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iva\Documents\college\dvva\"/>
    </mc:Choice>
  </mc:AlternateContent>
  <xr:revisionPtr revIDLastSave="0" documentId="13_ncr:1_{A2D31FFB-3B2E-4A7C-ABBA-A42579263D76}" xr6:coauthVersionLast="47" xr6:coauthVersionMax="47" xr10:uidLastSave="{00000000-0000-0000-0000-000000000000}"/>
  <bookViews>
    <workbookView xWindow="-110" yWindow="-110" windowWidth="19420" windowHeight="10300" tabRatio="742" activeTab="2" xr2:uid="{00000000-000D-0000-FFFF-FFFF00000000}"/>
  </bookViews>
  <sheets>
    <sheet name="Autralian Open" sheetId="1" r:id="rId1"/>
    <sheet name="Player Data" sheetId="6" r:id="rId2"/>
    <sheet name="Player Gender" sheetId="10" r:id="rId3"/>
    <sheet name="Players with 5+ Wins" sheetId="12" r:id="rId4"/>
    <sheet name="Total Country Wins" sheetId="9" r:id="rId5"/>
  </sheets>
  <definedNames>
    <definedName name="_xlnm._FilterDatabase" localSheetId="0" hidden="1">'Autralian Open'!$C$1:$C$213</definedName>
    <definedName name="_xlnm._FilterDatabase" localSheetId="1" hidden="1">'Player Data'!$A$1:$A$200</definedName>
    <definedName name="_xlnm._FilterDatabase" localSheetId="4" hidden="1">'Total Country Wins'!#REF!</definedName>
    <definedName name="_xlnm.Extract" localSheetId="0">'Autralian Open'!#REF!</definedName>
    <definedName name="_xlnm.Extract" localSheetId="1">'Player Data'!$A$1</definedName>
    <definedName name="_xlnm.Extract" localSheetId="4">'Total Country Wins'!$A$1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6" l="1" a="1"/>
  <c r="M2" i="6"/>
  <c r="M3" i="6" a="1"/>
  <c r="M3" i="6"/>
  <c r="M4" i="6" a="1"/>
  <c r="M4" i="6"/>
  <c r="M5" i="6" a="1"/>
  <c r="M5" i="6"/>
  <c r="M6" i="6" a="1"/>
  <c r="M6" i="6"/>
  <c r="M7" i="6" a="1"/>
  <c r="M7" i="6"/>
  <c r="M8" i="6" a="1"/>
  <c r="M8" i="6"/>
  <c r="M9" i="6" a="1"/>
  <c r="M9" i="6"/>
  <c r="M10" i="6" a="1"/>
  <c r="M10" i="6"/>
  <c r="M11" i="6" a="1"/>
  <c r="M11" i="6"/>
  <c r="M12" i="6" a="1"/>
  <c r="M12" i="6"/>
  <c r="M13" i="6" a="1"/>
  <c r="M13" i="6"/>
  <c r="M14" i="6" a="1"/>
  <c r="M14" i="6"/>
  <c r="M15" i="6" a="1"/>
  <c r="M15" i="6" s="1"/>
  <c r="M16" i="6" a="1"/>
  <c r="M16" i="6"/>
  <c r="M17" i="6" a="1"/>
  <c r="M17" i="6" s="1"/>
  <c r="M18" i="6" a="1"/>
  <c r="M18" i="6"/>
  <c r="M19" i="6" a="1"/>
  <c r="M19" i="6" s="1"/>
  <c r="M20" i="6" a="1"/>
  <c r="M20" i="6"/>
  <c r="M21" i="6" a="1"/>
  <c r="M21" i="6" s="1"/>
  <c r="M22" i="6" a="1"/>
  <c r="M22" i="6" s="1"/>
  <c r="M23" i="6" a="1"/>
  <c r="M23" i="6" s="1"/>
  <c r="M24" i="6" a="1"/>
  <c r="M24" i="6" s="1"/>
  <c r="M25" i="6" a="1"/>
  <c r="M25" i="6" s="1"/>
  <c r="M26" i="6" a="1"/>
  <c r="M26" i="6" s="1"/>
  <c r="M27" i="6" a="1"/>
  <c r="M27" i="6" s="1"/>
  <c r="M28" i="6" a="1"/>
  <c r="M28" i="6" s="1"/>
  <c r="M29" i="6" a="1"/>
  <c r="M29" i="6" s="1"/>
  <c r="M30" i="6" a="1"/>
  <c r="M30" i="6" s="1"/>
  <c r="M31" i="6" a="1"/>
  <c r="M31" i="6" s="1"/>
  <c r="M32" i="6" a="1"/>
  <c r="M32" i="6" s="1"/>
  <c r="M33" i="6" a="1"/>
  <c r="M33" i="6" s="1"/>
  <c r="M34" i="6" a="1"/>
  <c r="M34" i="6" s="1"/>
  <c r="M35" i="6" a="1"/>
  <c r="M35" i="6" s="1"/>
  <c r="M36" i="6" a="1"/>
  <c r="M36" i="6" s="1"/>
  <c r="M37" i="6" a="1"/>
  <c r="M37" i="6" s="1"/>
  <c r="M38" i="6" a="1"/>
  <c r="M38" i="6" s="1"/>
  <c r="M39" i="6" a="1"/>
  <c r="M39" i="6" s="1"/>
  <c r="M40" i="6" a="1"/>
  <c r="M40" i="6" s="1"/>
  <c r="M41" i="6" a="1"/>
  <c r="M41" i="6" s="1"/>
  <c r="M42" i="6" a="1"/>
  <c r="M42" i="6" s="1"/>
  <c r="M43" i="6" a="1"/>
  <c r="M43" i="6" s="1"/>
  <c r="M44" i="6" a="1"/>
  <c r="M44" i="6" s="1"/>
  <c r="M45" i="6" a="1"/>
  <c r="M45" i="6" s="1"/>
  <c r="M46" i="6" a="1"/>
  <c r="M46" i="6" s="1"/>
  <c r="M47" i="6" a="1"/>
  <c r="M47" i="6" s="1"/>
  <c r="M48" i="6" a="1"/>
  <c r="M48" i="6" s="1"/>
  <c r="M49" i="6" a="1"/>
  <c r="M49" i="6" s="1"/>
  <c r="M50" i="6" a="1"/>
  <c r="M50" i="6" s="1"/>
  <c r="M51" i="6" a="1"/>
  <c r="M51" i="6" s="1"/>
  <c r="M52" i="6" a="1"/>
  <c r="M52" i="6" s="1"/>
  <c r="M53" i="6" a="1"/>
  <c r="M53" i="6" s="1"/>
  <c r="M54" i="6" a="1"/>
  <c r="M54" i="6" s="1"/>
  <c r="M55" i="6" a="1"/>
  <c r="M55" i="6" s="1"/>
  <c r="M56" i="6" a="1"/>
  <c r="M56" i="6" s="1"/>
  <c r="M57" i="6" a="1"/>
  <c r="M57" i="6" s="1"/>
  <c r="M58" i="6" a="1"/>
  <c r="M58" i="6" s="1"/>
  <c r="M59" i="6" a="1"/>
  <c r="M59" i="6" s="1"/>
  <c r="M60" i="6" a="1"/>
  <c r="M60" i="6" s="1"/>
  <c r="M61" i="6" a="1"/>
  <c r="M61" i="6" s="1"/>
  <c r="M62" i="6" a="1"/>
  <c r="M62" i="6" s="1"/>
  <c r="M63" i="6" a="1"/>
  <c r="M63" i="6" s="1"/>
  <c r="M64" i="6" a="1"/>
  <c r="M64" i="6" s="1"/>
  <c r="M65" i="6" a="1"/>
  <c r="M65" i="6" s="1"/>
  <c r="M66" i="6" a="1"/>
  <c r="M66" i="6" s="1"/>
  <c r="M67" i="6" a="1"/>
  <c r="M67" i="6" s="1"/>
  <c r="M68" i="6" a="1"/>
  <c r="M68" i="6" s="1"/>
  <c r="M69" i="6" a="1"/>
  <c r="M69" i="6" s="1"/>
  <c r="M70" i="6" a="1"/>
  <c r="M70" i="6" s="1"/>
  <c r="M71" i="6" a="1"/>
  <c r="M71" i="6" s="1"/>
  <c r="M72" i="6" a="1"/>
  <c r="M72" i="6" s="1"/>
  <c r="M73" i="6" a="1"/>
  <c r="M73" i="6" s="1"/>
  <c r="M74" i="6" a="1"/>
  <c r="M74" i="6" s="1"/>
  <c r="M75" i="6" a="1"/>
  <c r="M75" i="6" s="1"/>
  <c r="M76" i="6" a="1"/>
  <c r="M76" i="6" s="1"/>
  <c r="M77" i="6" a="1"/>
  <c r="M77" i="6" s="1"/>
  <c r="M78" i="6" a="1"/>
  <c r="M78" i="6" s="1"/>
  <c r="M79" i="6" a="1"/>
  <c r="M79" i="6" s="1"/>
  <c r="M80" i="6" a="1"/>
  <c r="M80" i="6" s="1"/>
  <c r="M81" i="6" a="1"/>
  <c r="M81" i="6" s="1"/>
  <c r="M82" i="6" a="1"/>
  <c r="M82" i="6" s="1"/>
  <c r="M83" i="6" a="1"/>
  <c r="M83" i="6" s="1"/>
  <c r="M84" i="6" a="1"/>
  <c r="M84" i="6" s="1"/>
  <c r="M85" i="6" a="1"/>
  <c r="M85" i="6" s="1"/>
  <c r="M86" i="6" a="1"/>
  <c r="M86" i="6" s="1"/>
  <c r="M87" i="6" a="1"/>
  <c r="M87" i="6" s="1"/>
  <c r="M88" i="6" a="1"/>
  <c r="M88" i="6" s="1"/>
  <c r="M89" i="6" a="1"/>
  <c r="M89" i="6" s="1"/>
  <c r="M90" i="6" a="1"/>
  <c r="M90" i="6" s="1"/>
  <c r="M91" i="6" a="1"/>
  <c r="M91" i="6" s="1"/>
  <c r="M92" i="6" a="1"/>
  <c r="M92" i="6" s="1"/>
  <c r="M93" i="6" a="1"/>
  <c r="M93" i="6" s="1"/>
  <c r="M94" i="6" a="1"/>
  <c r="M94" i="6" s="1"/>
  <c r="M95" i="6" a="1"/>
  <c r="M95" i="6" s="1"/>
  <c r="M96" i="6" a="1"/>
  <c r="M96" i="6" s="1"/>
  <c r="M97" i="6" a="1"/>
  <c r="M97" i="6" s="1"/>
  <c r="M98" i="6" a="1"/>
  <c r="M98" i="6" s="1"/>
  <c r="M99" i="6" a="1"/>
  <c r="M99" i="6" s="1"/>
  <c r="M100" i="6" a="1"/>
  <c r="M100" i="6" s="1"/>
  <c r="M101" i="6" a="1"/>
  <c r="M101" i="6" s="1"/>
  <c r="M102" i="6" a="1"/>
  <c r="M102" i="6" s="1"/>
  <c r="M103" i="6" a="1"/>
  <c r="M103" i="6" s="1"/>
  <c r="M104" i="6" a="1"/>
  <c r="M104" i="6" s="1"/>
  <c r="M105" i="6" a="1"/>
  <c r="M105" i="6" s="1"/>
  <c r="M106" i="6" a="1"/>
  <c r="M106" i="6" s="1"/>
  <c r="M107" i="6" a="1"/>
  <c r="M107" i="6" s="1"/>
  <c r="M108" i="6" a="1"/>
  <c r="M108" i="6" s="1"/>
  <c r="M109" i="6" a="1"/>
  <c r="M109" i="6" s="1"/>
  <c r="M110" i="6" a="1"/>
  <c r="M110" i="6" s="1"/>
  <c r="M111" i="6" a="1"/>
  <c r="M111" i="6" s="1"/>
  <c r="M112" i="6" a="1"/>
  <c r="M112" i="6" s="1"/>
  <c r="M113" i="6" a="1"/>
  <c r="M113" i="6" s="1"/>
  <c r="M114" i="6" a="1"/>
  <c r="M114" i="6" s="1"/>
  <c r="M115" i="6" a="1"/>
  <c r="M115" i="6" s="1"/>
  <c r="M116" i="6" a="1"/>
  <c r="M116" i="6" s="1"/>
  <c r="M117" i="6" a="1"/>
  <c r="M117" i="6" s="1"/>
  <c r="M118" i="6" a="1"/>
  <c r="M118" i="6" s="1"/>
  <c r="M119" i="6" a="1"/>
  <c r="M119" i="6" s="1"/>
  <c r="M120" i="6" a="1"/>
  <c r="M120" i="6" s="1"/>
  <c r="M121" i="6" a="1"/>
  <c r="M121" i="6" s="1"/>
  <c r="M122" i="6" a="1"/>
  <c r="M122" i="6" s="1"/>
  <c r="M123" i="6" a="1"/>
  <c r="M123" i="6" s="1"/>
  <c r="M124" i="6" a="1"/>
  <c r="M124" i="6" s="1"/>
  <c r="M125" i="6" a="1"/>
  <c r="M125" i="6" s="1"/>
  <c r="M126" i="6" a="1"/>
  <c r="M126" i="6" s="1"/>
  <c r="M127" i="6" a="1"/>
  <c r="M127" i="6" s="1"/>
  <c r="M128" i="6" a="1"/>
  <c r="M128" i="6" s="1"/>
  <c r="M129" i="6" a="1"/>
  <c r="M129" i="6" s="1"/>
  <c r="M130" i="6" a="1"/>
  <c r="M130" i="6" s="1"/>
  <c r="M131" i="6" a="1"/>
  <c r="M131" i="6" s="1"/>
  <c r="M132" i="6" a="1"/>
  <c r="M132" i="6" s="1"/>
  <c r="M133" i="6" a="1"/>
  <c r="M133" i="6" s="1"/>
  <c r="M134" i="6" a="1"/>
  <c r="M134" i="6" s="1"/>
  <c r="M135" i="6" a="1"/>
  <c r="M135" i="6" s="1"/>
  <c r="M136" i="6" a="1"/>
  <c r="M136" i="6" s="1"/>
  <c r="M137" i="6" a="1"/>
  <c r="M137" i="6" s="1"/>
  <c r="M138" i="6" a="1"/>
  <c r="M138" i="6" s="1"/>
  <c r="M139" i="6" a="1"/>
  <c r="M139" i="6" s="1"/>
  <c r="M140" i="6" a="1"/>
  <c r="M140" i="6" s="1"/>
  <c r="M141" i="6" a="1"/>
  <c r="M141" i="6" s="1"/>
  <c r="M142" i="6" a="1"/>
  <c r="M142" i="6" s="1"/>
  <c r="M143" i="6" a="1"/>
  <c r="M143" i="6" s="1"/>
  <c r="M144" i="6" a="1"/>
  <c r="M144" i="6" s="1"/>
  <c r="M145" i="6" a="1"/>
  <c r="M145" i="6" s="1"/>
  <c r="M146" i="6" a="1"/>
  <c r="M146" i="6" s="1"/>
  <c r="M147" i="6" a="1"/>
  <c r="M147" i="6" s="1"/>
  <c r="M148" i="6" a="1"/>
  <c r="M148" i="6" s="1"/>
  <c r="M149" i="6" a="1"/>
  <c r="M149" i="6" s="1"/>
  <c r="M150" i="6" a="1"/>
  <c r="M150" i="6" s="1"/>
  <c r="M151" i="6" a="1"/>
  <c r="M151" i="6" s="1"/>
  <c r="M152" i="6" a="1"/>
  <c r="M152" i="6" s="1"/>
  <c r="M153" i="6" a="1"/>
  <c r="M153" i="6" s="1"/>
  <c r="M154" i="6" a="1"/>
  <c r="M154" i="6" s="1"/>
  <c r="M155" i="6" a="1"/>
  <c r="M155" i="6" s="1"/>
  <c r="M156" i="6" a="1"/>
  <c r="M156" i="6" s="1"/>
  <c r="M157" i="6" a="1"/>
  <c r="M157" i="6" s="1"/>
  <c r="M158" i="6" a="1"/>
  <c r="M158" i="6" s="1"/>
  <c r="M159" i="6" a="1"/>
  <c r="M159" i="6" s="1"/>
  <c r="M160" i="6" a="1"/>
  <c r="M160" i="6" s="1"/>
  <c r="M161" i="6" a="1"/>
  <c r="M161" i="6" s="1"/>
  <c r="M162" i="6" a="1"/>
  <c r="M162" i="6" s="1"/>
  <c r="M163" i="6" a="1"/>
  <c r="M163" i="6" s="1"/>
  <c r="M164" i="6" a="1"/>
  <c r="M164" i="6" s="1"/>
  <c r="M165" i="6" a="1"/>
  <c r="M165" i="6" s="1"/>
  <c r="M166" i="6" a="1"/>
  <c r="M166" i="6" s="1"/>
  <c r="M167" i="6" a="1"/>
  <c r="M167" i="6" s="1"/>
  <c r="M168" i="6" a="1"/>
  <c r="M168" i="6" s="1"/>
  <c r="M169" i="6" a="1"/>
  <c r="M169" i="6" s="1"/>
  <c r="M170" i="6" a="1"/>
  <c r="M170" i="6" s="1"/>
  <c r="M171" i="6" a="1"/>
  <c r="M171" i="6" s="1"/>
  <c r="M172" i="6" a="1"/>
  <c r="M172" i="6" s="1"/>
  <c r="M173" i="6" a="1"/>
  <c r="M173" i="6" s="1"/>
  <c r="M174" i="6" a="1"/>
  <c r="M174" i="6" s="1"/>
  <c r="M175" i="6" a="1"/>
  <c r="M175" i="6" s="1"/>
  <c r="M176" i="6" a="1"/>
  <c r="M176" i="6" s="1"/>
  <c r="M177" i="6" a="1"/>
  <c r="M177" i="6" s="1"/>
  <c r="M178" i="6" a="1"/>
  <c r="M178" i="6" s="1"/>
  <c r="M179" i="6" a="1"/>
  <c r="M179" i="6" s="1"/>
  <c r="M180" i="6" a="1"/>
  <c r="M180" i="6" s="1"/>
  <c r="M181" i="6" a="1"/>
  <c r="M181" i="6" s="1"/>
  <c r="M182" i="6" a="1"/>
  <c r="M182" i="6" s="1"/>
  <c r="M183" i="6" a="1"/>
  <c r="M183" i="6" s="1"/>
  <c r="M184" i="6" a="1"/>
  <c r="M184" i="6" s="1"/>
  <c r="M185" i="6" a="1"/>
  <c r="M185" i="6" s="1"/>
  <c r="M186" i="6" a="1"/>
  <c r="M186" i="6" s="1"/>
  <c r="M187" i="6" a="1"/>
  <c r="M187" i="6" s="1"/>
  <c r="M188" i="6" a="1"/>
  <c r="M188" i="6" s="1"/>
  <c r="M189" i="6" a="1"/>
  <c r="M189" i="6" s="1"/>
  <c r="M190" i="6" a="1"/>
  <c r="M190" i="6" s="1"/>
  <c r="M191" i="6" a="1"/>
  <c r="M191" i="6" s="1"/>
  <c r="M192" i="6" a="1"/>
  <c r="M192" i="6" s="1"/>
  <c r="M193" i="6" a="1"/>
  <c r="M193" i="6" s="1"/>
  <c r="M194" i="6" a="1"/>
  <c r="M194" i="6" s="1"/>
  <c r="M195" i="6" a="1"/>
  <c r="M195" i="6" s="1"/>
  <c r="M196" i="6" a="1"/>
  <c r="M196" i="6" s="1"/>
  <c r="M197" i="6" a="1"/>
  <c r="M197" i="6" s="1"/>
  <c r="M198" i="6" a="1"/>
  <c r="M198" i="6" s="1"/>
  <c r="M199" i="6" a="1"/>
  <c r="M199" i="6" s="1"/>
  <c r="M200" i="6" a="1"/>
  <c r="M200" i="6" s="1"/>
  <c r="B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112" i="6"/>
  <c r="AC2" i="1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X9" i="1"/>
  <c r="AB2" i="1"/>
  <c r="AD2" i="1"/>
  <c r="AB3" i="1"/>
  <c r="AC3" i="1"/>
  <c r="AD3" i="1"/>
  <c r="AB4" i="1"/>
  <c r="AC4" i="1"/>
  <c r="AD4" i="1"/>
  <c r="AB5" i="1"/>
  <c r="AC5" i="1"/>
  <c r="AD5" i="1"/>
  <c r="AB6" i="1"/>
  <c r="AC6" i="1"/>
  <c r="AD6" i="1"/>
  <c r="AB7" i="1"/>
  <c r="AC7" i="1"/>
  <c r="AD7" i="1"/>
  <c r="AB8" i="1"/>
  <c r="AC8" i="1"/>
  <c r="AD8" i="1"/>
  <c r="AB9" i="1"/>
  <c r="AC9" i="1"/>
  <c r="AD9" i="1"/>
  <c r="AB10" i="1"/>
  <c r="AC10" i="1"/>
  <c r="AD10" i="1"/>
  <c r="AB11" i="1"/>
  <c r="AC11" i="1"/>
  <c r="AD11" i="1"/>
  <c r="AB12" i="1"/>
  <c r="AC12" i="1"/>
  <c r="AD12" i="1"/>
  <c r="AB13" i="1"/>
  <c r="AC13" i="1"/>
  <c r="AD13" i="1"/>
  <c r="AB14" i="1"/>
  <c r="AC14" i="1"/>
  <c r="AD14" i="1"/>
  <c r="AB15" i="1"/>
  <c r="AC15" i="1"/>
  <c r="AD15" i="1"/>
  <c r="AB16" i="1"/>
  <c r="AC16" i="1"/>
  <c r="AD16" i="1"/>
  <c r="AB17" i="1"/>
  <c r="AC17" i="1"/>
  <c r="AD17" i="1"/>
  <c r="AB18" i="1"/>
  <c r="AC18" i="1"/>
  <c r="AD18" i="1"/>
  <c r="AB19" i="1"/>
  <c r="AC19" i="1"/>
  <c r="AD19" i="1"/>
  <c r="AB20" i="1"/>
  <c r="AC20" i="1"/>
  <c r="AD20" i="1"/>
  <c r="AB21" i="1"/>
  <c r="AC21" i="1"/>
  <c r="AD21" i="1"/>
  <c r="AB22" i="1"/>
  <c r="AC22" i="1"/>
  <c r="AD22" i="1"/>
  <c r="AB23" i="1"/>
  <c r="AC23" i="1"/>
  <c r="AD23" i="1"/>
  <c r="AB24" i="1"/>
  <c r="AC24" i="1"/>
  <c r="AD24" i="1"/>
  <c r="AB25" i="1"/>
  <c r="AC25" i="1"/>
  <c r="AD25" i="1"/>
  <c r="AB26" i="1"/>
  <c r="AC26" i="1"/>
  <c r="AD26" i="1"/>
  <c r="AB27" i="1"/>
  <c r="AC27" i="1"/>
  <c r="AD27" i="1"/>
  <c r="AB28" i="1"/>
  <c r="AC28" i="1"/>
  <c r="AD28" i="1"/>
  <c r="AB29" i="1"/>
  <c r="AC29" i="1"/>
  <c r="AD29" i="1"/>
  <c r="AB30" i="1"/>
  <c r="AC30" i="1"/>
  <c r="AD30" i="1"/>
  <c r="AB31" i="1"/>
  <c r="AC31" i="1"/>
  <c r="AD31" i="1"/>
  <c r="AB32" i="1"/>
  <c r="AC32" i="1"/>
  <c r="AD32" i="1"/>
  <c r="AB33" i="1"/>
  <c r="AC33" i="1"/>
  <c r="AD33" i="1"/>
  <c r="AB34" i="1"/>
  <c r="AC34" i="1"/>
  <c r="AD34" i="1"/>
  <c r="AB35" i="1"/>
  <c r="AC35" i="1"/>
  <c r="AD35" i="1"/>
  <c r="AB36" i="1"/>
  <c r="AC36" i="1"/>
  <c r="AD36" i="1"/>
  <c r="AB37" i="1"/>
  <c r="AC37" i="1"/>
  <c r="AD37" i="1"/>
  <c r="AB38" i="1"/>
  <c r="AC38" i="1"/>
  <c r="AD38" i="1"/>
  <c r="AB39" i="1"/>
  <c r="AC39" i="1"/>
  <c r="AD39" i="1"/>
  <c r="AB40" i="1"/>
  <c r="AC40" i="1"/>
  <c r="AD40" i="1"/>
  <c r="AB41" i="1"/>
  <c r="AC41" i="1"/>
  <c r="AD41" i="1"/>
  <c r="AB42" i="1"/>
  <c r="AC42" i="1"/>
  <c r="AD42" i="1"/>
  <c r="AB43" i="1"/>
  <c r="AC43" i="1"/>
  <c r="AD43" i="1"/>
  <c r="AB44" i="1"/>
  <c r="AC44" i="1"/>
  <c r="AD44" i="1"/>
  <c r="AB45" i="1"/>
  <c r="AC45" i="1"/>
  <c r="AD45" i="1"/>
  <c r="AB46" i="1"/>
  <c r="AC46" i="1"/>
  <c r="AD46" i="1"/>
  <c r="AB47" i="1"/>
  <c r="AC47" i="1"/>
  <c r="AD47" i="1"/>
  <c r="AB48" i="1"/>
  <c r="AC48" i="1"/>
  <c r="AD48" i="1"/>
  <c r="AB49" i="1"/>
  <c r="AC49" i="1"/>
  <c r="AD49" i="1"/>
  <c r="AB50" i="1"/>
  <c r="AC50" i="1"/>
  <c r="AD50" i="1"/>
  <c r="AB51" i="1"/>
  <c r="AC51" i="1"/>
  <c r="AD51" i="1"/>
  <c r="AB52" i="1"/>
  <c r="AC52" i="1"/>
  <c r="AD52" i="1"/>
  <c r="AB53" i="1"/>
  <c r="AC53" i="1"/>
  <c r="AD53" i="1"/>
  <c r="AB54" i="1"/>
  <c r="AC54" i="1"/>
  <c r="AD54" i="1"/>
  <c r="AB55" i="1"/>
  <c r="AC55" i="1"/>
  <c r="AD55" i="1"/>
  <c r="AB56" i="1"/>
  <c r="AC56" i="1"/>
  <c r="AD56" i="1"/>
  <c r="AB57" i="1"/>
  <c r="AC57" i="1"/>
  <c r="AD57" i="1"/>
  <c r="AB58" i="1"/>
  <c r="AC58" i="1"/>
  <c r="AD58" i="1"/>
  <c r="AB59" i="1"/>
  <c r="AC59" i="1"/>
  <c r="AD59" i="1"/>
  <c r="AB60" i="1"/>
  <c r="AC60" i="1"/>
  <c r="AD60" i="1"/>
  <c r="AB61" i="1"/>
  <c r="AC61" i="1"/>
  <c r="AD61" i="1"/>
  <c r="AB62" i="1"/>
  <c r="AC62" i="1"/>
  <c r="AD62" i="1"/>
  <c r="AB63" i="1"/>
  <c r="AC63" i="1"/>
  <c r="AD63" i="1"/>
  <c r="AB64" i="1"/>
  <c r="AC64" i="1"/>
  <c r="AD64" i="1"/>
  <c r="AB65" i="1"/>
  <c r="AC65" i="1"/>
  <c r="AD65" i="1"/>
  <c r="AB66" i="1"/>
  <c r="AC66" i="1"/>
  <c r="AD66" i="1"/>
  <c r="AB67" i="1"/>
  <c r="AC67" i="1"/>
  <c r="AD67" i="1"/>
  <c r="AB68" i="1"/>
  <c r="AC68" i="1"/>
  <c r="AD68" i="1"/>
  <c r="AB69" i="1"/>
  <c r="AC69" i="1"/>
  <c r="AD69" i="1"/>
  <c r="AB70" i="1"/>
  <c r="AC70" i="1"/>
  <c r="AD70" i="1"/>
  <c r="AB71" i="1"/>
  <c r="AC71" i="1"/>
  <c r="AD71" i="1"/>
  <c r="AB72" i="1"/>
  <c r="AC72" i="1"/>
  <c r="AD72" i="1"/>
  <c r="AB73" i="1"/>
  <c r="AC73" i="1"/>
  <c r="AD73" i="1"/>
  <c r="AB74" i="1"/>
  <c r="AC74" i="1"/>
  <c r="AD74" i="1"/>
  <c r="AB75" i="1"/>
  <c r="AC75" i="1"/>
  <c r="AD75" i="1"/>
  <c r="AB76" i="1"/>
  <c r="AC76" i="1"/>
  <c r="AD76" i="1"/>
  <c r="AB77" i="1"/>
  <c r="AC77" i="1"/>
  <c r="AD77" i="1"/>
  <c r="AB78" i="1"/>
  <c r="AC78" i="1"/>
  <c r="AD78" i="1"/>
  <c r="AB79" i="1"/>
  <c r="AC79" i="1"/>
  <c r="AD79" i="1"/>
  <c r="AB80" i="1"/>
  <c r="AC80" i="1"/>
  <c r="AD80" i="1"/>
  <c r="AB81" i="1"/>
  <c r="AC81" i="1"/>
  <c r="AD81" i="1"/>
  <c r="AB82" i="1"/>
  <c r="AC82" i="1"/>
  <c r="AD82" i="1"/>
  <c r="AB83" i="1"/>
  <c r="AC83" i="1"/>
  <c r="AD83" i="1"/>
  <c r="AB84" i="1"/>
  <c r="AC84" i="1"/>
  <c r="AD84" i="1"/>
  <c r="AB85" i="1"/>
  <c r="AC85" i="1"/>
  <c r="AD85" i="1"/>
  <c r="AB86" i="1"/>
  <c r="AC86" i="1"/>
  <c r="AD86" i="1"/>
  <c r="AB87" i="1"/>
  <c r="AC87" i="1"/>
  <c r="AD87" i="1"/>
  <c r="AB88" i="1"/>
  <c r="AC88" i="1"/>
  <c r="AD88" i="1"/>
  <c r="AB89" i="1"/>
  <c r="AC89" i="1"/>
  <c r="AD89" i="1"/>
  <c r="AB90" i="1"/>
  <c r="AC90" i="1"/>
  <c r="AD90" i="1"/>
  <c r="AB91" i="1"/>
  <c r="AC91" i="1"/>
  <c r="AD91" i="1"/>
  <c r="AB92" i="1"/>
  <c r="AC92" i="1"/>
  <c r="AD92" i="1"/>
  <c r="AB93" i="1"/>
  <c r="AC93" i="1"/>
  <c r="AD93" i="1"/>
  <c r="AB94" i="1"/>
  <c r="AC94" i="1"/>
  <c r="AD94" i="1"/>
  <c r="AB95" i="1"/>
  <c r="AC95" i="1"/>
  <c r="AD95" i="1"/>
  <c r="AB96" i="1"/>
  <c r="AC96" i="1"/>
  <c r="AD96" i="1"/>
  <c r="AB97" i="1"/>
  <c r="AC97" i="1"/>
  <c r="AD97" i="1"/>
  <c r="AB98" i="1"/>
  <c r="AC98" i="1"/>
  <c r="AD98" i="1"/>
  <c r="AB99" i="1"/>
  <c r="AC99" i="1"/>
  <c r="AD99" i="1"/>
  <c r="AB100" i="1"/>
  <c r="AC100" i="1"/>
  <c r="AD100" i="1"/>
  <c r="AB101" i="1"/>
  <c r="AC101" i="1"/>
  <c r="AD101" i="1"/>
  <c r="AB102" i="1"/>
  <c r="AC102" i="1"/>
  <c r="AD102" i="1"/>
  <c r="AB103" i="1"/>
  <c r="AC103" i="1"/>
  <c r="AD103" i="1"/>
  <c r="AB104" i="1"/>
  <c r="AC104" i="1"/>
  <c r="AD104" i="1"/>
  <c r="AB105" i="1"/>
  <c r="AC105" i="1"/>
  <c r="AD105" i="1"/>
  <c r="AB106" i="1"/>
  <c r="AC106" i="1"/>
  <c r="AD106" i="1"/>
  <c r="AB107" i="1"/>
  <c r="AC107" i="1"/>
  <c r="AD107" i="1"/>
  <c r="AB108" i="1"/>
  <c r="AC108" i="1"/>
  <c r="AD108" i="1"/>
  <c r="AB109" i="1"/>
  <c r="AC109" i="1"/>
  <c r="AD109" i="1"/>
  <c r="AB110" i="1"/>
  <c r="AC110" i="1"/>
  <c r="AD110" i="1"/>
  <c r="AB111" i="1"/>
  <c r="AC111" i="1"/>
  <c r="AD111" i="1"/>
  <c r="AB112" i="1"/>
  <c r="AC112" i="1"/>
  <c r="AD112" i="1"/>
  <c r="AB113" i="1"/>
  <c r="AC113" i="1"/>
  <c r="AD113" i="1"/>
  <c r="AB114" i="1"/>
  <c r="AC114" i="1"/>
  <c r="AD114" i="1"/>
  <c r="AB115" i="1"/>
  <c r="AC115" i="1"/>
  <c r="AD115" i="1"/>
  <c r="AB116" i="1"/>
  <c r="AC116" i="1"/>
  <c r="AD116" i="1"/>
  <c r="AB117" i="1"/>
  <c r="AC117" i="1"/>
  <c r="AD117" i="1"/>
  <c r="AB118" i="1"/>
  <c r="AC118" i="1"/>
  <c r="AD118" i="1"/>
  <c r="AB119" i="1"/>
  <c r="AC119" i="1"/>
  <c r="AD119" i="1"/>
  <c r="AB120" i="1"/>
  <c r="AC120" i="1"/>
  <c r="AD120" i="1"/>
  <c r="AB121" i="1"/>
  <c r="AC121" i="1"/>
  <c r="AD121" i="1"/>
  <c r="AB122" i="1"/>
  <c r="AC122" i="1"/>
  <c r="AD122" i="1"/>
  <c r="AB123" i="1"/>
  <c r="AC123" i="1"/>
  <c r="AD123" i="1"/>
  <c r="AB124" i="1"/>
  <c r="AC124" i="1"/>
  <c r="AD124" i="1"/>
  <c r="AB125" i="1"/>
  <c r="AC125" i="1"/>
  <c r="AD125" i="1"/>
  <c r="AB126" i="1"/>
  <c r="AC126" i="1"/>
  <c r="AD126" i="1"/>
  <c r="AB127" i="1"/>
  <c r="AC127" i="1"/>
  <c r="AD127" i="1"/>
  <c r="AB128" i="1"/>
  <c r="AC128" i="1"/>
  <c r="AD128" i="1"/>
  <c r="AB129" i="1"/>
  <c r="AC129" i="1"/>
  <c r="AD129" i="1"/>
  <c r="AB130" i="1"/>
  <c r="AC130" i="1"/>
  <c r="AD130" i="1"/>
  <c r="AB131" i="1"/>
  <c r="AC131" i="1"/>
  <c r="AD131" i="1"/>
  <c r="AB132" i="1"/>
  <c r="AC132" i="1"/>
  <c r="AD132" i="1"/>
  <c r="AB133" i="1"/>
  <c r="AC133" i="1"/>
  <c r="AD133" i="1"/>
  <c r="AB134" i="1"/>
  <c r="AC134" i="1"/>
  <c r="AD134" i="1"/>
  <c r="AB135" i="1"/>
  <c r="AC135" i="1"/>
  <c r="AD135" i="1"/>
  <c r="AB136" i="1"/>
  <c r="AC136" i="1"/>
  <c r="AD136" i="1"/>
  <c r="AB137" i="1"/>
  <c r="AC137" i="1"/>
  <c r="AD137" i="1"/>
  <c r="AB138" i="1"/>
  <c r="AC138" i="1"/>
  <c r="AD138" i="1"/>
  <c r="AB139" i="1"/>
  <c r="AC139" i="1"/>
  <c r="AD139" i="1"/>
  <c r="AB140" i="1"/>
  <c r="AC140" i="1"/>
  <c r="AD140" i="1"/>
  <c r="AB141" i="1"/>
  <c r="AC141" i="1"/>
  <c r="AD141" i="1"/>
  <c r="AB142" i="1"/>
  <c r="AC142" i="1"/>
  <c r="AD142" i="1"/>
  <c r="AB143" i="1"/>
  <c r="AC143" i="1"/>
  <c r="AD143" i="1"/>
  <c r="AB144" i="1"/>
  <c r="AC144" i="1"/>
  <c r="AD144" i="1"/>
  <c r="AB145" i="1"/>
  <c r="AC145" i="1"/>
  <c r="AD145" i="1"/>
  <c r="AB146" i="1"/>
  <c r="AC146" i="1"/>
  <c r="AD146" i="1"/>
  <c r="AB147" i="1"/>
  <c r="AC147" i="1"/>
  <c r="AD147" i="1"/>
  <c r="AB148" i="1"/>
  <c r="AC148" i="1"/>
  <c r="AD148" i="1"/>
  <c r="AB149" i="1"/>
  <c r="AC149" i="1"/>
  <c r="AD149" i="1"/>
  <c r="AB150" i="1"/>
  <c r="AC150" i="1"/>
  <c r="AD150" i="1"/>
  <c r="AB151" i="1"/>
  <c r="AC151" i="1"/>
  <c r="AD151" i="1"/>
  <c r="AB152" i="1"/>
  <c r="AC152" i="1"/>
  <c r="AD152" i="1"/>
  <c r="AB153" i="1"/>
  <c r="AC153" i="1"/>
  <c r="AD153" i="1"/>
  <c r="AB154" i="1"/>
  <c r="AC154" i="1"/>
  <c r="AD154" i="1"/>
  <c r="AB155" i="1"/>
  <c r="AC155" i="1"/>
  <c r="AD155" i="1"/>
  <c r="AB156" i="1"/>
  <c r="AC156" i="1"/>
  <c r="AD156" i="1"/>
  <c r="AB157" i="1"/>
  <c r="AC157" i="1"/>
  <c r="AD157" i="1"/>
  <c r="AB158" i="1"/>
  <c r="AC158" i="1"/>
  <c r="AD158" i="1"/>
  <c r="AB159" i="1"/>
  <c r="AC159" i="1"/>
  <c r="AD159" i="1"/>
  <c r="AB160" i="1"/>
  <c r="AC160" i="1"/>
  <c r="AD160" i="1"/>
  <c r="AB161" i="1"/>
  <c r="AC161" i="1"/>
  <c r="AD161" i="1"/>
  <c r="AB162" i="1"/>
  <c r="AC162" i="1"/>
  <c r="AD162" i="1"/>
  <c r="AB163" i="1"/>
  <c r="AC163" i="1"/>
  <c r="AD163" i="1"/>
  <c r="AB164" i="1"/>
  <c r="AC164" i="1"/>
  <c r="AD164" i="1"/>
  <c r="AB165" i="1"/>
  <c r="AC165" i="1"/>
  <c r="AD165" i="1"/>
  <c r="AB166" i="1"/>
  <c r="AC166" i="1"/>
  <c r="AD166" i="1"/>
  <c r="AB167" i="1"/>
  <c r="AC167" i="1"/>
  <c r="AD167" i="1"/>
  <c r="AB168" i="1"/>
  <c r="AC168" i="1"/>
  <c r="AD168" i="1"/>
  <c r="AB169" i="1"/>
  <c r="AC169" i="1"/>
  <c r="AD169" i="1"/>
  <c r="AB170" i="1"/>
  <c r="AC170" i="1"/>
  <c r="AD170" i="1"/>
  <c r="AB171" i="1"/>
  <c r="AC171" i="1"/>
  <c r="AD171" i="1"/>
  <c r="AB172" i="1"/>
  <c r="AC172" i="1"/>
  <c r="AD172" i="1"/>
  <c r="AB173" i="1"/>
  <c r="AC173" i="1"/>
  <c r="AD173" i="1"/>
  <c r="AB174" i="1"/>
  <c r="AC174" i="1"/>
  <c r="AD174" i="1"/>
  <c r="AB175" i="1"/>
  <c r="AC175" i="1"/>
  <c r="AD175" i="1"/>
  <c r="AB176" i="1"/>
  <c r="AC176" i="1"/>
  <c r="AD176" i="1"/>
  <c r="AB177" i="1"/>
  <c r="AC177" i="1"/>
  <c r="AD177" i="1"/>
  <c r="AB178" i="1"/>
  <c r="AC178" i="1"/>
  <c r="AD178" i="1"/>
  <c r="AB179" i="1"/>
  <c r="AC179" i="1"/>
  <c r="AD179" i="1"/>
  <c r="AB180" i="1"/>
  <c r="AC180" i="1"/>
  <c r="AD180" i="1"/>
  <c r="AB181" i="1"/>
  <c r="AC181" i="1"/>
  <c r="AD181" i="1"/>
  <c r="AB182" i="1"/>
  <c r="AC182" i="1"/>
  <c r="AD182" i="1"/>
  <c r="AB183" i="1"/>
  <c r="AC183" i="1"/>
  <c r="AD183" i="1"/>
  <c r="AB184" i="1"/>
  <c r="AC184" i="1"/>
  <c r="AD184" i="1"/>
  <c r="AB185" i="1"/>
  <c r="AC185" i="1"/>
  <c r="AD185" i="1"/>
  <c r="AB186" i="1"/>
  <c r="AC186" i="1"/>
  <c r="AD186" i="1"/>
  <c r="AB187" i="1"/>
  <c r="AC187" i="1"/>
  <c r="AD187" i="1"/>
  <c r="AB188" i="1"/>
  <c r="AC188" i="1"/>
  <c r="AD188" i="1"/>
  <c r="AB189" i="1"/>
  <c r="AC189" i="1"/>
  <c r="AD189" i="1"/>
  <c r="AB190" i="1"/>
  <c r="AC190" i="1"/>
  <c r="AD190" i="1"/>
  <c r="AB191" i="1"/>
  <c r="AC191" i="1"/>
  <c r="AD191" i="1"/>
  <c r="AB192" i="1"/>
  <c r="AC192" i="1"/>
  <c r="AD192" i="1"/>
  <c r="AB193" i="1"/>
  <c r="AC193" i="1"/>
  <c r="AD193" i="1"/>
  <c r="AB194" i="1"/>
  <c r="AC194" i="1"/>
  <c r="AD194" i="1"/>
  <c r="AB195" i="1"/>
  <c r="AC195" i="1"/>
  <c r="AD195" i="1"/>
  <c r="AB196" i="1"/>
  <c r="AC196" i="1"/>
  <c r="AD196" i="1"/>
  <c r="AB197" i="1"/>
  <c r="AC197" i="1"/>
  <c r="AD197" i="1"/>
  <c r="AB198" i="1"/>
  <c r="AC198" i="1"/>
  <c r="AD198" i="1"/>
  <c r="AB199" i="1"/>
  <c r="AC199" i="1"/>
  <c r="AD199" i="1"/>
  <c r="AB200" i="1"/>
  <c r="AC200" i="1"/>
  <c r="AD200" i="1"/>
  <c r="AB201" i="1"/>
  <c r="AC201" i="1"/>
  <c r="AD201" i="1"/>
  <c r="AB202" i="1"/>
  <c r="AC202" i="1"/>
  <c r="AD202" i="1"/>
  <c r="AB203" i="1"/>
  <c r="AC203" i="1"/>
  <c r="AD203" i="1"/>
  <c r="AB204" i="1"/>
  <c r="AC204" i="1"/>
  <c r="AD204" i="1"/>
  <c r="AB205" i="1"/>
  <c r="AC205" i="1"/>
  <c r="AD205" i="1"/>
  <c r="AB206" i="1"/>
  <c r="AC206" i="1"/>
  <c r="AD206" i="1"/>
  <c r="AB207" i="1"/>
  <c r="AC207" i="1"/>
  <c r="AD207" i="1"/>
  <c r="AB208" i="1"/>
  <c r="AC208" i="1"/>
  <c r="AD208" i="1"/>
  <c r="AB209" i="1"/>
  <c r="AC209" i="1"/>
  <c r="AD209" i="1"/>
  <c r="AB210" i="1"/>
  <c r="AC210" i="1"/>
  <c r="AD210" i="1"/>
  <c r="AB211" i="1"/>
  <c r="AC211" i="1"/>
  <c r="AD211" i="1"/>
  <c r="E42" i="6"/>
  <c r="E41" i="6"/>
  <c r="E28" i="6"/>
  <c r="E15" i="6"/>
  <c r="E14" i="6"/>
  <c r="E40" i="6"/>
  <c r="E13" i="6"/>
  <c r="E34" i="6"/>
  <c r="E33" i="6"/>
  <c r="E27" i="6"/>
  <c r="E26" i="6"/>
  <c r="E11" i="6"/>
  <c r="E12" i="6"/>
  <c r="E5" i="6"/>
  <c r="E25" i="6"/>
  <c r="E24" i="6"/>
  <c r="E10" i="6"/>
  <c r="E39" i="6"/>
  <c r="E23" i="6"/>
  <c r="E4" i="6"/>
  <c r="E37" i="6"/>
  <c r="E32" i="6"/>
  <c r="E20" i="6"/>
  <c r="E9" i="6"/>
  <c r="E3" i="6"/>
  <c r="E43" i="6"/>
  <c r="E31" i="6"/>
  <c r="E22" i="6"/>
  <c r="E19" i="6"/>
  <c r="E8" i="6"/>
  <c r="E30" i="6"/>
  <c r="E18" i="6"/>
  <c r="E17" i="6"/>
  <c r="E7" i="6"/>
  <c r="E29" i="6"/>
  <c r="E16" i="6"/>
  <c r="E2" i="6"/>
  <c r="E38" i="6"/>
  <c r="E36" i="6"/>
  <c r="E21" i="6"/>
  <c r="E6" i="6"/>
  <c r="E35" i="6"/>
  <c r="C35" i="6"/>
  <c r="C42" i="6"/>
  <c r="C41" i="6"/>
  <c r="C28" i="6"/>
  <c r="C15" i="6"/>
  <c r="C14" i="6"/>
  <c r="C40" i="6"/>
  <c r="C13" i="6"/>
  <c r="C34" i="6"/>
  <c r="C33" i="6"/>
  <c r="C27" i="6"/>
  <c r="C26" i="6"/>
  <c r="C11" i="6"/>
  <c r="C12" i="6"/>
  <c r="C5" i="6"/>
  <c r="C25" i="6"/>
  <c r="C24" i="6"/>
  <c r="C10" i="6"/>
  <c r="C39" i="6"/>
  <c r="C23" i="6"/>
  <c r="C4" i="6"/>
  <c r="C37" i="6"/>
  <c r="C32" i="6"/>
  <c r="C20" i="6"/>
  <c r="C9" i="6"/>
  <c r="C3" i="6"/>
  <c r="C43" i="6"/>
  <c r="C31" i="6"/>
  <c r="C22" i="6"/>
  <c r="C19" i="6"/>
  <c r="C8" i="6"/>
  <c r="C30" i="6"/>
  <c r="C18" i="6"/>
  <c r="C17" i="6"/>
  <c r="C7" i="6"/>
  <c r="C29" i="6"/>
  <c r="C16" i="6"/>
  <c r="C2" i="6"/>
  <c r="C38" i="6"/>
  <c r="C36" i="6"/>
  <c r="C21" i="6"/>
  <c r="C6" i="6"/>
  <c r="B14" i="6"/>
  <c r="B40" i="6"/>
  <c r="B13" i="6"/>
  <c r="B34" i="6"/>
  <c r="B33" i="6"/>
  <c r="B27" i="6"/>
  <c r="B26" i="6"/>
  <c r="B11" i="6"/>
  <c r="B12" i="6"/>
  <c r="B5" i="6"/>
  <c r="B25" i="6"/>
  <c r="B24" i="6"/>
  <c r="B10" i="6"/>
  <c r="B39" i="6"/>
  <c r="B23" i="6"/>
  <c r="B4" i="6"/>
  <c r="B37" i="6"/>
  <c r="B32" i="6"/>
  <c r="B20" i="6"/>
  <c r="B9" i="6"/>
  <c r="B3" i="6"/>
  <c r="B43" i="6"/>
  <c r="B31" i="6"/>
  <c r="B22" i="6"/>
  <c r="B19" i="6"/>
  <c r="B8" i="6"/>
  <c r="B30" i="6"/>
  <c r="B18" i="6"/>
  <c r="B17" i="6"/>
  <c r="B7" i="6"/>
  <c r="B29" i="6"/>
  <c r="B16" i="6"/>
  <c r="B38" i="6"/>
  <c r="B36" i="6"/>
  <c r="B21" i="6"/>
  <c r="B6" i="6"/>
  <c r="B35" i="6"/>
  <c r="B42" i="6"/>
  <c r="B41" i="6"/>
  <c r="B28" i="6"/>
  <c r="B15" i="6"/>
  <c r="G51" i="6" l="1"/>
  <c r="G4" i="6"/>
  <c r="G52" i="6"/>
  <c r="G147" i="6"/>
  <c r="G188" i="6"/>
  <c r="G156" i="6"/>
  <c r="G124" i="6"/>
  <c r="G92" i="6"/>
  <c r="G60" i="6"/>
  <c r="G28" i="6"/>
  <c r="G180" i="6"/>
  <c r="G20" i="6"/>
  <c r="G179" i="6"/>
  <c r="G19" i="6"/>
  <c r="G187" i="6"/>
  <c r="G155" i="6"/>
  <c r="G123" i="6"/>
  <c r="G91" i="6"/>
  <c r="G59" i="6"/>
  <c r="G27" i="6"/>
  <c r="G172" i="6"/>
  <c r="G140" i="6"/>
  <c r="G108" i="6"/>
  <c r="G76" i="6"/>
  <c r="G44" i="6"/>
  <c r="G12" i="6"/>
  <c r="G84" i="6"/>
  <c r="G83" i="6"/>
  <c r="G171" i="6"/>
  <c r="G139" i="6"/>
  <c r="G107" i="6"/>
  <c r="G75" i="6"/>
  <c r="G43" i="6"/>
  <c r="G11" i="6"/>
  <c r="G116" i="6"/>
  <c r="G115" i="6"/>
  <c r="G196" i="6"/>
  <c r="G164" i="6"/>
  <c r="G132" i="6"/>
  <c r="G100" i="6"/>
  <c r="G68" i="6"/>
  <c r="G36" i="6"/>
  <c r="G148" i="6"/>
  <c r="G5" i="6"/>
  <c r="G13" i="6"/>
  <c r="G21" i="6"/>
  <c r="G29" i="6"/>
  <c r="G37" i="6"/>
  <c r="G45" i="6"/>
  <c r="G53" i="6"/>
  <c r="G61" i="6"/>
  <c r="G69" i="6"/>
  <c r="G77" i="6"/>
  <c r="G85" i="6"/>
  <c r="G93" i="6"/>
  <c r="G101" i="6"/>
  <c r="G109" i="6"/>
  <c r="G117" i="6"/>
  <c r="G125" i="6"/>
  <c r="G133" i="6"/>
  <c r="G141" i="6"/>
  <c r="G149" i="6"/>
  <c r="G157" i="6"/>
  <c r="G165" i="6"/>
  <c r="G173" i="6"/>
  <c r="G181" i="6"/>
  <c r="G189" i="6"/>
  <c r="G197" i="6"/>
  <c r="G6" i="6"/>
  <c r="G14" i="6"/>
  <c r="G22" i="6"/>
  <c r="G30" i="6"/>
  <c r="G38" i="6"/>
  <c r="G46" i="6"/>
  <c r="G54" i="6"/>
  <c r="G62" i="6"/>
  <c r="G70" i="6"/>
  <c r="G78" i="6"/>
  <c r="G86" i="6"/>
  <c r="G94" i="6"/>
  <c r="G102" i="6"/>
  <c r="G110" i="6"/>
  <c r="G118" i="6"/>
  <c r="G126" i="6"/>
  <c r="G134" i="6"/>
  <c r="G142" i="6"/>
  <c r="G150" i="6"/>
  <c r="G158" i="6"/>
  <c r="G166" i="6"/>
  <c r="G174" i="6"/>
  <c r="G182" i="6"/>
  <c r="G190" i="6"/>
  <c r="G198" i="6"/>
  <c r="G2" i="6"/>
  <c r="G7" i="6"/>
  <c r="G15" i="6"/>
  <c r="G23" i="6"/>
  <c r="G31" i="6"/>
  <c r="G39" i="6"/>
  <c r="G47" i="6"/>
  <c r="G55" i="6"/>
  <c r="G63" i="6"/>
  <c r="G71" i="6"/>
  <c r="G79" i="6"/>
  <c r="G87" i="6"/>
  <c r="G95" i="6"/>
  <c r="G103" i="6"/>
  <c r="G111" i="6"/>
  <c r="G119" i="6"/>
  <c r="G127" i="6"/>
  <c r="G135" i="6"/>
  <c r="G143" i="6"/>
  <c r="G151" i="6"/>
  <c r="G159" i="6"/>
  <c r="G167" i="6"/>
  <c r="G175" i="6"/>
  <c r="G183" i="6"/>
  <c r="G191" i="6"/>
  <c r="G199" i="6"/>
  <c r="G8" i="6"/>
  <c r="G16" i="6"/>
  <c r="G24" i="6"/>
  <c r="G32" i="6"/>
  <c r="G40" i="6"/>
  <c r="G48" i="6"/>
  <c r="G56" i="6"/>
  <c r="G64" i="6"/>
  <c r="G72" i="6"/>
  <c r="G80" i="6"/>
  <c r="G88" i="6"/>
  <c r="G96" i="6"/>
  <c r="G104" i="6"/>
  <c r="G112" i="6"/>
  <c r="G120" i="6"/>
  <c r="G128" i="6"/>
  <c r="G136" i="6"/>
  <c r="G144" i="6"/>
  <c r="G152" i="6"/>
  <c r="G160" i="6"/>
  <c r="G168" i="6"/>
  <c r="G176" i="6"/>
  <c r="G184" i="6"/>
  <c r="G192" i="6"/>
  <c r="G200" i="6"/>
  <c r="G9" i="6"/>
  <c r="G17" i="6"/>
  <c r="G25" i="6"/>
  <c r="G33" i="6"/>
  <c r="G41" i="6"/>
  <c r="G49" i="6"/>
  <c r="G57" i="6"/>
  <c r="G65" i="6"/>
  <c r="G73" i="6"/>
  <c r="G81" i="6"/>
  <c r="G89" i="6"/>
  <c r="G97" i="6"/>
  <c r="G105" i="6"/>
  <c r="G113" i="6"/>
  <c r="G121" i="6"/>
  <c r="G129" i="6"/>
  <c r="G137" i="6"/>
  <c r="G145" i="6"/>
  <c r="G153" i="6"/>
  <c r="G161" i="6"/>
  <c r="G169" i="6"/>
  <c r="G177" i="6"/>
  <c r="G185" i="6"/>
  <c r="G193" i="6"/>
  <c r="G10" i="6"/>
  <c r="G18" i="6"/>
  <c r="G26" i="6"/>
  <c r="G34" i="6"/>
  <c r="G42" i="6"/>
  <c r="G50" i="6"/>
  <c r="G58" i="6"/>
  <c r="G66" i="6"/>
  <c r="G74" i="6"/>
  <c r="G82" i="6"/>
  <c r="G90" i="6"/>
  <c r="G98" i="6"/>
  <c r="G106" i="6"/>
  <c r="G114" i="6"/>
  <c r="G122" i="6"/>
  <c r="G130" i="6"/>
  <c r="G138" i="6"/>
  <c r="G146" i="6"/>
  <c r="G154" i="6"/>
  <c r="G162" i="6"/>
  <c r="G170" i="6"/>
  <c r="G178" i="6"/>
  <c r="G186" i="6"/>
  <c r="G194" i="6"/>
  <c r="G195" i="6"/>
  <c r="G163" i="6"/>
  <c r="G131" i="6"/>
  <c r="G99" i="6"/>
  <c r="G67" i="6"/>
  <c r="G35" i="6"/>
  <c r="G3" i="6"/>
  <c r="J90" i="6"/>
  <c r="J170" i="6"/>
  <c r="J106" i="6"/>
  <c r="J162" i="6"/>
  <c r="J98" i="6"/>
  <c r="J154" i="6"/>
  <c r="J51" i="6"/>
  <c r="J59" i="6"/>
  <c r="J67" i="6"/>
  <c r="J75" i="6"/>
  <c r="J83" i="6"/>
  <c r="J91" i="6"/>
  <c r="J99" i="6"/>
  <c r="J107" i="6"/>
  <c r="J115" i="6"/>
  <c r="J123" i="6"/>
  <c r="J131" i="6"/>
  <c r="J139" i="6"/>
  <c r="J147" i="6"/>
  <c r="J155" i="6"/>
  <c r="J163" i="6"/>
  <c r="J171" i="6"/>
  <c r="J179" i="6"/>
  <c r="J187" i="6"/>
  <c r="J195" i="6"/>
  <c r="J44" i="6"/>
  <c r="J52" i="6"/>
  <c r="J60" i="6"/>
  <c r="J68" i="6"/>
  <c r="J76" i="6"/>
  <c r="J84" i="6"/>
  <c r="J92" i="6"/>
  <c r="J100" i="6"/>
  <c r="J108" i="6"/>
  <c r="J116" i="6"/>
  <c r="J124" i="6"/>
  <c r="J132" i="6"/>
  <c r="J140" i="6"/>
  <c r="J148" i="6"/>
  <c r="J156" i="6"/>
  <c r="J164" i="6"/>
  <c r="J172" i="6"/>
  <c r="J180" i="6"/>
  <c r="J188" i="6"/>
  <c r="J196" i="6"/>
  <c r="J45" i="6"/>
  <c r="J53" i="6"/>
  <c r="J61" i="6"/>
  <c r="J69" i="6"/>
  <c r="J77" i="6"/>
  <c r="J85" i="6"/>
  <c r="J93" i="6"/>
  <c r="J101" i="6"/>
  <c r="J109" i="6"/>
  <c r="J117" i="6"/>
  <c r="J125" i="6"/>
  <c r="J133" i="6"/>
  <c r="J141" i="6"/>
  <c r="J149" i="6"/>
  <c r="J157" i="6"/>
  <c r="J165" i="6"/>
  <c r="J173" i="6"/>
  <c r="J181" i="6"/>
  <c r="J189" i="6"/>
  <c r="J197" i="6"/>
  <c r="J46" i="6"/>
  <c r="J54" i="6"/>
  <c r="J62" i="6"/>
  <c r="J70" i="6"/>
  <c r="J78" i="6"/>
  <c r="J86" i="6"/>
  <c r="J94" i="6"/>
  <c r="J102" i="6"/>
  <c r="J110" i="6"/>
  <c r="J118" i="6"/>
  <c r="J126" i="6"/>
  <c r="J134" i="6"/>
  <c r="J142" i="6"/>
  <c r="J150" i="6"/>
  <c r="J158" i="6"/>
  <c r="J166" i="6"/>
  <c r="J174" i="6"/>
  <c r="J182" i="6"/>
  <c r="J190" i="6"/>
  <c r="J198" i="6"/>
  <c r="J47" i="6"/>
  <c r="J55" i="6"/>
  <c r="J63" i="6"/>
  <c r="J71" i="6"/>
  <c r="J79" i="6"/>
  <c r="J87" i="6"/>
  <c r="J95" i="6"/>
  <c r="J103" i="6"/>
  <c r="J111" i="6"/>
  <c r="J119" i="6"/>
  <c r="J127" i="6"/>
  <c r="J135" i="6"/>
  <c r="J143" i="6"/>
  <c r="J151" i="6"/>
  <c r="J159" i="6"/>
  <c r="J167" i="6"/>
  <c r="J175" i="6"/>
  <c r="J183" i="6"/>
  <c r="J191" i="6"/>
  <c r="J199" i="6"/>
  <c r="J48" i="6"/>
  <c r="J56" i="6"/>
  <c r="J64" i="6"/>
  <c r="J72" i="6"/>
  <c r="J80" i="6"/>
  <c r="J88" i="6"/>
  <c r="J96" i="6"/>
  <c r="J104" i="6"/>
  <c r="J112" i="6"/>
  <c r="J120" i="6"/>
  <c r="J128" i="6"/>
  <c r="J136" i="6"/>
  <c r="J144" i="6"/>
  <c r="J152" i="6"/>
  <c r="J160" i="6"/>
  <c r="J168" i="6"/>
  <c r="J176" i="6"/>
  <c r="J184" i="6"/>
  <c r="J192" i="6"/>
  <c r="J200" i="6"/>
  <c r="J49" i="6"/>
  <c r="J57" i="6"/>
  <c r="J65" i="6"/>
  <c r="J73" i="6"/>
  <c r="J81" i="6"/>
  <c r="J89" i="6"/>
  <c r="J97" i="6"/>
  <c r="J105" i="6"/>
  <c r="J113" i="6"/>
  <c r="J121" i="6"/>
  <c r="J129" i="6"/>
  <c r="J137" i="6"/>
  <c r="J145" i="6"/>
  <c r="J153" i="6"/>
  <c r="J161" i="6"/>
  <c r="J169" i="6"/>
  <c r="J177" i="6"/>
  <c r="J185" i="6"/>
  <c r="J193" i="6"/>
  <c r="J146" i="6"/>
  <c r="J82" i="6"/>
  <c r="J138" i="6"/>
  <c r="J74" i="6"/>
  <c r="J194" i="6"/>
  <c r="J130" i="6"/>
  <c r="J66" i="6"/>
  <c r="J186" i="6"/>
  <c r="J122" i="6"/>
  <c r="J58" i="6"/>
  <c r="J178" i="6"/>
  <c r="J114" i="6"/>
  <c r="J50" i="6"/>
  <c r="J3" i="6"/>
  <c r="J11" i="6"/>
  <c r="J19" i="6"/>
  <c r="J27" i="6"/>
  <c r="J35" i="6"/>
  <c r="J43" i="6"/>
  <c r="J4" i="6"/>
  <c r="J12" i="6"/>
  <c r="J20" i="6"/>
  <c r="J28" i="6"/>
  <c r="J36" i="6"/>
  <c r="J5" i="6"/>
  <c r="J13" i="6"/>
  <c r="J21" i="6"/>
  <c r="J29" i="6"/>
  <c r="J37" i="6"/>
  <c r="J6" i="6"/>
  <c r="J14" i="6"/>
  <c r="J22" i="6"/>
  <c r="J30" i="6"/>
  <c r="J38" i="6"/>
  <c r="J7" i="6"/>
  <c r="J15" i="6"/>
  <c r="J23" i="6"/>
  <c r="J31" i="6"/>
  <c r="J39" i="6"/>
  <c r="J8" i="6"/>
  <c r="J16" i="6"/>
  <c r="J24" i="6"/>
  <c r="J32" i="6"/>
  <c r="J40" i="6"/>
  <c r="J9" i="6"/>
  <c r="J17" i="6"/>
  <c r="J25" i="6"/>
  <c r="J33" i="6"/>
  <c r="J41" i="6"/>
  <c r="J2" i="6"/>
  <c r="J42" i="6"/>
  <c r="J34" i="6"/>
  <c r="J26" i="6"/>
  <c r="J18" i="6"/>
  <c r="J10" i="6"/>
  <c r="AE59" i="1"/>
  <c r="AF59" i="1" s="1"/>
  <c r="D139" i="6" s="1"/>
  <c r="AE51" i="1"/>
  <c r="AF51" i="1" s="1"/>
  <c r="AE43" i="1"/>
  <c r="AF43" i="1" s="1"/>
  <c r="AE35" i="1"/>
  <c r="AF35" i="1" s="1"/>
  <c r="D128" i="6" s="1"/>
  <c r="AE27" i="1"/>
  <c r="AF27" i="1" s="1"/>
  <c r="AE19" i="1"/>
  <c r="AF19" i="1" s="1"/>
  <c r="AE11" i="1"/>
  <c r="AE160" i="1"/>
  <c r="AF160" i="1" s="1"/>
  <c r="AE181" i="1"/>
  <c r="AF181" i="1" s="1"/>
  <c r="AE117" i="1"/>
  <c r="AF117" i="1" s="1"/>
  <c r="AE101" i="1"/>
  <c r="AF101" i="1" s="1"/>
  <c r="AE93" i="1"/>
  <c r="AF93" i="1" s="1"/>
  <c r="D155" i="6" s="1"/>
  <c r="AE156" i="1"/>
  <c r="AF156" i="1" s="1"/>
  <c r="AE124" i="1"/>
  <c r="AF124" i="1" s="1"/>
  <c r="AE100" i="1"/>
  <c r="AF100" i="1" s="1"/>
  <c r="AE158" i="1"/>
  <c r="AF158" i="1" s="1"/>
  <c r="D181" i="6" s="1"/>
  <c r="AE190" i="1"/>
  <c r="AF190" i="1" s="1"/>
  <c r="AE174" i="1"/>
  <c r="AF174" i="1" s="1"/>
  <c r="AE150" i="1"/>
  <c r="AF150" i="1" s="1"/>
  <c r="AE142" i="1"/>
  <c r="AF142" i="1" s="1"/>
  <c r="D175" i="6" s="1"/>
  <c r="AE126" i="1"/>
  <c r="AF126" i="1" s="1"/>
  <c r="AE94" i="1"/>
  <c r="AF94" i="1" s="1"/>
  <c r="D156" i="6" s="1"/>
  <c r="AE62" i="1"/>
  <c r="AF62" i="1" s="1"/>
  <c r="AE54" i="1"/>
  <c r="AF54" i="1" s="1"/>
  <c r="D135" i="6" s="1"/>
  <c r="AE38" i="1"/>
  <c r="AF38" i="1" s="1"/>
  <c r="AE30" i="1"/>
  <c r="AF30" i="1" s="1"/>
  <c r="AE22" i="1"/>
  <c r="AF22" i="1" s="1"/>
  <c r="D125" i="6" s="1"/>
  <c r="AE6" i="1"/>
  <c r="AF6" i="1" s="1"/>
  <c r="D116" i="6" s="1"/>
  <c r="AE133" i="1"/>
  <c r="AF133" i="1" s="1"/>
  <c r="AE185" i="1"/>
  <c r="AF185" i="1" s="1"/>
  <c r="D190" i="6" s="1"/>
  <c r="AE153" i="1"/>
  <c r="AF153" i="1" s="1"/>
  <c r="AE204" i="1"/>
  <c r="AF204" i="1" s="1"/>
  <c r="D197" i="6" s="1"/>
  <c r="AE88" i="1"/>
  <c r="AF88" i="1" s="1"/>
  <c r="D150" i="6" s="1"/>
  <c r="AE80" i="1"/>
  <c r="AF80" i="1" s="1"/>
  <c r="AE64" i="1"/>
  <c r="AF64" i="1" s="1"/>
  <c r="AE188" i="1"/>
  <c r="AF188" i="1" s="1"/>
  <c r="AE211" i="1"/>
  <c r="AF211" i="1" s="1"/>
  <c r="D200" i="6" s="1"/>
  <c r="AE169" i="1"/>
  <c r="AF169" i="1" s="1"/>
  <c r="AE161" i="1"/>
  <c r="AF161" i="1" s="1"/>
  <c r="AE92" i="1"/>
  <c r="AF92" i="1" s="1"/>
  <c r="D154" i="6" s="1"/>
  <c r="AE208" i="1"/>
  <c r="AF208" i="1" s="1"/>
  <c r="D198" i="6" s="1"/>
  <c r="AE171" i="1"/>
  <c r="AF171" i="1" s="1"/>
  <c r="AE163" i="1"/>
  <c r="AF163" i="1" s="1"/>
  <c r="AE78" i="1"/>
  <c r="AF78" i="1" s="1"/>
  <c r="AE60" i="1"/>
  <c r="AF60" i="1" s="1"/>
  <c r="AE57" i="1"/>
  <c r="AF57" i="1" s="1"/>
  <c r="D137" i="6" s="1"/>
  <c r="AE49" i="1"/>
  <c r="AF49" i="1" s="1"/>
  <c r="D133" i="6" s="1"/>
  <c r="AE41" i="1"/>
  <c r="AF41" i="1" s="1"/>
  <c r="D131" i="6" s="1"/>
  <c r="AE155" i="1"/>
  <c r="AF155" i="1" s="1"/>
  <c r="AE147" i="1"/>
  <c r="AF147" i="1" s="1"/>
  <c r="AE99" i="1"/>
  <c r="AF99" i="1" s="1"/>
  <c r="AE91" i="1"/>
  <c r="AF91" i="1" s="1"/>
  <c r="D153" i="6" s="1"/>
  <c r="AE83" i="1"/>
  <c r="AF83" i="1" s="1"/>
  <c r="AE75" i="1"/>
  <c r="AF75" i="1" s="1"/>
  <c r="AE67" i="1"/>
  <c r="AF67" i="1" s="1"/>
  <c r="AE199" i="1"/>
  <c r="AE86" i="1"/>
  <c r="AF86" i="1" s="1"/>
  <c r="AE28" i="1"/>
  <c r="AF28" i="1" s="1"/>
  <c r="AE12" i="1"/>
  <c r="AF12" i="1" s="1"/>
  <c r="D120" i="6" s="1"/>
  <c r="AE4" i="1"/>
  <c r="AF4" i="1" s="1"/>
  <c r="D114" i="6" s="1"/>
  <c r="AE170" i="1"/>
  <c r="AF170" i="1" s="1"/>
  <c r="D183" i="6" s="1"/>
  <c r="AE144" i="1"/>
  <c r="AF144" i="1" s="1"/>
  <c r="D177" i="6" s="1"/>
  <c r="AE96" i="1"/>
  <c r="AF96" i="1" s="1"/>
  <c r="D158" i="6" s="1"/>
  <c r="AE14" i="1"/>
  <c r="AE206" i="1"/>
  <c r="AF206" i="1" s="1"/>
  <c r="AE177" i="1"/>
  <c r="AF177" i="1" s="1"/>
  <c r="AE164" i="1"/>
  <c r="AF164" i="1" s="1"/>
  <c r="D182" i="6" s="1"/>
  <c r="AE154" i="1"/>
  <c r="AF154" i="1" s="1"/>
  <c r="D179" i="6" s="1"/>
  <c r="AE98" i="1"/>
  <c r="AE179" i="1"/>
  <c r="AF179" i="1" s="1"/>
  <c r="AE90" i="1"/>
  <c r="AF90" i="1" s="1"/>
  <c r="D152" i="6" s="1"/>
  <c r="AE74" i="1"/>
  <c r="AF74" i="1" s="1"/>
  <c r="AE66" i="1"/>
  <c r="AF66" i="1" s="1"/>
  <c r="AE61" i="1"/>
  <c r="AF61" i="1" s="1"/>
  <c r="AE56" i="1"/>
  <c r="AF56" i="1" s="1"/>
  <c r="AE48" i="1"/>
  <c r="AF48" i="1" s="1"/>
  <c r="AE32" i="1"/>
  <c r="AF32" i="1" s="1"/>
  <c r="D126" i="6" s="1"/>
  <c r="AE16" i="1"/>
  <c r="AF16" i="1" s="1"/>
  <c r="AE110" i="1"/>
  <c r="AF110" i="1" s="1"/>
  <c r="AE76" i="1"/>
  <c r="AF76" i="1" s="1"/>
  <c r="AE68" i="1"/>
  <c r="AF68" i="1" s="1"/>
  <c r="D143" i="6" s="1"/>
  <c r="AE58" i="1"/>
  <c r="AF58" i="1" s="1"/>
  <c r="D138" i="6" s="1"/>
  <c r="AE42" i="1"/>
  <c r="AF42" i="1" s="1"/>
  <c r="AE203" i="1"/>
  <c r="AF203" i="1" s="1"/>
  <c r="AE198" i="1"/>
  <c r="AF198" i="1" s="1"/>
  <c r="D193" i="6" s="1"/>
  <c r="AE195" i="1"/>
  <c r="AF195" i="1" s="1"/>
  <c r="D192" i="6" s="1"/>
  <c r="AE172" i="1"/>
  <c r="AF172" i="1" s="1"/>
  <c r="AE149" i="1"/>
  <c r="AF149" i="1" s="1"/>
  <c r="AE128" i="1"/>
  <c r="AF128" i="1" s="1"/>
  <c r="AE123" i="1"/>
  <c r="AF123" i="1" s="1"/>
  <c r="AE118" i="1"/>
  <c r="AE115" i="1"/>
  <c r="AE107" i="1"/>
  <c r="AF107" i="1" s="1"/>
  <c r="AE102" i="1"/>
  <c r="AF102" i="1" s="1"/>
  <c r="AE53" i="1"/>
  <c r="AF53" i="1" s="1"/>
  <c r="D134" i="6" s="1"/>
  <c r="AE37" i="1"/>
  <c r="AF37" i="1" s="1"/>
  <c r="D129" i="6" s="1"/>
  <c r="AE192" i="1"/>
  <c r="AF192" i="1" s="1"/>
  <c r="AE182" i="1"/>
  <c r="AF182" i="1" s="1"/>
  <c r="D188" i="6" s="1"/>
  <c r="AE138" i="1"/>
  <c r="AF138" i="1" s="1"/>
  <c r="AE120" i="1"/>
  <c r="AF120" i="1" s="1"/>
  <c r="D167" i="6" s="1"/>
  <c r="AE112" i="1"/>
  <c r="AF112" i="1" s="1"/>
  <c r="AE21" i="1"/>
  <c r="AF21" i="1" s="1"/>
  <c r="AE197" i="1"/>
  <c r="AF197" i="1" s="1"/>
  <c r="AE166" i="1"/>
  <c r="AF166" i="1" s="1"/>
  <c r="AE135" i="1"/>
  <c r="AF135" i="1" s="1"/>
  <c r="AE70" i="1"/>
  <c r="AF70" i="1" s="1"/>
  <c r="AE44" i="1"/>
  <c r="AF44" i="1" s="1"/>
  <c r="AE36" i="1"/>
  <c r="AF36" i="1" s="1"/>
  <c r="AE26" i="1"/>
  <c r="AF26" i="1" s="1"/>
  <c r="AE202" i="1"/>
  <c r="AF202" i="1" s="1"/>
  <c r="AE176" i="1"/>
  <c r="AF176" i="1" s="1"/>
  <c r="D185" i="6" s="1"/>
  <c r="AE145" i="1"/>
  <c r="AF145" i="1" s="1"/>
  <c r="AE140" i="1"/>
  <c r="AF140" i="1" s="1"/>
  <c r="AE132" i="1"/>
  <c r="AF132" i="1" s="1"/>
  <c r="D172" i="6" s="1"/>
  <c r="AE122" i="1"/>
  <c r="AF122" i="1" s="1"/>
  <c r="AE106" i="1"/>
  <c r="AF106" i="1" s="1"/>
  <c r="AE46" i="1"/>
  <c r="AF46" i="1" s="1"/>
  <c r="AE5" i="1"/>
  <c r="AF5" i="1" s="1"/>
  <c r="D115" i="6" s="1"/>
  <c r="AE10" i="1"/>
  <c r="AE201" i="1"/>
  <c r="AF201" i="1" s="1"/>
  <c r="AE196" i="1"/>
  <c r="AF196" i="1" s="1"/>
  <c r="AE193" i="1"/>
  <c r="AF193" i="1" s="1"/>
  <c r="AE186" i="1"/>
  <c r="AF186" i="1" s="1"/>
  <c r="AE165" i="1"/>
  <c r="AF165" i="1" s="1"/>
  <c r="AE139" i="1"/>
  <c r="AF139" i="1" s="1"/>
  <c r="AE134" i="1"/>
  <c r="AE131" i="1"/>
  <c r="AF131" i="1" s="1"/>
  <c r="AE108" i="1"/>
  <c r="AF108" i="1" s="1"/>
  <c r="AE105" i="1"/>
  <c r="AF105" i="1" s="1"/>
  <c r="D161" i="6" s="1"/>
  <c r="AE85" i="1"/>
  <c r="AF85" i="1" s="1"/>
  <c r="AE69" i="1"/>
  <c r="AF69" i="1" s="1"/>
  <c r="AE207" i="1"/>
  <c r="AF207" i="1" s="1"/>
  <c r="AE175" i="1"/>
  <c r="AE143" i="1"/>
  <c r="AF143" i="1" s="1"/>
  <c r="D176" i="6" s="1"/>
  <c r="AE121" i="1"/>
  <c r="AF121" i="1" s="1"/>
  <c r="AE111" i="1"/>
  <c r="AF111" i="1" s="1"/>
  <c r="D163" i="6" s="1"/>
  <c r="AE89" i="1"/>
  <c r="AF89" i="1" s="1"/>
  <c r="D151" i="6" s="1"/>
  <c r="AE79" i="1"/>
  <c r="AF79" i="1" s="1"/>
  <c r="AE47" i="1"/>
  <c r="AF47" i="1" s="1"/>
  <c r="AE25" i="1"/>
  <c r="AF25" i="1" s="1"/>
  <c r="AE15" i="1"/>
  <c r="AF15" i="1" s="1"/>
  <c r="D122" i="6" s="1"/>
  <c r="AE209" i="1"/>
  <c r="AF209" i="1" s="1"/>
  <c r="AE187" i="1"/>
  <c r="AF187" i="1" s="1"/>
  <c r="AE167" i="1"/>
  <c r="AF167" i="1" s="1"/>
  <c r="AE113" i="1"/>
  <c r="AF113" i="1" s="1"/>
  <c r="D164" i="6" s="1"/>
  <c r="AE103" i="1"/>
  <c r="AF103" i="1" s="1"/>
  <c r="D160" i="6" s="1"/>
  <c r="AE81" i="1"/>
  <c r="AF81" i="1" s="1"/>
  <c r="D147" i="6" s="1"/>
  <c r="AE71" i="1"/>
  <c r="AF71" i="1" s="1"/>
  <c r="AE39" i="1"/>
  <c r="AE17" i="1"/>
  <c r="AF17" i="1" s="1"/>
  <c r="AE7" i="1"/>
  <c r="AF7" i="1" s="1"/>
  <c r="AE194" i="1"/>
  <c r="AF194" i="1" s="1"/>
  <c r="AE189" i="1"/>
  <c r="AF189" i="1" s="1"/>
  <c r="D191" i="6" s="1"/>
  <c r="AE184" i="1"/>
  <c r="AF184" i="1" s="1"/>
  <c r="AE162" i="1"/>
  <c r="AF162" i="1" s="1"/>
  <c r="AE157" i="1"/>
  <c r="AF157" i="1" s="1"/>
  <c r="AE152" i="1"/>
  <c r="AF152" i="1" s="1"/>
  <c r="AE130" i="1"/>
  <c r="AF130" i="1" s="1"/>
  <c r="AE125" i="1"/>
  <c r="AF125" i="1" s="1"/>
  <c r="D170" i="6" s="1"/>
  <c r="AE34" i="1"/>
  <c r="AF34" i="1" s="1"/>
  <c r="D127" i="6" s="1"/>
  <c r="AE29" i="1"/>
  <c r="AF29" i="1" s="1"/>
  <c r="AE24" i="1"/>
  <c r="AF24" i="1" s="1"/>
  <c r="AE2" i="1"/>
  <c r="AF2" i="1" s="1"/>
  <c r="D112" i="6" s="1"/>
  <c r="AE191" i="1"/>
  <c r="AF191" i="1" s="1"/>
  <c r="AE159" i="1"/>
  <c r="AF159" i="1" s="1"/>
  <c r="AE137" i="1"/>
  <c r="AF137" i="1" s="1"/>
  <c r="AE127" i="1"/>
  <c r="AF127" i="1" s="1"/>
  <c r="AE95" i="1"/>
  <c r="AF95" i="1" s="1"/>
  <c r="D157" i="6" s="1"/>
  <c r="AE73" i="1"/>
  <c r="AF73" i="1" s="1"/>
  <c r="D145" i="6" s="1"/>
  <c r="AE63" i="1"/>
  <c r="AE31" i="1"/>
  <c r="AF31" i="1" s="1"/>
  <c r="AE9" i="1"/>
  <c r="AF9" i="1" s="1"/>
  <c r="AE183" i="1"/>
  <c r="AF183" i="1" s="1"/>
  <c r="AE151" i="1"/>
  <c r="AF151" i="1" s="1"/>
  <c r="AE129" i="1"/>
  <c r="AF129" i="1" s="1"/>
  <c r="AE119" i="1"/>
  <c r="AF119" i="1" s="1"/>
  <c r="AE97" i="1"/>
  <c r="AF97" i="1" s="1"/>
  <c r="AE87" i="1"/>
  <c r="AF87" i="1" s="1"/>
  <c r="AE65" i="1"/>
  <c r="AF65" i="1" s="1"/>
  <c r="AE55" i="1"/>
  <c r="AE33" i="1"/>
  <c r="AF33" i="1" s="1"/>
  <c r="AE23" i="1"/>
  <c r="AF23" i="1" s="1"/>
  <c r="AE210" i="1"/>
  <c r="AF210" i="1" s="1"/>
  <c r="D199" i="6" s="1"/>
  <c r="AE205" i="1"/>
  <c r="AF205" i="1" s="1"/>
  <c r="AE200" i="1"/>
  <c r="AF200" i="1" s="1"/>
  <c r="D195" i="6" s="1"/>
  <c r="AE180" i="1"/>
  <c r="AF180" i="1" s="1"/>
  <c r="AE178" i="1"/>
  <c r="AF178" i="1" s="1"/>
  <c r="D187" i="6" s="1"/>
  <c r="AE173" i="1"/>
  <c r="AF173" i="1" s="1"/>
  <c r="AE168" i="1"/>
  <c r="AF168" i="1" s="1"/>
  <c r="AE148" i="1"/>
  <c r="AF148" i="1" s="1"/>
  <c r="AE146" i="1"/>
  <c r="AF146" i="1" s="1"/>
  <c r="D178" i="6" s="1"/>
  <c r="AE141" i="1"/>
  <c r="AF141" i="1" s="1"/>
  <c r="AE136" i="1"/>
  <c r="AF136" i="1" s="1"/>
  <c r="D174" i="6" s="1"/>
  <c r="AE116" i="1"/>
  <c r="AF116" i="1" s="1"/>
  <c r="AE114" i="1"/>
  <c r="AF114" i="1" s="1"/>
  <c r="AE109" i="1"/>
  <c r="AF109" i="1" s="1"/>
  <c r="AE104" i="1"/>
  <c r="AF104" i="1" s="1"/>
  <c r="AE84" i="1"/>
  <c r="AF84" i="1" s="1"/>
  <c r="AE82" i="1"/>
  <c r="AF82" i="1" s="1"/>
  <c r="D148" i="6" s="1"/>
  <c r="AE77" i="1"/>
  <c r="AF77" i="1" s="1"/>
  <c r="AE72" i="1"/>
  <c r="AF72" i="1" s="1"/>
  <c r="AE52" i="1"/>
  <c r="AF52" i="1" s="1"/>
  <c r="AE50" i="1"/>
  <c r="AF50" i="1" s="1"/>
  <c r="AE45" i="1"/>
  <c r="AF45" i="1" s="1"/>
  <c r="D132" i="6" s="1"/>
  <c r="AE40" i="1"/>
  <c r="AF40" i="1" s="1"/>
  <c r="AE20" i="1"/>
  <c r="AF20" i="1" s="1"/>
  <c r="AE18" i="1"/>
  <c r="AF18" i="1" s="1"/>
  <c r="AE13" i="1"/>
  <c r="AF13" i="1" s="1"/>
  <c r="AE8" i="1"/>
  <c r="AF8" i="1" s="1"/>
  <c r="D117" i="6" s="1"/>
  <c r="AE3" i="1"/>
  <c r="AF3" i="1" s="1"/>
  <c r="W191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" i="1"/>
  <c r="X18" i="1"/>
  <c r="X3" i="1"/>
  <c r="X4" i="1"/>
  <c r="X5" i="1"/>
  <c r="X6" i="1"/>
  <c r="X7" i="1"/>
  <c r="X8" i="1"/>
  <c r="X10" i="1"/>
  <c r="X11" i="1"/>
  <c r="X12" i="1"/>
  <c r="X13" i="1"/>
  <c r="X14" i="1"/>
  <c r="X15" i="1"/>
  <c r="X16" i="1"/>
  <c r="X17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" i="1"/>
  <c r="D140" i="6" l="1"/>
  <c r="D162" i="6"/>
  <c r="D168" i="6"/>
  <c r="D171" i="6"/>
  <c r="D146" i="6"/>
  <c r="D123" i="6"/>
  <c r="D113" i="6"/>
  <c r="D124" i="6"/>
  <c r="D189" i="6"/>
  <c r="D180" i="6"/>
  <c r="D169" i="6"/>
  <c r="D196" i="6"/>
  <c r="D186" i="6"/>
  <c r="D166" i="6"/>
  <c r="D149" i="6"/>
  <c r="D144" i="6"/>
  <c r="D142" i="6"/>
  <c r="F7" i="6"/>
  <c r="F15" i="6"/>
  <c r="F23" i="6"/>
  <c r="F31" i="6"/>
  <c r="F39" i="6"/>
  <c r="F47" i="6"/>
  <c r="F55" i="6"/>
  <c r="F63" i="6"/>
  <c r="F71" i="6"/>
  <c r="F79" i="6"/>
  <c r="F87" i="6"/>
  <c r="F95" i="6"/>
  <c r="F103" i="6"/>
  <c r="F111" i="6"/>
  <c r="F119" i="6"/>
  <c r="F127" i="6"/>
  <c r="F135" i="6"/>
  <c r="F143" i="6"/>
  <c r="F151" i="6"/>
  <c r="F159" i="6"/>
  <c r="F167" i="6"/>
  <c r="F175" i="6"/>
  <c r="F183" i="6"/>
  <c r="F191" i="6"/>
  <c r="F199" i="6"/>
  <c r="F8" i="6"/>
  <c r="F16" i="6"/>
  <c r="F24" i="6"/>
  <c r="F32" i="6"/>
  <c r="F40" i="6"/>
  <c r="F48" i="6"/>
  <c r="F56" i="6"/>
  <c r="F64" i="6"/>
  <c r="F72" i="6"/>
  <c r="F80" i="6"/>
  <c r="F88" i="6"/>
  <c r="F96" i="6"/>
  <c r="F104" i="6"/>
  <c r="F112" i="6"/>
  <c r="F120" i="6"/>
  <c r="F128" i="6"/>
  <c r="F136" i="6"/>
  <c r="F144" i="6"/>
  <c r="F152" i="6"/>
  <c r="F160" i="6"/>
  <c r="F168" i="6"/>
  <c r="F176" i="6"/>
  <c r="F184" i="6"/>
  <c r="F192" i="6"/>
  <c r="F200" i="6"/>
  <c r="F9" i="6"/>
  <c r="F17" i="6"/>
  <c r="F25" i="6"/>
  <c r="F33" i="6"/>
  <c r="F41" i="6"/>
  <c r="F49" i="6"/>
  <c r="F57" i="6"/>
  <c r="F65" i="6"/>
  <c r="F73" i="6"/>
  <c r="F81" i="6"/>
  <c r="F89" i="6"/>
  <c r="F97" i="6"/>
  <c r="F105" i="6"/>
  <c r="F113" i="6"/>
  <c r="F121" i="6"/>
  <c r="F129" i="6"/>
  <c r="F137" i="6"/>
  <c r="F145" i="6"/>
  <c r="F153" i="6"/>
  <c r="F161" i="6"/>
  <c r="F169" i="6"/>
  <c r="F177" i="6"/>
  <c r="F185" i="6"/>
  <c r="F193" i="6"/>
  <c r="F10" i="6"/>
  <c r="F18" i="6"/>
  <c r="F26" i="6"/>
  <c r="F34" i="6"/>
  <c r="F42" i="6"/>
  <c r="F50" i="6"/>
  <c r="F58" i="6"/>
  <c r="F66" i="6"/>
  <c r="F74" i="6"/>
  <c r="F82" i="6"/>
  <c r="F90" i="6"/>
  <c r="F98" i="6"/>
  <c r="F106" i="6"/>
  <c r="F114" i="6"/>
  <c r="F122" i="6"/>
  <c r="F130" i="6"/>
  <c r="F138" i="6"/>
  <c r="F146" i="6"/>
  <c r="F154" i="6"/>
  <c r="F162" i="6"/>
  <c r="F170" i="6"/>
  <c r="F178" i="6"/>
  <c r="F186" i="6"/>
  <c r="F194" i="6"/>
  <c r="F3" i="6"/>
  <c r="F11" i="6"/>
  <c r="F19" i="6"/>
  <c r="F27" i="6"/>
  <c r="F35" i="6"/>
  <c r="F43" i="6"/>
  <c r="F51" i="6"/>
  <c r="F59" i="6"/>
  <c r="F67" i="6"/>
  <c r="F75" i="6"/>
  <c r="F83" i="6"/>
  <c r="F91" i="6"/>
  <c r="F99" i="6"/>
  <c r="F107" i="6"/>
  <c r="F115" i="6"/>
  <c r="F123" i="6"/>
  <c r="F131" i="6"/>
  <c r="F139" i="6"/>
  <c r="F147" i="6"/>
  <c r="F155" i="6"/>
  <c r="F163" i="6"/>
  <c r="F171" i="6"/>
  <c r="F179" i="6"/>
  <c r="F187" i="6"/>
  <c r="F195" i="6"/>
  <c r="F4" i="6"/>
  <c r="F12" i="6"/>
  <c r="F20" i="6"/>
  <c r="F28" i="6"/>
  <c r="F36" i="6"/>
  <c r="F44" i="6"/>
  <c r="F52" i="6"/>
  <c r="F60" i="6"/>
  <c r="F68" i="6"/>
  <c r="F76" i="6"/>
  <c r="F84" i="6"/>
  <c r="F92" i="6"/>
  <c r="F100" i="6"/>
  <c r="F108" i="6"/>
  <c r="F116" i="6"/>
  <c r="F124" i="6"/>
  <c r="F132" i="6"/>
  <c r="F140" i="6"/>
  <c r="F148" i="6"/>
  <c r="F156" i="6"/>
  <c r="F164" i="6"/>
  <c r="F172" i="6"/>
  <c r="F180" i="6"/>
  <c r="F188" i="6"/>
  <c r="F196" i="6"/>
  <c r="F29" i="6"/>
  <c r="F61" i="6"/>
  <c r="F93" i="6"/>
  <c r="F125" i="6"/>
  <c r="F157" i="6"/>
  <c r="F189" i="6"/>
  <c r="F77" i="6"/>
  <c r="F30" i="6"/>
  <c r="F62" i="6"/>
  <c r="F94" i="6"/>
  <c r="F126" i="6"/>
  <c r="F158" i="6"/>
  <c r="F190" i="6"/>
  <c r="F109" i="6"/>
  <c r="F110" i="6"/>
  <c r="F5" i="6"/>
  <c r="F37" i="6"/>
  <c r="F69" i="6"/>
  <c r="F101" i="6"/>
  <c r="F133" i="6"/>
  <c r="F165" i="6"/>
  <c r="F197" i="6"/>
  <c r="F13" i="6"/>
  <c r="F141" i="6"/>
  <c r="F2" i="6"/>
  <c r="F6" i="6"/>
  <c r="F38" i="6"/>
  <c r="F70" i="6"/>
  <c r="F102" i="6"/>
  <c r="F134" i="6"/>
  <c r="F166" i="6"/>
  <c r="F198" i="6"/>
  <c r="F21" i="6"/>
  <c r="F53" i="6"/>
  <c r="F85" i="6"/>
  <c r="F117" i="6"/>
  <c r="F149" i="6"/>
  <c r="F181" i="6"/>
  <c r="F45" i="6"/>
  <c r="F173" i="6"/>
  <c r="F78" i="6"/>
  <c r="F174" i="6"/>
  <c r="F22" i="6"/>
  <c r="F54" i="6"/>
  <c r="F86" i="6"/>
  <c r="F118" i="6"/>
  <c r="F150" i="6"/>
  <c r="F182" i="6"/>
  <c r="F14" i="6"/>
  <c r="F46" i="6"/>
  <c r="F142" i="6"/>
  <c r="I46" i="6"/>
  <c r="K46" i="6" s="1"/>
  <c r="I54" i="6"/>
  <c r="K54" i="6" s="1"/>
  <c r="I62" i="6"/>
  <c r="K62" i="6" s="1"/>
  <c r="I70" i="6"/>
  <c r="K70" i="6" s="1"/>
  <c r="I78" i="6"/>
  <c r="K78" i="6" s="1"/>
  <c r="I86" i="6"/>
  <c r="K86" i="6" s="1"/>
  <c r="I94" i="6"/>
  <c r="K94" i="6" s="1"/>
  <c r="I102" i="6"/>
  <c r="K102" i="6" s="1"/>
  <c r="I110" i="6"/>
  <c r="K110" i="6" s="1"/>
  <c r="I118" i="6"/>
  <c r="K118" i="6" s="1"/>
  <c r="I126" i="6"/>
  <c r="K126" i="6" s="1"/>
  <c r="I134" i="6"/>
  <c r="K134" i="6" s="1"/>
  <c r="I142" i="6"/>
  <c r="K142" i="6" s="1"/>
  <c r="I150" i="6"/>
  <c r="K150" i="6" s="1"/>
  <c r="I158" i="6"/>
  <c r="K158" i="6" s="1"/>
  <c r="I166" i="6"/>
  <c r="K166" i="6" s="1"/>
  <c r="I174" i="6"/>
  <c r="K174" i="6" s="1"/>
  <c r="I182" i="6"/>
  <c r="K182" i="6" s="1"/>
  <c r="I190" i="6"/>
  <c r="K190" i="6" s="1"/>
  <c r="I198" i="6"/>
  <c r="K198" i="6" s="1"/>
  <c r="I47" i="6"/>
  <c r="K47" i="6" s="1"/>
  <c r="I55" i="6"/>
  <c r="K55" i="6" s="1"/>
  <c r="I63" i="6"/>
  <c r="K63" i="6" s="1"/>
  <c r="I71" i="6"/>
  <c r="K71" i="6" s="1"/>
  <c r="I79" i="6"/>
  <c r="K79" i="6" s="1"/>
  <c r="I87" i="6"/>
  <c r="K87" i="6" s="1"/>
  <c r="I95" i="6"/>
  <c r="K95" i="6" s="1"/>
  <c r="I103" i="6"/>
  <c r="K103" i="6" s="1"/>
  <c r="I111" i="6"/>
  <c r="K111" i="6" s="1"/>
  <c r="I119" i="6"/>
  <c r="K119" i="6" s="1"/>
  <c r="I127" i="6"/>
  <c r="K127" i="6" s="1"/>
  <c r="I135" i="6"/>
  <c r="K135" i="6" s="1"/>
  <c r="I143" i="6"/>
  <c r="K143" i="6" s="1"/>
  <c r="I151" i="6"/>
  <c r="K151" i="6" s="1"/>
  <c r="I159" i="6"/>
  <c r="K159" i="6" s="1"/>
  <c r="I167" i="6"/>
  <c r="K167" i="6" s="1"/>
  <c r="I175" i="6"/>
  <c r="K175" i="6" s="1"/>
  <c r="I183" i="6"/>
  <c r="K183" i="6" s="1"/>
  <c r="I191" i="6"/>
  <c r="K191" i="6" s="1"/>
  <c r="I199" i="6"/>
  <c r="K199" i="6" s="1"/>
  <c r="I48" i="6"/>
  <c r="K48" i="6" s="1"/>
  <c r="I56" i="6"/>
  <c r="K56" i="6" s="1"/>
  <c r="I64" i="6"/>
  <c r="K64" i="6" s="1"/>
  <c r="I72" i="6"/>
  <c r="K72" i="6" s="1"/>
  <c r="I80" i="6"/>
  <c r="K80" i="6" s="1"/>
  <c r="I88" i="6"/>
  <c r="K88" i="6" s="1"/>
  <c r="I96" i="6"/>
  <c r="K96" i="6" s="1"/>
  <c r="I104" i="6"/>
  <c r="K104" i="6" s="1"/>
  <c r="I112" i="6"/>
  <c r="K112" i="6" s="1"/>
  <c r="I120" i="6"/>
  <c r="K120" i="6" s="1"/>
  <c r="I128" i="6"/>
  <c r="K128" i="6" s="1"/>
  <c r="I136" i="6"/>
  <c r="K136" i="6" s="1"/>
  <c r="I144" i="6"/>
  <c r="K144" i="6" s="1"/>
  <c r="I152" i="6"/>
  <c r="K152" i="6" s="1"/>
  <c r="I160" i="6"/>
  <c r="K160" i="6" s="1"/>
  <c r="I168" i="6"/>
  <c r="K168" i="6" s="1"/>
  <c r="I176" i="6"/>
  <c r="K176" i="6" s="1"/>
  <c r="I184" i="6"/>
  <c r="K184" i="6" s="1"/>
  <c r="I192" i="6"/>
  <c r="K192" i="6" s="1"/>
  <c r="I200" i="6"/>
  <c r="K200" i="6" s="1"/>
  <c r="I49" i="6"/>
  <c r="K49" i="6" s="1"/>
  <c r="I57" i="6"/>
  <c r="K57" i="6" s="1"/>
  <c r="I65" i="6"/>
  <c r="K65" i="6" s="1"/>
  <c r="I73" i="6"/>
  <c r="K73" i="6" s="1"/>
  <c r="I81" i="6"/>
  <c r="K81" i="6" s="1"/>
  <c r="I89" i="6"/>
  <c r="K89" i="6" s="1"/>
  <c r="I97" i="6"/>
  <c r="K97" i="6" s="1"/>
  <c r="I105" i="6"/>
  <c r="K105" i="6" s="1"/>
  <c r="I113" i="6"/>
  <c r="K113" i="6" s="1"/>
  <c r="I121" i="6"/>
  <c r="K121" i="6" s="1"/>
  <c r="I129" i="6"/>
  <c r="K129" i="6" s="1"/>
  <c r="I137" i="6"/>
  <c r="K137" i="6" s="1"/>
  <c r="I145" i="6"/>
  <c r="K145" i="6" s="1"/>
  <c r="I153" i="6"/>
  <c r="K153" i="6" s="1"/>
  <c r="I161" i="6"/>
  <c r="K161" i="6" s="1"/>
  <c r="I169" i="6"/>
  <c r="K169" i="6" s="1"/>
  <c r="I177" i="6"/>
  <c r="K177" i="6" s="1"/>
  <c r="I185" i="6"/>
  <c r="K185" i="6" s="1"/>
  <c r="I193" i="6"/>
  <c r="K193" i="6" s="1"/>
  <c r="I50" i="6"/>
  <c r="K50" i="6" s="1"/>
  <c r="I58" i="6"/>
  <c r="K58" i="6" s="1"/>
  <c r="I66" i="6"/>
  <c r="K66" i="6" s="1"/>
  <c r="I74" i="6"/>
  <c r="K74" i="6" s="1"/>
  <c r="I82" i="6"/>
  <c r="K82" i="6" s="1"/>
  <c r="I90" i="6"/>
  <c r="K90" i="6" s="1"/>
  <c r="I98" i="6"/>
  <c r="K98" i="6" s="1"/>
  <c r="I106" i="6"/>
  <c r="K106" i="6" s="1"/>
  <c r="I114" i="6"/>
  <c r="K114" i="6" s="1"/>
  <c r="I122" i="6"/>
  <c r="K122" i="6" s="1"/>
  <c r="I130" i="6"/>
  <c r="K130" i="6" s="1"/>
  <c r="I138" i="6"/>
  <c r="K138" i="6" s="1"/>
  <c r="I146" i="6"/>
  <c r="K146" i="6" s="1"/>
  <c r="I154" i="6"/>
  <c r="K154" i="6" s="1"/>
  <c r="I162" i="6"/>
  <c r="K162" i="6" s="1"/>
  <c r="I170" i="6"/>
  <c r="K170" i="6" s="1"/>
  <c r="I178" i="6"/>
  <c r="K178" i="6" s="1"/>
  <c r="I186" i="6"/>
  <c r="K186" i="6" s="1"/>
  <c r="I194" i="6"/>
  <c r="K194" i="6" s="1"/>
  <c r="I51" i="6"/>
  <c r="K51" i="6" s="1"/>
  <c r="I59" i="6"/>
  <c r="K59" i="6" s="1"/>
  <c r="I67" i="6"/>
  <c r="K67" i="6" s="1"/>
  <c r="I75" i="6"/>
  <c r="K75" i="6" s="1"/>
  <c r="I83" i="6"/>
  <c r="K83" i="6" s="1"/>
  <c r="I91" i="6"/>
  <c r="K91" i="6" s="1"/>
  <c r="I99" i="6"/>
  <c r="K99" i="6" s="1"/>
  <c r="I107" i="6"/>
  <c r="K107" i="6" s="1"/>
  <c r="I115" i="6"/>
  <c r="K115" i="6" s="1"/>
  <c r="I123" i="6"/>
  <c r="K123" i="6" s="1"/>
  <c r="I131" i="6"/>
  <c r="K131" i="6" s="1"/>
  <c r="I139" i="6"/>
  <c r="K139" i="6" s="1"/>
  <c r="I147" i="6"/>
  <c r="K147" i="6" s="1"/>
  <c r="I155" i="6"/>
  <c r="K155" i="6" s="1"/>
  <c r="I163" i="6"/>
  <c r="K163" i="6" s="1"/>
  <c r="I171" i="6"/>
  <c r="K171" i="6" s="1"/>
  <c r="I179" i="6"/>
  <c r="K179" i="6" s="1"/>
  <c r="I187" i="6"/>
  <c r="K187" i="6" s="1"/>
  <c r="I195" i="6"/>
  <c r="K195" i="6" s="1"/>
  <c r="I44" i="6"/>
  <c r="K44" i="6" s="1"/>
  <c r="I52" i="6"/>
  <c r="K52" i="6" s="1"/>
  <c r="I60" i="6"/>
  <c r="K60" i="6" s="1"/>
  <c r="I68" i="6"/>
  <c r="K68" i="6" s="1"/>
  <c r="I76" i="6"/>
  <c r="K76" i="6" s="1"/>
  <c r="I84" i="6"/>
  <c r="K84" i="6" s="1"/>
  <c r="I92" i="6"/>
  <c r="K92" i="6" s="1"/>
  <c r="I100" i="6"/>
  <c r="K100" i="6" s="1"/>
  <c r="I108" i="6"/>
  <c r="K108" i="6" s="1"/>
  <c r="I116" i="6"/>
  <c r="K116" i="6" s="1"/>
  <c r="I124" i="6"/>
  <c r="K124" i="6" s="1"/>
  <c r="I132" i="6"/>
  <c r="K132" i="6" s="1"/>
  <c r="I140" i="6"/>
  <c r="K140" i="6" s="1"/>
  <c r="I148" i="6"/>
  <c r="K148" i="6" s="1"/>
  <c r="I156" i="6"/>
  <c r="K156" i="6" s="1"/>
  <c r="I164" i="6"/>
  <c r="K164" i="6" s="1"/>
  <c r="I172" i="6"/>
  <c r="K172" i="6" s="1"/>
  <c r="I180" i="6"/>
  <c r="K180" i="6" s="1"/>
  <c r="I188" i="6"/>
  <c r="K188" i="6" s="1"/>
  <c r="I196" i="6"/>
  <c r="K196" i="6" s="1"/>
  <c r="I85" i="6"/>
  <c r="K85" i="6" s="1"/>
  <c r="I149" i="6"/>
  <c r="K149" i="6" s="1"/>
  <c r="I93" i="6"/>
  <c r="K93" i="6" s="1"/>
  <c r="I157" i="6"/>
  <c r="K157" i="6" s="1"/>
  <c r="I101" i="6"/>
  <c r="K101" i="6" s="1"/>
  <c r="I165" i="6"/>
  <c r="K165" i="6" s="1"/>
  <c r="I45" i="6"/>
  <c r="K45" i="6" s="1"/>
  <c r="I109" i="6"/>
  <c r="K109" i="6" s="1"/>
  <c r="I173" i="6"/>
  <c r="K173" i="6" s="1"/>
  <c r="I53" i="6"/>
  <c r="K53" i="6" s="1"/>
  <c r="I117" i="6"/>
  <c r="K117" i="6" s="1"/>
  <c r="I181" i="6"/>
  <c r="K181" i="6" s="1"/>
  <c r="I61" i="6"/>
  <c r="K61" i="6" s="1"/>
  <c r="I125" i="6"/>
  <c r="K125" i="6" s="1"/>
  <c r="I189" i="6"/>
  <c r="K189" i="6" s="1"/>
  <c r="I69" i="6"/>
  <c r="K69" i="6" s="1"/>
  <c r="I133" i="6"/>
  <c r="K133" i="6" s="1"/>
  <c r="I197" i="6"/>
  <c r="K197" i="6" s="1"/>
  <c r="I77" i="6"/>
  <c r="K77" i="6" s="1"/>
  <c r="I141" i="6"/>
  <c r="K141" i="6" s="1"/>
  <c r="I4" i="6"/>
  <c r="K4" i="6" s="1"/>
  <c r="I12" i="6"/>
  <c r="K12" i="6" s="1"/>
  <c r="I20" i="6"/>
  <c r="K20" i="6" s="1"/>
  <c r="I28" i="6"/>
  <c r="K28" i="6" s="1"/>
  <c r="I36" i="6"/>
  <c r="K36" i="6" s="1"/>
  <c r="I5" i="6"/>
  <c r="K5" i="6" s="1"/>
  <c r="I13" i="6"/>
  <c r="K13" i="6" s="1"/>
  <c r="I21" i="6"/>
  <c r="K21" i="6" s="1"/>
  <c r="I29" i="6"/>
  <c r="K29" i="6" s="1"/>
  <c r="I37" i="6"/>
  <c r="K37" i="6" s="1"/>
  <c r="I6" i="6"/>
  <c r="K6" i="6" s="1"/>
  <c r="I14" i="6"/>
  <c r="K14" i="6" s="1"/>
  <c r="I22" i="6"/>
  <c r="K22" i="6" s="1"/>
  <c r="I30" i="6"/>
  <c r="K30" i="6" s="1"/>
  <c r="I38" i="6"/>
  <c r="K38" i="6" s="1"/>
  <c r="I7" i="6"/>
  <c r="K7" i="6" s="1"/>
  <c r="I15" i="6"/>
  <c r="K15" i="6" s="1"/>
  <c r="I23" i="6"/>
  <c r="K23" i="6" s="1"/>
  <c r="I31" i="6"/>
  <c r="K31" i="6" s="1"/>
  <c r="I39" i="6"/>
  <c r="K39" i="6" s="1"/>
  <c r="I8" i="6"/>
  <c r="K8" i="6" s="1"/>
  <c r="I16" i="6"/>
  <c r="K16" i="6" s="1"/>
  <c r="I24" i="6"/>
  <c r="K24" i="6" s="1"/>
  <c r="I32" i="6"/>
  <c r="K32" i="6" s="1"/>
  <c r="I40" i="6"/>
  <c r="K40" i="6" s="1"/>
  <c r="I9" i="6"/>
  <c r="K9" i="6" s="1"/>
  <c r="I17" i="6"/>
  <c r="K17" i="6" s="1"/>
  <c r="I25" i="6"/>
  <c r="K25" i="6" s="1"/>
  <c r="I33" i="6"/>
  <c r="K33" i="6" s="1"/>
  <c r="I41" i="6"/>
  <c r="K41" i="6" s="1"/>
  <c r="I2" i="6"/>
  <c r="K2" i="6" s="1"/>
  <c r="I10" i="6"/>
  <c r="K10" i="6" s="1"/>
  <c r="I18" i="6"/>
  <c r="K18" i="6" s="1"/>
  <c r="I26" i="6"/>
  <c r="K26" i="6" s="1"/>
  <c r="I34" i="6"/>
  <c r="K34" i="6" s="1"/>
  <c r="I42" i="6"/>
  <c r="K42" i="6" s="1"/>
  <c r="I3" i="6"/>
  <c r="K3" i="6" s="1"/>
  <c r="I11" i="6"/>
  <c r="K11" i="6" s="1"/>
  <c r="I19" i="6"/>
  <c r="K19" i="6" s="1"/>
  <c r="I27" i="6"/>
  <c r="K27" i="6" s="1"/>
  <c r="I35" i="6"/>
  <c r="K35" i="6" s="1"/>
  <c r="I43" i="6"/>
  <c r="K43" i="6" s="1"/>
  <c r="AF10" i="1"/>
  <c r="D118" i="6" s="1"/>
  <c r="AF98" i="1"/>
  <c r="D159" i="6" s="1"/>
  <c r="AF39" i="1"/>
  <c r="D130" i="6" s="1"/>
  <c r="AF14" i="1"/>
  <c r="D121" i="6" s="1"/>
  <c r="AF175" i="1"/>
  <c r="D184" i="6" s="1"/>
  <c r="AF115" i="1"/>
  <c r="D165" i="6" s="1"/>
  <c r="AF55" i="1"/>
  <c r="D136" i="6" s="1"/>
  <c r="AF63" i="1"/>
  <c r="D141" i="6" s="1"/>
  <c r="AF134" i="1"/>
  <c r="D173" i="6" s="1"/>
  <c r="AF199" i="1"/>
  <c r="D194" i="6" s="1"/>
  <c r="AF11" i="1"/>
  <c r="D119" i="6" s="1"/>
  <c r="Z210" i="1"/>
  <c r="AA210" i="1" s="1"/>
  <c r="Z12" i="1"/>
  <c r="AA12" i="1" s="1"/>
  <c r="Z193" i="1"/>
  <c r="AA193" i="1" s="1"/>
  <c r="Z109" i="1"/>
  <c r="AA109" i="1" s="1"/>
  <c r="Z89" i="1"/>
  <c r="AA89" i="1" s="1"/>
  <c r="Z69" i="1"/>
  <c r="AA69" i="1" s="1"/>
  <c r="Z4" i="1"/>
  <c r="AA4" i="1" s="1"/>
  <c r="Z160" i="1"/>
  <c r="AA160" i="1" s="1"/>
  <c r="Z156" i="1"/>
  <c r="AA156" i="1" s="1"/>
  <c r="Z152" i="1"/>
  <c r="AA152" i="1" s="1"/>
  <c r="Z140" i="1"/>
  <c r="AA140" i="1" s="1"/>
  <c r="Z136" i="1"/>
  <c r="AA136" i="1" s="1"/>
  <c r="Z120" i="1"/>
  <c r="AA120" i="1" s="1"/>
  <c r="Z112" i="1"/>
  <c r="AA112" i="1" s="1"/>
  <c r="Z108" i="1"/>
  <c r="AA108" i="1" s="1"/>
  <c r="Z104" i="1"/>
  <c r="AA104" i="1" s="1"/>
  <c r="Z100" i="1"/>
  <c r="AA100" i="1" s="1"/>
  <c r="Z96" i="1"/>
  <c r="AA96" i="1" s="1"/>
  <c r="Z92" i="1"/>
  <c r="Z88" i="1"/>
  <c r="AA88" i="1" s="1"/>
  <c r="Z84" i="1"/>
  <c r="AA84" i="1" s="1"/>
  <c r="Z80" i="1"/>
  <c r="AA80" i="1" s="1"/>
  <c r="Z76" i="1"/>
  <c r="AA76" i="1" s="1"/>
  <c r="Z72" i="1"/>
  <c r="AA72" i="1" s="1"/>
  <c r="Z68" i="1"/>
  <c r="AA68" i="1" s="1"/>
  <c r="Z60" i="1"/>
  <c r="AA60" i="1" s="1"/>
  <c r="Z48" i="1"/>
  <c r="AA48" i="1" s="1"/>
  <c r="Z44" i="1"/>
  <c r="AA44" i="1" s="1"/>
  <c r="Z28" i="1"/>
  <c r="AA28" i="1" s="1"/>
  <c r="Z24" i="1"/>
  <c r="AA24" i="1" s="1"/>
  <c r="Z54" i="1"/>
  <c r="AA54" i="1" s="1"/>
  <c r="Z3" i="1"/>
  <c r="Z155" i="1"/>
  <c r="AA155" i="1" s="1"/>
  <c r="Z75" i="1"/>
  <c r="AA75" i="1" s="1"/>
  <c r="Z174" i="1"/>
  <c r="AA174" i="1" s="1"/>
  <c r="Z166" i="1"/>
  <c r="AA166" i="1" s="1"/>
  <c r="Z162" i="1"/>
  <c r="Z158" i="1"/>
  <c r="AA158" i="1" s="1"/>
  <c r="Z142" i="1"/>
  <c r="AA142" i="1" s="1"/>
  <c r="Z126" i="1"/>
  <c r="AA126" i="1" s="1"/>
  <c r="Z118" i="1"/>
  <c r="Z114" i="1"/>
  <c r="AA114" i="1" s="1"/>
  <c r="Z110" i="1"/>
  <c r="AA110" i="1" s="1"/>
  <c r="Z106" i="1"/>
  <c r="AA106" i="1" s="1"/>
  <c r="Z102" i="1"/>
  <c r="AA102" i="1" s="1"/>
  <c r="Z98" i="1"/>
  <c r="AA98" i="1" s="1"/>
  <c r="Z94" i="1"/>
  <c r="AA94" i="1" s="1"/>
  <c r="Z90" i="1"/>
  <c r="Z86" i="1"/>
  <c r="AA86" i="1" s="1"/>
  <c r="Z82" i="1"/>
  <c r="AA82" i="1" s="1"/>
  <c r="Z74" i="1"/>
  <c r="AA74" i="1" s="1"/>
  <c r="Z66" i="1"/>
  <c r="AA66" i="1" s="1"/>
  <c r="Z62" i="1"/>
  <c r="AA62" i="1" s="1"/>
  <c r="Z50" i="1"/>
  <c r="AA50" i="1" s="1"/>
  <c r="Z46" i="1"/>
  <c r="AA46" i="1" s="1"/>
  <c r="Z34" i="1"/>
  <c r="Z30" i="1"/>
  <c r="AA30" i="1" s="1"/>
  <c r="Z5" i="1"/>
  <c r="AA5" i="1" s="1"/>
  <c r="Z15" i="1"/>
  <c r="AA15" i="1" s="1"/>
  <c r="Z7" i="1"/>
  <c r="AA7" i="1" s="1"/>
  <c r="Z204" i="1"/>
  <c r="AA204" i="1" s="1"/>
  <c r="Z199" i="1"/>
  <c r="AA199" i="1" s="1"/>
  <c r="Z187" i="1"/>
  <c r="Z27" i="1"/>
  <c r="AA27" i="1" s="1"/>
  <c r="Z14" i="1"/>
  <c r="AA14" i="1" s="1"/>
  <c r="Z194" i="1"/>
  <c r="AA194" i="1" s="1"/>
  <c r="Z190" i="1"/>
  <c r="AA190" i="1" s="1"/>
  <c r="Z146" i="1"/>
  <c r="AA146" i="1" s="1"/>
  <c r="Z78" i="1"/>
  <c r="AA78" i="1" s="1"/>
  <c r="Z70" i="1"/>
  <c r="AA70" i="1" s="1"/>
  <c r="Z38" i="1"/>
  <c r="AA38" i="1" s="1"/>
  <c r="Z17" i="1"/>
  <c r="AA17" i="1" s="1"/>
  <c r="Z208" i="1"/>
  <c r="AA208" i="1" s="1"/>
  <c r="Z116" i="1"/>
  <c r="AA116" i="1" s="1"/>
  <c r="Z11" i="1"/>
  <c r="AA11" i="1" s="1"/>
  <c r="Z167" i="1"/>
  <c r="AA167" i="1" s="1"/>
  <c r="Z131" i="1"/>
  <c r="AA131" i="1" s="1"/>
  <c r="Z95" i="1"/>
  <c r="AA95" i="1" s="1"/>
  <c r="Z18" i="1"/>
  <c r="AA18" i="1" s="1"/>
  <c r="Z205" i="1"/>
  <c r="AA205" i="1" s="1"/>
  <c r="Z201" i="1"/>
  <c r="AA201" i="1" s="1"/>
  <c r="Z197" i="1"/>
  <c r="AA197" i="1" s="1"/>
  <c r="Z185" i="1"/>
  <c r="AA185" i="1" s="1"/>
  <c r="Z177" i="1"/>
  <c r="AA177" i="1" s="1"/>
  <c r="Z169" i="1"/>
  <c r="AA169" i="1" s="1"/>
  <c r="Z157" i="1"/>
  <c r="Z153" i="1"/>
  <c r="AA153" i="1" s="1"/>
  <c r="Z141" i="1"/>
  <c r="AA141" i="1" s="1"/>
  <c r="Z137" i="1"/>
  <c r="AA137" i="1" s="1"/>
  <c r="Z121" i="1"/>
  <c r="AA121" i="1" s="1"/>
  <c r="Z33" i="1"/>
  <c r="AA33" i="1" s="1"/>
  <c r="Z159" i="1"/>
  <c r="AA159" i="1" s="1"/>
  <c r="Z77" i="1"/>
  <c r="AA77" i="1" s="1"/>
  <c r="Z10" i="1"/>
  <c r="Z25" i="1"/>
  <c r="AA25" i="1" s="1"/>
  <c r="Z161" i="1"/>
  <c r="AA161" i="1" s="1"/>
  <c r="Z149" i="1"/>
  <c r="AA149" i="1" s="1"/>
  <c r="Z145" i="1"/>
  <c r="AA145" i="1" s="1"/>
  <c r="Z133" i="1"/>
  <c r="Z125" i="1"/>
  <c r="AA125" i="1" s="1"/>
  <c r="Z101" i="1"/>
  <c r="AA101" i="1" s="1"/>
  <c r="Z81" i="1"/>
  <c r="AA81" i="1" s="1"/>
  <c r="Z37" i="1"/>
  <c r="AA37" i="1" s="1"/>
  <c r="Z16" i="1"/>
  <c r="AA16" i="1" s="1"/>
  <c r="Z8" i="1"/>
  <c r="AA8" i="1" s="1"/>
  <c r="Z165" i="1"/>
  <c r="Z2" i="1"/>
  <c r="AA2" i="1" s="1"/>
  <c r="Z200" i="1"/>
  <c r="AA200" i="1" s="1"/>
  <c r="Z196" i="1"/>
  <c r="AA196" i="1" s="1"/>
  <c r="Z192" i="1"/>
  <c r="AA192" i="1" s="1"/>
  <c r="Z188" i="1"/>
  <c r="AA188" i="1" s="1"/>
  <c r="Z184" i="1"/>
  <c r="AA184" i="1" s="1"/>
  <c r="Z176" i="1"/>
  <c r="AA176" i="1" s="1"/>
  <c r="Z172" i="1"/>
  <c r="AA172" i="1" s="1"/>
  <c r="Z168" i="1"/>
  <c r="AA168" i="1" s="1"/>
  <c r="Z164" i="1"/>
  <c r="AA164" i="1" s="1"/>
  <c r="Z209" i="1"/>
  <c r="Z173" i="1"/>
  <c r="Z113" i="1"/>
  <c r="AA113" i="1" s="1"/>
  <c r="Z93" i="1"/>
  <c r="AA93" i="1" s="1"/>
  <c r="Z73" i="1"/>
  <c r="AA73" i="1" s="1"/>
  <c r="Z57" i="1"/>
  <c r="AA57" i="1" s="1"/>
  <c r="Z41" i="1"/>
  <c r="AA41" i="1" s="1"/>
  <c r="Z181" i="1"/>
  <c r="AA181" i="1" s="1"/>
  <c r="Z129" i="1"/>
  <c r="AA129" i="1" s="1"/>
  <c r="Z117" i="1"/>
  <c r="AA117" i="1" s="1"/>
  <c r="Z97" i="1"/>
  <c r="AA97" i="1" s="1"/>
  <c r="Z61" i="1"/>
  <c r="AA61" i="1" s="1"/>
  <c r="Z53" i="1"/>
  <c r="AA53" i="1" s="1"/>
  <c r="Z45" i="1"/>
  <c r="AA45" i="1" s="1"/>
  <c r="Z29" i="1"/>
  <c r="AA29" i="1" s="1"/>
  <c r="Z21" i="1"/>
  <c r="AA21" i="1" s="1"/>
  <c r="Z189" i="1"/>
  <c r="AA189" i="1" s="1"/>
  <c r="Z65" i="1"/>
  <c r="AA65" i="1" s="1"/>
  <c r="Z180" i="1"/>
  <c r="AA180" i="1" s="1"/>
  <c r="Z105" i="1"/>
  <c r="AA105" i="1" s="1"/>
  <c r="Z85" i="1"/>
  <c r="AA85" i="1" s="1"/>
  <c r="Z49" i="1"/>
  <c r="AA49" i="1" s="1"/>
  <c r="Z202" i="1"/>
  <c r="AA202" i="1" s="1"/>
  <c r="Z198" i="1"/>
  <c r="AA198" i="1" s="1"/>
  <c r="Z178" i="1"/>
  <c r="AA178" i="1" s="1"/>
  <c r="Z150" i="1"/>
  <c r="AA150" i="1" s="1"/>
  <c r="Z134" i="1"/>
  <c r="AA134" i="1" s="1"/>
  <c r="Z130" i="1"/>
  <c r="AA130" i="1" s="1"/>
  <c r="Z64" i="1"/>
  <c r="AA64" i="1" s="1"/>
  <c r="Z58" i="1"/>
  <c r="Z42" i="1"/>
  <c r="Z32" i="1"/>
  <c r="AA32" i="1" s="1"/>
  <c r="Z22" i="1"/>
  <c r="Z13" i="1"/>
  <c r="AA13" i="1" s="1"/>
  <c r="Z207" i="1"/>
  <c r="AA207" i="1" s="1"/>
  <c r="Z195" i="1"/>
  <c r="AA195" i="1" s="1"/>
  <c r="Z179" i="1"/>
  <c r="AA179" i="1" s="1"/>
  <c r="Z171" i="1"/>
  <c r="AA171" i="1" s="1"/>
  <c r="Z147" i="1"/>
  <c r="AA147" i="1" s="1"/>
  <c r="Z139" i="1"/>
  <c r="AA139" i="1" s="1"/>
  <c r="Z127" i="1"/>
  <c r="AA127" i="1" s="1"/>
  <c r="Z111" i="1"/>
  <c r="AA111" i="1" s="1"/>
  <c r="Z23" i="1"/>
  <c r="AA23" i="1" s="1"/>
  <c r="Z19" i="1"/>
  <c r="AA19" i="1" s="1"/>
  <c r="Z6" i="1"/>
  <c r="AA6" i="1" s="1"/>
  <c r="Z211" i="1"/>
  <c r="AA211" i="1" s="1"/>
  <c r="Z206" i="1"/>
  <c r="AA206" i="1" s="1"/>
  <c r="Z182" i="1"/>
  <c r="AA182" i="1" s="1"/>
  <c r="Z154" i="1"/>
  <c r="AA154" i="1" s="1"/>
  <c r="Z144" i="1"/>
  <c r="Z138" i="1"/>
  <c r="AA138" i="1" s="1"/>
  <c r="Z124" i="1"/>
  <c r="AA124" i="1" s="1"/>
  <c r="Z52" i="1"/>
  <c r="AA52" i="1" s="1"/>
  <c r="Z36" i="1"/>
  <c r="AA36" i="1" s="1"/>
  <c r="Z26" i="1"/>
  <c r="AA26" i="1" s="1"/>
  <c r="Z203" i="1"/>
  <c r="AA203" i="1" s="1"/>
  <c r="Z191" i="1"/>
  <c r="AA191" i="1" s="1"/>
  <c r="Z183" i="1"/>
  <c r="AA183" i="1" s="1"/>
  <c r="Z175" i="1"/>
  <c r="AA175" i="1" s="1"/>
  <c r="Z163" i="1"/>
  <c r="AA163" i="1" s="1"/>
  <c r="Z151" i="1"/>
  <c r="AA151" i="1" s="1"/>
  <c r="Z143" i="1"/>
  <c r="AA143" i="1" s="1"/>
  <c r="Z135" i="1"/>
  <c r="AA135" i="1" s="1"/>
  <c r="Z123" i="1"/>
  <c r="AA123" i="1" s="1"/>
  <c r="Z119" i="1"/>
  <c r="AA119" i="1" s="1"/>
  <c r="Z115" i="1"/>
  <c r="AA115" i="1" s="1"/>
  <c r="Z107" i="1"/>
  <c r="AA107" i="1" s="1"/>
  <c r="Z103" i="1"/>
  <c r="AA103" i="1" s="1"/>
  <c r="Z99" i="1"/>
  <c r="Z91" i="1"/>
  <c r="AA91" i="1" s="1"/>
  <c r="Z87" i="1"/>
  <c r="AA87" i="1" s="1"/>
  <c r="Z83" i="1"/>
  <c r="AA83" i="1" s="1"/>
  <c r="Z79" i="1"/>
  <c r="AA79" i="1" s="1"/>
  <c r="Z71" i="1"/>
  <c r="AA71" i="1" s="1"/>
  <c r="Z67" i="1"/>
  <c r="AA67" i="1" s="1"/>
  <c r="Z63" i="1"/>
  <c r="AA63" i="1" s="1"/>
  <c r="Z59" i="1"/>
  <c r="AA59" i="1" s="1"/>
  <c r="Z55" i="1"/>
  <c r="AA55" i="1" s="1"/>
  <c r="Z51" i="1"/>
  <c r="AA51" i="1" s="1"/>
  <c r="Z47" i="1"/>
  <c r="Z43" i="1"/>
  <c r="AA43" i="1" s="1"/>
  <c r="Z39" i="1"/>
  <c r="AA39" i="1" s="1"/>
  <c r="Z35" i="1"/>
  <c r="AA35" i="1" s="1"/>
  <c r="Z31" i="1"/>
  <c r="AA31" i="1" s="1"/>
  <c r="Z9" i="1"/>
  <c r="AA9" i="1" s="1"/>
  <c r="Z186" i="1"/>
  <c r="AA186" i="1" s="1"/>
  <c r="Z170" i="1"/>
  <c r="AA170" i="1" s="1"/>
  <c r="Z148" i="1"/>
  <c r="AA148" i="1" s="1"/>
  <c r="Z132" i="1"/>
  <c r="AA132" i="1" s="1"/>
  <c r="Z128" i="1"/>
  <c r="AA128" i="1" s="1"/>
  <c r="Z122" i="1"/>
  <c r="AA122" i="1" s="1"/>
  <c r="Z56" i="1"/>
  <c r="AA56" i="1" s="1"/>
  <c r="Z40" i="1"/>
  <c r="AA40" i="1" s="1"/>
  <c r="Z20" i="1"/>
  <c r="AA20" i="1" s="1"/>
  <c r="H53" i="6" l="1"/>
  <c r="L53" i="6" s="1"/>
  <c r="H84" i="6"/>
  <c r="L84" i="6" s="1"/>
  <c r="H98" i="6"/>
  <c r="L98" i="6" s="1"/>
  <c r="H104" i="6"/>
  <c r="L104" i="6" s="1"/>
  <c r="H14" i="6"/>
  <c r="L14" i="6" s="1"/>
  <c r="H78" i="6"/>
  <c r="L78" i="6" s="1"/>
  <c r="H2" i="6"/>
  <c r="L2" i="6" s="1"/>
  <c r="H29" i="6"/>
  <c r="L29" i="6" s="1"/>
  <c r="H76" i="6"/>
  <c r="L76" i="6" s="1"/>
  <c r="H12" i="6"/>
  <c r="L12" i="6" s="1"/>
  <c r="H83" i="6"/>
  <c r="L83" i="6" s="1"/>
  <c r="H154" i="6"/>
  <c r="L154" i="6" s="1"/>
  <c r="H26" i="6"/>
  <c r="L26" i="6" s="1"/>
  <c r="H89" i="6"/>
  <c r="L89" i="6" s="1"/>
  <c r="H160" i="6"/>
  <c r="L160" i="6" s="1"/>
  <c r="H32" i="6"/>
  <c r="L32" i="6" s="1"/>
  <c r="H103" i="6"/>
  <c r="L103" i="6" s="1"/>
  <c r="H182" i="6"/>
  <c r="L182" i="6" s="1"/>
  <c r="H173" i="6"/>
  <c r="L173" i="6" s="1"/>
  <c r="H198" i="6"/>
  <c r="L198" i="6" s="1"/>
  <c r="H141" i="6"/>
  <c r="L141" i="6" s="1"/>
  <c r="H5" i="6"/>
  <c r="L5" i="6" s="1"/>
  <c r="H30" i="6"/>
  <c r="L30" i="6" s="1"/>
  <c r="H196" i="6"/>
  <c r="L196" i="6" s="1"/>
  <c r="H132" i="6"/>
  <c r="L132" i="6" s="1"/>
  <c r="H68" i="6"/>
  <c r="L68" i="6" s="1"/>
  <c r="H4" i="6"/>
  <c r="L4" i="6" s="1"/>
  <c r="H139" i="6"/>
  <c r="L139" i="6" s="1"/>
  <c r="H75" i="6"/>
  <c r="L75" i="6" s="1"/>
  <c r="H11" i="6"/>
  <c r="L11" i="6" s="1"/>
  <c r="H146" i="6"/>
  <c r="L146" i="6" s="1"/>
  <c r="H82" i="6"/>
  <c r="L82" i="6" s="1"/>
  <c r="H18" i="6"/>
  <c r="L18" i="6" s="1"/>
  <c r="H145" i="6"/>
  <c r="L145" i="6" s="1"/>
  <c r="H81" i="6"/>
  <c r="L81" i="6" s="1"/>
  <c r="H17" i="6"/>
  <c r="L17" i="6" s="1"/>
  <c r="H152" i="6"/>
  <c r="L152" i="6" s="1"/>
  <c r="H88" i="6"/>
  <c r="L88" i="6" s="1"/>
  <c r="H24" i="6"/>
  <c r="L24" i="6" s="1"/>
  <c r="H159" i="6"/>
  <c r="L159" i="6" s="1"/>
  <c r="H95" i="6"/>
  <c r="L95" i="6" s="1"/>
  <c r="H31" i="6"/>
  <c r="L31" i="6" s="1"/>
  <c r="H6" i="6"/>
  <c r="L6" i="6" s="1"/>
  <c r="H148" i="6"/>
  <c r="L148" i="6" s="1"/>
  <c r="H162" i="6"/>
  <c r="L162" i="6" s="1"/>
  <c r="H33" i="6"/>
  <c r="L33" i="6" s="1"/>
  <c r="H47" i="6"/>
  <c r="L47" i="6" s="1"/>
  <c r="H21" i="6"/>
  <c r="L21" i="6" s="1"/>
  <c r="H37" i="6"/>
  <c r="L37" i="6" s="1"/>
  <c r="H62" i="6"/>
  <c r="L62" i="6" s="1"/>
  <c r="H140" i="6"/>
  <c r="L140" i="6" s="1"/>
  <c r="H147" i="6"/>
  <c r="L147" i="6" s="1"/>
  <c r="H19" i="6"/>
  <c r="L19" i="6" s="1"/>
  <c r="H90" i="6"/>
  <c r="L90" i="6" s="1"/>
  <c r="H153" i="6"/>
  <c r="L153" i="6" s="1"/>
  <c r="H25" i="6"/>
  <c r="L25" i="6" s="1"/>
  <c r="H96" i="6"/>
  <c r="L96" i="6" s="1"/>
  <c r="H167" i="6"/>
  <c r="L167" i="6" s="1"/>
  <c r="H39" i="6"/>
  <c r="L39" i="6" s="1"/>
  <c r="H150" i="6"/>
  <c r="L150" i="6" s="1"/>
  <c r="H45" i="6"/>
  <c r="L45" i="6" s="1"/>
  <c r="H166" i="6"/>
  <c r="L166" i="6" s="1"/>
  <c r="H13" i="6"/>
  <c r="L13" i="6" s="1"/>
  <c r="H110" i="6"/>
  <c r="L110" i="6" s="1"/>
  <c r="H77" i="6"/>
  <c r="L77" i="6" s="1"/>
  <c r="H188" i="6"/>
  <c r="L188" i="6" s="1"/>
  <c r="H124" i="6"/>
  <c r="L124" i="6" s="1"/>
  <c r="H60" i="6"/>
  <c r="L60" i="6" s="1"/>
  <c r="H195" i="6"/>
  <c r="L195" i="6" s="1"/>
  <c r="H131" i="6"/>
  <c r="L131" i="6" s="1"/>
  <c r="H67" i="6"/>
  <c r="L67" i="6" s="1"/>
  <c r="H3" i="6"/>
  <c r="L3" i="6" s="1"/>
  <c r="H138" i="6"/>
  <c r="L138" i="6" s="1"/>
  <c r="H74" i="6"/>
  <c r="L74" i="6" s="1"/>
  <c r="H10" i="6"/>
  <c r="L10" i="6" s="1"/>
  <c r="H137" i="6"/>
  <c r="L137" i="6" s="1"/>
  <c r="H73" i="6"/>
  <c r="L73" i="6" s="1"/>
  <c r="H9" i="6"/>
  <c r="L9" i="6" s="1"/>
  <c r="H144" i="6"/>
  <c r="L144" i="6" s="1"/>
  <c r="H80" i="6"/>
  <c r="L80" i="6" s="1"/>
  <c r="H16" i="6"/>
  <c r="L16" i="6" s="1"/>
  <c r="H151" i="6"/>
  <c r="L151" i="6" s="1"/>
  <c r="H87" i="6"/>
  <c r="L87" i="6" s="1"/>
  <c r="H23" i="6"/>
  <c r="L23" i="6" s="1"/>
  <c r="H46" i="6"/>
  <c r="L46" i="6" s="1"/>
  <c r="H20" i="6"/>
  <c r="L20" i="6" s="1"/>
  <c r="H34" i="6"/>
  <c r="L34" i="6" s="1"/>
  <c r="H40" i="6"/>
  <c r="L40" i="6" s="1"/>
  <c r="H118" i="6"/>
  <c r="L118" i="6" s="1"/>
  <c r="H181" i="6"/>
  <c r="L181" i="6" s="1"/>
  <c r="H134" i="6"/>
  <c r="L134" i="6" s="1"/>
  <c r="H197" i="6"/>
  <c r="L197" i="6" s="1"/>
  <c r="H109" i="6"/>
  <c r="L109" i="6" s="1"/>
  <c r="H189" i="6"/>
  <c r="L189" i="6" s="1"/>
  <c r="H180" i="6"/>
  <c r="L180" i="6" s="1"/>
  <c r="H116" i="6"/>
  <c r="L116" i="6" s="1"/>
  <c r="H52" i="6"/>
  <c r="L52" i="6" s="1"/>
  <c r="H187" i="6"/>
  <c r="L187" i="6" s="1"/>
  <c r="H123" i="6"/>
  <c r="L123" i="6" s="1"/>
  <c r="H59" i="6"/>
  <c r="L59" i="6" s="1"/>
  <c r="H194" i="6"/>
  <c r="L194" i="6" s="1"/>
  <c r="H130" i="6"/>
  <c r="L130" i="6" s="1"/>
  <c r="H66" i="6"/>
  <c r="L66" i="6" s="1"/>
  <c r="H193" i="6"/>
  <c r="L193" i="6" s="1"/>
  <c r="H129" i="6"/>
  <c r="L129" i="6" s="1"/>
  <c r="H65" i="6"/>
  <c r="L65" i="6" s="1"/>
  <c r="H200" i="6"/>
  <c r="L200" i="6" s="1"/>
  <c r="H136" i="6"/>
  <c r="L136" i="6" s="1"/>
  <c r="H72" i="6"/>
  <c r="L72" i="6" s="1"/>
  <c r="H8" i="6"/>
  <c r="L8" i="6" s="1"/>
  <c r="H143" i="6"/>
  <c r="L143" i="6" s="1"/>
  <c r="H79" i="6"/>
  <c r="L79" i="6" s="1"/>
  <c r="H15" i="6"/>
  <c r="L15" i="6" s="1"/>
  <c r="H94" i="6"/>
  <c r="L94" i="6" s="1"/>
  <c r="H155" i="6"/>
  <c r="L155" i="6" s="1"/>
  <c r="H161" i="6"/>
  <c r="L161" i="6" s="1"/>
  <c r="H175" i="6"/>
  <c r="L175" i="6" s="1"/>
  <c r="H86" i="6"/>
  <c r="L86" i="6" s="1"/>
  <c r="H149" i="6"/>
  <c r="L149" i="6" s="1"/>
  <c r="H102" i="6"/>
  <c r="L102" i="6" s="1"/>
  <c r="H165" i="6"/>
  <c r="L165" i="6" s="1"/>
  <c r="H190" i="6"/>
  <c r="L190" i="6" s="1"/>
  <c r="H157" i="6"/>
  <c r="L157" i="6" s="1"/>
  <c r="H172" i="6"/>
  <c r="L172" i="6" s="1"/>
  <c r="H108" i="6"/>
  <c r="L108" i="6" s="1"/>
  <c r="H44" i="6"/>
  <c r="L44" i="6" s="1"/>
  <c r="H179" i="6"/>
  <c r="L179" i="6" s="1"/>
  <c r="H115" i="6"/>
  <c r="L115" i="6" s="1"/>
  <c r="H51" i="6"/>
  <c r="L51" i="6" s="1"/>
  <c r="H186" i="6"/>
  <c r="L186" i="6" s="1"/>
  <c r="H122" i="6"/>
  <c r="L122" i="6" s="1"/>
  <c r="H58" i="6"/>
  <c r="L58" i="6" s="1"/>
  <c r="H185" i="6"/>
  <c r="L185" i="6" s="1"/>
  <c r="H121" i="6"/>
  <c r="L121" i="6" s="1"/>
  <c r="H57" i="6"/>
  <c r="L57" i="6" s="1"/>
  <c r="H192" i="6"/>
  <c r="L192" i="6" s="1"/>
  <c r="H128" i="6"/>
  <c r="L128" i="6" s="1"/>
  <c r="H64" i="6"/>
  <c r="L64" i="6" s="1"/>
  <c r="H199" i="6"/>
  <c r="L199" i="6" s="1"/>
  <c r="H135" i="6"/>
  <c r="L135" i="6" s="1"/>
  <c r="H71" i="6"/>
  <c r="L71" i="6" s="1"/>
  <c r="H7" i="6"/>
  <c r="L7" i="6" s="1"/>
  <c r="H69" i="6"/>
  <c r="L69" i="6" s="1"/>
  <c r="H91" i="6"/>
  <c r="L91" i="6" s="1"/>
  <c r="H97" i="6"/>
  <c r="L97" i="6" s="1"/>
  <c r="H111" i="6"/>
  <c r="L111" i="6" s="1"/>
  <c r="H54" i="6"/>
  <c r="L54" i="6" s="1"/>
  <c r="H117" i="6"/>
  <c r="L117" i="6" s="1"/>
  <c r="H70" i="6"/>
  <c r="L70" i="6" s="1"/>
  <c r="H133" i="6"/>
  <c r="L133" i="6" s="1"/>
  <c r="H158" i="6"/>
  <c r="L158" i="6" s="1"/>
  <c r="H125" i="6"/>
  <c r="L125" i="6" s="1"/>
  <c r="H164" i="6"/>
  <c r="L164" i="6" s="1"/>
  <c r="H100" i="6"/>
  <c r="L100" i="6" s="1"/>
  <c r="H36" i="6"/>
  <c r="L36" i="6" s="1"/>
  <c r="H171" i="6"/>
  <c r="L171" i="6" s="1"/>
  <c r="H107" i="6"/>
  <c r="L107" i="6" s="1"/>
  <c r="H43" i="6"/>
  <c r="L43" i="6" s="1"/>
  <c r="H178" i="6"/>
  <c r="L178" i="6" s="1"/>
  <c r="H114" i="6"/>
  <c r="L114" i="6" s="1"/>
  <c r="H50" i="6"/>
  <c r="L50" i="6" s="1"/>
  <c r="H177" i="6"/>
  <c r="L177" i="6" s="1"/>
  <c r="H113" i="6"/>
  <c r="L113" i="6" s="1"/>
  <c r="H49" i="6"/>
  <c r="L49" i="6" s="1"/>
  <c r="H184" i="6"/>
  <c r="L184" i="6" s="1"/>
  <c r="H120" i="6"/>
  <c r="L120" i="6" s="1"/>
  <c r="H56" i="6"/>
  <c r="L56" i="6" s="1"/>
  <c r="H191" i="6"/>
  <c r="L191" i="6" s="1"/>
  <c r="H127" i="6"/>
  <c r="L127" i="6" s="1"/>
  <c r="H63" i="6"/>
  <c r="L63" i="6" s="1"/>
  <c r="H174" i="6"/>
  <c r="L174" i="6" s="1"/>
  <c r="H61" i="6"/>
  <c r="L61" i="6" s="1"/>
  <c r="H27" i="6"/>
  <c r="L27" i="6" s="1"/>
  <c r="H168" i="6"/>
  <c r="L168" i="6" s="1"/>
  <c r="H142" i="6"/>
  <c r="L142" i="6" s="1"/>
  <c r="H22" i="6"/>
  <c r="L22" i="6" s="1"/>
  <c r="H85" i="6"/>
  <c r="L85" i="6" s="1"/>
  <c r="H38" i="6"/>
  <c r="L38" i="6" s="1"/>
  <c r="H101" i="6"/>
  <c r="L101" i="6" s="1"/>
  <c r="H126" i="6"/>
  <c r="L126" i="6" s="1"/>
  <c r="H93" i="6"/>
  <c r="L93" i="6" s="1"/>
  <c r="H156" i="6"/>
  <c r="L156" i="6" s="1"/>
  <c r="H92" i="6"/>
  <c r="L92" i="6" s="1"/>
  <c r="H28" i="6"/>
  <c r="L28" i="6" s="1"/>
  <c r="H163" i="6"/>
  <c r="L163" i="6" s="1"/>
  <c r="H99" i="6"/>
  <c r="L99" i="6" s="1"/>
  <c r="H35" i="6"/>
  <c r="L35" i="6" s="1"/>
  <c r="H170" i="6"/>
  <c r="L170" i="6" s="1"/>
  <c r="H106" i="6"/>
  <c r="L106" i="6" s="1"/>
  <c r="H42" i="6"/>
  <c r="L42" i="6" s="1"/>
  <c r="H169" i="6"/>
  <c r="L169" i="6" s="1"/>
  <c r="H105" i="6"/>
  <c r="L105" i="6" s="1"/>
  <c r="H41" i="6"/>
  <c r="L41" i="6" s="1"/>
  <c r="H176" i="6"/>
  <c r="L176" i="6" s="1"/>
  <c r="H112" i="6"/>
  <c r="L112" i="6" s="1"/>
  <c r="H48" i="6"/>
  <c r="L48" i="6" s="1"/>
  <c r="H183" i="6"/>
  <c r="L183" i="6" s="1"/>
  <c r="H119" i="6"/>
  <c r="L119" i="6" s="1"/>
  <c r="H55" i="6"/>
  <c r="L55" i="6" s="1"/>
  <c r="AA144" i="1"/>
  <c r="AA133" i="1"/>
  <c r="AA209" i="1"/>
  <c r="AA162" i="1"/>
  <c r="AA173" i="1"/>
  <c r="AA187" i="1"/>
  <c r="AA157" i="1"/>
  <c r="AA165" i="1"/>
  <c r="AA22" i="1"/>
  <c r="AA10" i="1"/>
  <c r="AA58" i="1"/>
  <c r="AA90" i="1"/>
  <c r="AA99" i="1"/>
  <c r="AA92" i="1"/>
  <c r="AA3" i="1"/>
  <c r="AA47" i="1"/>
  <c r="AA34" i="1"/>
  <c r="AA42" i="1"/>
  <c r="D16" i="6" l="1"/>
  <c r="D89" i="6"/>
  <c r="D105" i="6"/>
  <c r="D23" i="6"/>
  <c r="D96" i="6"/>
  <c r="D110" i="6"/>
  <c r="D67" i="6"/>
  <c r="D93" i="6"/>
  <c r="D11" i="6"/>
  <c r="D102" i="6"/>
  <c r="D19" i="6"/>
  <c r="D111" i="6"/>
  <c r="D66" i="6"/>
  <c r="D8" i="6"/>
  <c r="D69" i="6"/>
  <c r="D90" i="6"/>
  <c r="D13" i="6"/>
  <c r="D84" i="6"/>
  <c r="D44" i="6"/>
  <c r="D15" i="6"/>
  <c r="D75" i="6"/>
  <c r="D109" i="6"/>
  <c r="D60" i="6"/>
  <c r="D48" i="6"/>
  <c r="D50" i="6"/>
  <c r="D2" i="6"/>
  <c r="D52" i="6"/>
  <c r="D27" i="6"/>
  <c r="D37" i="6"/>
  <c r="D25" i="6"/>
  <c r="D20" i="6"/>
  <c r="D49" i="6"/>
  <c r="D46" i="6"/>
  <c r="D80" i="6"/>
  <c r="D62" i="6"/>
  <c r="D4" i="6"/>
  <c r="D85" i="6"/>
  <c r="D54" i="6"/>
  <c r="D29" i="6"/>
  <c r="D68" i="6"/>
  <c r="D103" i="6"/>
  <c r="D56" i="6"/>
  <c r="D12" i="6"/>
  <c r="D106" i="6"/>
  <c r="D33" i="6"/>
  <c r="D35" i="6"/>
  <c r="D76" i="6"/>
  <c r="D53" i="6"/>
  <c r="D58" i="6"/>
  <c r="D83" i="6"/>
  <c r="D99" i="6"/>
  <c r="D97" i="6"/>
  <c r="D88" i="6"/>
  <c r="D5" i="6"/>
  <c r="D72" i="6"/>
  <c r="D30" i="6"/>
  <c r="D77" i="6"/>
  <c r="D21" i="6"/>
  <c r="D61" i="6"/>
  <c r="D10" i="6"/>
  <c r="D31" i="6"/>
  <c r="D57" i="6"/>
  <c r="D100" i="6"/>
  <c r="D24" i="6"/>
  <c r="D86" i="6"/>
  <c r="D32" i="6"/>
  <c r="D94" i="6"/>
  <c r="D40" i="6"/>
  <c r="D104" i="6"/>
  <c r="D45" i="6"/>
  <c r="D43" i="6"/>
  <c r="D74" i="6"/>
  <c r="D101" i="6"/>
  <c r="D18" i="6"/>
  <c r="D63" i="6"/>
  <c r="D65" i="6"/>
  <c r="D38" i="6"/>
  <c r="D9" i="6"/>
  <c r="D95" i="6"/>
  <c r="D17" i="6"/>
  <c r="D87" i="6"/>
  <c r="D107" i="6"/>
  <c r="D36" i="6"/>
  <c r="D14" i="6"/>
  <c r="D64" i="6"/>
  <c r="D39" i="6"/>
  <c r="D51" i="6"/>
  <c r="D91" i="6"/>
  <c r="D82" i="6"/>
  <c r="D47" i="6"/>
  <c r="D26" i="6"/>
  <c r="D78" i="6"/>
  <c r="D73" i="6"/>
  <c r="D70" i="6"/>
  <c r="D81" i="6"/>
  <c r="D79" i="6"/>
  <c r="D98" i="6"/>
  <c r="D41" i="6"/>
  <c r="D92" i="6"/>
  <c r="D28" i="6"/>
  <c r="D55" i="6"/>
  <c r="D59" i="6"/>
  <c r="D6" i="6"/>
  <c r="D3" i="6"/>
  <c r="D71" i="6"/>
  <c r="D34" i="6"/>
  <c r="D108" i="6"/>
  <c r="D42" i="6"/>
  <c r="D22" i="6"/>
  <c r="D7" i="6"/>
  <c r="E15" i="9" l="1"/>
  <c r="E20" i="9"/>
  <c r="E11" i="9"/>
  <c r="E9" i="9"/>
  <c r="E10" i="9"/>
  <c r="E5" i="9"/>
  <c r="E12" i="9"/>
  <c r="E6" i="9"/>
  <c r="E8" i="9"/>
  <c r="E18" i="9"/>
  <c r="E19" i="9"/>
  <c r="E21" i="9"/>
  <c r="E3" i="9"/>
  <c r="E16" i="9"/>
  <c r="E17" i="9"/>
  <c r="E7" i="9"/>
  <c r="E4" i="9"/>
  <c r="E13" i="9"/>
  <c r="E2" i="9"/>
  <c r="C17" i="9"/>
  <c r="C7" i="9"/>
  <c r="C21" i="9"/>
  <c r="C18" i="9"/>
  <c r="C16" i="9"/>
  <c r="C6" i="9"/>
  <c r="C14" i="9"/>
  <c r="C5" i="9"/>
  <c r="C19" i="9"/>
  <c r="C13" i="9"/>
  <c r="C20" i="9"/>
  <c r="C11" i="9"/>
  <c r="C10" i="9"/>
  <c r="C12" i="9"/>
  <c r="C2" i="9"/>
  <c r="C3" i="9"/>
  <c r="C4" i="9"/>
  <c r="C9" i="9"/>
  <c r="C15" i="9"/>
  <c r="C8" i="9"/>
  <c r="E14" i="9"/>
  <c r="B7" i="9"/>
  <c r="B2" i="9"/>
  <c r="B15" i="9"/>
  <c r="B20" i="9"/>
  <c r="B14" i="9"/>
  <c r="B19" i="9"/>
  <c r="B11" i="9"/>
  <c r="B5" i="9"/>
  <c r="B13" i="9"/>
  <c r="B8" i="9"/>
  <c r="B12" i="9"/>
  <c r="B21" i="9"/>
  <c r="B17" i="9"/>
  <c r="B9" i="9"/>
  <c r="B4" i="9"/>
  <c r="B3" i="9"/>
  <c r="B16" i="9"/>
  <c r="B18" i="9"/>
  <c r="B6" i="9"/>
  <c r="B10" i="9"/>
  <c r="D7" i="9" l="1"/>
  <c r="D17" i="9"/>
  <c r="D21" i="9"/>
  <c r="D18" i="9"/>
  <c r="D16" i="9"/>
  <c r="D6" i="9"/>
  <c r="D14" i="9"/>
  <c r="D11" i="9"/>
  <c r="D13" i="9"/>
  <c r="D3" i="9"/>
  <c r="D5" i="9"/>
  <c r="D9" i="9"/>
  <c r="D12" i="9"/>
  <c r="D4" i="9"/>
  <c r="D19" i="9"/>
  <c r="D10" i="9"/>
  <c r="D2" i="9"/>
  <c r="D20" i="9"/>
  <c r="D15" i="9"/>
  <c r="D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shivam mahadik</author>
  </authors>
  <commentList>
    <comment ref="H1" authorId="0" shapeId="0" xr:uid="{B816E199-C328-454E-950A-90432F6D0626}">
      <text>
        <r>
          <rPr>
            <b/>
            <sz val="9"/>
            <color indexed="81"/>
            <rFont val="Tahoma"/>
            <charset val="1"/>
          </rPr>
          <t>shivam mahadik:</t>
        </r>
        <r>
          <rPr>
            <sz val="9"/>
            <color indexed="81"/>
            <rFont val="Tahoma"/>
            <charset val="1"/>
          </rPr>
          <t xml:space="preserve">
The Minutes data is not present for data before 2024, so not considering it. </t>
        </r>
      </text>
    </comment>
    <comment ref="C64" authorId="0" shapeId="0" xr:uid="{12796E6D-2BB8-4F22-BFD2-B0F4C0F7588B}">
      <text>
        <r>
          <rPr>
            <b/>
            <sz val="9"/>
            <color indexed="81"/>
            <rFont val="Tahoma"/>
            <charset val="1"/>
          </rPr>
          <t>shivam mahadik:</t>
        </r>
        <r>
          <rPr>
            <sz val="9"/>
            <color indexed="81"/>
            <rFont val="Tahoma"/>
            <charset val="1"/>
          </rPr>
          <t xml:space="preserve">
Monica Played for Serbia till 1993 and then for USA in 1997. So, specifying the country to avoid confusion in calculation</t>
        </r>
      </text>
    </comment>
    <comment ref="C66" authorId="0" shapeId="0" xr:uid="{8BDB99B2-B26F-4520-A26C-BFEC60879A48}">
      <text>
        <r>
          <rPr>
            <b/>
            <sz val="9"/>
            <color indexed="81"/>
            <rFont val="Tahoma"/>
            <charset val="1"/>
          </rPr>
          <t>shivam mahadik:</t>
        </r>
        <r>
          <rPr>
            <sz val="9"/>
            <color indexed="81"/>
            <rFont val="Tahoma"/>
            <charset val="1"/>
          </rPr>
          <t xml:space="preserve">
Monica Played for Serbia till 1993 and then for USA in 1997. So, specifying the country to avoid confusion in calculation</t>
        </r>
      </text>
    </comment>
    <comment ref="C68" authorId="0" shapeId="0" xr:uid="{1E09A4DD-6A65-4745-B1D4-93C8A7F3DA2F}">
      <text>
        <r>
          <rPr>
            <b/>
            <sz val="9"/>
            <color indexed="81"/>
            <rFont val="Tahoma"/>
            <charset val="1"/>
          </rPr>
          <t>shivam mahadik:</t>
        </r>
        <r>
          <rPr>
            <sz val="9"/>
            <color indexed="81"/>
            <rFont val="Tahoma"/>
            <charset val="1"/>
          </rPr>
          <t xml:space="preserve">
Monica Played for Serbia till 1993 and then for USA in 1997. So, specifying the country to avoid confusion in calculation</t>
        </r>
      </text>
    </comment>
    <comment ref="F71" authorId="0" shapeId="0" xr:uid="{DCBF22AE-09A7-4219-8FE8-81BD74B0690B}">
      <text>
        <r>
          <rPr>
            <b/>
            <sz val="9"/>
            <color indexed="81"/>
            <rFont val="Tahoma"/>
            <charset val="1"/>
          </rPr>
          <t>shivam mahadik:</t>
        </r>
        <r>
          <rPr>
            <sz val="9"/>
            <color indexed="81"/>
            <rFont val="Tahoma"/>
            <charset val="1"/>
          </rPr>
          <t xml:space="preserve">
Was not able to find difference between retired and retired[k], so considering it as retired.</t>
        </r>
      </text>
    </comment>
    <comment ref="AA118" authorId="0" shapeId="0" xr:uid="{F86E0BE6-290E-4759-BF46-B4735CB91B88}">
      <text>
        <r>
          <rPr>
            <b/>
            <sz val="9"/>
            <color indexed="81"/>
            <rFont val="Tahoma"/>
            <family val="2"/>
          </rPr>
          <t xml:space="preserve">shivam mahadik
Leaving the cell blank, so that it does not create a confusion. If I would have put, 0% win rate, then it would be misleading by making walkover as a loss, as player did not compete. </t>
        </r>
      </text>
    </comment>
    <comment ref="G194" authorId="0" shapeId="0" xr:uid="{73BCA669-2B2A-4EC7-83FE-53D809B877DE}">
      <text>
        <r>
          <rPr>
            <b/>
            <sz val="9"/>
            <color indexed="81"/>
            <rFont val="Tahoma"/>
            <charset val="1"/>
          </rPr>
          <t>shivam mahadik:</t>
        </r>
        <r>
          <rPr>
            <sz val="9"/>
            <color indexed="81"/>
            <rFont val="Tahoma"/>
            <charset val="1"/>
          </rPr>
          <t xml:space="preserve">
No Data recorded before 1923. </t>
        </r>
      </text>
    </comment>
    <comment ref="V194" authorId="0" shapeId="0" xr:uid="{F914B243-5FF5-4F8D-8990-E07890E2539C}">
      <text>
        <r>
          <rPr>
            <b/>
            <sz val="9"/>
            <color indexed="81"/>
            <rFont val="Tahoma"/>
            <charset val="1"/>
          </rPr>
          <t>shivam mahadik:</t>
        </r>
        <r>
          <rPr>
            <sz val="9"/>
            <color indexed="81"/>
            <rFont val="Tahoma"/>
            <charset val="1"/>
          </rPr>
          <t xml:space="preserve">
Runner-up seed were not recorded before 1923.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shivam mahadik</author>
  </authors>
  <commentList>
    <comment ref="H1" authorId="0" shapeId="0" xr:uid="{39B31C4F-9FA2-4DF0-8597-F8A5EC43E89A}">
      <text>
        <r>
          <rPr>
            <b/>
            <sz val="9"/>
            <color indexed="81"/>
            <rFont val="Tahoma"/>
            <charset val="1"/>
          </rPr>
          <t>shivam mahadik:</t>
        </r>
        <r>
          <rPr>
            <sz val="9"/>
            <color indexed="81"/>
            <rFont val="Tahoma"/>
            <charset val="1"/>
          </rPr>
          <t xml:space="preserve">
The Minutes data is not present for data before 2024, so not considering it. </t>
        </r>
      </text>
    </comment>
    <comment ref="AA30" authorId="0" shapeId="0" xr:uid="{AABDB884-3C4D-46FB-B179-528272B0BA40}">
      <text>
        <r>
          <rPr>
            <b/>
            <sz val="9"/>
            <color indexed="81"/>
            <rFont val="Tahoma"/>
            <family val="2"/>
          </rPr>
          <t xml:space="preserve">shivam mahadik
Leaving the cell blank, so that it does not create a confusion. If I would have put, 0% win rate, then it would be misleading by making walkover as a loss, as player did not compete.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shivam mahadik</author>
  </authors>
  <commentList>
    <comment ref="C1" authorId="0" shapeId="0" xr:uid="{506B5A46-E1F8-4CC8-B875-E5D1E39070B7}">
      <text>
        <r>
          <rPr>
            <b/>
            <sz val="9"/>
            <color indexed="81"/>
            <rFont val="Tahoma"/>
            <family val="2"/>
          </rPr>
          <t>shivam mahadik:</t>
        </r>
        <r>
          <rPr>
            <sz val="9"/>
            <color indexed="81"/>
            <rFont val="Tahoma"/>
            <family val="2"/>
          </rPr>
          <t xml:space="preserve">
The number of times has been calculated by taking in  consideration the champion as well as runner-up records. If the final's players were from the same country. The number of time played is considered as 2 and won is 1.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ist of Australian Open men's singles champions" description="Connection to the 'List of Australian Open men's singles champions' query in the workbook." type="5" refreshedVersion="0" background="1" saveData="1">
    <dbPr connection="Provider=Microsoft.Mashup.OleDb.1;Data Source=$Workbook$;Location=&quot;List of Australian Open men's singles champions&quot;;Extended Properties=&quot;&quot;" command="SELECT * FROM [List of Australian Open men's singles champions]"/>
  </connection>
  <connection id="2" xr16:uid="{00000000-0015-0000-FFFF-FFFF01000000}" keepAlive="1" name="Query - List of Australian Open women's singles champions" description="Connection to the 'List of Australian Open women's singles champions' query in the workbook." type="5" refreshedVersion="0" background="1">
    <dbPr connection="Provider=Microsoft.Mashup.OleDb.1;Data Source=$Workbook$;Location=&quot;List of Australian Open women's singles champions&quot;;Extended Properties=&quot;&quot;" command="SELECT * FROM [List of Australian Open women's singles champions]"/>
  </connection>
  <connection id="3" xr16:uid="{00000000-0015-0000-FFFF-FFFF02000000}" keepAlive="1" name="Query - win rate" description="Connection to the 'win rate' query in the workbook." type="5" refreshedVersion="0" background="1" saveData="1">
    <dbPr connection="Provider=Microsoft.Mashup.OleDb.1;Data Source=$Workbook$;Location=&quot;win rate&quot;;Extended Properties=&quot;&quot;" command="SELECT * FROM [win rate]"/>
  </connection>
  <connection id="4" xr16:uid="{00000000-0015-0000-FFFF-FFFF03000000}" keepAlive="1" name="Query - win rate (2)" description="Connection to the 'win rate (2)' query in the workbook." type="5" refreshedVersion="0" background="1" saveData="1">
    <dbPr connection="Provider=Microsoft.Mashup.OleDb.1;Data Source=$Workbook$;Location=&quot;win rate (2)&quot;;Extended Properties=&quot;&quot;" command="SELECT * FROM [win rate (2)]"/>
  </connection>
  <connection id="5" xr16:uid="{00000000-0015-0000-FFFF-FFFF04000000}" keepAlive="1" name="Query - win rate (3)" description="Connection to the 'win rate (3)' query in the workbook." type="5" refreshedVersion="0" background="1" saveData="1">
    <dbPr connection="Provider=Microsoft.Mashup.OleDb.1;Data Source=$Workbook$;Location=&quot;win rate (3)&quot;;Extended Properties=&quot;&quot;" command="SELECT * FROM [win rate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<sst xmlns="http://schemas.openxmlformats.org/spreadsheetml/2006/main" count="3299" uniqueCount="485">
  <si>
    <t>Year</t>
  </si>
  <si>
    <t>Gender</t>
  </si>
  <si>
    <t>Champion</t>
  </si>
  <si>
    <t>Champion Nationality</t>
  </si>
  <si>
    <t>Champion Country</t>
  </si>
  <si>
    <t>Score</t>
  </si>
  <si>
    <t>Runner-up</t>
  </si>
  <si>
    <t>Runner-up Nationality</t>
  </si>
  <si>
    <t>Runner-up Country</t>
  </si>
  <si>
    <t>Rodney Heath</t>
  </si>
  <si>
    <t>Albert Curtis</t>
  </si>
  <si>
    <t>4–6, 6–3, 6–4, 6–4</t>
  </si>
  <si>
    <t>Anthony Wilding</t>
  </si>
  <si>
    <t>Francis Fisher</t>
  </si>
  <si>
    <t>6–0, 6–4, 6–4</t>
  </si>
  <si>
    <t>Horace Rice</t>
  </si>
  <si>
    <t>Harry Parker</t>
  </si>
  <si>
    <t>6–3, 6–4, 6–4</t>
  </si>
  <si>
    <t>Fred Alexander</t>
  </si>
  <si>
    <t>Alfred Dunlop</t>
  </si>
  <si>
    <t>3–6, 3–6, 6–0, 6–2, 6–3</t>
  </si>
  <si>
    <t>Ernie Parker</t>
  </si>
  <si>
    <t>6–1, 7–5, 6–2</t>
  </si>
  <si>
    <t>6–4, 6–3, 6–2</t>
  </si>
  <si>
    <t>Norman Brookes</t>
  </si>
  <si>
    <t>6–1, 6–2, 6–3</t>
  </si>
  <si>
    <t>James Cecil Parke</t>
  </si>
  <si>
    <t>Alfred Beamish</t>
  </si>
  <si>
    <t>3–6, 6–3, 1–6, 6–1, 7–5</t>
  </si>
  <si>
    <t>2–6, 6–1, 6–3, 6–2</t>
  </si>
  <si>
    <t>Arthur O'Hara Wood</t>
  </si>
  <si>
    <t>Gerald Patterson</t>
  </si>
  <si>
    <t>6–4, 6–3, 5–7, 6–1</t>
  </si>
  <si>
    <t>Gordon Lowe</t>
  </si>
  <si>
    <t>4–6, 6–1, 6–1, 6–4</t>
  </si>
  <si>
    <t>Algernon Kingscote</t>
  </si>
  <si>
    <t>Eric Pockley</t>
  </si>
  <si>
    <t>6–4, 6–0, 6–3</t>
  </si>
  <si>
    <t>Pat O'Hara Wood</t>
  </si>
  <si>
    <t>Ronald Thomas</t>
  </si>
  <si>
    <t>6–3, 4–6, 6–8, 6–1, 6–3</t>
  </si>
  <si>
    <t>Rhys Gemmell</t>
  </si>
  <si>
    <t>Alf Hedeman</t>
  </si>
  <si>
    <t>7–5, 6–1, 6–4</t>
  </si>
  <si>
    <t>James Anderson</t>
  </si>
  <si>
    <t>6–0, 3–6, 3–6, 6–3, 6–2</t>
  </si>
  <si>
    <t>Bert St. John</t>
  </si>
  <si>
    <t>6–1, 6–1, 6–3</t>
  </si>
  <si>
    <t>Richard Schlesinger</t>
  </si>
  <si>
    <t>6–3, 6–4, 3–6, 5–7, 6–3</t>
  </si>
  <si>
    <t>11–9, 2–6, 6–2, 6–3</t>
  </si>
  <si>
    <t>John Hawkes</t>
  </si>
  <si>
    <t>James Willard</t>
  </si>
  <si>
    <t>6–1, 6–3, 6–1</t>
  </si>
  <si>
    <t>3–6, 6–4, 3–6, 18–16, 6–3</t>
  </si>
  <si>
    <t>Jean Borotra</t>
  </si>
  <si>
    <t>Jack Cummings</t>
  </si>
  <si>
    <t>6–4, 6–1, 4–6, 5–7, 6–3</t>
  </si>
  <si>
    <t>John Colin Gregory</t>
  </si>
  <si>
    <t>6–2, 6–2, 5–7, 7–5</t>
  </si>
  <si>
    <t>Edgar Moon</t>
  </si>
  <si>
    <t>Harry Hopman</t>
  </si>
  <si>
    <t>6–3, 6–1, 6–3</t>
  </si>
  <si>
    <t>Jack Crawford</t>
  </si>
  <si>
    <t>6–4, 6–2, 2–6, 6–1</t>
  </si>
  <si>
    <t>4–6, 6–3, 3–6, 6–3, 6–1</t>
  </si>
  <si>
    <t>Keith Gledhill</t>
  </si>
  <si>
    <t>2–6, 7–5, 6–3, 6–2</t>
  </si>
  <si>
    <t>Fred Perry</t>
  </si>
  <si>
    <t>6–3, 7–5, 6–1</t>
  </si>
  <si>
    <t>2–6, 6–4, 6–4, 6–4</t>
  </si>
  <si>
    <t>Adrian Quist</t>
  </si>
  <si>
    <t>6–2, 6–3, 4–6, 3–6, 9–7</t>
  </si>
  <si>
    <t>Vivian McGrath</t>
  </si>
  <si>
    <t>John Bromwich</t>
  </si>
  <si>
    <t>6–3, 1–6, 6–0, 2–6, 6–1</t>
  </si>
  <si>
    <t>Don Budge</t>
  </si>
  <si>
    <t>6–4, 6–2, 6–1</t>
  </si>
  <si>
    <t>6–4, 6–1, 6–3</t>
  </si>
  <si>
    <t>6–3, 6–1, 6–2</t>
  </si>
  <si>
    <t>Dinny Pails</t>
  </si>
  <si>
    <t>5–7, 6–3, 7–5, 3–6, 6–2</t>
  </si>
  <si>
    <t>4–6, 6–4, 3–6, 7–5, 8–6</t>
  </si>
  <si>
    <t>6–4, 3–6, 6–3, 2–6, 6–3</t>
  </si>
  <si>
    <t>Frank Sedgman</t>
  </si>
  <si>
    <t>6–3, 6–2, 6–2</t>
  </si>
  <si>
    <t>Ken McGregor</t>
  </si>
  <si>
    <t>6–3, 6–4, 4–6, 6–1</t>
  </si>
  <si>
    <t>Dick Savitt</t>
  </si>
  <si>
    <t>6–3, 2–6, 6–3, 6–1</t>
  </si>
  <si>
    <t>7–5, 12–10, 2–6, 6–2</t>
  </si>
  <si>
    <t>Ken Rosewall</t>
  </si>
  <si>
    <t>Mervyn Rose</t>
  </si>
  <si>
    <t>6–0, 6–3, 6–4</t>
  </si>
  <si>
    <t>Rex Hartwig</t>
  </si>
  <si>
    <t>6–2, 0–6, 6–4, 6–2</t>
  </si>
  <si>
    <t>Lew Hoad</t>
  </si>
  <si>
    <t>9–7, 6–4, 6–4</t>
  </si>
  <si>
    <t>6–4, 3–6, 6–4, 7–5</t>
  </si>
  <si>
    <t>Ashley Cooper</t>
  </si>
  <si>
    <t>Neale Fraser</t>
  </si>
  <si>
    <t>6–3, 9–11, 6–4, 6–2</t>
  </si>
  <si>
    <t>Malcolm Anderson</t>
  </si>
  <si>
    <t>7–5, 6–3, 6–4</t>
  </si>
  <si>
    <t>6–1, 6–2, 3–6, 6–3</t>
  </si>
  <si>
    <t>Rod Laver</t>
  </si>
  <si>
    <t>5–7, 3–6, 6–3, 8–6, 8–6</t>
  </si>
  <si>
    <t>Roy Emerson</t>
  </si>
  <si>
    <t>1–6, 6–3, 7–5, 6–4</t>
  </si>
  <si>
    <t>8–6, 0–6, 6–4, 6–4</t>
  </si>
  <si>
    <t>Ken Fletcher</t>
  </si>
  <si>
    <t>6–3, 6–3, 6–1</t>
  </si>
  <si>
    <t>Fred Stolle</t>
  </si>
  <si>
    <t>6–3, 6–4, 6–2</t>
  </si>
  <si>
    <t>7–9, 2–6, 6–4, 7–5, 6–1</t>
  </si>
  <si>
    <t>Arthur Ashe</t>
  </si>
  <si>
    <t>6–4, 6–8, 6–2, 6–3</t>
  </si>
  <si>
    <t>6–4, 6–1, 6–4</t>
  </si>
  <si>
    <t>Juan Gisbert</t>
  </si>
  <si>
    <t>7–5, 2–6, 9–7, 6–4</t>
  </si>
  <si>
    <t>Andrés Gimeno</t>
  </si>
  <si>
    <t>6–3, 6–4, 7–5</t>
  </si>
  <si>
    <t>Dick Crealy</t>
  </si>
  <si>
    <t>6–4, 9–7, 6–2</t>
  </si>
  <si>
    <t>6–1, 7–5, 6–3</t>
  </si>
  <si>
    <t>John Newcombe</t>
  </si>
  <si>
    <t>Onny Parun</t>
  </si>
  <si>
    <t>6–3, 6–7, 7–5, 6–1</t>
  </si>
  <si>
    <t>Jimmy Connors</t>
  </si>
  <si>
    <t>Phil Dent</t>
  </si>
  <si>
    <t>Mark Edmondson</t>
  </si>
  <si>
    <t>6–7, 6–3, 7–6, 6–1</t>
  </si>
  <si>
    <t>Roscoe Tanner</t>
  </si>
  <si>
    <t>Guillermo Vilas</t>
  </si>
  <si>
    <t>6–3, 6–3, 6–3</t>
  </si>
  <si>
    <t>Vitas Gerulaitis</t>
  </si>
  <si>
    <t>John Lloyd</t>
  </si>
  <si>
    <t>John Marks</t>
  </si>
  <si>
    <t>6–4, 6–4, 3–6, 6–3</t>
  </si>
  <si>
    <t>John Sadri</t>
  </si>
  <si>
    <t>Brian Teacher</t>
  </si>
  <si>
    <t>Kim Warwick</t>
  </si>
  <si>
    <t>Johan Kriek</t>
  </si>
  <si>
    <t>Steve Denton</t>
  </si>
  <si>
    <t>6–3, 6–3, 6–2</t>
  </si>
  <si>
    <t>Mats Wilander</t>
  </si>
  <si>
    <t>Ivan Lendl</t>
  </si>
  <si>
    <t>6–1, 6–4, 6–4</t>
  </si>
  <si>
    <t>Kevin Curren</t>
  </si>
  <si>
    <t>Stefan Edberg</t>
  </si>
  <si>
    <t>6–4, 6–3, 6–3</t>
  </si>
  <si>
    <t>Pat Cash</t>
  </si>
  <si>
    <t>Miloslav Mečíř</t>
  </si>
  <si>
    <t>6–2, 6–2, 6–2</t>
  </si>
  <si>
    <t>Boris Becker</t>
  </si>
  <si>
    <t>1–6, 6–4, 6–4, 6–4</t>
  </si>
  <si>
    <t>Jim Courier</t>
  </si>
  <si>
    <t>6–3, 3–6, 6–4, 6–2</t>
  </si>
  <si>
    <t>6–2, 6–1, 2–6, 7–5</t>
  </si>
  <si>
    <t>Pete Sampras</t>
  </si>
  <si>
    <t>Todd Martin</t>
  </si>
  <si>
    <t>Andre Agassi</t>
  </si>
  <si>
    <t>Michael Chang</t>
  </si>
  <si>
    <t>6–2, 6–4, 2–6, 6–2</t>
  </si>
  <si>
    <t>Carlos Moyá</t>
  </si>
  <si>
    <t>6–2, 6–3, 6–3</t>
  </si>
  <si>
    <t>Petr Korda</t>
  </si>
  <si>
    <t>Marcelo Ríos</t>
  </si>
  <si>
    <t>Yevgeny Kafelnikov</t>
  </si>
  <si>
    <t>Thomas Enqvist</t>
  </si>
  <si>
    <t>3–6, 6–3, 6–2, 6–4</t>
  </si>
  <si>
    <t>Arnaud Clément</t>
  </si>
  <si>
    <t>6–4, 6–2, 6–2</t>
  </si>
  <si>
    <t>Thomas Johansson</t>
  </si>
  <si>
    <t>Marat Safin</t>
  </si>
  <si>
    <t>Rainer Schüttler</t>
  </si>
  <si>
    <t>6–2, 6–2, 6–1</t>
  </si>
  <si>
    <t>Roger Federer</t>
  </si>
  <si>
    <t>Lleyton Hewitt</t>
  </si>
  <si>
    <t>1–6, 6–3, 6–4, 6–4</t>
  </si>
  <si>
    <t>Marcos Baghdatis</t>
  </si>
  <si>
    <t>5–7, 7–5, 6–0, 6–2</t>
  </si>
  <si>
    <t>Fernando González</t>
  </si>
  <si>
    <t>Novak Djokovic</t>
  </si>
  <si>
    <t>Jo-Wilfried Tsonga</t>
  </si>
  <si>
    <t>Rafael Nadal</t>
  </si>
  <si>
    <t>Andy Murray</t>
  </si>
  <si>
    <t>6–4, 6–2, 6–3</t>
  </si>
  <si>
    <t>Stan Wawrinka</t>
  </si>
  <si>
    <t>6–3, 6–2, 3–6, 6–3</t>
  </si>
  <si>
    <t>6–4, 3–6, 6–1, 3–6, 6–3</t>
  </si>
  <si>
    <t>Marin Čilić</t>
  </si>
  <si>
    <t>6–3, 6–2, 6–3</t>
  </si>
  <si>
    <t>Dominic Thiem</t>
  </si>
  <si>
    <t>6–4, 4–6, 2–6, 6–3, 6–4</t>
  </si>
  <si>
    <t>Daniil Medvedev</t>
  </si>
  <si>
    <t>7–5, 6–2, 6–2</t>
  </si>
  <si>
    <t>Men's</t>
  </si>
  <si>
    <t>Margaret Molesworth</t>
  </si>
  <si>
    <t>Esna Boyd</t>
  </si>
  <si>
    <t>6–3, 10–8</t>
  </si>
  <si>
    <t>6–1, 7–5</t>
  </si>
  <si>
    <t>Sylvia Lance Harper</t>
  </si>
  <si>
    <t>6–3, 3–6, 8–6</t>
  </si>
  <si>
    <t>Daphne Akhurst</t>
  </si>
  <si>
    <t>1–6, 8–6, 6–4</t>
  </si>
  <si>
    <t>6–1, 6–3</t>
  </si>
  <si>
    <t>5–7, 6–1, 6–2</t>
  </si>
  <si>
    <t>7–5, 6–2</t>
  </si>
  <si>
    <t>Louie Bickerton</t>
  </si>
  <si>
    <t>6–1, 5–7, 6–2</t>
  </si>
  <si>
    <t>10–8, 2–6, 7–5</t>
  </si>
  <si>
    <t>Coral Buttsworth</t>
  </si>
  <si>
    <t>Marjorie Cox Crawford</t>
  </si>
  <si>
    <t>1–6, 6–3, 6–4</t>
  </si>
  <si>
    <t>Kathleen Le Messurier</t>
  </si>
  <si>
    <t>9–7, 6–4</t>
  </si>
  <si>
    <t>Joan Hartigan</t>
  </si>
  <si>
    <t>6–4, 6–3</t>
  </si>
  <si>
    <t>6–1, 6–4</t>
  </si>
  <si>
    <t>Dorothy Round</t>
  </si>
  <si>
    <t>Nancy Lyle</t>
  </si>
  <si>
    <t>1–6, 6–1, 6–3</t>
  </si>
  <si>
    <t>Nancye Wynne Bolton</t>
  </si>
  <si>
    <t>6–4, 6–4</t>
  </si>
  <si>
    <t>Emily Hood Westacott</t>
  </si>
  <si>
    <t>6–3, 5–7, 6–4</t>
  </si>
  <si>
    <t>Dorothy Cheney</t>
  </si>
  <si>
    <t>Dorothy Stevenson</t>
  </si>
  <si>
    <t>6–3, 6–2</t>
  </si>
  <si>
    <t>Nell Hall Hopman</t>
  </si>
  <si>
    <t>6–1, 6–2</t>
  </si>
  <si>
    <t>Thelma Coyne Long</t>
  </si>
  <si>
    <t>5–7, 6–4, 6–0</t>
  </si>
  <si>
    <t>Joyce Fitch</t>
  </si>
  <si>
    <t>Marie Toomey</t>
  </si>
  <si>
    <t>6–3, 6–1</t>
  </si>
  <si>
    <t>Doris Hart</t>
  </si>
  <si>
    <t>6–3, 6–4</t>
  </si>
  <si>
    <t>Louise Brough</t>
  </si>
  <si>
    <t>6–4, 3–6, 6–4</t>
  </si>
  <si>
    <t>Helen Angwin</t>
  </si>
  <si>
    <t>6–2, 6–3</t>
  </si>
  <si>
    <t>Maureen Connolly</t>
  </si>
  <si>
    <t>Julia Sampson Hayward</t>
  </si>
  <si>
    <t>Jenny Staley</t>
  </si>
  <si>
    <t>Beryl Penrose</t>
  </si>
  <si>
    <t>Mary Carter Reitano</t>
  </si>
  <si>
    <t>3–6, 6–2, 9–7</t>
  </si>
  <si>
    <t>Shirley Fry Irvin</t>
  </si>
  <si>
    <t>Althea Gibson</t>
  </si>
  <si>
    <t>Angela Mortimer</t>
  </si>
  <si>
    <t>Lorraine Coghlan</t>
  </si>
  <si>
    <t>Renée Schuurman</t>
  </si>
  <si>
    <t>Jan Lehane</t>
  </si>
  <si>
    <t>6–0, 6–2</t>
  </si>
  <si>
    <t>6–2, 6–2</t>
  </si>
  <si>
    <t>Lesley Turner Bowrey</t>
  </si>
  <si>
    <t>Maria Bueno</t>
  </si>
  <si>
    <t>5–7, 6–4, 5–2, retired</t>
  </si>
  <si>
    <t>Nancy Richey</t>
  </si>
  <si>
    <t>walkover</t>
  </si>
  <si>
    <t>Billie Jean King</t>
  </si>
  <si>
    <t>Margaret Court</t>
  </si>
  <si>
    <t>6–4, 6–1</t>
  </si>
  <si>
    <t>Evonne Goolagong</t>
  </si>
  <si>
    <t>Virginia Wade</t>
  </si>
  <si>
    <t>6–4, 7–5</t>
  </si>
  <si>
    <t>Chris Evert</t>
  </si>
  <si>
    <t>Renáta Tomanová</t>
  </si>
  <si>
    <t>Kerry Melville Reid</t>
  </si>
  <si>
    <t>Dianne Fromholtz</t>
  </si>
  <si>
    <t>Helen Gourlay</t>
  </si>
  <si>
    <t>6–3, 6–0</t>
  </si>
  <si>
    <t>Chris O'Neil</t>
  </si>
  <si>
    <t>Betsy Nagelsen</t>
  </si>
  <si>
    <t>Barbara Jordan</t>
  </si>
  <si>
    <t>Sharon Walsh</t>
  </si>
  <si>
    <t>6–3, 6–3</t>
  </si>
  <si>
    <t>Hana Mandlíková</t>
  </si>
  <si>
    <t>Wendy Turnbull</t>
  </si>
  <si>
    <t>6–0, 7–5</t>
  </si>
  <si>
    <t>Martina Navratilova</t>
  </si>
  <si>
    <t>6–3, 2–6, 6–3</t>
  </si>
  <si>
    <t>Kathy Jordan</t>
  </si>
  <si>
    <t>Helena Suková</t>
  </si>
  <si>
    <t>6–2, 4–6, 6–2</t>
  </si>
  <si>
    <t>Steffi Graf</t>
  </si>
  <si>
    <t>Mary Joe Fernández</t>
  </si>
  <si>
    <t>Monica Seles</t>
  </si>
  <si>
    <t>Jana Novotná</t>
  </si>
  <si>
    <t>5–7, 6–3, 6–1</t>
  </si>
  <si>
    <t>4–6, 6–3, 6–2</t>
  </si>
  <si>
    <t>Arantxa Sánchez Vicario</t>
  </si>
  <si>
    <t>Mary Pierce</t>
  </si>
  <si>
    <t>Anke Huber</t>
  </si>
  <si>
    <t>Martina Hingis</t>
  </si>
  <si>
    <t>Conchita Martínez</t>
  </si>
  <si>
    <t>Amélie Mauresmo</t>
  </si>
  <si>
    <t>Lindsay Davenport</t>
  </si>
  <si>
    <t>Jennifer Capriati</t>
  </si>
  <si>
    <t>Serena Williams</t>
  </si>
  <si>
    <t>Venus Williams</t>
  </si>
  <si>
    <t>Justine Henin</t>
  </si>
  <si>
    <t>Kim Clijsters</t>
  </si>
  <si>
    <t>6–3, 4–6, 6–3</t>
  </si>
  <si>
    <t>2–6, 6–3, 6–0</t>
  </si>
  <si>
    <t>6–1, 2–0 retired</t>
  </si>
  <si>
    <t>Maria Sharapova</t>
  </si>
  <si>
    <t>Ana Ivanovic</t>
  </si>
  <si>
    <t>7–5, 6–3</t>
  </si>
  <si>
    <t>Dinara Safina</t>
  </si>
  <si>
    <t>6–0, 6–3</t>
  </si>
  <si>
    <t>6–4, 3–6, 6–2</t>
  </si>
  <si>
    <t>Li Na</t>
  </si>
  <si>
    <t>3–6, 6–3, 6–3</t>
  </si>
  <si>
    <t>Victoria Azarenka</t>
  </si>
  <si>
    <t>4–6, 6–4, 6–3</t>
  </si>
  <si>
    <t>Dominika Cibulková</t>
  </si>
  <si>
    <t>Angelique Kerber</t>
  </si>
  <si>
    <t>Caroline Wozniacki</t>
  </si>
  <si>
    <t>Simona Halep</t>
  </si>
  <si>
    <t>Naomi Osaka</t>
  </si>
  <si>
    <t>Petra Kvitová</t>
  </si>
  <si>
    <t>Sofia Kenin</t>
  </si>
  <si>
    <t>Garbiñe Muguruza</t>
  </si>
  <si>
    <t>4–6, 6–2, 6–2</t>
  </si>
  <si>
    <t>Jennifer Brady</t>
  </si>
  <si>
    <t>Ashleigh Barty</t>
  </si>
  <si>
    <t>Danielle Collins</t>
  </si>
  <si>
    <t>Women's</t>
  </si>
  <si>
    <t>1977-(2)</t>
  </si>
  <si>
    <t>1977-(1)</t>
  </si>
  <si>
    <t>United States</t>
  </si>
  <si>
    <t>Sweden</t>
  </si>
  <si>
    <t>Serbia</t>
  </si>
  <si>
    <t>Russia</t>
  </si>
  <si>
    <t>South Africa</t>
  </si>
  <si>
    <t>New Zealand</t>
  </si>
  <si>
    <t>Japan</t>
  </si>
  <si>
    <t>Germany</t>
  </si>
  <si>
    <t>United Kingdom</t>
  </si>
  <si>
    <t>GER</t>
  </si>
  <si>
    <t>France</t>
  </si>
  <si>
    <t>Spain</t>
  </si>
  <si>
    <t>Denmark</t>
  </si>
  <si>
    <t>Czechia</t>
  </si>
  <si>
    <t>China</t>
  </si>
  <si>
    <t>GBR</t>
  </si>
  <si>
    <t>Belarus</t>
  </si>
  <si>
    <t>Belgium</t>
  </si>
  <si>
    <t>Australia</t>
  </si>
  <si>
    <t>Argentina</t>
  </si>
  <si>
    <t>Switzerland</t>
  </si>
  <si>
    <t>ESP</t>
  </si>
  <si>
    <t>AUS</t>
  </si>
  <si>
    <t>SRB</t>
  </si>
  <si>
    <t>JPN</t>
  </si>
  <si>
    <t>USA</t>
  </si>
  <si>
    <t>DEN</t>
  </si>
  <si>
    <t>SUI</t>
  </si>
  <si>
    <t>CHN</t>
  </si>
  <si>
    <t>BLR</t>
  </si>
  <si>
    <t>BEL</t>
  </si>
  <si>
    <t>RUS</t>
  </si>
  <si>
    <t>FRA</t>
  </si>
  <si>
    <t>SWE</t>
  </si>
  <si>
    <t>CZE</t>
  </si>
  <si>
    <t>RSA</t>
  </si>
  <si>
    <t>ARG</t>
  </si>
  <si>
    <t>NZL</t>
  </si>
  <si>
    <t>AUT</t>
  </si>
  <si>
    <t>ROU</t>
  </si>
  <si>
    <t>CRO</t>
  </si>
  <si>
    <t>SVK</t>
  </si>
  <si>
    <t>CHI</t>
  </si>
  <si>
    <t>CYP</t>
  </si>
  <si>
    <t>BRA</t>
  </si>
  <si>
    <t>Slovakia</t>
  </si>
  <si>
    <t>Romania</t>
  </si>
  <si>
    <t>Croatia</t>
  </si>
  <si>
    <t>Cyprus</t>
  </si>
  <si>
    <t>Chile</t>
  </si>
  <si>
    <t>Brazil</t>
  </si>
  <si>
    <t>Austria</t>
  </si>
  <si>
    <t>Alex Olmedo</t>
  </si>
  <si>
    <t>1st-won</t>
  </si>
  <si>
    <t>1st-loss</t>
  </si>
  <si>
    <t>2nd-won</t>
  </si>
  <si>
    <t>2nd-loss</t>
  </si>
  <si>
    <t>3rd-won</t>
  </si>
  <si>
    <t>3rd-loss</t>
  </si>
  <si>
    <t>4th-won</t>
  </si>
  <si>
    <t>4th-loss</t>
  </si>
  <si>
    <t>5th-won</t>
  </si>
  <si>
    <t>5th-loss</t>
  </si>
  <si>
    <t>7–6(7–2), 6–3, 7–5</t>
  </si>
  <si>
    <t>7–6(9–7), 6–4, 4–6, 6–3</t>
  </si>
  <si>
    <t>7–5, 3–6, 6–4, 7–6(9–7)</t>
  </si>
  <si>
    <t>6–3, 7–6(7–1), 5–7, 3–6, 6–2</t>
  </si>
  <si>
    <t>7–6(7–4), 6–3, 6–2</t>
  </si>
  <si>
    <t>7–5, 7–6(7–4), 6–2</t>
  </si>
  <si>
    <t>6–2, 7–6(7–1), 6–7(1–7), 6–4</t>
  </si>
  <si>
    <t>6–7(5–7), 6–4, 7–6(7–3), 6–2</t>
  </si>
  <si>
    <t>6–3, 6–7(3–7), 3–6, 6–1, 8–6</t>
  </si>
  <si>
    <t>7–6(7–4), 6–4, 6–4</t>
  </si>
  <si>
    <t>4–6, 6–1, 7–6(8–6), 6–4</t>
  </si>
  <si>
    <t>4–6, 6–0, 6–3, 7–6(7–1)</t>
  </si>
  <si>
    <t>3–6, 6–4, 6–4, 7–6(7–4)</t>
  </si>
  <si>
    <t>7–6(7–3), 6–4, 6–2</t>
  </si>
  <si>
    <t>7–6(7–2), 6–4, 6–4</t>
  </si>
  <si>
    <t>4–6, 6–4, 6–3, 7–6(7–2)</t>
  </si>
  <si>
    <t>7–5, 3–6, 7–6(7–3), 3–6, 6–2</t>
  </si>
  <si>
    <t>6–3, 6–4, 7–6(13–11)</t>
  </si>
  <si>
    <t>5–7, 6–4, 6–2, 6–7(5–7), 7–5</t>
  </si>
  <si>
    <t>6–7(2–7), 7–6(7–3), 6–3, 6–2</t>
  </si>
  <si>
    <t>7–6(7–5), 6–7(4–7), 6–3, 6–0</t>
  </si>
  <si>
    <t>6–1, 7–5, 7–6(7–3)</t>
  </si>
  <si>
    <t>6–2, 6–7(5–7), 6–3, 3–6, 6–1</t>
  </si>
  <si>
    <t>2–6, 6–7(5–7), 6–4, 6–4, 7–5</t>
  </si>
  <si>
    <t>2–6, 7–6(7–0), 7–5</t>
  </si>
  <si>
    <t>7–6(7–5), 4–6, 6–0</t>
  </si>
  <si>
    <t>6–3, 7–6(7–3)</t>
  </si>
  <si>
    <t>6–7(7–4), 6–4, 7–5</t>
  </si>
  <si>
    <t>6–2, 7–6(7–5)</t>
  </si>
  <si>
    <t>6–7(4–7), 6–1, 6–3</t>
  </si>
  <si>
    <t>7–5, 7–6(7–1)</t>
  </si>
  <si>
    <t>6–1, 7–6(7–3)</t>
  </si>
  <si>
    <t>4–6, 7–6(9–7), 6–2</t>
  </si>
  <si>
    <t>7–6(7–4), 3–6, 6–4</t>
  </si>
  <si>
    <t>7–6(7–3), 6–0</t>
  </si>
  <si>
    <t>6–3, 7–6(7–5)</t>
  </si>
  <si>
    <t>7–6(7–2), 3–6, 6–4</t>
  </si>
  <si>
    <t>7–6(7–2), 5–7, 6–4</t>
  </si>
  <si>
    <t>6–3, 7–6(7–2)</t>
  </si>
  <si>
    <t>6-3, 7-6(7-4), 7-6(7-5)</t>
  </si>
  <si>
    <t>Aryna Sabalenka</t>
  </si>
  <si>
    <t>Elena Rybakina</t>
  </si>
  <si>
    <t>KAZ</t>
  </si>
  <si>
    <t>Stefanos Tsitsipas</t>
  </si>
  <si>
    <t>GRE</t>
  </si>
  <si>
    <t>Greece</t>
  </si>
  <si>
    <t>Kazakhstan</t>
  </si>
  <si>
    <t>4-6, 6-3, 6-4</t>
  </si>
  <si>
    <t>6-3, 6-2</t>
  </si>
  <si>
    <t>Qinwen Zheng</t>
  </si>
  <si>
    <t>ITA</t>
  </si>
  <si>
    <t>Italy</t>
  </si>
  <si>
    <t>CAE</t>
  </si>
  <si>
    <t>Champion Seed</t>
  </si>
  <si>
    <t>Mins</t>
  </si>
  <si>
    <t>Runner-up Seed</t>
  </si>
  <si>
    <t>U</t>
  </si>
  <si>
    <t>Bill Bowrey</t>
  </si>
  <si>
    <t>Jannik Sinner</t>
  </si>
  <si>
    <t>Champion( Trimed)</t>
  </si>
  <si>
    <t>Runner-up Trimmed</t>
  </si>
  <si>
    <t>3-6,3-6,6-4,6-4,6-3</t>
  </si>
  <si>
    <t>Country</t>
  </si>
  <si>
    <t xml:space="preserve"> </t>
  </si>
  <si>
    <t>Players</t>
  </si>
  <si>
    <t>Win Rate</t>
  </si>
  <si>
    <t>Match Won</t>
  </si>
  <si>
    <t xml:space="preserve">Runner up </t>
  </si>
  <si>
    <t>4–6, 7–6(7–3), 5–2 retired</t>
  </si>
  <si>
    <t>Nationality</t>
  </si>
  <si>
    <t>Average Games Win Rate</t>
  </si>
  <si>
    <t>Total Wins</t>
  </si>
  <si>
    <t xml:space="preserve">Gender </t>
  </si>
  <si>
    <t>Number of times reaching finals</t>
  </si>
  <si>
    <t>Monica Seles(Serbia)</t>
  </si>
  <si>
    <t>ChampionGames Won</t>
  </si>
  <si>
    <t>Champion Games Lost</t>
  </si>
  <si>
    <t>Total Games Played</t>
  </si>
  <si>
    <t xml:space="preserve">Runnerup Game Won </t>
  </si>
  <si>
    <t>Runnerup  Game Lost</t>
  </si>
  <si>
    <t>Runnerup  Total Game</t>
  </si>
  <si>
    <t>Runnerup  Win Rate</t>
  </si>
  <si>
    <t>Champion Win Rate</t>
  </si>
  <si>
    <t>Champion Games Won</t>
  </si>
  <si>
    <t>Runne-up games won</t>
  </si>
  <si>
    <t>Total Games Won</t>
  </si>
  <si>
    <t>Total Played</t>
  </si>
  <si>
    <t>Player Match Win Rate</t>
  </si>
  <si>
    <t>Years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</si>
</sst>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theme="9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2" fillId="3" borderId="1" xfId="0" applyFont="1" applyFill="1" applyBorder="1"/>
    <xf numFmtId="0" fontId="1" fillId="0" borderId="1" xfId="0" applyFont="1" applyBorder="1" applyAlignment="1">
      <alignment horizontal="right"/>
    </xf>
    <xf numFmtId="2" fontId="1" fillId="0" borderId="1" xfId="0" applyNumberFormat="1" applyFont="1" applyBorder="1" applyAlignment="1">
      <alignment horizontal="center"/>
    </xf>
    <xf numFmtId="2" fontId="0" fillId="2" borderId="1" xfId="0" applyNumberFormat="1" applyFill="1" applyBorder="1" applyAlignment="1">
      <alignment horizontal="left"/>
    </xf>
    <xf numFmtId="2" fontId="0" fillId="0" borderId="1" xfId="0" applyNumberFormat="1" applyBorder="1" applyAlignment="1">
      <alignment horizontal="left"/>
    </xf>
    <xf numFmtId="2" fontId="0" fillId="2" borderId="1" xfId="0" applyNumberFormat="1" applyFill="1" applyBorder="1"/>
    <xf numFmtId="2" fontId="0" fillId="0" borderId="1" xfId="0" applyNumberFormat="1" applyBorder="1"/>
    <xf numFmtId="2" fontId="0" fillId="0" borderId="0" xfId="0" applyNumberFormat="1"/>
    <xf numFmtId="1" fontId="0" fillId="2" borderId="1" xfId="0" applyNumberFormat="1" applyFill="1" applyBorder="1"/>
    <xf numFmtId="1" fontId="0" fillId="0" borderId="1" xfId="0" applyNumberFormat="1" applyBorder="1"/>
    <xf numFmtId="1" fontId="0" fillId="2" borderId="1" xfId="0" applyNumberFormat="1" applyFill="1" applyBorder="1" applyAlignment="1">
      <alignment horizontal="right"/>
    </xf>
    <xf numFmtId="1" fontId="0" fillId="0" borderId="1" xfId="0" applyNumberFormat="1" applyBorder="1" applyAlignment="1">
      <alignment horizontal="right"/>
    </xf>
    <xf numFmtId="1" fontId="0" fillId="0" borderId="0" xfId="0" applyNumberFormat="1"/>
    <xf numFmtId="9" fontId="1" fillId="5" borderId="0" xfId="1" applyFont="1" applyFill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2" fontId="0" fillId="6" borderId="1" xfId="0" applyNumberFormat="1" applyFill="1" applyBorder="1"/>
    <xf numFmtId="1" fontId="0" fillId="6" borderId="1" xfId="0" applyNumberFormat="1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7" borderId="0" xfId="0" applyFill="1"/>
    <xf numFmtId="1" fontId="0" fillId="7" borderId="0" xfId="0" applyNumberFormat="1" applyFill="1"/>
    <xf numFmtId="1" fontId="0" fillId="7" borderId="1" xfId="0" applyNumberFormat="1" applyFill="1" applyBorder="1" applyAlignment="1">
      <alignment horizontal="right"/>
    </xf>
    <xf numFmtId="0" fontId="0" fillId="8" borderId="1" xfId="0" applyFill="1" applyBorder="1"/>
    <xf numFmtId="2" fontId="0" fillId="8" borderId="1" xfId="0" applyNumberFormat="1" applyFill="1" applyBorder="1"/>
    <xf numFmtId="1" fontId="0" fillId="8" borderId="1" xfId="0" applyNumberFormat="1" applyFill="1" applyBorder="1" applyAlignment="1">
      <alignment horizontal="right"/>
    </xf>
    <xf numFmtId="0" fontId="0" fillId="8" borderId="1" xfId="0" applyFill="1" applyBorder="1" applyAlignment="1">
      <alignment horizontal="right"/>
    </xf>
    <xf numFmtId="1" fontId="0" fillId="9" borderId="1" xfId="0" applyNumberFormat="1" applyFill="1" applyBorder="1" applyAlignment="1">
      <alignment horizontal="right"/>
    </xf>
    <xf numFmtId="0" fontId="0" fillId="8" borderId="0" xfId="0" applyFill="1"/>
    <xf numFmtId="1" fontId="0" fillId="8" borderId="0" xfId="0" applyNumberFormat="1" applyFill="1"/>
    <xf numFmtId="2" fontId="0" fillId="5" borderId="0" xfId="1" applyNumberFormat="1" applyFont="1" applyFill="1"/>
    <xf numFmtId="2" fontId="0" fillId="0" borderId="0" xfId="1" applyNumberFormat="1" applyFont="1"/>
    <xf numFmtId="2" fontId="1" fillId="0" borderId="0" xfId="0" applyNumberFormat="1" applyFont="1" applyAlignment="1">
      <alignment horizontal="center"/>
    </xf>
    <xf numFmtId="2" fontId="1" fillId="5" borderId="0" xfId="1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3"/>
  <sheetViews>
    <sheetView zoomScale="85" zoomScaleNormal="85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F16" sqref="F16"/>
    </sheetView>
  </sheetViews>
  <sheetFormatPr defaultRowHeight="14.5" x14ac:dyDescent="0.35"/>
  <cols>
    <col min="1" max="1" width="9.453125" style="21" bestFit="1" customWidth="1"/>
    <col min="2" max="2" width="9.26953125" bestFit="1" customWidth="1"/>
    <col min="3" max="3" width="19.36328125" customWidth="1"/>
    <col min="4" max="4" width="19.7265625" bestFit="1" customWidth="1"/>
    <col min="5" max="5" width="20.1796875" bestFit="1" customWidth="1"/>
    <col min="6" max="6" width="24.6328125" style="21" bestFit="1" customWidth="1"/>
    <col min="7" max="7" width="14.1796875" style="3" bestFit="1" customWidth="1"/>
    <col min="8" max="8" width="4.90625" style="3" bestFit="1" customWidth="1"/>
    <col min="9" max="9" width="7.7265625" bestFit="1" customWidth="1"/>
    <col min="10" max="10" width="7.1796875" bestFit="1" customWidth="1"/>
    <col min="11" max="11" width="8.453125" bestFit="1" customWidth="1"/>
    <col min="12" max="12" width="7.81640625" bestFit="1" customWidth="1"/>
    <col min="13" max="13" width="8.08984375" bestFit="1" customWidth="1"/>
    <col min="14" max="14" width="7.453125" bestFit="1" customWidth="1"/>
    <col min="15" max="15" width="8.08984375" bestFit="1" customWidth="1"/>
    <col min="16" max="16" width="7.453125" bestFit="1" customWidth="1"/>
    <col min="17" max="17" width="8.08984375" bestFit="1" customWidth="1"/>
    <col min="18" max="18" width="8" customWidth="1"/>
    <col min="19" max="19" width="22.453125" bestFit="1" customWidth="1"/>
    <col min="20" max="20" width="21" bestFit="1" customWidth="1"/>
    <col min="21" max="21" width="18.1796875" bestFit="1" customWidth="1"/>
    <col min="22" max="22" width="20.54296875" style="3" bestFit="1" customWidth="1"/>
    <col min="23" max="23" width="20.81640625" bestFit="1" customWidth="1"/>
    <col min="24" max="24" width="27.90625" bestFit="1" customWidth="1"/>
    <col min="25" max="25" width="27.81640625" bestFit="1" customWidth="1"/>
    <col min="26" max="26" width="25.453125" bestFit="1" customWidth="1"/>
    <col min="27" max="27" width="25.7265625" style="43" bestFit="1" customWidth="1"/>
    <col min="28" max="28" width="23.54296875" bestFit="1" customWidth="1"/>
    <col min="29" max="29" width="27.90625" bestFit="1" customWidth="1"/>
    <col min="30" max="30" width="27.36328125" bestFit="1" customWidth="1"/>
    <col min="31" max="31" width="28.08984375" bestFit="1" customWidth="1"/>
    <col min="32" max="32" width="26.1796875" style="21" bestFit="1" customWidth="1"/>
  </cols>
  <sheetData>
    <row r="1" spans="1:32" s="1" customFormat="1" x14ac:dyDescent="0.35">
      <c r="A1" s="16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16" t="s">
        <v>5</v>
      </c>
      <c r="G1" s="15" t="s">
        <v>449</v>
      </c>
      <c r="H1" s="15" t="s">
        <v>450</v>
      </c>
      <c r="I1" s="6" t="s">
        <v>386</v>
      </c>
      <c r="J1" s="6" t="s">
        <v>387</v>
      </c>
      <c r="K1" s="6" t="s">
        <v>388</v>
      </c>
      <c r="L1" s="6" t="s">
        <v>389</v>
      </c>
      <c r="M1" s="6" t="s">
        <v>390</v>
      </c>
      <c r="N1" s="6" t="s">
        <v>391</v>
      </c>
      <c r="O1" s="6" t="s">
        <v>392</v>
      </c>
      <c r="P1" s="6" t="s">
        <v>393</v>
      </c>
      <c r="Q1" s="6" t="s">
        <v>394</v>
      </c>
      <c r="R1" s="6" t="s">
        <v>395</v>
      </c>
      <c r="S1" s="4" t="s">
        <v>6</v>
      </c>
      <c r="T1" s="4" t="s">
        <v>7</v>
      </c>
      <c r="U1" s="5" t="s">
        <v>8</v>
      </c>
      <c r="V1" s="15" t="s">
        <v>451</v>
      </c>
      <c r="W1" s="1" t="s">
        <v>455</v>
      </c>
      <c r="X1" s="1" t="s">
        <v>471</v>
      </c>
      <c r="Y1" s="1" t="s">
        <v>472</v>
      </c>
      <c r="Z1" s="1" t="s">
        <v>473</v>
      </c>
      <c r="AA1" s="46" t="s">
        <v>478</v>
      </c>
      <c r="AB1" s="1" t="s">
        <v>456</v>
      </c>
      <c r="AC1" s="1" t="s">
        <v>474</v>
      </c>
      <c r="AD1" s="1" t="s">
        <v>475</v>
      </c>
      <c r="AE1" s="1" t="s">
        <v>476</v>
      </c>
      <c r="AF1" s="45" t="s">
        <v>477</v>
      </c>
    </row>
    <row r="2" spans="1:32" x14ac:dyDescent="0.35">
      <c r="A2" s="8">
        <v>2024</v>
      </c>
      <c r="B2" s="7" t="s">
        <v>330</v>
      </c>
      <c r="C2" s="8" t="s">
        <v>436</v>
      </c>
      <c r="D2" s="8" t="s">
        <v>362</v>
      </c>
      <c r="E2" s="8" t="s">
        <v>349</v>
      </c>
      <c r="F2" s="17" t="s">
        <v>444</v>
      </c>
      <c r="G2" s="24">
        <v>2</v>
      </c>
      <c r="H2" s="9">
        <v>76</v>
      </c>
      <c r="I2" s="24">
        <v>6</v>
      </c>
      <c r="J2" s="24">
        <v>3</v>
      </c>
      <c r="K2" s="24">
        <v>6</v>
      </c>
      <c r="L2" s="24">
        <v>2</v>
      </c>
      <c r="M2" s="24"/>
      <c r="N2" s="24"/>
      <c r="O2" s="24"/>
      <c r="P2" s="24"/>
      <c r="Q2" s="22"/>
      <c r="R2" s="22"/>
      <c r="S2" s="8" t="s">
        <v>445</v>
      </c>
      <c r="T2" s="8" t="s">
        <v>361</v>
      </c>
      <c r="U2" s="8" t="s">
        <v>347</v>
      </c>
      <c r="V2" s="24">
        <v>2</v>
      </c>
      <c r="W2" t="str">
        <f t="shared" ref="W2:W65" si="0">TRIM(C2)</f>
        <v>Aryna Sabalenka</v>
      </c>
      <c r="X2" s="26">
        <f t="shared" ref="X2:X17" si="1">I2+K2+M2+O2+Q2</f>
        <v>12</v>
      </c>
      <c r="Y2" s="26">
        <f t="shared" ref="Y2:Y65" si="2">SUM(J2,L2,N2,P2,R2)</f>
        <v>5</v>
      </c>
      <c r="Z2" s="26">
        <f t="shared" ref="Z2:Z65" si="3">X2+Y2</f>
        <v>17</v>
      </c>
      <c r="AA2" s="43">
        <f t="shared" ref="AA2:AA33" si="4">X2/Z2*100</f>
        <v>70.588235294117652</v>
      </c>
      <c r="AB2" t="str">
        <f t="shared" ref="AB2:AB65" si="5">TRIM(S2)</f>
        <v>Qinwen Zheng</v>
      </c>
      <c r="AC2" s="26">
        <f t="shared" ref="AC2:AC65" si="6">SUM(J2,L2,N2,P2,R2)</f>
        <v>5</v>
      </c>
      <c r="AD2" s="26">
        <f t="shared" ref="AD2:AD65" si="7">SUM(I2,K2,M2,O2,Q2)</f>
        <v>12</v>
      </c>
      <c r="AE2" s="26">
        <f t="shared" ref="AE2:AE65" si="8">SUM(AC2,AD2)</f>
        <v>17</v>
      </c>
      <c r="AF2" s="44">
        <f t="shared" ref="AF2:AF33" si="9">AC2/AE2*100</f>
        <v>29.411764705882355</v>
      </c>
    </row>
    <row r="3" spans="1:32" x14ac:dyDescent="0.35">
      <c r="A3" s="22">
        <v>2024</v>
      </c>
      <c r="B3" s="7" t="s">
        <v>197</v>
      </c>
      <c r="C3" s="8" t="s">
        <v>454</v>
      </c>
      <c r="D3" s="8" t="s">
        <v>446</v>
      </c>
      <c r="E3" s="8" t="s">
        <v>447</v>
      </c>
      <c r="F3" s="17" t="s">
        <v>457</v>
      </c>
      <c r="G3" s="24">
        <v>4</v>
      </c>
      <c r="H3" s="9">
        <v>224</v>
      </c>
      <c r="I3" s="24">
        <v>3</v>
      </c>
      <c r="J3" s="24">
        <v>6</v>
      </c>
      <c r="K3" s="24">
        <v>3</v>
      </c>
      <c r="L3" s="24">
        <v>6</v>
      </c>
      <c r="M3" s="24">
        <v>6</v>
      </c>
      <c r="N3" s="24">
        <v>4</v>
      </c>
      <c r="O3" s="24">
        <v>6</v>
      </c>
      <c r="P3" s="24">
        <v>4</v>
      </c>
      <c r="Q3" s="22">
        <v>6</v>
      </c>
      <c r="R3" s="22">
        <v>3</v>
      </c>
      <c r="S3" s="8" t="s">
        <v>195</v>
      </c>
      <c r="T3" s="8" t="s">
        <v>364</v>
      </c>
      <c r="U3" s="8" t="s">
        <v>336</v>
      </c>
      <c r="V3" s="24">
        <v>3</v>
      </c>
      <c r="W3" t="str">
        <f t="shared" si="0"/>
        <v>Jannik Sinner</v>
      </c>
      <c r="X3" s="26">
        <f t="shared" si="1"/>
        <v>24</v>
      </c>
      <c r="Y3" s="26">
        <f t="shared" si="2"/>
        <v>23</v>
      </c>
      <c r="Z3" s="26">
        <f t="shared" si="3"/>
        <v>47</v>
      </c>
      <c r="AA3" s="43">
        <f t="shared" si="4"/>
        <v>51.063829787234042</v>
      </c>
      <c r="AB3" t="str">
        <f t="shared" si="5"/>
        <v>Daniil Medvedev</v>
      </c>
      <c r="AC3" s="26">
        <f t="shared" si="6"/>
        <v>23</v>
      </c>
      <c r="AD3" s="26">
        <f t="shared" si="7"/>
        <v>24</v>
      </c>
      <c r="AE3" s="26">
        <f t="shared" si="8"/>
        <v>47</v>
      </c>
      <c r="AF3" s="44">
        <f t="shared" si="9"/>
        <v>48.936170212765958</v>
      </c>
    </row>
    <row r="4" spans="1:32" s="2" customFormat="1" x14ac:dyDescent="0.35">
      <c r="A4" s="23">
        <v>2023</v>
      </c>
      <c r="B4" s="7" t="s">
        <v>330</v>
      </c>
      <c r="C4" s="10" t="s">
        <v>436</v>
      </c>
      <c r="D4" s="10" t="s">
        <v>362</v>
      </c>
      <c r="E4" s="10" t="s">
        <v>349</v>
      </c>
      <c r="F4" s="18" t="s">
        <v>443</v>
      </c>
      <c r="G4" s="25">
        <v>5</v>
      </c>
      <c r="H4" s="11">
        <v>0</v>
      </c>
      <c r="I4" s="25">
        <v>4</v>
      </c>
      <c r="J4" s="25">
        <v>6</v>
      </c>
      <c r="K4" s="25">
        <v>6</v>
      </c>
      <c r="L4" s="25">
        <v>3</v>
      </c>
      <c r="M4" s="25">
        <v>6</v>
      </c>
      <c r="N4" s="25">
        <v>4</v>
      </c>
      <c r="O4" s="25"/>
      <c r="P4" s="25"/>
      <c r="Q4" s="25"/>
      <c r="R4" s="25"/>
      <c r="S4" s="10" t="s">
        <v>437</v>
      </c>
      <c r="T4" s="10" t="s">
        <v>438</v>
      </c>
      <c r="U4" s="10" t="s">
        <v>442</v>
      </c>
      <c r="V4" s="25">
        <v>22</v>
      </c>
      <c r="W4" t="str">
        <f t="shared" si="0"/>
        <v>Aryna Sabalenka</v>
      </c>
      <c r="X4" s="26">
        <f t="shared" si="1"/>
        <v>16</v>
      </c>
      <c r="Y4" s="26">
        <f t="shared" si="2"/>
        <v>13</v>
      </c>
      <c r="Z4" s="26">
        <f t="shared" si="3"/>
        <v>29</v>
      </c>
      <c r="AA4" s="43">
        <f t="shared" si="4"/>
        <v>55.172413793103445</v>
      </c>
      <c r="AB4" t="str">
        <f t="shared" si="5"/>
        <v>Elena Rybakina</v>
      </c>
      <c r="AC4" s="26">
        <f t="shared" si="6"/>
        <v>13</v>
      </c>
      <c r="AD4" s="26">
        <f t="shared" si="7"/>
        <v>16</v>
      </c>
      <c r="AE4" s="26">
        <f t="shared" si="8"/>
        <v>29</v>
      </c>
      <c r="AF4" s="44">
        <f t="shared" si="9"/>
        <v>44.827586206896555</v>
      </c>
    </row>
    <row r="5" spans="1:32" s="2" customFormat="1" x14ac:dyDescent="0.35">
      <c r="A5" s="23">
        <v>2023</v>
      </c>
      <c r="B5" s="7" t="s">
        <v>197</v>
      </c>
      <c r="C5" s="7" t="s">
        <v>183</v>
      </c>
      <c r="D5" s="7" t="s">
        <v>356</v>
      </c>
      <c r="E5" s="7" t="s">
        <v>335</v>
      </c>
      <c r="F5" s="18" t="s">
        <v>435</v>
      </c>
      <c r="G5" s="25">
        <v>4</v>
      </c>
      <c r="H5" s="11">
        <v>0</v>
      </c>
      <c r="I5" s="25">
        <v>6</v>
      </c>
      <c r="J5" s="25">
        <v>3</v>
      </c>
      <c r="K5" s="25">
        <v>7</v>
      </c>
      <c r="L5" s="25">
        <v>6</v>
      </c>
      <c r="M5" s="25">
        <v>7</v>
      </c>
      <c r="N5" s="25">
        <v>6</v>
      </c>
      <c r="O5" s="25"/>
      <c r="P5" s="25"/>
      <c r="Q5" s="25"/>
      <c r="R5" s="25"/>
      <c r="S5" s="10" t="s">
        <v>439</v>
      </c>
      <c r="T5" s="10" t="s">
        <v>440</v>
      </c>
      <c r="U5" s="10" t="s">
        <v>441</v>
      </c>
      <c r="V5" s="25">
        <v>3</v>
      </c>
      <c r="W5" t="str">
        <f t="shared" si="0"/>
        <v>Novak Djokovic</v>
      </c>
      <c r="X5" s="26">
        <f t="shared" si="1"/>
        <v>20</v>
      </c>
      <c r="Y5" s="26">
        <f t="shared" si="2"/>
        <v>15</v>
      </c>
      <c r="Z5" s="26">
        <f t="shared" si="3"/>
        <v>35</v>
      </c>
      <c r="AA5" s="43">
        <f t="shared" si="4"/>
        <v>57.142857142857139</v>
      </c>
      <c r="AB5" t="str">
        <f t="shared" si="5"/>
        <v>Stefanos Tsitsipas</v>
      </c>
      <c r="AC5" s="26">
        <f t="shared" si="6"/>
        <v>15</v>
      </c>
      <c r="AD5" s="26">
        <f t="shared" si="7"/>
        <v>20</v>
      </c>
      <c r="AE5" s="26">
        <f t="shared" si="8"/>
        <v>35</v>
      </c>
      <c r="AF5" s="44">
        <f t="shared" si="9"/>
        <v>42.857142857142854</v>
      </c>
    </row>
    <row r="6" spans="1:32" x14ac:dyDescent="0.35">
      <c r="A6" s="8">
        <v>2022</v>
      </c>
      <c r="B6" s="7" t="s">
        <v>330</v>
      </c>
      <c r="C6" s="8" t="s">
        <v>328</v>
      </c>
      <c r="D6" s="8" t="s">
        <v>355</v>
      </c>
      <c r="E6" s="8" t="s">
        <v>351</v>
      </c>
      <c r="F6" s="17" t="s">
        <v>434</v>
      </c>
      <c r="G6" s="24">
        <v>1</v>
      </c>
      <c r="H6" s="9">
        <v>0</v>
      </c>
      <c r="I6" s="24">
        <v>6</v>
      </c>
      <c r="J6" s="24">
        <v>3</v>
      </c>
      <c r="K6" s="24">
        <v>7</v>
      </c>
      <c r="L6" s="24">
        <v>6</v>
      </c>
      <c r="M6" s="24"/>
      <c r="N6" s="24"/>
      <c r="O6" s="24"/>
      <c r="P6" s="24"/>
      <c r="Q6" s="24"/>
      <c r="R6" s="24"/>
      <c r="S6" s="8" t="s">
        <v>329</v>
      </c>
      <c r="T6" s="8" t="s">
        <v>358</v>
      </c>
      <c r="U6" s="8" t="s">
        <v>333</v>
      </c>
      <c r="V6" s="24">
        <v>27</v>
      </c>
      <c r="W6" t="str">
        <f t="shared" si="0"/>
        <v>Ashleigh Barty</v>
      </c>
      <c r="X6" s="26">
        <f t="shared" si="1"/>
        <v>13</v>
      </c>
      <c r="Y6" s="26">
        <f t="shared" si="2"/>
        <v>9</v>
      </c>
      <c r="Z6" s="26">
        <f t="shared" si="3"/>
        <v>22</v>
      </c>
      <c r="AA6" s="43">
        <f t="shared" si="4"/>
        <v>59.090909090909093</v>
      </c>
      <c r="AB6" t="str">
        <f t="shared" si="5"/>
        <v>Danielle Collins</v>
      </c>
      <c r="AC6" s="26">
        <f t="shared" si="6"/>
        <v>9</v>
      </c>
      <c r="AD6" s="26">
        <f t="shared" si="7"/>
        <v>13</v>
      </c>
      <c r="AE6" s="26">
        <f t="shared" si="8"/>
        <v>22</v>
      </c>
      <c r="AF6" s="44">
        <f t="shared" si="9"/>
        <v>40.909090909090914</v>
      </c>
    </row>
    <row r="7" spans="1:32" x14ac:dyDescent="0.35">
      <c r="A7" s="8">
        <v>2022</v>
      </c>
      <c r="B7" s="7" t="s">
        <v>197</v>
      </c>
      <c r="C7" s="8" t="s">
        <v>185</v>
      </c>
      <c r="D7" s="8" t="s">
        <v>354</v>
      </c>
      <c r="E7" s="8" t="s">
        <v>344</v>
      </c>
      <c r="F7" s="19" t="s">
        <v>419</v>
      </c>
      <c r="G7" s="24">
        <v>2</v>
      </c>
      <c r="H7" s="9">
        <v>0</v>
      </c>
      <c r="I7" s="24">
        <v>2</v>
      </c>
      <c r="J7" s="24">
        <v>6</v>
      </c>
      <c r="K7" s="24">
        <v>6</v>
      </c>
      <c r="L7" s="24">
        <v>7</v>
      </c>
      <c r="M7" s="24">
        <v>6</v>
      </c>
      <c r="N7" s="24">
        <v>4</v>
      </c>
      <c r="O7" s="24">
        <v>6</v>
      </c>
      <c r="P7" s="24">
        <v>4</v>
      </c>
      <c r="Q7" s="24">
        <v>7</v>
      </c>
      <c r="R7" s="24">
        <v>5</v>
      </c>
      <c r="S7" s="8" t="s">
        <v>195</v>
      </c>
      <c r="T7" s="8" t="s">
        <v>364</v>
      </c>
      <c r="U7" s="8" t="s">
        <v>336</v>
      </c>
      <c r="V7" s="24">
        <v>6</v>
      </c>
      <c r="W7" t="str">
        <f t="shared" si="0"/>
        <v>Rafael Nadal</v>
      </c>
      <c r="X7" s="26">
        <f t="shared" si="1"/>
        <v>27</v>
      </c>
      <c r="Y7" s="26">
        <f t="shared" si="2"/>
        <v>26</v>
      </c>
      <c r="Z7" s="26">
        <f t="shared" si="3"/>
        <v>53</v>
      </c>
      <c r="AA7" s="43">
        <f t="shared" si="4"/>
        <v>50.943396226415096</v>
      </c>
      <c r="AB7" t="str">
        <f t="shared" si="5"/>
        <v>Daniil Medvedev</v>
      </c>
      <c r="AC7" s="26">
        <f t="shared" si="6"/>
        <v>26</v>
      </c>
      <c r="AD7" s="26">
        <f t="shared" si="7"/>
        <v>27</v>
      </c>
      <c r="AE7" s="26">
        <f t="shared" si="8"/>
        <v>53</v>
      </c>
      <c r="AF7" s="44">
        <f t="shared" si="9"/>
        <v>49.056603773584904</v>
      </c>
    </row>
    <row r="8" spans="1:32" x14ac:dyDescent="0.35">
      <c r="A8" s="7">
        <v>2021</v>
      </c>
      <c r="B8" s="7" t="s">
        <v>330</v>
      </c>
      <c r="C8" s="7" t="s">
        <v>322</v>
      </c>
      <c r="D8" s="7" t="s">
        <v>357</v>
      </c>
      <c r="E8" s="7" t="s">
        <v>339</v>
      </c>
      <c r="F8" s="20" t="s">
        <v>218</v>
      </c>
      <c r="G8" s="25">
        <v>3</v>
      </c>
      <c r="H8" s="11">
        <v>0</v>
      </c>
      <c r="I8" s="25">
        <v>6</v>
      </c>
      <c r="J8" s="25">
        <v>4</v>
      </c>
      <c r="K8" s="25">
        <v>6</v>
      </c>
      <c r="L8" s="25">
        <v>3</v>
      </c>
      <c r="M8" s="25"/>
      <c r="N8" s="25"/>
      <c r="O8" s="25"/>
      <c r="P8" s="25"/>
      <c r="Q8" s="25"/>
      <c r="R8" s="25"/>
      <c r="S8" s="7" t="s">
        <v>327</v>
      </c>
      <c r="T8" s="7" t="s">
        <v>358</v>
      </c>
      <c r="U8" s="7" t="s">
        <v>333</v>
      </c>
      <c r="V8" s="25">
        <v>22</v>
      </c>
      <c r="W8" t="str">
        <f t="shared" si="0"/>
        <v>Naomi Osaka</v>
      </c>
      <c r="X8" s="26">
        <f t="shared" si="1"/>
        <v>12</v>
      </c>
      <c r="Y8" s="26">
        <f t="shared" si="2"/>
        <v>7</v>
      </c>
      <c r="Z8" s="26">
        <f t="shared" si="3"/>
        <v>19</v>
      </c>
      <c r="AA8" s="43">
        <f t="shared" si="4"/>
        <v>63.157894736842103</v>
      </c>
      <c r="AB8" t="str">
        <f t="shared" si="5"/>
        <v>Jennifer Brady</v>
      </c>
      <c r="AC8" s="26">
        <f t="shared" si="6"/>
        <v>7</v>
      </c>
      <c r="AD8" s="26">
        <f t="shared" si="7"/>
        <v>12</v>
      </c>
      <c r="AE8" s="26">
        <f t="shared" si="8"/>
        <v>19</v>
      </c>
      <c r="AF8" s="44">
        <f t="shared" si="9"/>
        <v>36.84210526315789</v>
      </c>
    </row>
    <row r="9" spans="1:32" x14ac:dyDescent="0.35">
      <c r="A9" s="7">
        <v>2021</v>
      </c>
      <c r="B9" s="7" t="s">
        <v>197</v>
      </c>
      <c r="C9" s="7" t="s">
        <v>183</v>
      </c>
      <c r="D9" s="7" t="s">
        <v>356</v>
      </c>
      <c r="E9" s="7" t="s">
        <v>335</v>
      </c>
      <c r="F9" s="20" t="s">
        <v>196</v>
      </c>
      <c r="G9" s="25">
        <v>1</v>
      </c>
      <c r="H9" s="11">
        <v>0</v>
      </c>
      <c r="I9" s="25">
        <v>7</v>
      </c>
      <c r="J9" s="25">
        <v>5</v>
      </c>
      <c r="K9" s="25">
        <v>6</v>
      </c>
      <c r="L9" s="25">
        <v>2</v>
      </c>
      <c r="M9" s="25">
        <v>6</v>
      </c>
      <c r="N9" s="25">
        <v>2</v>
      </c>
      <c r="O9" s="25"/>
      <c r="P9" s="25"/>
      <c r="Q9" s="25"/>
      <c r="R9" s="25"/>
      <c r="S9" s="7" t="s">
        <v>195</v>
      </c>
      <c r="T9" s="7" t="s">
        <v>364</v>
      </c>
      <c r="U9" s="7" t="s">
        <v>336</v>
      </c>
      <c r="V9" s="25">
        <v>4</v>
      </c>
      <c r="W9" t="str">
        <f t="shared" si="0"/>
        <v>Novak Djokovic</v>
      </c>
      <c r="X9" s="26">
        <f t="shared" si="1"/>
        <v>19</v>
      </c>
      <c r="Y9" s="26">
        <f t="shared" si="2"/>
        <v>9</v>
      </c>
      <c r="Z9" s="26">
        <f t="shared" si="3"/>
        <v>28</v>
      </c>
      <c r="AA9" s="43">
        <f t="shared" si="4"/>
        <v>67.857142857142861</v>
      </c>
      <c r="AB9" t="str">
        <f t="shared" si="5"/>
        <v>Daniil Medvedev</v>
      </c>
      <c r="AC9" s="26">
        <f t="shared" si="6"/>
        <v>9</v>
      </c>
      <c r="AD9" s="26">
        <f t="shared" si="7"/>
        <v>19</v>
      </c>
      <c r="AE9" s="26">
        <f t="shared" si="8"/>
        <v>28</v>
      </c>
      <c r="AF9" s="44">
        <f t="shared" si="9"/>
        <v>32.142857142857146</v>
      </c>
    </row>
    <row r="10" spans="1:32" x14ac:dyDescent="0.35">
      <c r="A10" s="8">
        <v>2020</v>
      </c>
      <c r="B10" s="7" t="s">
        <v>330</v>
      </c>
      <c r="C10" s="8" t="s">
        <v>324</v>
      </c>
      <c r="D10" s="8" t="s">
        <v>358</v>
      </c>
      <c r="E10" s="8" t="s">
        <v>333</v>
      </c>
      <c r="F10" s="19" t="s">
        <v>326</v>
      </c>
      <c r="G10" s="24">
        <v>14</v>
      </c>
      <c r="H10" s="9">
        <v>0</v>
      </c>
      <c r="I10" s="24">
        <v>4</v>
      </c>
      <c r="J10" s="24">
        <v>6</v>
      </c>
      <c r="K10" s="24">
        <v>6</v>
      </c>
      <c r="L10" s="24">
        <v>2</v>
      </c>
      <c r="M10" s="24">
        <v>6</v>
      </c>
      <c r="N10" s="24">
        <v>2</v>
      </c>
      <c r="O10" s="24"/>
      <c r="P10" s="24"/>
      <c r="Q10" s="24"/>
      <c r="R10" s="24"/>
      <c r="S10" s="8" t="s">
        <v>325</v>
      </c>
      <c r="T10" s="8" t="s">
        <v>354</v>
      </c>
      <c r="U10" s="8" t="s">
        <v>344</v>
      </c>
      <c r="V10" s="24">
        <v>0</v>
      </c>
      <c r="W10" t="str">
        <f t="shared" si="0"/>
        <v>Sofia Kenin</v>
      </c>
      <c r="X10" s="26">
        <f t="shared" si="1"/>
        <v>16</v>
      </c>
      <c r="Y10" s="26">
        <f t="shared" si="2"/>
        <v>10</v>
      </c>
      <c r="Z10" s="26">
        <f t="shared" si="3"/>
        <v>26</v>
      </c>
      <c r="AA10" s="43">
        <f t="shared" si="4"/>
        <v>61.53846153846154</v>
      </c>
      <c r="AB10" t="str">
        <f t="shared" si="5"/>
        <v>Garbiñe Muguruza</v>
      </c>
      <c r="AC10" s="26">
        <f t="shared" si="6"/>
        <v>10</v>
      </c>
      <c r="AD10" s="26">
        <f t="shared" si="7"/>
        <v>16</v>
      </c>
      <c r="AE10" s="26">
        <f t="shared" si="8"/>
        <v>26</v>
      </c>
      <c r="AF10" s="44">
        <f t="shared" si="9"/>
        <v>38.461538461538467</v>
      </c>
    </row>
    <row r="11" spans="1:32" x14ac:dyDescent="0.35">
      <c r="A11" s="8">
        <v>2020</v>
      </c>
      <c r="B11" s="7" t="s">
        <v>197</v>
      </c>
      <c r="C11" s="8" t="s">
        <v>183</v>
      </c>
      <c r="D11" s="8" t="s">
        <v>356</v>
      </c>
      <c r="E11" s="12" t="s">
        <v>335</v>
      </c>
      <c r="F11" s="19" t="s">
        <v>194</v>
      </c>
      <c r="G11" s="24">
        <v>2</v>
      </c>
      <c r="H11" s="9">
        <v>0</v>
      </c>
      <c r="I11" s="24">
        <v>6</v>
      </c>
      <c r="J11" s="24">
        <v>4</v>
      </c>
      <c r="K11" s="24">
        <v>4</v>
      </c>
      <c r="L11" s="24">
        <v>6</v>
      </c>
      <c r="M11" s="24">
        <v>2</v>
      </c>
      <c r="N11" s="24">
        <v>6</v>
      </c>
      <c r="O11" s="24">
        <v>6</v>
      </c>
      <c r="P11" s="24">
        <v>3</v>
      </c>
      <c r="Q11" s="24">
        <v>6</v>
      </c>
      <c r="R11" s="24">
        <v>4</v>
      </c>
      <c r="S11" s="8" t="s">
        <v>193</v>
      </c>
      <c r="T11" s="8" t="s">
        <v>371</v>
      </c>
      <c r="U11" s="8" t="s">
        <v>384</v>
      </c>
      <c r="V11" s="24">
        <v>5</v>
      </c>
      <c r="W11" t="str">
        <f t="shared" si="0"/>
        <v>Novak Djokovic</v>
      </c>
      <c r="X11" s="26">
        <f t="shared" si="1"/>
        <v>24</v>
      </c>
      <c r="Y11" s="26">
        <f t="shared" si="2"/>
        <v>23</v>
      </c>
      <c r="Z11" s="26">
        <f t="shared" si="3"/>
        <v>47</v>
      </c>
      <c r="AA11" s="43">
        <f t="shared" si="4"/>
        <v>51.063829787234042</v>
      </c>
      <c r="AB11" t="str">
        <f t="shared" si="5"/>
        <v>Dominic Thiem</v>
      </c>
      <c r="AC11" s="26">
        <f t="shared" si="6"/>
        <v>23</v>
      </c>
      <c r="AD11" s="26">
        <f t="shared" si="7"/>
        <v>24</v>
      </c>
      <c r="AE11" s="26">
        <f t="shared" si="8"/>
        <v>47</v>
      </c>
      <c r="AF11" s="44">
        <f t="shared" si="9"/>
        <v>48.936170212765958</v>
      </c>
    </row>
    <row r="12" spans="1:32" x14ac:dyDescent="0.35">
      <c r="A12" s="7">
        <v>2019</v>
      </c>
      <c r="B12" s="7" t="s">
        <v>330</v>
      </c>
      <c r="C12" s="7" t="s">
        <v>322</v>
      </c>
      <c r="D12" s="7" t="s">
        <v>357</v>
      </c>
      <c r="E12" s="7" t="s">
        <v>339</v>
      </c>
      <c r="F12" s="20" t="s">
        <v>433</v>
      </c>
      <c r="G12" s="25">
        <v>4</v>
      </c>
      <c r="H12" s="11">
        <v>0</v>
      </c>
      <c r="I12" s="25">
        <v>7</v>
      </c>
      <c r="J12" s="25">
        <v>6</v>
      </c>
      <c r="K12" s="25">
        <v>5</v>
      </c>
      <c r="L12" s="25">
        <v>7</v>
      </c>
      <c r="M12" s="25">
        <v>6</v>
      </c>
      <c r="N12" s="25">
        <v>4</v>
      </c>
      <c r="O12" s="25"/>
      <c r="P12" s="25"/>
      <c r="Q12" s="25"/>
      <c r="R12" s="25"/>
      <c r="S12" s="7" t="s">
        <v>323</v>
      </c>
      <c r="T12" s="7" t="s">
        <v>367</v>
      </c>
      <c r="U12" s="7" t="s">
        <v>346</v>
      </c>
      <c r="V12" s="25">
        <v>8</v>
      </c>
      <c r="W12" t="str">
        <f t="shared" si="0"/>
        <v>Naomi Osaka</v>
      </c>
      <c r="X12" s="26">
        <f t="shared" si="1"/>
        <v>18</v>
      </c>
      <c r="Y12" s="26">
        <f t="shared" si="2"/>
        <v>17</v>
      </c>
      <c r="Z12" s="26">
        <f t="shared" si="3"/>
        <v>35</v>
      </c>
      <c r="AA12" s="43">
        <f t="shared" si="4"/>
        <v>51.428571428571423</v>
      </c>
      <c r="AB12" t="str">
        <f t="shared" si="5"/>
        <v>Petra Kvitová</v>
      </c>
      <c r="AC12" s="26">
        <f t="shared" si="6"/>
        <v>17</v>
      </c>
      <c r="AD12" s="26">
        <f t="shared" si="7"/>
        <v>18</v>
      </c>
      <c r="AE12" s="26">
        <f t="shared" si="8"/>
        <v>35</v>
      </c>
      <c r="AF12" s="44">
        <f t="shared" si="9"/>
        <v>48.571428571428569</v>
      </c>
    </row>
    <row r="13" spans="1:32" x14ac:dyDescent="0.35">
      <c r="A13" s="7">
        <v>2019</v>
      </c>
      <c r="B13" s="7" t="s">
        <v>197</v>
      </c>
      <c r="C13" s="7" t="s">
        <v>183</v>
      </c>
      <c r="D13" s="7" t="s">
        <v>356</v>
      </c>
      <c r="E13" s="7" t="s">
        <v>335</v>
      </c>
      <c r="F13" s="20" t="s">
        <v>192</v>
      </c>
      <c r="G13" s="25">
        <v>1</v>
      </c>
      <c r="H13" s="11">
        <v>0</v>
      </c>
      <c r="I13" s="25">
        <v>6</v>
      </c>
      <c r="J13" s="25">
        <v>3</v>
      </c>
      <c r="K13" s="25">
        <v>6</v>
      </c>
      <c r="L13" s="25">
        <v>2</v>
      </c>
      <c r="M13" s="25">
        <v>6</v>
      </c>
      <c r="N13" s="25">
        <v>3</v>
      </c>
      <c r="O13" s="25"/>
      <c r="P13" s="25"/>
      <c r="Q13" s="25"/>
      <c r="R13" s="25"/>
      <c r="S13" s="7" t="s">
        <v>185</v>
      </c>
      <c r="T13" s="7" t="s">
        <v>354</v>
      </c>
      <c r="U13" s="7" t="s">
        <v>344</v>
      </c>
      <c r="V13" s="25">
        <v>2</v>
      </c>
      <c r="W13" t="str">
        <f t="shared" si="0"/>
        <v>Novak Djokovic</v>
      </c>
      <c r="X13" s="26">
        <f t="shared" si="1"/>
        <v>18</v>
      </c>
      <c r="Y13" s="26">
        <f t="shared" si="2"/>
        <v>8</v>
      </c>
      <c r="Z13" s="26">
        <f t="shared" si="3"/>
        <v>26</v>
      </c>
      <c r="AA13" s="43">
        <f t="shared" si="4"/>
        <v>69.230769230769226</v>
      </c>
      <c r="AB13" t="str">
        <f t="shared" si="5"/>
        <v>Rafael Nadal</v>
      </c>
      <c r="AC13" s="26">
        <f t="shared" si="6"/>
        <v>8</v>
      </c>
      <c r="AD13" s="26">
        <f t="shared" si="7"/>
        <v>18</v>
      </c>
      <c r="AE13" s="26">
        <f t="shared" si="8"/>
        <v>26</v>
      </c>
      <c r="AF13" s="44">
        <f t="shared" si="9"/>
        <v>30.76923076923077</v>
      </c>
    </row>
    <row r="14" spans="1:32" x14ac:dyDescent="0.35">
      <c r="A14" s="8">
        <v>2018</v>
      </c>
      <c r="B14" s="7" t="s">
        <v>330</v>
      </c>
      <c r="C14" s="8" t="s">
        <v>320</v>
      </c>
      <c r="D14" s="8" t="s">
        <v>359</v>
      </c>
      <c r="E14" s="8" t="s">
        <v>345</v>
      </c>
      <c r="F14" s="19" t="s">
        <v>432</v>
      </c>
      <c r="G14" s="24">
        <v>2</v>
      </c>
      <c r="H14" s="9">
        <v>0</v>
      </c>
      <c r="I14" s="24">
        <v>7</v>
      </c>
      <c r="J14" s="24">
        <v>6</v>
      </c>
      <c r="K14" s="24">
        <v>3</v>
      </c>
      <c r="L14" s="24">
        <v>6</v>
      </c>
      <c r="M14" s="24">
        <v>6</v>
      </c>
      <c r="N14" s="24">
        <v>4</v>
      </c>
      <c r="O14" s="24"/>
      <c r="P14" s="24"/>
      <c r="Q14" s="24"/>
      <c r="R14" s="24"/>
      <c r="S14" s="8" t="s">
        <v>321</v>
      </c>
      <c r="T14" s="8" t="s">
        <v>372</v>
      </c>
      <c r="U14" s="8" t="s">
        <v>379</v>
      </c>
      <c r="V14" s="24">
        <v>1</v>
      </c>
      <c r="W14" t="str">
        <f t="shared" si="0"/>
        <v>Caroline Wozniacki</v>
      </c>
      <c r="X14" s="26">
        <f t="shared" si="1"/>
        <v>16</v>
      </c>
      <c r="Y14" s="26">
        <f t="shared" si="2"/>
        <v>16</v>
      </c>
      <c r="Z14" s="26">
        <f t="shared" si="3"/>
        <v>32</v>
      </c>
      <c r="AA14" s="43">
        <f t="shared" si="4"/>
        <v>50</v>
      </c>
      <c r="AB14" t="str">
        <f t="shared" si="5"/>
        <v>Simona Halep</v>
      </c>
      <c r="AC14" s="26">
        <f t="shared" si="6"/>
        <v>16</v>
      </c>
      <c r="AD14" s="26">
        <f t="shared" si="7"/>
        <v>16</v>
      </c>
      <c r="AE14" s="26">
        <f t="shared" si="8"/>
        <v>32</v>
      </c>
      <c r="AF14" s="44">
        <f t="shared" si="9"/>
        <v>50</v>
      </c>
    </row>
    <row r="15" spans="1:32" x14ac:dyDescent="0.35">
      <c r="A15" s="8">
        <v>2018</v>
      </c>
      <c r="B15" s="7" t="s">
        <v>197</v>
      </c>
      <c r="C15" s="8" t="s">
        <v>177</v>
      </c>
      <c r="D15" s="8" t="s">
        <v>360</v>
      </c>
      <c r="E15" s="8" t="s">
        <v>353</v>
      </c>
      <c r="F15" s="19" t="s">
        <v>418</v>
      </c>
      <c r="G15" s="24">
        <v>2</v>
      </c>
      <c r="H15" s="9">
        <v>0</v>
      </c>
      <c r="I15" s="24">
        <v>6</v>
      </c>
      <c r="J15" s="24">
        <v>2</v>
      </c>
      <c r="K15" s="24">
        <v>6</v>
      </c>
      <c r="L15" s="24">
        <v>7</v>
      </c>
      <c r="M15" s="24">
        <v>6</v>
      </c>
      <c r="N15" s="24">
        <v>3</v>
      </c>
      <c r="O15" s="24">
        <v>3</v>
      </c>
      <c r="P15" s="24">
        <v>6</v>
      </c>
      <c r="Q15" s="24">
        <v>6</v>
      </c>
      <c r="R15" s="24">
        <v>1</v>
      </c>
      <c r="S15" s="8" t="s">
        <v>191</v>
      </c>
      <c r="T15" s="8" t="s">
        <v>373</v>
      </c>
      <c r="U15" s="8" t="s">
        <v>380</v>
      </c>
      <c r="V15" s="24">
        <v>6</v>
      </c>
      <c r="W15" t="str">
        <f t="shared" si="0"/>
        <v>Roger Federer</v>
      </c>
      <c r="X15" s="26">
        <f t="shared" si="1"/>
        <v>27</v>
      </c>
      <c r="Y15" s="26">
        <f t="shared" si="2"/>
        <v>19</v>
      </c>
      <c r="Z15" s="26">
        <f t="shared" si="3"/>
        <v>46</v>
      </c>
      <c r="AA15" s="43">
        <f t="shared" si="4"/>
        <v>58.695652173913047</v>
      </c>
      <c r="AB15" t="str">
        <f t="shared" si="5"/>
        <v>Marin Čilić</v>
      </c>
      <c r="AC15" s="26">
        <f t="shared" si="6"/>
        <v>19</v>
      </c>
      <c r="AD15" s="26">
        <f t="shared" si="7"/>
        <v>27</v>
      </c>
      <c r="AE15" s="26">
        <f t="shared" si="8"/>
        <v>46</v>
      </c>
      <c r="AF15" s="44">
        <f t="shared" si="9"/>
        <v>41.304347826086953</v>
      </c>
    </row>
    <row r="16" spans="1:32" x14ac:dyDescent="0.35">
      <c r="A16" s="7">
        <v>2017</v>
      </c>
      <c r="B16" s="7" t="s">
        <v>330</v>
      </c>
      <c r="C16" s="7" t="s">
        <v>301</v>
      </c>
      <c r="D16" s="7" t="s">
        <v>358</v>
      </c>
      <c r="E16" s="13" t="s">
        <v>333</v>
      </c>
      <c r="F16" s="20" t="s">
        <v>224</v>
      </c>
      <c r="G16" s="25">
        <v>2</v>
      </c>
      <c r="H16" s="11">
        <v>0</v>
      </c>
      <c r="I16" s="25">
        <v>6</v>
      </c>
      <c r="J16" s="25">
        <v>4</v>
      </c>
      <c r="K16" s="25">
        <v>6</v>
      </c>
      <c r="L16" s="25">
        <v>4</v>
      </c>
      <c r="M16" s="25"/>
      <c r="N16" s="25"/>
      <c r="O16" s="25"/>
      <c r="P16" s="25"/>
      <c r="Q16" s="25"/>
      <c r="R16" s="25"/>
      <c r="S16" s="7" t="s">
        <v>302</v>
      </c>
      <c r="T16" s="7" t="s">
        <v>358</v>
      </c>
      <c r="U16" s="7" t="s">
        <v>333</v>
      </c>
      <c r="V16" s="25">
        <v>13</v>
      </c>
      <c r="W16" t="str">
        <f t="shared" si="0"/>
        <v>Serena Williams</v>
      </c>
      <c r="X16" s="26">
        <f t="shared" si="1"/>
        <v>12</v>
      </c>
      <c r="Y16" s="26">
        <f t="shared" si="2"/>
        <v>8</v>
      </c>
      <c r="Z16" s="26">
        <f t="shared" si="3"/>
        <v>20</v>
      </c>
      <c r="AA16" s="43">
        <f t="shared" si="4"/>
        <v>60</v>
      </c>
      <c r="AB16" t="str">
        <f t="shared" si="5"/>
        <v>Venus Williams</v>
      </c>
      <c r="AC16" s="26">
        <f t="shared" si="6"/>
        <v>8</v>
      </c>
      <c r="AD16" s="26">
        <f t="shared" si="7"/>
        <v>12</v>
      </c>
      <c r="AE16" s="26">
        <f t="shared" si="8"/>
        <v>20</v>
      </c>
      <c r="AF16" s="44">
        <f t="shared" si="9"/>
        <v>40</v>
      </c>
    </row>
    <row r="17" spans="1:32" x14ac:dyDescent="0.35">
      <c r="A17" s="7">
        <v>2017</v>
      </c>
      <c r="B17" s="7" t="s">
        <v>197</v>
      </c>
      <c r="C17" s="7" t="s">
        <v>177</v>
      </c>
      <c r="D17" s="7" t="s">
        <v>360</v>
      </c>
      <c r="E17" s="7" t="s">
        <v>353</v>
      </c>
      <c r="F17" s="20" t="s">
        <v>190</v>
      </c>
      <c r="G17" s="25">
        <v>17</v>
      </c>
      <c r="H17" s="11">
        <v>0</v>
      </c>
      <c r="I17" s="25">
        <v>6</v>
      </c>
      <c r="J17" s="25">
        <v>4</v>
      </c>
      <c r="K17" s="25">
        <v>3</v>
      </c>
      <c r="L17" s="25">
        <v>6</v>
      </c>
      <c r="M17" s="25">
        <v>6</v>
      </c>
      <c r="N17" s="25">
        <v>1</v>
      </c>
      <c r="O17" s="25">
        <v>3</v>
      </c>
      <c r="P17" s="25">
        <v>6</v>
      </c>
      <c r="Q17" s="25">
        <v>6</v>
      </c>
      <c r="R17" s="25">
        <v>3</v>
      </c>
      <c r="S17" s="7" t="s">
        <v>185</v>
      </c>
      <c r="T17" s="7" t="s">
        <v>354</v>
      </c>
      <c r="U17" s="7" t="s">
        <v>344</v>
      </c>
      <c r="V17" s="25">
        <v>9</v>
      </c>
      <c r="W17" t="str">
        <f t="shared" si="0"/>
        <v>Roger Federer</v>
      </c>
      <c r="X17" s="26">
        <f t="shared" si="1"/>
        <v>24</v>
      </c>
      <c r="Y17" s="26">
        <f t="shared" si="2"/>
        <v>20</v>
      </c>
      <c r="Z17" s="26">
        <f t="shared" si="3"/>
        <v>44</v>
      </c>
      <c r="AA17" s="43">
        <f t="shared" si="4"/>
        <v>54.54545454545454</v>
      </c>
      <c r="AB17" t="str">
        <f t="shared" si="5"/>
        <v>Rafael Nadal</v>
      </c>
      <c r="AC17" s="26">
        <f t="shared" si="6"/>
        <v>20</v>
      </c>
      <c r="AD17" s="26">
        <f t="shared" si="7"/>
        <v>24</v>
      </c>
      <c r="AE17" s="26">
        <f t="shared" si="8"/>
        <v>44</v>
      </c>
      <c r="AF17" s="44">
        <f t="shared" si="9"/>
        <v>45.454545454545453</v>
      </c>
    </row>
    <row r="18" spans="1:32" x14ac:dyDescent="0.35">
      <c r="A18" s="8">
        <v>2016</v>
      </c>
      <c r="B18" s="7" t="s">
        <v>330</v>
      </c>
      <c r="C18" s="8" t="s">
        <v>319</v>
      </c>
      <c r="D18" s="8" t="s">
        <v>342</v>
      </c>
      <c r="E18" s="8" t="s">
        <v>340</v>
      </c>
      <c r="F18" s="19" t="s">
        <v>240</v>
      </c>
      <c r="G18" s="24">
        <v>7</v>
      </c>
      <c r="H18" s="9">
        <v>0</v>
      </c>
      <c r="I18" s="24">
        <v>6</v>
      </c>
      <c r="J18" s="24">
        <v>4</v>
      </c>
      <c r="K18" s="24">
        <v>3</v>
      </c>
      <c r="L18" s="24">
        <v>6</v>
      </c>
      <c r="M18" s="24">
        <v>6</v>
      </c>
      <c r="N18" s="24">
        <v>4</v>
      </c>
      <c r="O18" s="24"/>
      <c r="P18" s="24"/>
      <c r="Q18" s="24" t="s">
        <v>459</v>
      </c>
      <c r="R18" s="24"/>
      <c r="S18" s="8" t="s">
        <v>301</v>
      </c>
      <c r="T18" s="8" t="s">
        <v>358</v>
      </c>
      <c r="U18" s="8" t="s">
        <v>333</v>
      </c>
      <c r="V18" s="24">
        <v>1</v>
      </c>
      <c r="W18" t="str">
        <f t="shared" si="0"/>
        <v>Angelique Kerber</v>
      </c>
      <c r="X18" s="26">
        <f>SUM(I18,K18,M18,O18,Q18)</f>
        <v>15</v>
      </c>
      <c r="Y18" s="26">
        <f t="shared" si="2"/>
        <v>14</v>
      </c>
      <c r="Z18" s="26">
        <f t="shared" si="3"/>
        <v>29</v>
      </c>
      <c r="AA18" s="43">
        <f t="shared" si="4"/>
        <v>51.724137931034484</v>
      </c>
      <c r="AB18" t="str">
        <f t="shared" si="5"/>
        <v>Serena Williams</v>
      </c>
      <c r="AC18" s="26">
        <f t="shared" si="6"/>
        <v>14</v>
      </c>
      <c r="AD18" s="26">
        <f t="shared" si="7"/>
        <v>15</v>
      </c>
      <c r="AE18" s="26">
        <f t="shared" si="8"/>
        <v>29</v>
      </c>
      <c r="AF18" s="44">
        <f t="shared" si="9"/>
        <v>48.275862068965516</v>
      </c>
    </row>
    <row r="19" spans="1:32" x14ac:dyDescent="0.35">
      <c r="A19" s="8">
        <v>2016</v>
      </c>
      <c r="B19" s="7" t="s">
        <v>197</v>
      </c>
      <c r="C19" s="8" t="s">
        <v>183</v>
      </c>
      <c r="D19" s="8" t="s">
        <v>356</v>
      </c>
      <c r="E19" s="12" t="s">
        <v>335</v>
      </c>
      <c r="F19" s="19" t="s">
        <v>417</v>
      </c>
      <c r="G19" s="24">
        <v>1</v>
      </c>
      <c r="H19" s="9">
        <v>0</v>
      </c>
      <c r="I19" s="24">
        <v>6</v>
      </c>
      <c r="J19" s="24">
        <v>1</v>
      </c>
      <c r="K19" s="24">
        <v>7</v>
      </c>
      <c r="L19" s="24">
        <v>5</v>
      </c>
      <c r="M19" s="24">
        <v>7</v>
      </c>
      <c r="N19" s="24">
        <v>6</v>
      </c>
      <c r="O19" s="24"/>
      <c r="P19" s="24"/>
      <c r="Q19" s="24"/>
      <c r="R19" s="24"/>
      <c r="S19" s="8" t="s">
        <v>186</v>
      </c>
      <c r="T19" s="8" t="s">
        <v>348</v>
      </c>
      <c r="U19" s="8" t="s">
        <v>341</v>
      </c>
      <c r="V19" s="24">
        <v>2</v>
      </c>
      <c r="W19" t="str">
        <f t="shared" si="0"/>
        <v>Novak Djokovic</v>
      </c>
      <c r="X19" s="26">
        <f t="shared" ref="X19:X50" si="10">I19+K19+M19+O19+Q19</f>
        <v>20</v>
      </c>
      <c r="Y19" s="26">
        <f t="shared" si="2"/>
        <v>12</v>
      </c>
      <c r="Z19" s="26">
        <f t="shared" si="3"/>
        <v>32</v>
      </c>
      <c r="AA19" s="43">
        <f t="shared" si="4"/>
        <v>62.5</v>
      </c>
      <c r="AB19" t="str">
        <f t="shared" si="5"/>
        <v>Andy Murray</v>
      </c>
      <c r="AC19" s="26">
        <f t="shared" si="6"/>
        <v>12</v>
      </c>
      <c r="AD19" s="26">
        <f t="shared" si="7"/>
        <v>20</v>
      </c>
      <c r="AE19" s="26">
        <f t="shared" si="8"/>
        <v>32</v>
      </c>
      <c r="AF19" s="44">
        <f t="shared" si="9"/>
        <v>37.5</v>
      </c>
    </row>
    <row r="20" spans="1:32" x14ac:dyDescent="0.35">
      <c r="A20" s="7">
        <v>2015</v>
      </c>
      <c r="B20" s="7" t="s">
        <v>330</v>
      </c>
      <c r="C20" s="7" t="s">
        <v>301</v>
      </c>
      <c r="D20" s="7" t="s">
        <v>358</v>
      </c>
      <c r="E20" s="13" t="s">
        <v>333</v>
      </c>
      <c r="F20" s="20" t="s">
        <v>431</v>
      </c>
      <c r="G20" s="25">
        <v>1</v>
      </c>
      <c r="H20" s="11">
        <v>0</v>
      </c>
      <c r="I20" s="25">
        <v>6</v>
      </c>
      <c r="J20" s="25">
        <v>3</v>
      </c>
      <c r="K20" s="25">
        <v>7</v>
      </c>
      <c r="L20" s="25">
        <v>6</v>
      </c>
      <c r="M20" s="25"/>
      <c r="N20" s="25"/>
      <c r="O20" s="25"/>
      <c r="P20" s="25"/>
      <c r="Q20" s="25"/>
      <c r="R20" s="25"/>
      <c r="S20" s="7" t="s">
        <v>308</v>
      </c>
      <c r="T20" s="7" t="s">
        <v>364</v>
      </c>
      <c r="U20" s="7" t="s">
        <v>336</v>
      </c>
      <c r="V20" s="25">
        <v>2</v>
      </c>
      <c r="W20" t="str">
        <f t="shared" si="0"/>
        <v>Serena Williams</v>
      </c>
      <c r="X20" s="26">
        <f t="shared" si="10"/>
        <v>13</v>
      </c>
      <c r="Y20" s="26">
        <f t="shared" si="2"/>
        <v>9</v>
      </c>
      <c r="Z20" s="26">
        <f t="shared" si="3"/>
        <v>22</v>
      </c>
      <c r="AA20" s="43">
        <f t="shared" si="4"/>
        <v>59.090909090909093</v>
      </c>
      <c r="AB20" t="str">
        <f t="shared" si="5"/>
        <v>Maria Sharapova</v>
      </c>
      <c r="AC20" s="26">
        <f t="shared" si="6"/>
        <v>9</v>
      </c>
      <c r="AD20" s="26">
        <f t="shared" si="7"/>
        <v>13</v>
      </c>
      <c r="AE20" s="26">
        <f t="shared" si="8"/>
        <v>22</v>
      </c>
      <c r="AF20" s="44">
        <f t="shared" si="9"/>
        <v>40.909090909090914</v>
      </c>
    </row>
    <row r="21" spans="1:32" x14ac:dyDescent="0.35">
      <c r="A21" s="7">
        <v>2015</v>
      </c>
      <c r="B21" s="7" t="s">
        <v>197</v>
      </c>
      <c r="C21" s="7" t="s">
        <v>183</v>
      </c>
      <c r="D21" s="7" t="s">
        <v>356</v>
      </c>
      <c r="E21" s="7" t="s">
        <v>335</v>
      </c>
      <c r="F21" s="20" t="s">
        <v>416</v>
      </c>
      <c r="G21" s="25">
        <v>1</v>
      </c>
      <c r="H21" s="11">
        <v>0</v>
      </c>
      <c r="I21" s="25">
        <v>7</v>
      </c>
      <c r="J21" s="25">
        <v>6</v>
      </c>
      <c r="K21" s="25">
        <v>6</v>
      </c>
      <c r="L21" s="25">
        <v>7</v>
      </c>
      <c r="M21" s="25">
        <v>6</v>
      </c>
      <c r="N21" s="25">
        <v>3</v>
      </c>
      <c r="O21" s="25">
        <v>6</v>
      </c>
      <c r="P21" s="25">
        <v>0</v>
      </c>
      <c r="Q21" s="25"/>
      <c r="R21" s="25"/>
      <c r="S21" s="7" t="s">
        <v>186</v>
      </c>
      <c r="T21" s="7" t="s">
        <v>348</v>
      </c>
      <c r="U21" s="7" t="s">
        <v>341</v>
      </c>
      <c r="V21" s="25">
        <v>6</v>
      </c>
      <c r="W21" t="str">
        <f t="shared" si="0"/>
        <v>Novak Djokovic</v>
      </c>
      <c r="X21" s="26">
        <f t="shared" si="10"/>
        <v>25</v>
      </c>
      <c r="Y21" s="26">
        <f t="shared" si="2"/>
        <v>16</v>
      </c>
      <c r="Z21" s="26">
        <f t="shared" si="3"/>
        <v>41</v>
      </c>
      <c r="AA21" s="43">
        <f t="shared" si="4"/>
        <v>60.975609756097562</v>
      </c>
      <c r="AB21" t="str">
        <f t="shared" si="5"/>
        <v>Andy Murray</v>
      </c>
      <c r="AC21" s="26">
        <f t="shared" si="6"/>
        <v>16</v>
      </c>
      <c r="AD21" s="26">
        <f t="shared" si="7"/>
        <v>25</v>
      </c>
      <c r="AE21" s="26">
        <f t="shared" si="8"/>
        <v>41</v>
      </c>
      <c r="AF21" s="44">
        <f t="shared" si="9"/>
        <v>39.024390243902438</v>
      </c>
    </row>
    <row r="22" spans="1:32" x14ac:dyDescent="0.35">
      <c r="A22" s="8">
        <v>2014</v>
      </c>
      <c r="B22" s="7" t="s">
        <v>330</v>
      </c>
      <c r="C22" s="8" t="s">
        <v>314</v>
      </c>
      <c r="D22" s="8" t="s">
        <v>361</v>
      </c>
      <c r="E22" s="8" t="s">
        <v>347</v>
      </c>
      <c r="F22" s="19" t="s">
        <v>430</v>
      </c>
      <c r="G22" s="24">
        <v>4</v>
      </c>
      <c r="H22" s="9">
        <v>0</v>
      </c>
      <c r="I22" s="24">
        <v>7</v>
      </c>
      <c r="J22" s="24">
        <v>6</v>
      </c>
      <c r="K22" s="24">
        <v>6</v>
      </c>
      <c r="L22" s="24">
        <v>0</v>
      </c>
      <c r="M22" s="24"/>
      <c r="N22" s="24"/>
      <c r="O22" s="24"/>
      <c r="P22" s="24"/>
      <c r="Q22" s="24"/>
      <c r="R22" s="24"/>
      <c r="S22" s="8" t="s">
        <v>318</v>
      </c>
      <c r="T22" s="8" t="s">
        <v>374</v>
      </c>
      <c r="U22" s="8" t="s">
        <v>378</v>
      </c>
      <c r="V22" s="24">
        <v>20</v>
      </c>
      <c r="W22" t="str">
        <f t="shared" si="0"/>
        <v>Li Na</v>
      </c>
      <c r="X22" s="26">
        <f t="shared" si="10"/>
        <v>13</v>
      </c>
      <c r="Y22" s="26">
        <f t="shared" si="2"/>
        <v>6</v>
      </c>
      <c r="Z22" s="26">
        <f t="shared" si="3"/>
        <v>19</v>
      </c>
      <c r="AA22" s="43">
        <f t="shared" si="4"/>
        <v>68.421052631578945</v>
      </c>
      <c r="AB22" t="str">
        <f t="shared" si="5"/>
        <v>Dominika Cibulková</v>
      </c>
      <c r="AC22" s="26">
        <f t="shared" si="6"/>
        <v>6</v>
      </c>
      <c r="AD22" s="26">
        <f t="shared" si="7"/>
        <v>13</v>
      </c>
      <c r="AE22" s="26">
        <f t="shared" si="8"/>
        <v>19</v>
      </c>
      <c r="AF22" s="44">
        <f t="shared" si="9"/>
        <v>31.578947368421051</v>
      </c>
    </row>
    <row r="23" spans="1:32" x14ac:dyDescent="0.35">
      <c r="A23" s="8">
        <v>2014</v>
      </c>
      <c r="B23" s="7" t="s">
        <v>197</v>
      </c>
      <c r="C23" s="8" t="s">
        <v>188</v>
      </c>
      <c r="D23" s="8" t="s">
        <v>360</v>
      </c>
      <c r="E23" s="8" t="s">
        <v>353</v>
      </c>
      <c r="F23" s="19" t="s">
        <v>189</v>
      </c>
      <c r="G23" s="24">
        <v>8</v>
      </c>
      <c r="H23" s="9">
        <v>0</v>
      </c>
      <c r="I23" s="24">
        <v>6</v>
      </c>
      <c r="J23" s="24">
        <v>3</v>
      </c>
      <c r="K23" s="24">
        <v>6</v>
      </c>
      <c r="L23" s="24">
        <v>2</v>
      </c>
      <c r="M23" s="24">
        <v>3</v>
      </c>
      <c r="N23" s="24">
        <v>6</v>
      </c>
      <c r="O23" s="24">
        <v>6</v>
      </c>
      <c r="P23" s="24">
        <v>3</v>
      </c>
      <c r="Q23" s="24"/>
      <c r="R23" s="24"/>
      <c r="S23" s="8" t="s">
        <v>185</v>
      </c>
      <c r="T23" s="8" t="s">
        <v>354</v>
      </c>
      <c r="U23" s="8" t="s">
        <v>344</v>
      </c>
      <c r="V23" s="24">
        <v>1</v>
      </c>
      <c r="W23" t="str">
        <f t="shared" si="0"/>
        <v>Stan Wawrinka</v>
      </c>
      <c r="X23" s="26">
        <f t="shared" si="10"/>
        <v>21</v>
      </c>
      <c r="Y23" s="26">
        <f t="shared" si="2"/>
        <v>14</v>
      </c>
      <c r="Z23" s="26">
        <f t="shared" si="3"/>
        <v>35</v>
      </c>
      <c r="AA23" s="43">
        <f t="shared" si="4"/>
        <v>60</v>
      </c>
      <c r="AB23" t="str">
        <f t="shared" si="5"/>
        <v>Rafael Nadal</v>
      </c>
      <c r="AC23" s="26">
        <f t="shared" si="6"/>
        <v>14</v>
      </c>
      <c r="AD23" s="26">
        <f t="shared" si="7"/>
        <v>21</v>
      </c>
      <c r="AE23" s="26">
        <f t="shared" si="8"/>
        <v>35</v>
      </c>
      <c r="AF23" s="44">
        <f t="shared" si="9"/>
        <v>40</v>
      </c>
    </row>
    <row r="24" spans="1:32" x14ac:dyDescent="0.35">
      <c r="A24" s="7">
        <v>2013</v>
      </c>
      <c r="B24" s="7" t="s">
        <v>330</v>
      </c>
      <c r="C24" s="7" t="s">
        <v>316</v>
      </c>
      <c r="D24" s="7" t="s">
        <v>362</v>
      </c>
      <c r="E24" s="7" t="s">
        <v>349</v>
      </c>
      <c r="F24" s="20" t="s">
        <v>317</v>
      </c>
      <c r="G24" s="25">
        <v>1</v>
      </c>
      <c r="H24" s="11">
        <v>0</v>
      </c>
      <c r="I24" s="25">
        <v>4</v>
      </c>
      <c r="J24" s="25">
        <v>6</v>
      </c>
      <c r="K24" s="25">
        <v>6</v>
      </c>
      <c r="L24" s="25">
        <v>4</v>
      </c>
      <c r="M24" s="25">
        <v>6</v>
      </c>
      <c r="N24" s="25">
        <v>3</v>
      </c>
      <c r="O24" s="25"/>
      <c r="P24" s="25"/>
      <c r="Q24" s="25"/>
      <c r="R24" s="25"/>
      <c r="S24" s="7" t="s">
        <v>314</v>
      </c>
      <c r="T24" s="7" t="s">
        <v>361</v>
      </c>
      <c r="U24" s="7" t="s">
        <v>347</v>
      </c>
      <c r="V24" s="25">
        <v>6</v>
      </c>
      <c r="W24" t="str">
        <f t="shared" si="0"/>
        <v>Victoria Azarenka</v>
      </c>
      <c r="X24" s="26">
        <f t="shared" si="10"/>
        <v>16</v>
      </c>
      <c r="Y24" s="26">
        <f t="shared" si="2"/>
        <v>13</v>
      </c>
      <c r="Z24" s="26">
        <f t="shared" si="3"/>
        <v>29</v>
      </c>
      <c r="AA24" s="43">
        <f t="shared" si="4"/>
        <v>55.172413793103445</v>
      </c>
      <c r="AB24" t="str">
        <f t="shared" si="5"/>
        <v>Li Na</v>
      </c>
      <c r="AC24" s="26">
        <f t="shared" si="6"/>
        <v>13</v>
      </c>
      <c r="AD24" s="26">
        <f t="shared" si="7"/>
        <v>16</v>
      </c>
      <c r="AE24" s="26">
        <f t="shared" si="8"/>
        <v>29</v>
      </c>
      <c r="AF24" s="44">
        <f t="shared" si="9"/>
        <v>44.827586206896555</v>
      </c>
    </row>
    <row r="25" spans="1:32" x14ac:dyDescent="0.35">
      <c r="A25" s="7">
        <v>2013</v>
      </c>
      <c r="B25" s="7" t="s">
        <v>197</v>
      </c>
      <c r="C25" s="7" t="s">
        <v>183</v>
      </c>
      <c r="D25" s="7" t="s">
        <v>356</v>
      </c>
      <c r="E25" s="7" t="s">
        <v>335</v>
      </c>
      <c r="F25" s="20" t="s">
        <v>415</v>
      </c>
      <c r="G25" s="25">
        <v>1</v>
      </c>
      <c r="H25" s="11">
        <v>0</v>
      </c>
      <c r="I25" s="25">
        <v>6</v>
      </c>
      <c r="J25" s="25">
        <v>7</v>
      </c>
      <c r="K25" s="25">
        <v>7</v>
      </c>
      <c r="L25" s="25">
        <v>6</v>
      </c>
      <c r="M25" s="25">
        <v>6</v>
      </c>
      <c r="N25" s="25">
        <v>3</v>
      </c>
      <c r="O25" s="25">
        <v>6</v>
      </c>
      <c r="P25" s="25">
        <v>2</v>
      </c>
      <c r="Q25" s="25"/>
      <c r="R25" s="25"/>
      <c r="S25" s="7" t="s">
        <v>186</v>
      </c>
      <c r="T25" s="7" t="s">
        <v>348</v>
      </c>
      <c r="U25" s="7" t="s">
        <v>341</v>
      </c>
      <c r="V25" s="25">
        <v>3</v>
      </c>
      <c r="W25" t="str">
        <f t="shared" si="0"/>
        <v>Novak Djokovic</v>
      </c>
      <c r="X25" s="26">
        <f t="shared" si="10"/>
        <v>25</v>
      </c>
      <c r="Y25" s="26">
        <f t="shared" si="2"/>
        <v>18</v>
      </c>
      <c r="Z25" s="26">
        <f t="shared" si="3"/>
        <v>43</v>
      </c>
      <c r="AA25" s="43">
        <f t="shared" si="4"/>
        <v>58.139534883720934</v>
      </c>
      <c r="AB25" t="str">
        <f t="shared" si="5"/>
        <v>Andy Murray</v>
      </c>
      <c r="AC25" s="26">
        <f t="shared" si="6"/>
        <v>18</v>
      </c>
      <c r="AD25" s="26">
        <f t="shared" si="7"/>
        <v>25</v>
      </c>
      <c r="AE25" s="26">
        <f t="shared" si="8"/>
        <v>43</v>
      </c>
      <c r="AF25" s="44">
        <f t="shared" si="9"/>
        <v>41.860465116279073</v>
      </c>
    </row>
    <row r="26" spans="1:32" x14ac:dyDescent="0.35">
      <c r="A26" s="8">
        <v>2012</v>
      </c>
      <c r="B26" s="7" t="s">
        <v>330</v>
      </c>
      <c r="C26" s="8" t="s">
        <v>316</v>
      </c>
      <c r="D26" s="8" t="s">
        <v>362</v>
      </c>
      <c r="E26" s="14" t="s">
        <v>349</v>
      </c>
      <c r="F26" s="19" t="s">
        <v>273</v>
      </c>
      <c r="G26" s="24">
        <v>3</v>
      </c>
      <c r="H26" s="9">
        <v>0</v>
      </c>
      <c r="I26" s="24">
        <v>6</v>
      </c>
      <c r="J26" s="24">
        <v>3</v>
      </c>
      <c r="K26" s="24">
        <v>6</v>
      </c>
      <c r="L26" s="24">
        <v>0</v>
      </c>
      <c r="M26" s="24"/>
      <c r="N26" s="24"/>
      <c r="O26" s="24"/>
      <c r="P26" s="24"/>
      <c r="Q26" s="24"/>
      <c r="R26" s="24"/>
      <c r="S26" s="8" t="s">
        <v>308</v>
      </c>
      <c r="T26" s="8" t="s">
        <v>364</v>
      </c>
      <c r="U26" s="8" t="s">
        <v>336</v>
      </c>
      <c r="V26" s="24">
        <v>4</v>
      </c>
      <c r="W26" t="str">
        <f t="shared" si="0"/>
        <v>Victoria Azarenka</v>
      </c>
      <c r="X26" s="26">
        <f t="shared" si="10"/>
        <v>12</v>
      </c>
      <c r="Y26" s="26">
        <f t="shared" si="2"/>
        <v>3</v>
      </c>
      <c r="Z26" s="26">
        <f t="shared" si="3"/>
        <v>15</v>
      </c>
      <c r="AA26" s="43">
        <f t="shared" si="4"/>
        <v>80</v>
      </c>
      <c r="AB26" t="str">
        <f t="shared" si="5"/>
        <v>Maria Sharapova</v>
      </c>
      <c r="AC26" s="26">
        <f t="shared" si="6"/>
        <v>3</v>
      </c>
      <c r="AD26" s="26">
        <f t="shared" si="7"/>
        <v>12</v>
      </c>
      <c r="AE26" s="26">
        <f t="shared" si="8"/>
        <v>15</v>
      </c>
      <c r="AF26" s="44">
        <f t="shared" si="9"/>
        <v>20</v>
      </c>
    </row>
    <row r="27" spans="1:32" x14ac:dyDescent="0.35">
      <c r="A27" s="8">
        <v>2012</v>
      </c>
      <c r="B27" s="7" t="s">
        <v>197</v>
      </c>
      <c r="C27" s="8" t="s">
        <v>183</v>
      </c>
      <c r="D27" s="8" t="s">
        <v>356</v>
      </c>
      <c r="E27" s="12" t="s">
        <v>335</v>
      </c>
      <c r="F27" s="19" t="s">
        <v>414</v>
      </c>
      <c r="G27" s="24">
        <v>1</v>
      </c>
      <c r="H27" s="9">
        <v>0</v>
      </c>
      <c r="I27" s="24">
        <v>5</v>
      </c>
      <c r="J27" s="24">
        <v>7</v>
      </c>
      <c r="K27" s="24">
        <v>6</v>
      </c>
      <c r="L27" s="24">
        <v>4</v>
      </c>
      <c r="M27" s="24">
        <v>6</v>
      </c>
      <c r="N27" s="24">
        <v>2</v>
      </c>
      <c r="O27" s="24">
        <v>6</v>
      </c>
      <c r="P27" s="24">
        <v>7</v>
      </c>
      <c r="Q27" s="24">
        <v>7</v>
      </c>
      <c r="R27" s="24">
        <v>5</v>
      </c>
      <c r="S27" s="8" t="s">
        <v>185</v>
      </c>
      <c r="T27" s="8" t="s">
        <v>354</v>
      </c>
      <c r="U27" s="8" t="s">
        <v>344</v>
      </c>
      <c r="V27" s="24">
        <v>2</v>
      </c>
      <c r="W27" t="str">
        <f t="shared" si="0"/>
        <v>Novak Djokovic</v>
      </c>
      <c r="X27" s="26">
        <f t="shared" si="10"/>
        <v>30</v>
      </c>
      <c r="Y27" s="26">
        <f t="shared" si="2"/>
        <v>25</v>
      </c>
      <c r="Z27" s="26">
        <f t="shared" si="3"/>
        <v>55</v>
      </c>
      <c r="AA27" s="43">
        <f t="shared" si="4"/>
        <v>54.54545454545454</v>
      </c>
      <c r="AB27" t="str">
        <f t="shared" si="5"/>
        <v>Rafael Nadal</v>
      </c>
      <c r="AC27" s="26">
        <f t="shared" si="6"/>
        <v>25</v>
      </c>
      <c r="AD27" s="26">
        <f t="shared" si="7"/>
        <v>30</v>
      </c>
      <c r="AE27" s="26">
        <f t="shared" si="8"/>
        <v>55</v>
      </c>
      <c r="AF27" s="44">
        <f t="shared" si="9"/>
        <v>45.454545454545453</v>
      </c>
    </row>
    <row r="28" spans="1:32" x14ac:dyDescent="0.35">
      <c r="A28" s="7">
        <v>2011</v>
      </c>
      <c r="B28" s="7" t="s">
        <v>330</v>
      </c>
      <c r="C28" s="7" t="s">
        <v>304</v>
      </c>
      <c r="D28" s="7" t="s">
        <v>363</v>
      </c>
      <c r="E28" s="7" t="s">
        <v>350</v>
      </c>
      <c r="F28" s="20" t="s">
        <v>315</v>
      </c>
      <c r="G28" s="25">
        <v>3</v>
      </c>
      <c r="H28" s="11">
        <v>0</v>
      </c>
      <c r="I28" s="25">
        <v>3</v>
      </c>
      <c r="J28" s="25">
        <v>6</v>
      </c>
      <c r="K28" s="25">
        <v>6</v>
      </c>
      <c r="L28" s="25">
        <v>3</v>
      </c>
      <c r="M28" s="25">
        <v>6</v>
      </c>
      <c r="N28" s="25">
        <v>3</v>
      </c>
      <c r="O28" s="25"/>
      <c r="P28" s="25"/>
      <c r="Q28" s="25"/>
      <c r="R28" s="25"/>
      <c r="S28" s="7" t="s">
        <v>314</v>
      </c>
      <c r="T28" s="7" t="s">
        <v>361</v>
      </c>
      <c r="U28" s="7" t="s">
        <v>347</v>
      </c>
      <c r="V28" s="25">
        <v>9</v>
      </c>
      <c r="W28" t="str">
        <f t="shared" si="0"/>
        <v>Kim Clijsters</v>
      </c>
      <c r="X28" s="26">
        <f t="shared" si="10"/>
        <v>15</v>
      </c>
      <c r="Y28" s="26">
        <f t="shared" si="2"/>
        <v>12</v>
      </c>
      <c r="Z28" s="26">
        <f t="shared" si="3"/>
        <v>27</v>
      </c>
      <c r="AA28" s="43">
        <f t="shared" si="4"/>
        <v>55.555555555555557</v>
      </c>
      <c r="AB28" t="str">
        <f t="shared" si="5"/>
        <v>Li Na</v>
      </c>
      <c r="AC28" s="26">
        <f t="shared" si="6"/>
        <v>12</v>
      </c>
      <c r="AD28" s="26">
        <f t="shared" si="7"/>
        <v>15</v>
      </c>
      <c r="AE28" s="26">
        <f t="shared" si="8"/>
        <v>27</v>
      </c>
      <c r="AF28" s="44">
        <f t="shared" si="9"/>
        <v>44.444444444444443</v>
      </c>
    </row>
    <row r="29" spans="1:32" x14ac:dyDescent="0.35">
      <c r="A29" s="7">
        <v>2011</v>
      </c>
      <c r="B29" s="7" t="s">
        <v>197</v>
      </c>
      <c r="C29" s="7" t="s">
        <v>183</v>
      </c>
      <c r="D29" s="7" t="s">
        <v>356</v>
      </c>
      <c r="E29" s="7" t="s">
        <v>335</v>
      </c>
      <c r="F29" s="20" t="s">
        <v>187</v>
      </c>
      <c r="G29" s="25">
        <v>3</v>
      </c>
      <c r="H29" s="11">
        <v>0</v>
      </c>
      <c r="I29" s="25">
        <v>6</v>
      </c>
      <c r="J29" s="25">
        <v>4</v>
      </c>
      <c r="K29" s="25">
        <v>6</v>
      </c>
      <c r="L29" s="25">
        <v>2</v>
      </c>
      <c r="M29" s="25">
        <v>6</v>
      </c>
      <c r="N29" s="25">
        <v>3</v>
      </c>
      <c r="O29" s="25"/>
      <c r="P29" s="25"/>
      <c r="Q29" s="25"/>
      <c r="R29" s="25"/>
      <c r="S29" s="7" t="s">
        <v>186</v>
      </c>
      <c r="T29" s="7" t="s">
        <v>348</v>
      </c>
      <c r="U29" s="7" t="s">
        <v>341</v>
      </c>
      <c r="V29" s="25">
        <v>5</v>
      </c>
      <c r="W29" t="str">
        <f t="shared" si="0"/>
        <v>Novak Djokovic</v>
      </c>
      <c r="X29" s="26">
        <f t="shared" si="10"/>
        <v>18</v>
      </c>
      <c r="Y29" s="26">
        <f t="shared" si="2"/>
        <v>9</v>
      </c>
      <c r="Z29" s="26">
        <f t="shared" si="3"/>
        <v>27</v>
      </c>
      <c r="AA29" s="43">
        <f t="shared" si="4"/>
        <v>66.666666666666657</v>
      </c>
      <c r="AB29" t="str">
        <f t="shared" si="5"/>
        <v>Andy Murray</v>
      </c>
      <c r="AC29" s="26">
        <f t="shared" si="6"/>
        <v>9</v>
      </c>
      <c r="AD29" s="26">
        <f t="shared" si="7"/>
        <v>18</v>
      </c>
      <c r="AE29" s="26">
        <f t="shared" si="8"/>
        <v>27</v>
      </c>
      <c r="AF29" s="44">
        <f t="shared" si="9"/>
        <v>33.333333333333329</v>
      </c>
    </row>
    <row r="30" spans="1:32" x14ac:dyDescent="0.35">
      <c r="A30" s="8">
        <v>2010</v>
      </c>
      <c r="B30" s="7" t="s">
        <v>330</v>
      </c>
      <c r="C30" s="8" t="s">
        <v>301</v>
      </c>
      <c r="D30" s="8" t="s">
        <v>358</v>
      </c>
      <c r="E30" s="8" t="s">
        <v>333</v>
      </c>
      <c r="F30" s="19" t="s">
        <v>313</v>
      </c>
      <c r="G30" s="24">
        <v>1</v>
      </c>
      <c r="H30" s="9">
        <v>0</v>
      </c>
      <c r="I30" s="24">
        <v>6</v>
      </c>
      <c r="J30" s="24">
        <v>4</v>
      </c>
      <c r="K30" s="24">
        <v>3</v>
      </c>
      <c r="L30" s="24">
        <v>6</v>
      </c>
      <c r="M30" s="24">
        <v>6</v>
      </c>
      <c r="N30" s="24">
        <v>2</v>
      </c>
      <c r="O30" s="24"/>
      <c r="P30" s="24"/>
      <c r="Q30" s="24"/>
      <c r="R30" s="24"/>
      <c r="S30" s="8" t="s">
        <v>303</v>
      </c>
      <c r="T30" s="8" t="s">
        <v>363</v>
      </c>
      <c r="U30" s="8" t="s">
        <v>350</v>
      </c>
      <c r="V30" s="24">
        <v>0</v>
      </c>
      <c r="W30" t="str">
        <f t="shared" si="0"/>
        <v>Serena Williams</v>
      </c>
      <c r="X30" s="26">
        <f t="shared" si="10"/>
        <v>15</v>
      </c>
      <c r="Y30" s="26">
        <f t="shared" si="2"/>
        <v>12</v>
      </c>
      <c r="Z30" s="26">
        <f t="shared" si="3"/>
        <v>27</v>
      </c>
      <c r="AA30" s="43">
        <f t="shared" si="4"/>
        <v>55.555555555555557</v>
      </c>
      <c r="AB30" t="str">
        <f t="shared" si="5"/>
        <v>Justine Henin</v>
      </c>
      <c r="AC30" s="26">
        <f t="shared" si="6"/>
        <v>12</v>
      </c>
      <c r="AD30" s="26">
        <f t="shared" si="7"/>
        <v>15</v>
      </c>
      <c r="AE30" s="26">
        <f t="shared" si="8"/>
        <v>27</v>
      </c>
      <c r="AF30" s="44">
        <f t="shared" si="9"/>
        <v>44.444444444444443</v>
      </c>
    </row>
    <row r="31" spans="1:32" x14ac:dyDescent="0.35">
      <c r="A31" s="8">
        <v>2010</v>
      </c>
      <c r="B31" s="7" t="s">
        <v>197</v>
      </c>
      <c r="C31" s="8" t="s">
        <v>177</v>
      </c>
      <c r="D31" s="8" t="s">
        <v>360</v>
      </c>
      <c r="E31" s="8" t="s">
        <v>353</v>
      </c>
      <c r="F31" s="19" t="s">
        <v>413</v>
      </c>
      <c r="G31" s="24">
        <v>1</v>
      </c>
      <c r="H31" s="9">
        <v>0</v>
      </c>
      <c r="I31" s="24">
        <v>6</v>
      </c>
      <c r="J31" s="24">
        <v>3</v>
      </c>
      <c r="K31" s="24">
        <v>6</v>
      </c>
      <c r="L31" s="24">
        <v>4</v>
      </c>
      <c r="M31" s="24">
        <v>7</v>
      </c>
      <c r="N31" s="24">
        <v>6</v>
      </c>
      <c r="O31" s="24"/>
      <c r="P31" s="24"/>
      <c r="Q31" s="24"/>
      <c r="R31" s="24"/>
      <c r="S31" s="8" t="s">
        <v>186</v>
      </c>
      <c r="T31" s="8" t="s">
        <v>348</v>
      </c>
      <c r="U31" s="8" t="s">
        <v>341</v>
      </c>
      <c r="V31" s="24">
        <v>5</v>
      </c>
      <c r="W31" t="str">
        <f t="shared" si="0"/>
        <v>Roger Federer</v>
      </c>
      <c r="X31" s="26">
        <f t="shared" si="10"/>
        <v>19</v>
      </c>
      <c r="Y31" s="26">
        <f t="shared" si="2"/>
        <v>13</v>
      </c>
      <c r="Z31" s="26">
        <f t="shared" si="3"/>
        <v>32</v>
      </c>
      <c r="AA31" s="43">
        <f t="shared" si="4"/>
        <v>59.375</v>
      </c>
      <c r="AB31" t="str">
        <f t="shared" si="5"/>
        <v>Andy Murray</v>
      </c>
      <c r="AC31" s="26">
        <f t="shared" si="6"/>
        <v>13</v>
      </c>
      <c r="AD31" s="26">
        <f t="shared" si="7"/>
        <v>19</v>
      </c>
      <c r="AE31" s="26">
        <f t="shared" si="8"/>
        <v>32</v>
      </c>
      <c r="AF31" s="44">
        <f t="shared" si="9"/>
        <v>40.625</v>
      </c>
    </row>
    <row r="32" spans="1:32" x14ac:dyDescent="0.35">
      <c r="A32" s="7">
        <v>2009</v>
      </c>
      <c r="B32" s="7" t="s">
        <v>330</v>
      </c>
      <c r="C32" s="7" t="s">
        <v>301</v>
      </c>
      <c r="D32" s="7" t="s">
        <v>358</v>
      </c>
      <c r="E32" s="13" t="s">
        <v>333</v>
      </c>
      <c r="F32" s="20" t="s">
        <v>312</v>
      </c>
      <c r="G32" s="25">
        <v>2</v>
      </c>
      <c r="H32" s="11">
        <v>0</v>
      </c>
      <c r="I32" s="25">
        <v>6</v>
      </c>
      <c r="J32" s="25">
        <v>0</v>
      </c>
      <c r="K32" s="25">
        <v>6</v>
      </c>
      <c r="L32" s="25">
        <v>3</v>
      </c>
      <c r="M32" s="25"/>
      <c r="N32" s="25"/>
      <c r="O32" s="25"/>
      <c r="P32" s="25"/>
      <c r="Q32" s="25"/>
      <c r="R32" s="25"/>
      <c r="S32" s="7" t="s">
        <v>311</v>
      </c>
      <c r="T32" s="7" t="s">
        <v>364</v>
      </c>
      <c r="U32" s="7" t="s">
        <v>336</v>
      </c>
      <c r="V32" s="25">
        <v>3</v>
      </c>
      <c r="W32" t="str">
        <f t="shared" si="0"/>
        <v>Serena Williams</v>
      </c>
      <c r="X32" s="26">
        <f t="shared" si="10"/>
        <v>12</v>
      </c>
      <c r="Y32" s="26">
        <f t="shared" si="2"/>
        <v>3</v>
      </c>
      <c r="Z32" s="26">
        <f t="shared" si="3"/>
        <v>15</v>
      </c>
      <c r="AA32" s="43">
        <f t="shared" si="4"/>
        <v>80</v>
      </c>
      <c r="AB32" t="str">
        <f t="shared" si="5"/>
        <v>Dinara Safina</v>
      </c>
      <c r="AC32" s="26">
        <f t="shared" si="6"/>
        <v>3</v>
      </c>
      <c r="AD32" s="26">
        <f t="shared" si="7"/>
        <v>12</v>
      </c>
      <c r="AE32" s="26">
        <f t="shared" si="8"/>
        <v>15</v>
      </c>
      <c r="AF32" s="44">
        <f t="shared" si="9"/>
        <v>20</v>
      </c>
    </row>
    <row r="33" spans="1:32" x14ac:dyDescent="0.35">
      <c r="A33" s="7">
        <v>2009</v>
      </c>
      <c r="B33" s="7" t="s">
        <v>197</v>
      </c>
      <c r="C33" s="7" t="s">
        <v>185</v>
      </c>
      <c r="D33" s="7" t="s">
        <v>354</v>
      </c>
      <c r="E33" s="7" t="s">
        <v>344</v>
      </c>
      <c r="F33" s="20" t="s">
        <v>412</v>
      </c>
      <c r="G33" s="25">
        <v>1</v>
      </c>
      <c r="H33" s="11">
        <v>0</v>
      </c>
      <c r="I33" s="25">
        <v>7</v>
      </c>
      <c r="J33" s="25">
        <v>5</v>
      </c>
      <c r="K33" s="25">
        <v>3</v>
      </c>
      <c r="L33" s="25">
        <v>6</v>
      </c>
      <c r="M33" s="25">
        <v>7</v>
      </c>
      <c r="N33" s="25">
        <v>6</v>
      </c>
      <c r="O33" s="25">
        <v>3</v>
      </c>
      <c r="P33" s="25">
        <v>6</v>
      </c>
      <c r="Q33" s="25">
        <v>6</v>
      </c>
      <c r="R33" s="25">
        <v>2</v>
      </c>
      <c r="S33" s="7" t="s">
        <v>177</v>
      </c>
      <c r="T33" s="7" t="s">
        <v>360</v>
      </c>
      <c r="U33" s="7" t="s">
        <v>353</v>
      </c>
      <c r="V33" s="25">
        <v>2</v>
      </c>
      <c r="W33" t="str">
        <f t="shared" si="0"/>
        <v>Rafael Nadal</v>
      </c>
      <c r="X33" s="26">
        <f t="shared" si="10"/>
        <v>26</v>
      </c>
      <c r="Y33" s="26">
        <f t="shared" si="2"/>
        <v>25</v>
      </c>
      <c r="Z33" s="26">
        <f t="shared" si="3"/>
        <v>51</v>
      </c>
      <c r="AA33" s="43">
        <f t="shared" si="4"/>
        <v>50.980392156862742</v>
      </c>
      <c r="AB33" t="str">
        <f t="shared" si="5"/>
        <v>Roger Federer</v>
      </c>
      <c r="AC33" s="26">
        <f t="shared" si="6"/>
        <v>25</v>
      </c>
      <c r="AD33" s="26">
        <f t="shared" si="7"/>
        <v>26</v>
      </c>
      <c r="AE33" s="26">
        <f t="shared" si="8"/>
        <v>51</v>
      </c>
      <c r="AF33" s="44">
        <f t="shared" si="9"/>
        <v>49.019607843137251</v>
      </c>
    </row>
    <row r="34" spans="1:32" x14ac:dyDescent="0.35">
      <c r="A34" s="8">
        <v>2008</v>
      </c>
      <c r="B34" s="7" t="s">
        <v>330</v>
      </c>
      <c r="C34" s="8" t="s">
        <v>308</v>
      </c>
      <c r="D34" s="8" t="s">
        <v>364</v>
      </c>
      <c r="E34" s="8" t="s">
        <v>336</v>
      </c>
      <c r="F34" s="19" t="s">
        <v>310</v>
      </c>
      <c r="G34" s="24">
        <v>5</v>
      </c>
      <c r="H34" s="9">
        <v>0</v>
      </c>
      <c r="I34" s="24">
        <v>7</v>
      </c>
      <c r="J34" s="24">
        <v>5</v>
      </c>
      <c r="K34" s="24">
        <v>6</v>
      </c>
      <c r="L34" s="24">
        <v>3</v>
      </c>
      <c r="M34" s="24"/>
      <c r="N34" s="24"/>
      <c r="O34" s="24"/>
      <c r="P34" s="24"/>
      <c r="Q34" s="24"/>
      <c r="R34" s="24"/>
      <c r="S34" s="8" t="s">
        <v>309</v>
      </c>
      <c r="T34" s="8" t="s">
        <v>356</v>
      </c>
      <c r="U34" s="8" t="s">
        <v>335</v>
      </c>
      <c r="V34" s="24">
        <v>4</v>
      </c>
      <c r="W34" t="str">
        <f t="shared" si="0"/>
        <v>Maria Sharapova</v>
      </c>
      <c r="X34" s="26">
        <f t="shared" si="10"/>
        <v>13</v>
      </c>
      <c r="Y34" s="26">
        <f t="shared" si="2"/>
        <v>8</v>
      </c>
      <c r="Z34" s="26">
        <f t="shared" si="3"/>
        <v>21</v>
      </c>
      <c r="AA34" s="43">
        <f t="shared" ref="AA34:AA65" si="11">X34/Z34*100</f>
        <v>61.904761904761905</v>
      </c>
      <c r="AB34" t="str">
        <f t="shared" si="5"/>
        <v>Ana Ivanovic</v>
      </c>
      <c r="AC34" s="26">
        <f t="shared" si="6"/>
        <v>8</v>
      </c>
      <c r="AD34" s="26">
        <f t="shared" si="7"/>
        <v>13</v>
      </c>
      <c r="AE34" s="26">
        <f t="shared" si="8"/>
        <v>21</v>
      </c>
      <c r="AF34" s="44">
        <f t="shared" ref="AF34:AF65" si="12">AC34/AE34*100</f>
        <v>38.095238095238095</v>
      </c>
    </row>
    <row r="35" spans="1:32" x14ac:dyDescent="0.35">
      <c r="A35" s="8">
        <v>2008</v>
      </c>
      <c r="B35" s="7" t="s">
        <v>197</v>
      </c>
      <c r="C35" s="8" t="s">
        <v>183</v>
      </c>
      <c r="D35" s="8" t="s">
        <v>356</v>
      </c>
      <c r="E35" s="12" t="s">
        <v>335</v>
      </c>
      <c r="F35" s="19" t="s">
        <v>411</v>
      </c>
      <c r="G35" s="24">
        <v>3</v>
      </c>
      <c r="H35" s="9">
        <v>0</v>
      </c>
      <c r="I35" s="24">
        <v>4</v>
      </c>
      <c r="J35" s="24">
        <v>6</v>
      </c>
      <c r="K35" s="24">
        <v>6</v>
      </c>
      <c r="L35" s="24">
        <v>4</v>
      </c>
      <c r="M35" s="24">
        <v>6</v>
      </c>
      <c r="N35" s="24">
        <v>3</v>
      </c>
      <c r="O35" s="24">
        <v>7</v>
      </c>
      <c r="P35" s="24">
        <v>6</v>
      </c>
      <c r="Q35" s="24"/>
      <c r="R35" s="24"/>
      <c r="S35" s="8" t="s">
        <v>184</v>
      </c>
      <c r="T35" s="8" t="s">
        <v>365</v>
      </c>
      <c r="U35" s="8" t="s">
        <v>343</v>
      </c>
      <c r="V35" s="24">
        <v>0</v>
      </c>
      <c r="W35" t="str">
        <f t="shared" si="0"/>
        <v>Novak Djokovic</v>
      </c>
      <c r="X35" s="26">
        <f t="shared" si="10"/>
        <v>23</v>
      </c>
      <c r="Y35" s="26">
        <f t="shared" si="2"/>
        <v>19</v>
      </c>
      <c r="Z35" s="26">
        <f t="shared" si="3"/>
        <v>42</v>
      </c>
      <c r="AA35" s="43">
        <f t="shared" si="11"/>
        <v>54.761904761904766</v>
      </c>
      <c r="AB35" t="str">
        <f t="shared" si="5"/>
        <v>Jo-Wilfried Tsonga</v>
      </c>
      <c r="AC35" s="26">
        <f t="shared" si="6"/>
        <v>19</v>
      </c>
      <c r="AD35" s="26">
        <f t="shared" si="7"/>
        <v>23</v>
      </c>
      <c r="AE35" s="26">
        <f t="shared" si="8"/>
        <v>42</v>
      </c>
      <c r="AF35" s="44">
        <f t="shared" si="12"/>
        <v>45.238095238095241</v>
      </c>
    </row>
    <row r="36" spans="1:32" x14ac:dyDescent="0.35">
      <c r="A36" s="7">
        <v>2007</v>
      </c>
      <c r="B36" s="7" t="s">
        <v>330</v>
      </c>
      <c r="C36" s="7" t="s">
        <v>301</v>
      </c>
      <c r="D36" s="7" t="s">
        <v>358</v>
      </c>
      <c r="E36" s="13" t="s">
        <v>333</v>
      </c>
      <c r="F36" s="20" t="s">
        <v>231</v>
      </c>
      <c r="G36" s="25">
        <v>0</v>
      </c>
      <c r="H36" s="11">
        <v>0</v>
      </c>
      <c r="I36" s="25">
        <v>6</v>
      </c>
      <c r="J36" s="25">
        <v>1</v>
      </c>
      <c r="K36" s="25">
        <v>6</v>
      </c>
      <c r="L36" s="25">
        <v>2</v>
      </c>
      <c r="M36" s="25"/>
      <c r="N36" s="25"/>
      <c r="O36" s="25"/>
      <c r="P36" s="25"/>
      <c r="Q36" s="25"/>
      <c r="R36" s="25"/>
      <c r="S36" s="7" t="s">
        <v>308</v>
      </c>
      <c r="T36" s="7" t="s">
        <v>364</v>
      </c>
      <c r="U36" s="7" t="s">
        <v>336</v>
      </c>
      <c r="V36" s="25">
        <v>1</v>
      </c>
      <c r="W36" t="str">
        <f t="shared" si="0"/>
        <v>Serena Williams</v>
      </c>
      <c r="X36" s="26">
        <f t="shared" si="10"/>
        <v>12</v>
      </c>
      <c r="Y36" s="26">
        <f t="shared" si="2"/>
        <v>3</v>
      </c>
      <c r="Z36" s="26">
        <f t="shared" si="3"/>
        <v>15</v>
      </c>
      <c r="AA36" s="43">
        <f t="shared" si="11"/>
        <v>80</v>
      </c>
      <c r="AB36" t="str">
        <f t="shared" si="5"/>
        <v>Maria Sharapova</v>
      </c>
      <c r="AC36" s="26">
        <f t="shared" si="6"/>
        <v>3</v>
      </c>
      <c r="AD36" s="26">
        <f t="shared" si="7"/>
        <v>12</v>
      </c>
      <c r="AE36" s="26">
        <f t="shared" si="8"/>
        <v>15</v>
      </c>
      <c r="AF36" s="44">
        <f t="shared" si="12"/>
        <v>20</v>
      </c>
    </row>
    <row r="37" spans="1:32" x14ac:dyDescent="0.35">
      <c r="A37" s="7">
        <v>2007</v>
      </c>
      <c r="B37" s="7" t="s">
        <v>197</v>
      </c>
      <c r="C37" s="7" t="s">
        <v>177</v>
      </c>
      <c r="D37" s="7" t="s">
        <v>360</v>
      </c>
      <c r="E37" s="7" t="s">
        <v>353</v>
      </c>
      <c r="F37" s="20" t="s">
        <v>410</v>
      </c>
      <c r="G37" s="25">
        <v>1</v>
      </c>
      <c r="H37" s="11">
        <v>0</v>
      </c>
      <c r="I37" s="25">
        <v>7</v>
      </c>
      <c r="J37" s="25">
        <v>6</v>
      </c>
      <c r="K37" s="25">
        <v>6</v>
      </c>
      <c r="L37" s="25">
        <v>4</v>
      </c>
      <c r="M37" s="25">
        <v>6</v>
      </c>
      <c r="N37" s="25">
        <v>4</v>
      </c>
      <c r="O37" s="25"/>
      <c r="P37" s="25"/>
      <c r="Q37" s="25"/>
      <c r="R37" s="25"/>
      <c r="S37" s="7" t="s">
        <v>182</v>
      </c>
      <c r="T37" s="7" t="s">
        <v>375</v>
      </c>
      <c r="U37" s="7" t="s">
        <v>382</v>
      </c>
      <c r="V37" s="25">
        <v>10</v>
      </c>
      <c r="W37" t="str">
        <f t="shared" si="0"/>
        <v>Roger Federer</v>
      </c>
      <c r="X37" s="26">
        <f t="shared" si="10"/>
        <v>19</v>
      </c>
      <c r="Y37" s="26">
        <f t="shared" si="2"/>
        <v>14</v>
      </c>
      <c r="Z37" s="26">
        <f t="shared" si="3"/>
        <v>33</v>
      </c>
      <c r="AA37" s="43">
        <f t="shared" si="11"/>
        <v>57.575757575757578</v>
      </c>
      <c r="AB37" t="str">
        <f t="shared" si="5"/>
        <v>Fernando González</v>
      </c>
      <c r="AC37" s="26">
        <f t="shared" si="6"/>
        <v>14</v>
      </c>
      <c r="AD37" s="26">
        <f t="shared" si="7"/>
        <v>19</v>
      </c>
      <c r="AE37" s="26">
        <f t="shared" si="8"/>
        <v>33</v>
      </c>
      <c r="AF37" s="44">
        <f t="shared" si="12"/>
        <v>42.424242424242422</v>
      </c>
    </row>
    <row r="38" spans="1:32" s="33" customFormat="1" x14ac:dyDescent="0.35">
      <c r="A38" s="28">
        <v>2006</v>
      </c>
      <c r="B38" s="29" t="s">
        <v>330</v>
      </c>
      <c r="C38" s="28" t="s">
        <v>298</v>
      </c>
      <c r="D38" s="28" t="s">
        <v>365</v>
      </c>
      <c r="E38" s="28" t="s">
        <v>343</v>
      </c>
      <c r="F38" s="30" t="s">
        <v>307</v>
      </c>
      <c r="G38" s="31">
        <v>3</v>
      </c>
      <c r="H38" s="32">
        <v>0</v>
      </c>
      <c r="I38" s="31">
        <v>6</v>
      </c>
      <c r="J38" s="31">
        <v>1</v>
      </c>
      <c r="K38" s="31">
        <v>2</v>
      </c>
      <c r="L38" s="31">
        <v>0</v>
      </c>
      <c r="M38" s="31"/>
      <c r="N38" s="31"/>
      <c r="O38" s="31"/>
      <c r="P38" s="31"/>
      <c r="Q38" s="31"/>
      <c r="R38" s="31"/>
      <c r="S38" s="28" t="s">
        <v>303</v>
      </c>
      <c r="T38" s="28" t="s">
        <v>363</v>
      </c>
      <c r="U38" s="28" t="s">
        <v>350</v>
      </c>
      <c r="V38" s="31">
        <v>8</v>
      </c>
      <c r="W38" s="33" t="str">
        <f t="shared" si="0"/>
        <v>Amélie Mauresmo</v>
      </c>
      <c r="X38" s="34">
        <f t="shared" si="10"/>
        <v>8</v>
      </c>
      <c r="Y38" s="34">
        <f t="shared" si="2"/>
        <v>1</v>
      </c>
      <c r="Z38" s="34">
        <f t="shared" si="3"/>
        <v>9</v>
      </c>
      <c r="AA38" s="43">
        <f t="shared" si="11"/>
        <v>88.888888888888886</v>
      </c>
      <c r="AB38" s="33" t="str">
        <f t="shared" si="5"/>
        <v>Justine Henin</v>
      </c>
      <c r="AC38" s="26">
        <f t="shared" si="6"/>
        <v>1</v>
      </c>
      <c r="AD38" s="26">
        <f t="shared" si="7"/>
        <v>8</v>
      </c>
      <c r="AE38" s="26">
        <f t="shared" si="8"/>
        <v>9</v>
      </c>
      <c r="AF38" s="44">
        <f t="shared" si="12"/>
        <v>11.111111111111111</v>
      </c>
    </row>
    <row r="39" spans="1:32" x14ac:dyDescent="0.35">
      <c r="A39" s="8">
        <v>2006</v>
      </c>
      <c r="B39" s="7" t="s">
        <v>197</v>
      </c>
      <c r="C39" s="8" t="s">
        <v>177</v>
      </c>
      <c r="D39" s="8" t="s">
        <v>360</v>
      </c>
      <c r="E39" s="8" t="s">
        <v>353</v>
      </c>
      <c r="F39" s="19" t="s">
        <v>181</v>
      </c>
      <c r="G39" s="24">
        <v>1</v>
      </c>
      <c r="H39" s="9">
        <v>0</v>
      </c>
      <c r="I39" s="24">
        <v>5</v>
      </c>
      <c r="J39" s="24">
        <v>7</v>
      </c>
      <c r="K39" s="24">
        <v>7</v>
      </c>
      <c r="L39" s="24">
        <v>5</v>
      </c>
      <c r="M39" s="24">
        <v>6</v>
      </c>
      <c r="N39" s="24">
        <v>0</v>
      </c>
      <c r="O39" s="24">
        <v>6</v>
      </c>
      <c r="P39" s="24">
        <v>2</v>
      </c>
      <c r="Q39" s="24"/>
      <c r="R39" s="24"/>
      <c r="S39" s="8" t="s">
        <v>180</v>
      </c>
      <c r="T39" s="8" t="s">
        <v>376</v>
      </c>
      <c r="U39" s="8" t="s">
        <v>381</v>
      </c>
      <c r="V39" s="24">
        <v>0</v>
      </c>
      <c r="W39" t="str">
        <f t="shared" si="0"/>
        <v>Roger Federer</v>
      </c>
      <c r="X39" s="26">
        <f t="shared" si="10"/>
        <v>24</v>
      </c>
      <c r="Y39" s="26">
        <f t="shared" si="2"/>
        <v>14</v>
      </c>
      <c r="Z39" s="26">
        <f t="shared" si="3"/>
        <v>38</v>
      </c>
      <c r="AA39" s="43">
        <f t="shared" si="11"/>
        <v>63.157894736842103</v>
      </c>
      <c r="AB39" t="str">
        <f t="shared" si="5"/>
        <v>Marcos Baghdatis</v>
      </c>
      <c r="AC39" s="26">
        <f t="shared" si="6"/>
        <v>14</v>
      </c>
      <c r="AD39" s="26">
        <f t="shared" si="7"/>
        <v>24</v>
      </c>
      <c r="AE39" s="26">
        <f t="shared" si="8"/>
        <v>38</v>
      </c>
      <c r="AF39" s="44">
        <f t="shared" si="12"/>
        <v>36.84210526315789</v>
      </c>
    </row>
    <row r="40" spans="1:32" x14ac:dyDescent="0.35">
      <c r="A40" s="7">
        <v>2005</v>
      </c>
      <c r="B40" s="7" t="s">
        <v>330</v>
      </c>
      <c r="C40" s="7" t="s">
        <v>301</v>
      </c>
      <c r="D40" s="7" t="s">
        <v>358</v>
      </c>
      <c r="E40" s="13" t="s">
        <v>333</v>
      </c>
      <c r="F40" s="20" t="s">
        <v>306</v>
      </c>
      <c r="G40" s="25">
        <v>7</v>
      </c>
      <c r="H40" s="11">
        <v>0</v>
      </c>
      <c r="I40" s="25">
        <v>2</v>
      </c>
      <c r="J40" s="25">
        <v>6</v>
      </c>
      <c r="K40" s="25">
        <v>6</v>
      </c>
      <c r="L40" s="25">
        <v>3</v>
      </c>
      <c r="M40" s="25">
        <v>6</v>
      </c>
      <c r="N40" s="25">
        <v>0</v>
      </c>
      <c r="O40" s="25"/>
      <c r="P40" s="25"/>
      <c r="Q40" s="25"/>
      <c r="R40" s="25"/>
      <c r="S40" s="7" t="s">
        <v>299</v>
      </c>
      <c r="T40" s="7" t="s">
        <v>358</v>
      </c>
      <c r="U40" s="7" t="s">
        <v>333</v>
      </c>
      <c r="V40" s="25">
        <v>1</v>
      </c>
      <c r="W40" t="str">
        <f t="shared" si="0"/>
        <v>Serena Williams</v>
      </c>
      <c r="X40" s="26">
        <f t="shared" si="10"/>
        <v>14</v>
      </c>
      <c r="Y40" s="26">
        <f t="shared" si="2"/>
        <v>9</v>
      </c>
      <c r="Z40" s="26">
        <f t="shared" si="3"/>
        <v>23</v>
      </c>
      <c r="AA40" s="43">
        <f t="shared" si="11"/>
        <v>60.869565217391312</v>
      </c>
      <c r="AB40" t="str">
        <f t="shared" si="5"/>
        <v>Lindsay Davenport</v>
      </c>
      <c r="AC40" s="26">
        <f t="shared" si="6"/>
        <v>9</v>
      </c>
      <c r="AD40" s="26">
        <f t="shared" si="7"/>
        <v>14</v>
      </c>
      <c r="AE40" s="26">
        <f t="shared" si="8"/>
        <v>23</v>
      </c>
      <c r="AF40" s="44">
        <f t="shared" si="12"/>
        <v>39.130434782608695</v>
      </c>
    </row>
    <row r="41" spans="1:32" x14ac:dyDescent="0.35">
      <c r="A41" s="7">
        <v>2005</v>
      </c>
      <c r="B41" s="7" t="s">
        <v>197</v>
      </c>
      <c r="C41" s="7" t="s">
        <v>174</v>
      </c>
      <c r="D41" s="7" t="s">
        <v>364</v>
      </c>
      <c r="E41" s="7" t="s">
        <v>336</v>
      </c>
      <c r="F41" s="20" t="s">
        <v>179</v>
      </c>
      <c r="G41" s="25">
        <v>4</v>
      </c>
      <c r="H41" s="11">
        <v>0</v>
      </c>
      <c r="I41" s="25">
        <v>1</v>
      </c>
      <c r="J41" s="25">
        <v>6</v>
      </c>
      <c r="K41" s="25">
        <v>6</v>
      </c>
      <c r="L41" s="25">
        <v>3</v>
      </c>
      <c r="M41" s="25">
        <v>6</v>
      </c>
      <c r="N41" s="25">
        <v>4</v>
      </c>
      <c r="O41" s="25">
        <v>6</v>
      </c>
      <c r="P41" s="25">
        <v>4</v>
      </c>
      <c r="Q41" s="25"/>
      <c r="R41" s="25"/>
      <c r="S41" s="7" t="s">
        <v>178</v>
      </c>
      <c r="T41" s="7" t="s">
        <v>355</v>
      </c>
      <c r="U41" s="7" t="s">
        <v>351</v>
      </c>
      <c r="V41" s="25">
        <v>3</v>
      </c>
      <c r="W41" t="str">
        <f t="shared" si="0"/>
        <v>Marat Safin</v>
      </c>
      <c r="X41" s="26">
        <f t="shared" si="10"/>
        <v>19</v>
      </c>
      <c r="Y41" s="26">
        <f t="shared" si="2"/>
        <v>17</v>
      </c>
      <c r="Z41" s="26">
        <f t="shared" si="3"/>
        <v>36</v>
      </c>
      <c r="AA41" s="43">
        <f t="shared" si="11"/>
        <v>52.777777777777779</v>
      </c>
      <c r="AB41" t="str">
        <f t="shared" si="5"/>
        <v>Lleyton Hewitt</v>
      </c>
      <c r="AC41" s="26">
        <f t="shared" si="6"/>
        <v>17</v>
      </c>
      <c r="AD41" s="26">
        <f t="shared" si="7"/>
        <v>19</v>
      </c>
      <c r="AE41" s="26">
        <f t="shared" si="8"/>
        <v>36</v>
      </c>
      <c r="AF41" s="44">
        <f t="shared" si="12"/>
        <v>47.222222222222221</v>
      </c>
    </row>
    <row r="42" spans="1:32" x14ac:dyDescent="0.35">
      <c r="A42" s="8">
        <v>2004</v>
      </c>
      <c r="B42" s="7" t="s">
        <v>330</v>
      </c>
      <c r="C42" s="8" t="s">
        <v>303</v>
      </c>
      <c r="D42" s="8" t="s">
        <v>363</v>
      </c>
      <c r="E42" s="8" t="s">
        <v>350</v>
      </c>
      <c r="F42" s="19" t="s">
        <v>305</v>
      </c>
      <c r="G42" s="24">
        <v>1</v>
      </c>
      <c r="H42" s="9">
        <v>0</v>
      </c>
      <c r="I42" s="24">
        <v>6</v>
      </c>
      <c r="J42" s="24">
        <v>3</v>
      </c>
      <c r="K42" s="24">
        <v>4</v>
      </c>
      <c r="L42" s="24">
        <v>6</v>
      </c>
      <c r="M42" s="24">
        <v>6</v>
      </c>
      <c r="N42" s="24">
        <v>3</v>
      </c>
      <c r="O42" s="24"/>
      <c r="P42" s="24"/>
      <c r="Q42" s="24"/>
      <c r="R42" s="24"/>
      <c r="S42" s="8" t="s">
        <v>304</v>
      </c>
      <c r="T42" s="8" t="s">
        <v>363</v>
      </c>
      <c r="U42" s="8" t="s">
        <v>350</v>
      </c>
      <c r="V42" s="24">
        <v>2</v>
      </c>
      <c r="W42" t="str">
        <f t="shared" si="0"/>
        <v>Justine Henin</v>
      </c>
      <c r="X42" s="26">
        <f t="shared" si="10"/>
        <v>16</v>
      </c>
      <c r="Y42" s="26">
        <f t="shared" si="2"/>
        <v>12</v>
      </c>
      <c r="Z42" s="26">
        <f t="shared" si="3"/>
        <v>28</v>
      </c>
      <c r="AA42" s="43">
        <f t="shared" si="11"/>
        <v>57.142857142857139</v>
      </c>
      <c r="AB42" t="str">
        <f t="shared" si="5"/>
        <v>Kim Clijsters</v>
      </c>
      <c r="AC42" s="26">
        <f t="shared" si="6"/>
        <v>12</v>
      </c>
      <c r="AD42" s="26">
        <f t="shared" si="7"/>
        <v>16</v>
      </c>
      <c r="AE42" s="26">
        <f t="shared" si="8"/>
        <v>28</v>
      </c>
      <c r="AF42" s="44">
        <f t="shared" si="12"/>
        <v>42.857142857142854</v>
      </c>
    </row>
    <row r="43" spans="1:32" x14ac:dyDescent="0.35">
      <c r="A43" s="8">
        <v>2004</v>
      </c>
      <c r="B43" s="7" t="s">
        <v>197</v>
      </c>
      <c r="C43" s="8" t="s">
        <v>177</v>
      </c>
      <c r="D43" s="8" t="s">
        <v>360</v>
      </c>
      <c r="E43" s="8" t="s">
        <v>353</v>
      </c>
      <c r="F43" s="19" t="s">
        <v>409</v>
      </c>
      <c r="G43" s="24">
        <v>2</v>
      </c>
      <c r="H43" s="9">
        <v>0</v>
      </c>
      <c r="I43" s="24">
        <v>7</v>
      </c>
      <c r="J43" s="24">
        <v>6</v>
      </c>
      <c r="K43" s="24">
        <v>6</v>
      </c>
      <c r="L43" s="24">
        <v>4</v>
      </c>
      <c r="M43" s="24">
        <v>6</v>
      </c>
      <c r="N43" s="24">
        <v>2</v>
      </c>
      <c r="O43" s="24"/>
      <c r="P43" s="24"/>
      <c r="Q43" s="24"/>
      <c r="R43" s="24"/>
      <c r="S43" s="8" t="s">
        <v>174</v>
      </c>
      <c r="T43" s="8" t="s">
        <v>364</v>
      </c>
      <c r="U43" s="8" t="s">
        <v>336</v>
      </c>
      <c r="V43" s="24">
        <v>0</v>
      </c>
      <c r="W43" t="str">
        <f t="shared" si="0"/>
        <v>Roger Federer</v>
      </c>
      <c r="X43" s="26">
        <f t="shared" si="10"/>
        <v>19</v>
      </c>
      <c r="Y43" s="26">
        <f t="shared" si="2"/>
        <v>12</v>
      </c>
      <c r="Z43" s="26">
        <f t="shared" si="3"/>
        <v>31</v>
      </c>
      <c r="AA43" s="43">
        <f t="shared" si="11"/>
        <v>61.29032258064516</v>
      </c>
      <c r="AB43" t="str">
        <f t="shared" si="5"/>
        <v>Marat Safin</v>
      </c>
      <c r="AC43" s="26">
        <f t="shared" si="6"/>
        <v>12</v>
      </c>
      <c r="AD43" s="26">
        <f t="shared" si="7"/>
        <v>19</v>
      </c>
      <c r="AE43" s="26">
        <f t="shared" si="8"/>
        <v>31</v>
      </c>
      <c r="AF43" s="44">
        <f t="shared" si="12"/>
        <v>38.70967741935484</v>
      </c>
    </row>
    <row r="44" spans="1:32" x14ac:dyDescent="0.35">
      <c r="A44" s="7">
        <v>2003</v>
      </c>
      <c r="B44" s="7" t="s">
        <v>330</v>
      </c>
      <c r="C44" s="7" t="s">
        <v>301</v>
      </c>
      <c r="D44" s="7" t="s">
        <v>358</v>
      </c>
      <c r="E44" s="13" t="s">
        <v>333</v>
      </c>
      <c r="F44" s="20" t="s">
        <v>429</v>
      </c>
      <c r="G44" s="25">
        <v>1</v>
      </c>
      <c r="H44" s="11">
        <v>0</v>
      </c>
      <c r="I44" s="25">
        <v>7</v>
      </c>
      <c r="J44" s="25">
        <v>6</v>
      </c>
      <c r="K44" s="25">
        <v>3</v>
      </c>
      <c r="L44" s="25">
        <v>6</v>
      </c>
      <c r="M44" s="25">
        <v>6</v>
      </c>
      <c r="N44" s="25">
        <v>4</v>
      </c>
      <c r="O44" s="25"/>
      <c r="P44" s="25"/>
      <c r="Q44" s="25"/>
      <c r="R44" s="25"/>
      <c r="S44" s="7" t="s">
        <v>302</v>
      </c>
      <c r="T44" s="7" t="s">
        <v>358</v>
      </c>
      <c r="U44" s="7" t="s">
        <v>333</v>
      </c>
      <c r="V44" s="25">
        <v>2</v>
      </c>
      <c r="W44" t="str">
        <f t="shared" si="0"/>
        <v>Serena Williams</v>
      </c>
      <c r="X44" s="26">
        <f t="shared" si="10"/>
        <v>16</v>
      </c>
      <c r="Y44" s="26">
        <f t="shared" si="2"/>
        <v>16</v>
      </c>
      <c r="Z44" s="26">
        <f t="shared" si="3"/>
        <v>32</v>
      </c>
      <c r="AA44" s="43">
        <f t="shared" si="11"/>
        <v>50</v>
      </c>
      <c r="AB44" t="str">
        <f t="shared" si="5"/>
        <v>Venus Williams</v>
      </c>
      <c r="AC44" s="26">
        <f t="shared" si="6"/>
        <v>16</v>
      </c>
      <c r="AD44" s="26">
        <f t="shared" si="7"/>
        <v>16</v>
      </c>
      <c r="AE44" s="26">
        <f t="shared" si="8"/>
        <v>32</v>
      </c>
      <c r="AF44" s="44">
        <f t="shared" si="12"/>
        <v>50</v>
      </c>
    </row>
    <row r="45" spans="1:32" x14ac:dyDescent="0.35">
      <c r="A45" s="7">
        <v>2003</v>
      </c>
      <c r="B45" s="7" t="s">
        <v>197</v>
      </c>
      <c r="C45" s="7" t="s">
        <v>161</v>
      </c>
      <c r="D45" s="7" t="s">
        <v>358</v>
      </c>
      <c r="E45" s="13" t="s">
        <v>333</v>
      </c>
      <c r="F45" s="20" t="s">
        <v>176</v>
      </c>
      <c r="G45" s="25">
        <v>2</v>
      </c>
      <c r="H45" s="11">
        <v>0</v>
      </c>
      <c r="I45" s="25">
        <v>6</v>
      </c>
      <c r="J45" s="25">
        <v>2</v>
      </c>
      <c r="K45" s="25">
        <v>6</v>
      </c>
      <c r="L45" s="25">
        <v>2</v>
      </c>
      <c r="M45" s="25">
        <v>6</v>
      </c>
      <c r="N45" s="25">
        <v>1</v>
      </c>
      <c r="O45" s="25"/>
      <c r="P45" s="25"/>
      <c r="Q45" s="25"/>
      <c r="R45" s="25"/>
      <c r="S45" s="7" t="s">
        <v>175</v>
      </c>
      <c r="T45" s="7" t="s">
        <v>342</v>
      </c>
      <c r="U45" s="7" t="s">
        <v>340</v>
      </c>
      <c r="V45" s="25">
        <v>31</v>
      </c>
      <c r="W45" t="str">
        <f t="shared" si="0"/>
        <v>Andre Agassi</v>
      </c>
      <c r="X45" s="26">
        <f t="shared" si="10"/>
        <v>18</v>
      </c>
      <c r="Y45" s="26">
        <f t="shared" si="2"/>
        <v>5</v>
      </c>
      <c r="Z45" s="26">
        <f t="shared" si="3"/>
        <v>23</v>
      </c>
      <c r="AA45" s="43">
        <f t="shared" si="11"/>
        <v>78.260869565217391</v>
      </c>
      <c r="AB45" t="str">
        <f t="shared" si="5"/>
        <v>Rainer Schüttler</v>
      </c>
      <c r="AC45" s="26">
        <f t="shared" si="6"/>
        <v>5</v>
      </c>
      <c r="AD45" s="26">
        <f t="shared" si="7"/>
        <v>18</v>
      </c>
      <c r="AE45" s="26">
        <f t="shared" si="8"/>
        <v>23</v>
      </c>
      <c r="AF45" s="44">
        <f t="shared" si="12"/>
        <v>21.739130434782609</v>
      </c>
    </row>
    <row r="46" spans="1:32" x14ac:dyDescent="0.35">
      <c r="A46" s="8">
        <v>2002</v>
      </c>
      <c r="B46" s="7" t="s">
        <v>330</v>
      </c>
      <c r="C46" s="8" t="s">
        <v>300</v>
      </c>
      <c r="D46" s="8" t="s">
        <v>358</v>
      </c>
      <c r="E46" s="8" t="s">
        <v>333</v>
      </c>
      <c r="F46" s="19" t="s">
        <v>428</v>
      </c>
      <c r="G46" s="24">
        <v>1</v>
      </c>
      <c r="H46" s="9">
        <v>0</v>
      </c>
      <c r="I46" s="24">
        <v>4</v>
      </c>
      <c r="J46" s="24">
        <v>6</v>
      </c>
      <c r="K46" s="24">
        <v>7</v>
      </c>
      <c r="L46" s="24">
        <v>6</v>
      </c>
      <c r="M46" s="24">
        <v>6</v>
      </c>
      <c r="N46" s="24">
        <v>2</v>
      </c>
      <c r="O46" s="24"/>
      <c r="P46" s="24"/>
      <c r="Q46" s="24"/>
      <c r="R46" s="24"/>
      <c r="S46" s="8" t="s">
        <v>296</v>
      </c>
      <c r="T46" s="8" t="s">
        <v>360</v>
      </c>
      <c r="U46" s="8" t="s">
        <v>353</v>
      </c>
      <c r="V46" s="24">
        <v>3</v>
      </c>
      <c r="W46" t="str">
        <f t="shared" si="0"/>
        <v>Jennifer Capriati</v>
      </c>
      <c r="X46" s="26">
        <f t="shared" si="10"/>
        <v>17</v>
      </c>
      <c r="Y46" s="26">
        <f t="shared" si="2"/>
        <v>14</v>
      </c>
      <c r="Z46" s="26">
        <f t="shared" si="3"/>
        <v>31</v>
      </c>
      <c r="AA46" s="43">
        <f t="shared" si="11"/>
        <v>54.838709677419352</v>
      </c>
      <c r="AB46" t="str">
        <f t="shared" si="5"/>
        <v>Martina Hingis</v>
      </c>
      <c r="AC46" s="26">
        <f t="shared" si="6"/>
        <v>14</v>
      </c>
      <c r="AD46" s="26">
        <f t="shared" si="7"/>
        <v>17</v>
      </c>
      <c r="AE46" s="26">
        <f t="shared" si="8"/>
        <v>31</v>
      </c>
      <c r="AF46" s="44">
        <f t="shared" si="12"/>
        <v>45.161290322580641</v>
      </c>
    </row>
    <row r="47" spans="1:32" x14ac:dyDescent="0.35">
      <c r="A47" s="8">
        <v>2002</v>
      </c>
      <c r="B47" s="7" t="s">
        <v>197</v>
      </c>
      <c r="C47" s="8" t="s">
        <v>173</v>
      </c>
      <c r="D47" s="8" t="s">
        <v>366</v>
      </c>
      <c r="E47" s="8" t="s">
        <v>334</v>
      </c>
      <c r="F47" s="19" t="s">
        <v>408</v>
      </c>
      <c r="G47" s="24">
        <v>16</v>
      </c>
      <c r="H47" s="9">
        <v>0</v>
      </c>
      <c r="I47" s="24">
        <v>3</v>
      </c>
      <c r="J47" s="24">
        <v>6</v>
      </c>
      <c r="K47" s="24">
        <v>6</v>
      </c>
      <c r="L47" s="24">
        <v>4</v>
      </c>
      <c r="M47" s="24">
        <v>6</v>
      </c>
      <c r="N47" s="24">
        <v>4</v>
      </c>
      <c r="O47" s="24">
        <v>7</v>
      </c>
      <c r="P47" s="24">
        <v>6</v>
      </c>
      <c r="Q47" s="24"/>
      <c r="R47" s="24"/>
      <c r="S47" s="8" t="s">
        <v>174</v>
      </c>
      <c r="T47" s="8" t="s">
        <v>364</v>
      </c>
      <c r="U47" s="8" t="s">
        <v>336</v>
      </c>
      <c r="V47" s="24">
        <v>9</v>
      </c>
      <c r="W47" t="str">
        <f t="shared" si="0"/>
        <v>Thomas Johansson</v>
      </c>
      <c r="X47" s="26">
        <f t="shared" si="10"/>
        <v>22</v>
      </c>
      <c r="Y47" s="26">
        <f t="shared" si="2"/>
        <v>20</v>
      </c>
      <c r="Z47" s="26">
        <f t="shared" si="3"/>
        <v>42</v>
      </c>
      <c r="AA47" s="43">
        <f t="shared" si="11"/>
        <v>52.380952380952387</v>
      </c>
      <c r="AB47" t="str">
        <f t="shared" si="5"/>
        <v>Marat Safin</v>
      </c>
      <c r="AC47" s="26">
        <f t="shared" si="6"/>
        <v>20</v>
      </c>
      <c r="AD47" s="26">
        <f t="shared" si="7"/>
        <v>22</v>
      </c>
      <c r="AE47" s="26">
        <f t="shared" si="8"/>
        <v>42</v>
      </c>
      <c r="AF47" s="44">
        <f t="shared" si="12"/>
        <v>47.619047619047613</v>
      </c>
    </row>
    <row r="48" spans="1:32" x14ac:dyDescent="0.35">
      <c r="A48" s="7">
        <v>2001</v>
      </c>
      <c r="B48" s="7" t="s">
        <v>330</v>
      </c>
      <c r="C48" s="7" t="s">
        <v>300</v>
      </c>
      <c r="D48" s="7" t="s">
        <v>358</v>
      </c>
      <c r="E48" s="13" t="s">
        <v>333</v>
      </c>
      <c r="F48" s="20" t="s">
        <v>218</v>
      </c>
      <c r="G48" s="25">
        <v>12</v>
      </c>
      <c r="H48" s="11">
        <v>0</v>
      </c>
      <c r="I48" s="25">
        <v>6</v>
      </c>
      <c r="J48" s="25">
        <v>4</v>
      </c>
      <c r="K48" s="25">
        <v>6</v>
      </c>
      <c r="L48" s="25">
        <v>3</v>
      </c>
      <c r="M48" s="25"/>
      <c r="N48" s="25"/>
      <c r="O48" s="25"/>
      <c r="P48" s="25"/>
      <c r="Q48" s="25"/>
      <c r="R48" s="25"/>
      <c r="S48" s="7" t="s">
        <v>296</v>
      </c>
      <c r="T48" s="7" t="s">
        <v>360</v>
      </c>
      <c r="U48" s="7" t="s">
        <v>353</v>
      </c>
      <c r="V48" s="25">
        <v>1</v>
      </c>
      <c r="W48" t="str">
        <f t="shared" si="0"/>
        <v>Jennifer Capriati</v>
      </c>
      <c r="X48" s="26">
        <f t="shared" si="10"/>
        <v>12</v>
      </c>
      <c r="Y48" s="26">
        <f t="shared" si="2"/>
        <v>7</v>
      </c>
      <c r="Z48" s="26">
        <f t="shared" si="3"/>
        <v>19</v>
      </c>
      <c r="AA48" s="43">
        <f t="shared" si="11"/>
        <v>63.157894736842103</v>
      </c>
      <c r="AB48" t="str">
        <f t="shared" si="5"/>
        <v>Martina Hingis</v>
      </c>
      <c r="AC48" s="26">
        <f t="shared" si="6"/>
        <v>7</v>
      </c>
      <c r="AD48" s="26">
        <f t="shared" si="7"/>
        <v>12</v>
      </c>
      <c r="AE48" s="26">
        <f t="shared" si="8"/>
        <v>19</v>
      </c>
      <c r="AF48" s="44">
        <f t="shared" si="12"/>
        <v>36.84210526315789</v>
      </c>
    </row>
    <row r="49" spans="1:32" x14ac:dyDescent="0.35">
      <c r="A49" s="7">
        <v>2001</v>
      </c>
      <c r="B49" s="7" t="s">
        <v>197</v>
      </c>
      <c r="C49" s="7" t="s">
        <v>161</v>
      </c>
      <c r="D49" s="7" t="s">
        <v>358</v>
      </c>
      <c r="E49" s="13" t="s">
        <v>333</v>
      </c>
      <c r="F49" s="20" t="s">
        <v>172</v>
      </c>
      <c r="G49" s="25">
        <v>6</v>
      </c>
      <c r="H49" s="11">
        <v>0</v>
      </c>
      <c r="I49" s="25">
        <v>6</v>
      </c>
      <c r="J49" s="25">
        <v>4</v>
      </c>
      <c r="K49" s="25">
        <v>6</v>
      </c>
      <c r="L49" s="25">
        <v>2</v>
      </c>
      <c r="M49" s="25">
        <v>6</v>
      </c>
      <c r="N49" s="25">
        <v>2</v>
      </c>
      <c r="O49" s="25"/>
      <c r="P49" s="25"/>
      <c r="Q49" s="25"/>
      <c r="R49" s="25"/>
      <c r="S49" s="7" t="s">
        <v>171</v>
      </c>
      <c r="T49" s="7" t="s">
        <v>365</v>
      </c>
      <c r="U49" s="7" t="s">
        <v>343</v>
      </c>
      <c r="V49" s="25">
        <v>15</v>
      </c>
      <c r="W49" t="str">
        <f t="shared" si="0"/>
        <v>Andre Agassi</v>
      </c>
      <c r="X49" s="26">
        <f t="shared" si="10"/>
        <v>18</v>
      </c>
      <c r="Y49" s="26">
        <f t="shared" si="2"/>
        <v>8</v>
      </c>
      <c r="Z49" s="26">
        <f t="shared" si="3"/>
        <v>26</v>
      </c>
      <c r="AA49" s="43">
        <f t="shared" si="11"/>
        <v>69.230769230769226</v>
      </c>
      <c r="AB49" t="str">
        <f t="shared" si="5"/>
        <v>Arnaud Clément</v>
      </c>
      <c r="AC49" s="26">
        <f t="shared" si="6"/>
        <v>8</v>
      </c>
      <c r="AD49" s="26">
        <f t="shared" si="7"/>
        <v>18</v>
      </c>
      <c r="AE49" s="26">
        <f t="shared" si="8"/>
        <v>26</v>
      </c>
      <c r="AF49" s="44">
        <f t="shared" si="12"/>
        <v>30.76923076923077</v>
      </c>
    </row>
    <row r="50" spans="1:32" x14ac:dyDescent="0.35">
      <c r="A50" s="8">
        <v>2000</v>
      </c>
      <c r="B50" s="7" t="s">
        <v>330</v>
      </c>
      <c r="C50" s="8" t="s">
        <v>299</v>
      </c>
      <c r="D50" s="8" t="s">
        <v>358</v>
      </c>
      <c r="E50" s="8" t="s">
        <v>333</v>
      </c>
      <c r="F50" s="19" t="s">
        <v>201</v>
      </c>
      <c r="G50" s="24">
        <v>2</v>
      </c>
      <c r="H50" s="9">
        <v>0</v>
      </c>
      <c r="I50" s="24">
        <v>6</v>
      </c>
      <c r="J50" s="24">
        <v>1</v>
      </c>
      <c r="K50" s="24">
        <v>7</v>
      </c>
      <c r="L50" s="24">
        <v>5</v>
      </c>
      <c r="M50" s="24"/>
      <c r="N50" s="24"/>
      <c r="O50" s="24"/>
      <c r="P50" s="24"/>
      <c r="Q50" s="24"/>
      <c r="R50" s="24"/>
      <c r="S50" s="8" t="s">
        <v>296</v>
      </c>
      <c r="T50" s="8" t="s">
        <v>360</v>
      </c>
      <c r="U50" s="8" t="s">
        <v>353</v>
      </c>
      <c r="V50" s="24">
        <v>1</v>
      </c>
      <c r="W50" t="str">
        <f t="shared" si="0"/>
        <v>Lindsay Davenport</v>
      </c>
      <c r="X50" s="26">
        <f t="shared" si="10"/>
        <v>13</v>
      </c>
      <c r="Y50" s="26">
        <f t="shared" si="2"/>
        <v>6</v>
      </c>
      <c r="Z50" s="26">
        <f t="shared" si="3"/>
        <v>19</v>
      </c>
      <c r="AA50" s="43">
        <f t="shared" si="11"/>
        <v>68.421052631578945</v>
      </c>
      <c r="AB50" t="str">
        <f t="shared" si="5"/>
        <v>Martina Hingis</v>
      </c>
      <c r="AC50" s="26">
        <f t="shared" si="6"/>
        <v>6</v>
      </c>
      <c r="AD50" s="26">
        <f t="shared" si="7"/>
        <v>13</v>
      </c>
      <c r="AE50" s="26">
        <f t="shared" si="8"/>
        <v>19</v>
      </c>
      <c r="AF50" s="44">
        <f t="shared" si="12"/>
        <v>31.578947368421051</v>
      </c>
    </row>
    <row r="51" spans="1:32" x14ac:dyDescent="0.35">
      <c r="A51" s="8">
        <v>2000</v>
      </c>
      <c r="B51" s="7" t="s">
        <v>197</v>
      </c>
      <c r="C51" s="8" t="s">
        <v>161</v>
      </c>
      <c r="D51" s="8" t="s">
        <v>358</v>
      </c>
      <c r="E51" s="8" t="s">
        <v>333</v>
      </c>
      <c r="F51" s="19" t="s">
        <v>170</v>
      </c>
      <c r="G51" s="24">
        <v>1</v>
      </c>
      <c r="H51" s="9">
        <v>0</v>
      </c>
      <c r="I51" s="24">
        <v>3</v>
      </c>
      <c r="J51" s="24">
        <v>6</v>
      </c>
      <c r="K51" s="24">
        <v>6</v>
      </c>
      <c r="L51" s="24">
        <v>3</v>
      </c>
      <c r="M51" s="24">
        <v>6</v>
      </c>
      <c r="N51" s="24">
        <v>2</v>
      </c>
      <c r="O51" s="24">
        <v>6</v>
      </c>
      <c r="P51" s="24">
        <v>4</v>
      </c>
      <c r="Q51" s="24"/>
      <c r="R51" s="24"/>
      <c r="S51" s="8" t="s">
        <v>168</v>
      </c>
      <c r="T51" s="8" t="s">
        <v>364</v>
      </c>
      <c r="U51" s="8" t="s">
        <v>336</v>
      </c>
      <c r="V51" s="24">
        <v>2</v>
      </c>
      <c r="W51" t="str">
        <f t="shared" si="0"/>
        <v>Andre Agassi</v>
      </c>
      <c r="X51" s="26">
        <f t="shared" ref="X51:X82" si="13">I51+K51+M51+O51+Q51</f>
        <v>21</v>
      </c>
      <c r="Y51" s="26">
        <f t="shared" si="2"/>
        <v>15</v>
      </c>
      <c r="Z51" s="26">
        <f t="shared" si="3"/>
        <v>36</v>
      </c>
      <c r="AA51" s="43">
        <f t="shared" si="11"/>
        <v>58.333333333333336</v>
      </c>
      <c r="AB51" t="str">
        <f t="shared" si="5"/>
        <v>Yevgeny Kafelnikov</v>
      </c>
      <c r="AC51" s="26">
        <f t="shared" si="6"/>
        <v>15</v>
      </c>
      <c r="AD51" s="26">
        <f t="shared" si="7"/>
        <v>21</v>
      </c>
      <c r="AE51" s="26">
        <f t="shared" si="8"/>
        <v>36</v>
      </c>
      <c r="AF51" s="44">
        <f t="shared" si="12"/>
        <v>41.666666666666671</v>
      </c>
    </row>
    <row r="52" spans="1:32" x14ac:dyDescent="0.35">
      <c r="A52" s="7">
        <v>1999</v>
      </c>
      <c r="B52" s="7" t="s">
        <v>330</v>
      </c>
      <c r="C52" s="7" t="s">
        <v>296</v>
      </c>
      <c r="D52" s="7" t="s">
        <v>360</v>
      </c>
      <c r="E52" s="7" t="s">
        <v>353</v>
      </c>
      <c r="F52" s="20" t="s">
        <v>242</v>
      </c>
      <c r="G52" s="25">
        <v>2</v>
      </c>
      <c r="H52" s="11">
        <v>0</v>
      </c>
      <c r="I52" s="25">
        <v>6</v>
      </c>
      <c r="J52" s="25">
        <v>2</v>
      </c>
      <c r="K52" s="25">
        <v>6</v>
      </c>
      <c r="L52" s="25">
        <v>3</v>
      </c>
      <c r="M52" s="25"/>
      <c r="N52" s="25"/>
      <c r="O52" s="25"/>
      <c r="P52" s="25"/>
      <c r="Q52" s="25"/>
      <c r="R52" s="25"/>
      <c r="S52" s="7" t="s">
        <v>298</v>
      </c>
      <c r="T52" s="7" t="s">
        <v>365</v>
      </c>
      <c r="U52" s="7" t="s">
        <v>343</v>
      </c>
      <c r="V52" s="25">
        <v>0</v>
      </c>
      <c r="W52" t="str">
        <f t="shared" si="0"/>
        <v>Martina Hingis</v>
      </c>
      <c r="X52" s="26">
        <f t="shared" si="13"/>
        <v>12</v>
      </c>
      <c r="Y52" s="26">
        <f t="shared" si="2"/>
        <v>5</v>
      </c>
      <c r="Z52" s="26">
        <f t="shared" si="3"/>
        <v>17</v>
      </c>
      <c r="AA52" s="43">
        <f t="shared" si="11"/>
        <v>70.588235294117652</v>
      </c>
      <c r="AB52" t="str">
        <f t="shared" si="5"/>
        <v>Amélie Mauresmo</v>
      </c>
      <c r="AC52" s="26">
        <f t="shared" si="6"/>
        <v>5</v>
      </c>
      <c r="AD52" s="26">
        <f t="shared" si="7"/>
        <v>12</v>
      </c>
      <c r="AE52" s="26">
        <f t="shared" si="8"/>
        <v>17</v>
      </c>
      <c r="AF52" s="44">
        <f t="shared" si="12"/>
        <v>29.411764705882355</v>
      </c>
    </row>
    <row r="53" spans="1:32" x14ac:dyDescent="0.35">
      <c r="A53" s="7">
        <v>1999</v>
      </c>
      <c r="B53" s="7" t="s">
        <v>197</v>
      </c>
      <c r="C53" s="7" t="s">
        <v>168</v>
      </c>
      <c r="D53" s="7" t="s">
        <v>364</v>
      </c>
      <c r="E53" s="7" t="s">
        <v>336</v>
      </c>
      <c r="F53" s="20" t="s">
        <v>407</v>
      </c>
      <c r="G53" s="25">
        <v>10</v>
      </c>
      <c r="H53" s="11">
        <v>0</v>
      </c>
      <c r="I53" s="25">
        <v>4</v>
      </c>
      <c r="J53" s="25">
        <v>6</v>
      </c>
      <c r="K53" s="25">
        <v>6</v>
      </c>
      <c r="L53" s="25">
        <v>0</v>
      </c>
      <c r="M53" s="25">
        <v>6</v>
      </c>
      <c r="N53" s="25">
        <v>3</v>
      </c>
      <c r="O53" s="25">
        <v>7</v>
      </c>
      <c r="P53" s="25">
        <v>6</v>
      </c>
      <c r="Q53" s="25"/>
      <c r="R53" s="25"/>
      <c r="S53" s="7" t="s">
        <v>169</v>
      </c>
      <c r="T53" s="7" t="s">
        <v>366</v>
      </c>
      <c r="U53" s="7" t="s">
        <v>334</v>
      </c>
      <c r="V53" s="25">
        <v>0</v>
      </c>
      <c r="W53" t="str">
        <f t="shared" si="0"/>
        <v>Yevgeny Kafelnikov</v>
      </c>
      <c r="X53" s="26">
        <f t="shared" si="13"/>
        <v>23</v>
      </c>
      <c r="Y53" s="26">
        <f t="shared" si="2"/>
        <v>15</v>
      </c>
      <c r="Z53" s="26">
        <f t="shared" si="3"/>
        <v>38</v>
      </c>
      <c r="AA53" s="43">
        <f t="shared" si="11"/>
        <v>60.526315789473685</v>
      </c>
      <c r="AB53" t="str">
        <f t="shared" si="5"/>
        <v>Thomas Enqvist</v>
      </c>
      <c r="AC53" s="26">
        <f t="shared" si="6"/>
        <v>15</v>
      </c>
      <c r="AD53" s="26">
        <f t="shared" si="7"/>
        <v>23</v>
      </c>
      <c r="AE53" s="26">
        <f t="shared" si="8"/>
        <v>38</v>
      </c>
      <c r="AF53" s="44">
        <f t="shared" si="12"/>
        <v>39.473684210526315</v>
      </c>
    </row>
    <row r="54" spans="1:32" x14ac:dyDescent="0.35">
      <c r="A54" s="8">
        <v>1998</v>
      </c>
      <c r="B54" s="7" t="s">
        <v>330</v>
      </c>
      <c r="C54" s="8" t="s">
        <v>296</v>
      </c>
      <c r="D54" s="8" t="s">
        <v>360</v>
      </c>
      <c r="E54" s="8" t="s">
        <v>353</v>
      </c>
      <c r="F54" s="19" t="s">
        <v>278</v>
      </c>
      <c r="G54" s="24">
        <v>1</v>
      </c>
      <c r="H54" s="9">
        <v>0</v>
      </c>
      <c r="I54" s="24">
        <v>6</v>
      </c>
      <c r="J54" s="24">
        <v>3</v>
      </c>
      <c r="K54" s="24">
        <v>6</v>
      </c>
      <c r="L54" s="24">
        <v>3</v>
      </c>
      <c r="M54" s="24"/>
      <c r="N54" s="24"/>
      <c r="O54" s="24"/>
      <c r="P54" s="24"/>
      <c r="Q54" s="24"/>
      <c r="R54" s="24"/>
      <c r="S54" s="8" t="s">
        <v>297</v>
      </c>
      <c r="T54" s="8" t="s">
        <v>354</v>
      </c>
      <c r="U54" s="8" t="s">
        <v>344</v>
      </c>
      <c r="V54" s="24">
        <v>8</v>
      </c>
      <c r="W54" t="str">
        <f t="shared" si="0"/>
        <v>Martina Hingis</v>
      </c>
      <c r="X54" s="26">
        <f t="shared" si="13"/>
        <v>12</v>
      </c>
      <c r="Y54" s="26">
        <f t="shared" si="2"/>
        <v>6</v>
      </c>
      <c r="Z54" s="26">
        <f t="shared" si="3"/>
        <v>18</v>
      </c>
      <c r="AA54" s="43">
        <f t="shared" si="11"/>
        <v>66.666666666666657</v>
      </c>
      <c r="AB54" t="str">
        <f t="shared" si="5"/>
        <v>Conchita Martínez</v>
      </c>
      <c r="AC54" s="26">
        <f t="shared" si="6"/>
        <v>6</v>
      </c>
      <c r="AD54" s="26">
        <f t="shared" si="7"/>
        <v>12</v>
      </c>
      <c r="AE54" s="26">
        <f t="shared" si="8"/>
        <v>18</v>
      </c>
      <c r="AF54" s="44">
        <f t="shared" si="12"/>
        <v>33.333333333333329</v>
      </c>
    </row>
    <row r="55" spans="1:32" x14ac:dyDescent="0.35">
      <c r="A55" s="8">
        <v>1998</v>
      </c>
      <c r="B55" s="7" t="s">
        <v>197</v>
      </c>
      <c r="C55" s="8" t="s">
        <v>166</v>
      </c>
      <c r="D55" s="8" t="s">
        <v>367</v>
      </c>
      <c r="E55" s="8" t="s">
        <v>346</v>
      </c>
      <c r="F55" s="19" t="s">
        <v>153</v>
      </c>
      <c r="G55" s="24">
        <v>6</v>
      </c>
      <c r="H55" s="9">
        <v>0</v>
      </c>
      <c r="I55" s="24">
        <v>6</v>
      </c>
      <c r="J55" s="24">
        <v>2</v>
      </c>
      <c r="K55" s="24">
        <v>6</v>
      </c>
      <c r="L55" s="24">
        <v>2</v>
      </c>
      <c r="M55" s="24">
        <v>6</v>
      </c>
      <c r="N55" s="24">
        <v>2</v>
      </c>
      <c r="O55" s="24"/>
      <c r="P55" s="24"/>
      <c r="Q55" s="24"/>
      <c r="R55" s="24"/>
      <c r="S55" s="8" t="s">
        <v>167</v>
      </c>
      <c r="T55" s="8" t="s">
        <v>375</v>
      </c>
      <c r="U55" s="8" t="s">
        <v>382</v>
      </c>
      <c r="V55" s="24">
        <v>9</v>
      </c>
      <c r="W55" t="str">
        <f t="shared" si="0"/>
        <v>Petr Korda</v>
      </c>
      <c r="X55" s="26">
        <f t="shared" si="13"/>
        <v>18</v>
      </c>
      <c r="Y55" s="26">
        <f t="shared" si="2"/>
        <v>6</v>
      </c>
      <c r="Z55" s="26">
        <f t="shared" si="3"/>
        <v>24</v>
      </c>
      <c r="AA55" s="43">
        <f t="shared" si="11"/>
        <v>75</v>
      </c>
      <c r="AB55" t="str">
        <f t="shared" si="5"/>
        <v>Marcelo Ríos</v>
      </c>
      <c r="AC55" s="26">
        <f t="shared" si="6"/>
        <v>6</v>
      </c>
      <c r="AD55" s="26">
        <f t="shared" si="7"/>
        <v>18</v>
      </c>
      <c r="AE55" s="26">
        <f t="shared" si="8"/>
        <v>24</v>
      </c>
      <c r="AF55" s="44">
        <f t="shared" si="12"/>
        <v>25</v>
      </c>
    </row>
    <row r="56" spans="1:32" x14ac:dyDescent="0.35">
      <c r="A56" s="7">
        <v>1997</v>
      </c>
      <c r="B56" s="7" t="s">
        <v>330</v>
      </c>
      <c r="C56" s="7" t="s">
        <v>296</v>
      </c>
      <c r="D56" s="7" t="s">
        <v>360</v>
      </c>
      <c r="E56" s="7" t="s">
        <v>353</v>
      </c>
      <c r="F56" s="20" t="s">
        <v>256</v>
      </c>
      <c r="G56" s="25">
        <v>4</v>
      </c>
      <c r="H56" s="11">
        <v>0</v>
      </c>
      <c r="I56" s="25">
        <v>6</v>
      </c>
      <c r="J56" s="25">
        <v>2</v>
      </c>
      <c r="K56" s="25">
        <v>6</v>
      </c>
      <c r="L56" s="25">
        <v>2</v>
      </c>
      <c r="M56" s="25"/>
      <c r="N56" s="25"/>
      <c r="O56" s="25"/>
      <c r="P56" s="25"/>
      <c r="Q56" s="25"/>
      <c r="R56" s="25"/>
      <c r="S56" s="7" t="s">
        <v>294</v>
      </c>
      <c r="T56" s="7" t="s">
        <v>365</v>
      </c>
      <c r="U56" s="7" t="s">
        <v>343</v>
      </c>
      <c r="V56" s="25">
        <v>0</v>
      </c>
      <c r="W56" t="str">
        <f t="shared" si="0"/>
        <v>Martina Hingis</v>
      </c>
      <c r="X56" s="26">
        <f t="shared" si="13"/>
        <v>12</v>
      </c>
      <c r="Y56" s="26">
        <f t="shared" si="2"/>
        <v>4</v>
      </c>
      <c r="Z56" s="26">
        <f t="shared" si="3"/>
        <v>16</v>
      </c>
      <c r="AA56" s="43">
        <f t="shared" si="11"/>
        <v>75</v>
      </c>
      <c r="AB56" t="str">
        <f t="shared" si="5"/>
        <v>Mary Pierce</v>
      </c>
      <c r="AC56" s="26">
        <f t="shared" si="6"/>
        <v>4</v>
      </c>
      <c r="AD56" s="26">
        <f t="shared" si="7"/>
        <v>12</v>
      </c>
      <c r="AE56" s="26">
        <f t="shared" si="8"/>
        <v>16</v>
      </c>
      <c r="AF56" s="44">
        <f t="shared" si="12"/>
        <v>25</v>
      </c>
    </row>
    <row r="57" spans="1:32" x14ac:dyDescent="0.35">
      <c r="A57" s="7">
        <v>1997</v>
      </c>
      <c r="B57" s="7" t="s">
        <v>197</v>
      </c>
      <c r="C57" s="7" t="s">
        <v>159</v>
      </c>
      <c r="D57" s="7" t="s">
        <v>358</v>
      </c>
      <c r="E57" s="13" t="s">
        <v>333</v>
      </c>
      <c r="F57" s="20" t="s">
        <v>165</v>
      </c>
      <c r="G57" s="25">
        <v>1</v>
      </c>
      <c r="H57" s="11">
        <v>0</v>
      </c>
      <c r="I57" s="25">
        <v>6</v>
      </c>
      <c r="J57" s="25">
        <v>2</v>
      </c>
      <c r="K57" s="25">
        <v>6</v>
      </c>
      <c r="L57" s="25">
        <v>3</v>
      </c>
      <c r="M57" s="25">
        <v>6</v>
      </c>
      <c r="N57" s="25">
        <v>3</v>
      </c>
      <c r="O57" s="25"/>
      <c r="P57" s="25"/>
      <c r="Q57" s="25"/>
      <c r="R57" s="25"/>
      <c r="S57" s="7" t="s">
        <v>164</v>
      </c>
      <c r="T57" s="7" t="s">
        <v>354</v>
      </c>
      <c r="U57" s="7" t="s">
        <v>344</v>
      </c>
      <c r="V57" s="25">
        <v>0</v>
      </c>
      <c r="W57" t="str">
        <f t="shared" si="0"/>
        <v>Pete Sampras</v>
      </c>
      <c r="X57" s="26">
        <f t="shared" si="13"/>
        <v>18</v>
      </c>
      <c r="Y57" s="26">
        <f t="shared" si="2"/>
        <v>8</v>
      </c>
      <c r="Z57" s="26">
        <f t="shared" si="3"/>
        <v>26</v>
      </c>
      <c r="AA57" s="43">
        <f t="shared" si="11"/>
        <v>69.230769230769226</v>
      </c>
      <c r="AB57" t="str">
        <f t="shared" si="5"/>
        <v>Carlos Moyá</v>
      </c>
      <c r="AC57" s="26">
        <f t="shared" si="6"/>
        <v>8</v>
      </c>
      <c r="AD57" s="26">
        <f t="shared" si="7"/>
        <v>18</v>
      </c>
      <c r="AE57" s="26">
        <f t="shared" si="8"/>
        <v>26</v>
      </c>
      <c r="AF57" s="44">
        <f t="shared" si="12"/>
        <v>30.76923076923077</v>
      </c>
    </row>
    <row r="58" spans="1:32" x14ac:dyDescent="0.35">
      <c r="A58" s="8">
        <v>1996</v>
      </c>
      <c r="B58" s="7" t="s">
        <v>330</v>
      </c>
      <c r="C58" s="8" t="s">
        <v>289</v>
      </c>
      <c r="D58" s="8" t="s">
        <v>358</v>
      </c>
      <c r="E58" s="8" t="s">
        <v>333</v>
      </c>
      <c r="F58" s="19" t="s">
        <v>264</v>
      </c>
      <c r="G58" s="24">
        <v>1</v>
      </c>
      <c r="H58" s="9">
        <v>0</v>
      </c>
      <c r="I58" s="24">
        <v>6</v>
      </c>
      <c r="J58" s="24">
        <v>4</v>
      </c>
      <c r="K58" s="24">
        <v>6</v>
      </c>
      <c r="L58" s="24">
        <v>1</v>
      </c>
      <c r="M58" s="24"/>
      <c r="N58" s="24"/>
      <c r="O58" s="24"/>
      <c r="P58" s="24"/>
      <c r="Q58" s="24"/>
      <c r="R58" s="24"/>
      <c r="S58" s="8" t="s">
        <v>295</v>
      </c>
      <c r="T58" s="8" t="s">
        <v>342</v>
      </c>
      <c r="U58" s="8" t="s">
        <v>340</v>
      </c>
      <c r="V58" s="24">
        <v>8</v>
      </c>
      <c r="W58" t="str">
        <f t="shared" si="0"/>
        <v>Monica Seles</v>
      </c>
      <c r="X58" s="26">
        <f t="shared" si="13"/>
        <v>12</v>
      </c>
      <c r="Y58" s="26">
        <f t="shared" si="2"/>
        <v>5</v>
      </c>
      <c r="Z58" s="26">
        <f t="shared" si="3"/>
        <v>17</v>
      </c>
      <c r="AA58" s="43">
        <f t="shared" si="11"/>
        <v>70.588235294117652</v>
      </c>
      <c r="AB58" t="str">
        <f t="shared" si="5"/>
        <v>Anke Huber</v>
      </c>
      <c r="AC58" s="26">
        <f t="shared" si="6"/>
        <v>5</v>
      </c>
      <c r="AD58" s="26">
        <f t="shared" si="7"/>
        <v>12</v>
      </c>
      <c r="AE58" s="26">
        <f t="shared" si="8"/>
        <v>17</v>
      </c>
      <c r="AF58" s="44">
        <f t="shared" si="12"/>
        <v>29.411764705882355</v>
      </c>
    </row>
    <row r="59" spans="1:32" x14ac:dyDescent="0.35">
      <c r="A59" s="8">
        <v>1996</v>
      </c>
      <c r="B59" s="7" t="s">
        <v>197</v>
      </c>
      <c r="C59" s="8" t="s">
        <v>154</v>
      </c>
      <c r="D59" s="8" t="s">
        <v>342</v>
      </c>
      <c r="E59" s="8" t="s">
        <v>340</v>
      </c>
      <c r="F59" s="19" t="s">
        <v>163</v>
      </c>
      <c r="G59" s="24">
        <v>4</v>
      </c>
      <c r="H59" s="9">
        <v>0</v>
      </c>
      <c r="I59" s="24">
        <v>6</v>
      </c>
      <c r="J59" s="24">
        <v>2</v>
      </c>
      <c r="K59" s="24">
        <v>6</v>
      </c>
      <c r="L59" s="24">
        <v>4</v>
      </c>
      <c r="M59" s="24">
        <v>2</v>
      </c>
      <c r="N59" s="24">
        <v>6</v>
      </c>
      <c r="O59" s="24">
        <v>6</v>
      </c>
      <c r="P59" s="24">
        <v>2</v>
      </c>
      <c r="Q59" s="24"/>
      <c r="R59" s="24"/>
      <c r="S59" s="8" t="s">
        <v>162</v>
      </c>
      <c r="T59" s="8" t="s">
        <v>358</v>
      </c>
      <c r="U59" s="8" t="s">
        <v>333</v>
      </c>
      <c r="V59" s="24">
        <v>5</v>
      </c>
      <c r="W59" t="str">
        <f t="shared" si="0"/>
        <v>Boris Becker</v>
      </c>
      <c r="X59" s="26">
        <f t="shared" si="13"/>
        <v>20</v>
      </c>
      <c r="Y59" s="26">
        <f t="shared" si="2"/>
        <v>14</v>
      </c>
      <c r="Z59" s="26">
        <f t="shared" si="3"/>
        <v>34</v>
      </c>
      <c r="AA59" s="43">
        <f t="shared" si="11"/>
        <v>58.82352941176471</v>
      </c>
      <c r="AB59" t="str">
        <f t="shared" si="5"/>
        <v>Michael Chang</v>
      </c>
      <c r="AC59" s="26">
        <f t="shared" si="6"/>
        <v>14</v>
      </c>
      <c r="AD59" s="26">
        <f t="shared" si="7"/>
        <v>20</v>
      </c>
      <c r="AE59" s="26">
        <f t="shared" si="8"/>
        <v>34</v>
      </c>
      <c r="AF59" s="44">
        <f t="shared" si="12"/>
        <v>41.17647058823529</v>
      </c>
    </row>
    <row r="60" spans="1:32" x14ac:dyDescent="0.35">
      <c r="A60" s="7">
        <v>1995</v>
      </c>
      <c r="B60" s="7" t="s">
        <v>330</v>
      </c>
      <c r="C60" s="7" t="s">
        <v>294</v>
      </c>
      <c r="D60" s="7" t="s">
        <v>365</v>
      </c>
      <c r="E60" s="7" t="s">
        <v>343</v>
      </c>
      <c r="F60" s="20" t="s">
        <v>229</v>
      </c>
      <c r="G60" s="25">
        <v>4</v>
      </c>
      <c r="H60" s="11">
        <v>0</v>
      </c>
      <c r="I60" s="25">
        <v>6</v>
      </c>
      <c r="J60" s="25">
        <v>3</v>
      </c>
      <c r="K60" s="25">
        <v>6</v>
      </c>
      <c r="L60" s="25">
        <v>2</v>
      </c>
      <c r="M60" s="25"/>
      <c r="N60" s="25"/>
      <c r="O60" s="25"/>
      <c r="P60" s="25"/>
      <c r="Q60" s="25"/>
      <c r="R60" s="25"/>
      <c r="S60" s="7" t="s">
        <v>293</v>
      </c>
      <c r="T60" s="7" t="s">
        <v>354</v>
      </c>
      <c r="U60" s="7" t="s">
        <v>344</v>
      </c>
      <c r="V60" s="25">
        <v>1</v>
      </c>
      <c r="W60" t="str">
        <f t="shared" si="0"/>
        <v>Mary Pierce</v>
      </c>
      <c r="X60" s="26">
        <f t="shared" si="13"/>
        <v>12</v>
      </c>
      <c r="Y60" s="26">
        <f t="shared" si="2"/>
        <v>5</v>
      </c>
      <c r="Z60" s="26">
        <f t="shared" si="3"/>
        <v>17</v>
      </c>
      <c r="AA60" s="43">
        <f t="shared" si="11"/>
        <v>70.588235294117652</v>
      </c>
      <c r="AB60" t="str">
        <f t="shared" si="5"/>
        <v>Arantxa Sánchez Vicario</v>
      </c>
      <c r="AC60" s="26">
        <f t="shared" si="6"/>
        <v>5</v>
      </c>
      <c r="AD60" s="26">
        <f t="shared" si="7"/>
        <v>12</v>
      </c>
      <c r="AE60" s="26">
        <f t="shared" si="8"/>
        <v>17</v>
      </c>
      <c r="AF60" s="44">
        <f t="shared" si="12"/>
        <v>29.411764705882355</v>
      </c>
    </row>
    <row r="61" spans="1:32" x14ac:dyDescent="0.35">
      <c r="A61" s="7">
        <v>1995</v>
      </c>
      <c r="B61" s="7" t="s">
        <v>197</v>
      </c>
      <c r="C61" s="7" t="s">
        <v>161</v>
      </c>
      <c r="D61" s="7" t="s">
        <v>358</v>
      </c>
      <c r="E61" s="13" t="s">
        <v>333</v>
      </c>
      <c r="F61" s="20" t="s">
        <v>406</v>
      </c>
      <c r="G61" s="25">
        <v>2</v>
      </c>
      <c r="H61" s="11">
        <v>0</v>
      </c>
      <c r="I61" s="25">
        <v>4</v>
      </c>
      <c r="J61" s="25">
        <v>6</v>
      </c>
      <c r="K61" s="25">
        <v>6</v>
      </c>
      <c r="L61" s="25">
        <v>1</v>
      </c>
      <c r="M61" s="25">
        <v>7</v>
      </c>
      <c r="N61" s="25">
        <v>6</v>
      </c>
      <c r="O61" s="25">
        <v>6</v>
      </c>
      <c r="P61" s="25">
        <v>4</v>
      </c>
      <c r="Q61" s="25"/>
      <c r="R61" s="25"/>
      <c r="S61" s="7" t="s">
        <v>159</v>
      </c>
      <c r="T61" s="7" t="s">
        <v>358</v>
      </c>
      <c r="U61" s="7" t="s">
        <v>333</v>
      </c>
      <c r="V61" s="25">
        <v>1</v>
      </c>
      <c r="W61" t="str">
        <f t="shared" si="0"/>
        <v>Andre Agassi</v>
      </c>
      <c r="X61" s="26">
        <f t="shared" si="13"/>
        <v>23</v>
      </c>
      <c r="Y61" s="26">
        <f t="shared" si="2"/>
        <v>17</v>
      </c>
      <c r="Z61" s="26">
        <f t="shared" si="3"/>
        <v>40</v>
      </c>
      <c r="AA61" s="43">
        <f t="shared" si="11"/>
        <v>57.499999999999993</v>
      </c>
      <c r="AB61" t="str">
        <f t="shared" si="5"/>
        <v>Pete Sampras</v>
      </c>
      <c r="AC61" s="26">
        <f t="shared" si="6"/>
        <v>17</v>
      </c>
      <c r="AD61" s="26">
        <f t="shared" si="7"/>
        <v>23</v>
      </c>
      <c r="AE61" s="26">
        <f t="shared" si="8"/>
        <v>40</v>
      </c>
      <c r="AF61" s="44">
        <f t="shared" si="12"/>
        <v>42.5</v>
      </c>
    </row>
    <row r="62" spans="1:32" x14ac:dyDescent="0.35">
      <c r="A62" s="8">
        <v>1994</v>
      </c>
      <c r="B62" s="7" t="s">
        <v>330</v>
      </c>
      <c r="C62" s="8" t="s">
        <v>287</v>
      </c>
      <c r="D62" s="8" t="s">
        <v>342</v>
      </c>
      <c r="E62" s="8" t="s">
        <v>340</v>
      </c>
      <c r="F62" s="19" t="s">
        <v>255</v>
      </c>
      <c r="G62" s="24">
        <v>1</v>
      </c>
      <c r="H62" s="9">
        <v>0</v>
      </c>
      <c r="I62" s="24">
        <v>6</v>
      </c>
      <c r="J62" s="24">
        <v>0</v>
      </c>
      <c r="K62" s="24">
        <v>6</v>
      </c>
      <c r="L62" s="24">
        <v>2</v>
      </c>
      <c r="M62" s="24"/>
      <c r="N62" s="24"/>
      <c r="O62" s="24"/>
      <c r="P62" s="24"/>
      <c r="Q62" s="24"/>
      <c r="R62" s="24"/>
      <c r="S62" s="8" t="s">
        <v>293</v>
      </c>
      <c r="T62" s="8" t="s">
        <v>354</v>
      </c>
      <c r="U62" s="8" t="s">
        <v>344</v>
      </c>
      <c r="V62" s="24">
        <v>2</v>
      </c>
      <c r="W62" t="str">
        <f t="shared" si="0"/>
        <v>Steffi Graf</v>
      </c>
      <c r="X62" s="26">
        <f t="shared" si="13"/>
        <v>12</v>
      </c>
      <c r="Y62" s="26">
        <f t="shared" si="2"/>
        <v>2</v>
      </c>
      <c r="Z62" s="26">
        <f t="shared" si="3"/>
        <v>14</v>
      </c>
      <c r="AA62" s="43">
        <f t="shared" si="11"/>
        <v>85.714285714285708</v>
      </c>
      <c r="AB62" t="str">
        <f t="shared" si="5"/>
        <v>Arantxa Sánchez Vicario</v>
      </c>
      <c r="AC62" s="26">
        <f t="shared" si="6"/>
        <v>2</v>
      </c>
      <c r="AD62" s="26">
        <f t="shared" si="7"/>
        <v>12</v>
      </c>
      <c r="AE62" s="26">
        <f t="shared" si="8"/>
        <v>14</v>
      </c>
      <c r="AF62" s="44">
        <f t="shared" si="12"/>
        <v>14.285714285714285</v>
      </c>
    </row>
    <row r="63" spans="1:32" x14ac:dyDescent="0.35">
      <c r="A63" s="8">
        <v>1994</v>
      </c>
      <c r="B63" s="7" t="s">
        <v>197</v>
      </c>
      <c r="C63" s="8" t="s">
        <v>159</v>
      </c>
      <c r="D63" s="8" t="s">
        <v>358</v>
      </c>
      <c r="E63" s="8" t="s">
        <v>333</v>
      </c>
      <c r="F63" s="19" t="s">
        <v>405</v>
      </c>
      <c r="G63" s="24">
        <v>1</v>
      </c>
      <c r="H63" s="9">
        <v>0</v>
      </c>
      <c r="I63" s="24">
        <v>7</v>
      </c>
      <c r="J63" s="24">
        <v>6</v>
      </c>
      <c r="K63" s="24">
        <v>6</v>
      </c>
      <c r="L63" s="24">
        <v>4</v>
      </c>
      <c r="M63" s="24">
        <v>6</v>
      </c>
      <c r="N63" s="24">
        <v>4</v>
      </c>
      <c r="O63" s="24"/>
      <c r="P63" s="24"/>
      <c r="Q63" s="24"/>
      <c r="R63" s="24"/>
      <c r="S63" s="8" t="s">
        <v>160</v>
      </c>
      <c r="T63" s="8" t="s">
        <v>358</v>
      </c>
      <c r="U63" s="8" t="s">
        <v>333</v>
      </c>
      <c r="V63" s="24">
        <v>9</v>
      </c>
      <c r="W63" t="str">
        <f t="shared" si="0"/>
        <v>Pete Sampras</v>
      </c>
      <c r="X63" s="26">
        <f t="shared" si="13"/>
        <v>19</v>
      </c>
      <c r="Y63" s="26">
        <f t="shared" si="2"/>
        <v>14</v>
      </c>
      <c r="Z63" s="26">
        <f t="shared" si="3"/>
        <v>33</v>
      </c>
      <c r="AA63" s="43">
        <f t="shared" si="11"/>
        <v>57.575757575757578</v>
      </c>
      <c r="AB63" t="str">
        <f t="shared" si="5"/>
        <v>Todd Martin</v>
      </c>
      <c r="AC63" s="26">
        <f t="shared" si="6"/>
        <v>14</v>
      </c>
      <c r="AD63" s="26">
        <f t="shared" si="7"/>
        <v>19</v>
      </c>
      <c r="AE63" s="26">
        <f t="shared" si="8"/>
        <v>33</v>
      </c>
      <c r="AF63" s="44">
        <f t="shared" si="12"/>
        <v>42.424242424242422</v>
      </c>
    </row>
    <row r="64" spans="1:32" x14ac:dyDescent="0.35">
      <c r="A64" s="7">
        <v>1993</v>
      </c>
      <c r="B64" s="7" t="s">
        <v>330</v>
      </c>
      <c r="C64" s="7" t="s">
        <v>470</v>
      </c>
      <c r="D64" s="7" t="s">
        <v>356</v>
      </c>
      <c r="E64" s="7" t="s">
        <v>335</v>
      </c>
      <c r="F64" s="20" t="s">
        <v>292</v>
      </c>
      <c r="G64" s="25">
        <v>1</v>
      </c>
      <c r="H64" s="11">
        <v>0</v>
      </c>
      <c r="I64" s="25">
        <v>4</v>
      </c>
      <c r="J64" s="25">
        <v>6</v>
      </c>
      <c r="K64" s="25">
        <v>6</v>
      </c>
      <c r="L64" s="25">
        <v>3</v>
      </c>
      <c r="M64" s="25">
        <v>6</v>
      </c>
      <c r="N64" s="25">
        <v>2</v>
      </c>
      <c r="O64" s="25"/>
      <c r="P64" s="25"/>
      <c r="Q64" s="25"/>
      <c r="R64" s="25"/>
      <c r="S64" s="7" t="s">
        <v>287</v>
      </c>
      <c r="T64" s="7" t="s">
        <v>342</v>
      </c>
      <c r="U64" s="7" t="s">
        <v>340</v>
      </c>
      <c r="V64" s="25">
        <v>2</v>
      </c>
      <c r="W64" t="str">
        <f t="shared" si="0"/>
        <v>Monica Seles(Serbia)</v>
      </c>
      <c r="X64" s="26">
        <f t="shared" si="13"/>
        <v>16</v>
      </c>
      <c r="Y64" s="26">
        <f t="shared" si="2"/>
        <v>11</v>
      </c>
      <c r="Z64" s="26">
        <f t="shared" si="3"/>
        <v>27</v>
      </c>
      <c r="AA64" s="43">
        <f t="shared" si="11"/>
        <v>59.259259259259252</v>
      </c>
      <c r="AB64" t="str">
        <f t="shared" si="5"/>
        <v>Steffi Graf</v>
      </c>
      <c r="AC64" s="26">
        <f t="shared" si="6"/>
        <v>11</v>
      </c>
      <c r="AD64" s="26">
        <f t="shared" si="7"/>
        <v>16</v>
      </c>
      <c r="AE64" s="26">
        <f t="shared" si="8"/>
        <v>27</v>
      </c>
      <c r="AF64" s="44">
        <f t="shared" si="12"/>
        <v>40.74074074074074</v>
      </c>
    </row>
    <row r="65" spans="1:32" x14ac:dyDescent="0.35">
      <c r="A65" s="7">
        <v>1993</v>
      </c>
      <c r="B65" s="7" t="s">
        <v>197</v>
      </c>
      <c r="C65" s="7" t="s">
        <v>156</v>
      </c>
      <c r="D65" s="7" t="s">
        <v>358</v>
      </c>
      <c r="E65" s="13" t="s">
        <v>333</v>
      </c>
      <c r="F65" s="20" t="s">
        <v>158</v>
      </c>
      <c r="G65" s="25">
        <v>1</v>
      </c>
      <c r="H65" s="11">
        <v>0</v>
      </c>
      <c r="I65" s="25">
        <v>6</v>
      </c>
      <c r="J65" s="25">
        <v>2</v>
      </c>
      <c r="K65" s="25">
        <v>6</v>
      </c>
      <c r="L65" s="25">
        <v>1</v>
      </c>
      <c r="M65" s="25">
        <v>2</v>
      </c>
      <c r="N65" s="25">
        <v>6</v>
      </c>
      <c r="O65" s="25">
        <v>7</v>
      </c>
      <c r="P65" s="25">
        <v>5</v>
      </c>
      <c r="Q65" s="25"/>
      <c r="R65" s="25"/>
      <c r="S65" s="7" t="s">
        <v>149</v>
      </c>
      <c r="T65" s="7" t="s">
        <v>366</v>
      </c>
      <c r="U65" s="7" t="s">
        <v>334</v>
      </c>
      <c r="V65" s="25">
        <v>2</v>
      </c>
      <c r="W65" t="str">
        <f t="shared" si="0"/>
        <v>Jim Courier</v>
      </c>
      <c r="X65" s="26">
        <f t="shared" si="13"/>
        <v>21</v>
      </c>
      <c r="Y65" s="26">
        <f t="shared" si="2"/>
        <v>14</v>
      </c>
      <c r="Z65" s="26">
        <f t="shared" si="3"/>
        <v>35</v>
      </c>
      <c r="AA65" s="43">
        <f t="shared" si="11"/>
        <v>60</v>
      </c>
      <c r="AB65" t="str">
        <f t="shared" si="5"/>
        <v>Stefan Edberg</v>
      </c>
      <c r="AC65" s="26">
        <f t="shared" si="6"/>
        <v>14</v>
      </c>
      <c r="AD65" s="26">
        <f t="shared" si="7"/>
        <v>21</v>
      </c>
      <c r="AE65" s="26">
        <f t="shared" si="8"/>
        <v>35</v>
      </c>
      <c r="AF65" s="44">
        <f t="shared" si="12"/>
        <v>40</v>
      </c>
    </row>
    <row r="66" spans="1:32" x14ac:dyDescent="0.35">
      <c r="A66" s="8">
        <v>1992</v>
      </c>
      <c r="B66" s="7" t="s">
        <v>330</v>
      </c>
      <c r="C66" s="8" t="s">
        <v>470</v>
      </c>
      <c r="D66" s="8" t="s">
        <v>356</v>
      </c>
      <c r="E66" s="12" t="s">
        <v>335</v>
      </c>
      <c r="F66" s="19" t="s">
        <v>242</v>
      </c>
      <c r="G66" s="24">
        <v>1</v>
      </c>
      <c r="H66" s="9">
        <v>0</v>
      </c>
      <c r="I66" s="24">
        <v>6</v>
      </c>
      <c r="J66" s="24">
        <v>2</v>
      </c>
      <c r="K66" s="24">
        <v>6</v>
      </c>
      <c r="L66" s="24">
        <v>3</v>
      </c>
      <c r="M66" s="24"/>
      <c r="N66" s="24"/>
      <c r="O66" s="24"/>
      <c r="P66" s="24"/>
      <c r="Q66" s="24"/>
      <c r="R66" s="24"/>
      <c r="S66" s="8" t="s">
        <v>288</v>
      </c>
      <c r="T66" s="8" t="s">
        <v>358</v>
      </c>
      <c r="U66" s="8" t="s">
        <v>333</v>
      </c>
      <c r="V66" s="24">
        <v>7</v>
      </c>
      <c r="W66" t="str">
        <f t="shared" ref="W66:W129" si="14">TRIM(C66)</f>
        <v>Monica Seles(Serbia)</v>
      </c>
      <c r="X66" s="26">
        <f t="shared" si="13"/>
        <v>12</v>
      </c>
      <c r="Y66" s="26">
        <f t="shared" ref="Y66:Y129" si="15">SUM(J66,L66,N66,P66,R66)</f>
        <v>5</v>
      </c>
      <c r="Z66" s="26">
        <f t="shared" ref="Z66:Z129" si="16">X66+Y66</f>
        <v>17</v>
      </c>
      <c r="AA66" s="43">
        <f t="shared" ref="AA66:AA97" si="17">X66/Z66*100</f>
        <v>70.588235294117652</v>
      </c>
      <c r="AB66" t="str">
        <f t="shared" ref="AB66:AB129" si="18">TRIM(S66)</f>
        <v>Mary Joe Fernández</v>
      </c>
      <c r="AC66" s="26">
        <f t="shared" ref="AC66:AC129" si="19">SUM(J66,L66,N66,P66,R66)</f>
        <v>5</v>
      </c>
      <c r="AD66" s="26">
        <f t="shared" ref="AD66:AD129" si="20">SUM(I66,K66,M66,O66,Q66)</f>
        <v>12</v>
      </c>
      <c r="AE66" s="26">
        <f t="shared" ref="AE66:AE129" si="21">SUM(AC66,AD66)</f>
        <v>17</v>
      </c>
      <c r="AF66" s="44">
        <f t="shared" ref="AF66:AF97" si="22">AC66/AE66*100</f>
        <v>29.411764705882355</v>
      </c>
    </row>
    <row r="67" spans="1:32" x14ac:dyDescent="0.35">
      <c r="A67" s="8">
        <v>1992</v>
      </c>
      <c r="B67" s="7" t="s">
        <v>197</v>
      </c>
      <c r="C67" s="8" t="s">
        <v>156</v>
      </c>
      <c r="D67" s="8" t="s">
        <v>358</v>
      </c>
      <c r="E67" s="8" t="s">
        <v>333</v>
      </c>
      <c r="F67" s="19" t="s">
        <v>157</v>
      </c>
      <c r="G67" s="24">
        <v>2</v>
      </c>
      <c r="H67" s="9">
        <v>0</v>
      </c>
      <c r="I67" s="24">
        <v>6</v>
      </c>
      <c r="J67" s="24">
        <v>3</v>
      </c>
      <c r="K67" s="24">
        <v>3</v>
      </c>
      <c r="L67" s="24">
        <v>6</v>
      </c>
      <c r="M67" s="24">
        <v>6</v>
      </c>
      <c r="N67" s="24">
        <v>4</v>
      </c>
      <c r="O67" s="24">
        <v>6</v>
      </c>
      <c r="P67" s="24">
        <v>2</v>
      </c>
      <c r="Q67" s="24"/>
      <c r="R67" s="24"/>
      <c r="S67" s="8" t="s">
        <v>149</v>
      </c>
      <c r="T67" s="8" t="s">
        <v>366</v>
      </c>
      <c r="U67" s="8" t="s">
        <v>334</v>
      </c>
      <c r="V67" s="24">
        <v>1</v>
      </c>
      <c r="W67" t="str">
        <f t="shared" si="14"/>
        <v>Jim Courier</v>
      </c>
      <c r="X67" s="26">
        <f t="shared" si="13"/>
        <v>21</v>
      </c>
      <c r="Y67" s="26">
        <f t="shared" si="15"/>
        <v>15</v>
      </c>
      <c r="Z67" s="26">
        <f t="shared" si="16"/>
        <v>36</v>
      </c>
      <c r="AA67" s="43">
        <f t="shared" si="17"/>
        <v>58.333333333333336</v>
      </c>
      <c r="AB67" t="str">
        <f t="shared" si="18"/>
        <v>Stefan Edberg</v>
      </c>
      <c r="AC67" s="26">
        <f t="shared" si="19"/>
        <v>15</v>
      </c>
      <c r="AD67" s="26">
        <f t="shared" si="20"/>
        <v>21</v>
      </c>
      <c r="AE67" s="26">
        <f t="shared" si="21"/>
        <v>36</v>
      </c>
      <c r="AF67" s="44">
        <f t="shared" si="22"/>
        <v>41.666666666666671</v>
      </c>
    </row>
    <row r="68" spans="1:32" x14ac:dyDescent="0.35">
      <c r="A68" s="7">
        <v>1991</v>
      </c>
      <c r="B68" s="7" t="s">
        <v>330</v>
      </c>
      <c r="C68" s="7" t="s">
        <v>470</v>
      </c>
      <c r="D68" s="7" t="s">
        <v>356</v>
      </c>
      <c r="E68" s="7" t="s">
        <v>335</v>
      </c>
      <c r="F68" s="20" t="s">
        <v>291</v>
      </c>
      <c r="G68" s="25">
        <v>2</v>
      </c>
      <c r="H68" s="11">
        <v>0</v>
      </c>
      <c r="I68" s="25">
        <v>5</v>
      </c>
      <c r="J68" s="25">
        <v>7</v>
      </c>
      <c r="K68" s="25">
        <v>6</v>
      </c>
      <c r="L68" s="25">
        <v>3</v>
      </c>
      <c r="M68" s="25">
        <v>6</v>
      </c>
      <c r="N68" s="25">
        <v>1</v>
      </c>
      <c r="O68" s="25"/>
      <c r="P68" s="25"/>
      <c r="Q68" s="25"/>
      <c r="R68" s="25"/>
      <c r="S68" s="7" t="s">
        <v>290</v>
      </c>
      <c r="T68" s="7" t="s">
        <v>448</v>
      </c>
      <c r="U68" s="7" t="s">
        <v>346</v>
      </c>
      <c r="V68" s="25">
        <v>10</v>
      </c>
      <c r="W68" t="str">
        <f t="shared" si="14"/>
        <v>Monica Seles(Serbia)</v>
      </c>
      <c r="X68" s="26">
        <f t="shared" si="13"/>
        <v>17</v>
      </c>
      <c r="Y68" s="26">
        <f t="shared" si="15"/>
        <v>11</v>
      </c>
      <c r="Z68" s="26">
        <f t="shared" si="16"/>
        <v>28</v>
      </c>
      <c r="AA68" s="43">
        <f t="shared" si="17"/>
        <v>60.714285714285708</v>
      </c>
      <c r="AB68" t="str">
        <f t="shared" si="18"/>
        <v>Jana Novotná</v>
      </c>
      <c r="AC68" s="26">
        <f t="shared" si="19"/>
        <v>11</v>
      </c>
      <c r="AD68" s="26">
        <f t="shared" si="20"/>
        <v>17</v>
      </c>
      <c r="AE68" s="26">
        <f t="shared" si="21"/>
        <v>28</v>
      </c>
      <c r="AF68" s="44">
        <f t="shared" si="22"/>
        <v>39.285714285714285</v>
      </c>
    </row>
    <row r="69" spans="1:32" x14ac:dyDescent="0.35">
      <c r="A69" s="7">
        <v>1991</v>
      </c>
      <c r="B69" s="7" t="s">
        <v>197</v>
      </c>
      <c r="C69" s="7" t="s">
        <v>154</v>
      </c>
      <c r="D69" s="7" t="s">
        <v>342</v>
      </c>
      <c r="E69" s="7" t="s">
        <v>340</v>
      </c>
      <c r="F69" s="20" t="s">
        <v>155</v>
      </c>
      <c r="G69" s="25">
        <v>2</v>
      </c>
      <c r="H69" s="11">
        <v>0</v>
      </c>
      <c r="I69" s="25">
        <v>1</v>
      </c>
      <c r="J69" s="25">
        <v>6</v>
      </c>
      <c r="K69" s="25">
        <v>6</v>
      </c>
      <c r="L69" s="25">
        <v>4</v>
      </c>
      <c r="M69" s="25">
        <v>6</v>
      </c>
      <c r="N69" s="25">
        <v>4</v>
      </c>
      <c r="O69" s="25">
        <v>6</v>
      </c>
      <c r="P69" s="25">
        <v>4</v>
      </c>
      <c r="Q69" s="25"/>
      <c r="R69" s="25"/>
      <c r="S69" s="7" t="s">
        <v>146</v>
      </c>
      <c r="T69" s="7" t="s">
        <v>448</v>
      </c>
      <c r="U69" s="7" t="s">
        <v>346</v>
      </c>
      <c r="V69" s="25">
        <v>3</v>
      </c>
      <c r="W69" t="str">
        <f t="shared" si="14"/>
        <v>Boris Becker</v>
      </c>
      <c r="X69" s="26">
        <f t="shared" si="13"/>
        <v>19</v>
      </c>
      <c r="Y69" s="26">
        <f t="shared" si="15"/>
        <v>18</v>
      </c>
      <c r="Z69" s="26">
        <f t="shared" si="16"/>
        <v>37</v>
      </c>
      <c r="AA69" s="43">
        <f t="shared" si="17"/>
        <v>51.351351351351347</v>
      </c>
      <c r="AB69" t="str">
        <f t="shared" si="18"/>
        <v>Ivan Lendl</v>
      </c>
      <c r="AC69" s="26">
        <f t="shared" si="19"/>
        <v>18</v>
      </c>
      <c r="AD69" s="26">
        <f t="shared" si="20"/>
        <v>19</v>
      </c>
      <c r="AE69" s="26">
        <f t="shared" si="21"/>
        <v>37</v>
      </c>
      <c r="AF69" s="44">
        <f t="shared" si="22"/>
        <v>48.648648648648653</v>
      </c>
    </row>
    <row r="70" spans="1:32" x14ac:dyDescent="0.35">
      <c r="A70" s="8">
        <v>1990</v>
      </c>
      <c r="B70" s="7" t="s">
        <v>330</v>
      </c>
      <c r="C70" s="8" t="s">
        <v>287</v>
      </c>
      <c r="D70" s="8" t="s">
        <v>342</v>
      </c>
      <c r="E70" s="8" t="s">
        <v>340</v>
      </c>
      <c r="F70" s="19" t="s">
        <v>238</v>
      </c>
      <c r="G70" s="24">
        <v>1</v>
      </c>
      <c r="H70" s="9">
        <v>0</v>
      </c>
      <c r="I70" s="24">
        <v>6</v>
      </c>
      <c r="J70" s="24">
        <v>3</v>
      </c>
      <c r="K70" s="24">
        <v>6</v>
      </c>
      <c r="L70" s="24">
        <v>4</v>
      </c>
      <c r="M70" s="24"/>
      <c r="N70" s="24"/>
      <c r="O70" s="24"/>
      <c r="P70" s="24"/>
      <c r="Q70" s="24"/>
      <c r="R70" s="24"/>
      <c r="S70" s="8" t="s">
        <v>288</v>
      </c>
      <c r="T70" s="8" t="s">
        <v>358</v>
      </c>
      <c r="U70" s="8" t="s">
        <v>333</v>
      </c>
      <c r="V70" s="24">
        <v>6</v>
      </c>
      <c r="W70" t="str">
        <f t="shared" si="14"/>
        <v>Steffi Graf</v>
      </c>
      <c r="X70" s="26">
        <f t="shared" si="13"/>
        <v>12</v>
      </c>
      <c r="Y70" s="26">
        <f t="shared" si="15"/>
        <v>7</v>
      </c>
      <c r="Z70" s="26">
        <f t="shared" si="16"/>
        <v>19</v>
      </c>
      <c r="AA70" s="43">
        <f t="shared" si="17"/>
        <v>63.157894736842103</v>
      </c>
      <c r="AB70" t="str">
        <f t="shared" si="18"/>
        <v>Mary Joe Fernández</v>
      </c>
      <c r="AC70" s="26">
        <f t="shared" si="19"/>
        <v>7</v>
      </c>
      <c r="AD70" s="26">
        <f t="shared" si="20"/>
        <v>12</v>
      </c>
      <c r="AE70" s="26">
        <f t="shared" si="21"/>
        <v>19</v>
      </c>
      <c r="AF70" s="44">
        <f t="shared" si="22"/>
        <v>36.84210526315789</v>
      </c>
    </row>
    <row r="71" spans="1:32" s="33" customFormat="1" x14ac:dyDescent="0.35">
      <c r="A71" s="28">
        <v>1990</v>
      </c>
      <c r="B71" s="29" t="s">
        <v>197</v>
      </c>
      <c r="C71" s="28" t="s">
        <v>146</v>
      </c>
      <c r="D71" s="28" t="s">
        <v>448</v>
      </c>
      <c r="E71" s="28" t="s">
        <v>346</v>
      </c>
      <c r="F71" s="30" t="s">
        <v>464</v>
      </c>
      <c r="G71" s="31">
        <v>1</v>
      </c>
      <c r="H71" s="32">
        <v>0</v>
      </c>
      <c r="I71" s="31">
        <v>4</v>
      </c>
      <c r="J71" s="31">
        <v>6</v>
      </c>
      <c r="K71" s="31">
        <v>7</v>
      </c>
      <c r="L71" s="31">
        <v>6</v>
      </c>
      <c r="M71" s="31">
        <v>5</v>
      </c>
      <c r="N71" s="31">
        <v>2</v>
      </c>
      <c r="O71" s="31"/>
      <c r="P71" s="31"/>
      <c r="Q71" s="31"/>
      <c r="R71" s="31"/>
      <c r="S71" s="28" t="s">
        <v>149</v>
      </c>
      <c r="T71" s="28" t="s">
        <v>366</v>
      </c>
      <c r="U71" s="28" t="s">
        <v>334</v>
      </c>
      <c r="V71" s="31">
        <v>3</v>
      </c>
      <c r="W71" s="33" t="str">
        <f t="shared" si="14"/>
        <v>Ivan Lendl</v>
      </c>
      <c r="X71" s="34">
        <f t="shared" si="13"/>
        <v>16</v>
      </c>
      <c r="Y71" s="34">
        <f t="shared" si="15"/>
        <v>14</v>
      </c>
      <c r="Z71" s="34">
        <f t="shared" si="16"/>
        <v>30</v>
      </c>
      <c r="AA71" s="43">
        <f t="shared" si="17"/>
        <v>53.333333333333336</v>
      </c>
      <c r="AB71" s="33" t="str">
        <f t="shared" si="18"/>
        <v>Stefan Edberg</v>
      </c>
      <c r="AC71" s="26">
        <f t="shared" si="19"/>
        <v>14</v>
      </c>
      <c r="AD71" s="26">
        <f t="shared" si="20"/>
        <v>16</v>
      </c>
      <c r="AE71" s="26">
        <f t="shared" si="21"/>
        <v>30</v>
      </c>
      <c r="AF71" s="44">
        <f t="shared" si="22"/>
        <v>46.666666666666664</v>
      </c>
    </row>
    <row r="72" spans="1:32" x14ac:dyDescent="0.35">
      <c r="A72" s="7">
        <v>1989</v>
      </c>
      <c r="B72" s="7" t="s">
        <v>330</v>
      </c>
      <c r="C72" s="7" t="s">
        <v>287</v>
      </c>
      <c r="D72" s="7" t="s">
        <v>342</v>
      </c>
      <c r="E72" s="7" t="s">
        <v>340</v>
      </c>
      <c r="F72" s="20" t="s">
        <v>224</v>
      </c>
      <c r="G72" s="25">
        <v>1</v>
      </c>
      <c r="H72" s="11">
        <v>0</v>
      </c>
      <c r="I72" s="25">
        <v>6</v>
      </c>
      <c r="J72" s="25">
        <v>4</v>
      </c>
      <c r="K72" s="25">
        <v>6</v>
      </c>
      <c r="L72" s="25">
        <v>4</v>
      </c>
      <c r="M72" s="25"/>
      <c r="N72" s="25"/>
      <c r="O72" s="25"/>
      <c r="P72" s="25"/>
      <c r="Q72" s="25"/>
      <c r="R72" s="25"/>
      <c r="S72" s="7" t="s">
        <v>285</v>
      </c>
      <c r="T72" s="7" t="s">
        <v>448</v>
      </c>
      <c r="U72" s="7" t="s">
        <v>346</v>
      </c>
      <c r="V72" s="25">
        <v>5</v>
      </c>
      <c r="W72" t="str">
        <f t="shared" si="14"/>
        <v>Steffi Graf</v>
      </c>
      <c r="X72" s="26">
        <f t="shared" si="13"/>
        <v>12</v>
      </c>
      <c r="Y72" s="26">
        <f t="shared" si="15"/>
        <v>8</v>
      </c>
      <c r="Z72" s="26">
        <f t="shared" si="16"/>
        <v>20</v>
      </c>
      <c r="AA72" s="43">
        <f t="shared" si="17"/>
        <v>60</v>
      </c>
      <c r="AB72" t="str">
        <f t="shared" si="18"/>
        <v>Helena Suková</v>
      </c>
      <c r="AC72" s="26">
        <f t="shared" si="19"/>
        <v>8</v>
      </c>
      <c r="AD72" s="26">
        <f t="shared" si="20"/>
        <v>12</v>
      </c>
      <c r="AE72" s="26">
        <f t="shared" si="21"/>
        <v>20</v>
      </c>
      <c r="AF72" s="44">
        <f t="shared" si="22"/>
        <v>40</v>
      </c>
    </row>
    <row r="73" spans="1:32" x14ac:dyDescent="0.35">
      <c r="A73" s="7">
        <v>1989</v>
      </c>
      <c r="B73" s="7" t="s">
        <v>197</v>
      </c>
      <c r="C73" s="7" t="s">
        <v>146</v>
      </c>
      <c r="D73" s="7" t="s">
        <v>448</v>
      </c>
      <c r="E73" s="13" t="s">
        <v>346</v>
      </c>
      <c r="F73" s="20" t="s">
        <v>153</v>
      </c>
      <c r="G73" s="25">
        <v>2</v>
      </c>
      <c r="H73" s="11">
        <v>0</v>
      </c>
      <c r="I73" s="25">
        <v>6</v>
      </c>
      <c r="J73" s="25">
        <v>2</v>
      </c>
      <c r="K73" s="25">
        <v>6</v>
      </c>
      <c r="L73" s="25">
        <v>2</v>
      </c>
      <c r="M73" s="25">
        <v>6</v>
      </c>
      <c r="N73" s="25">
        <v>2</v>
      </c>
      <c r="O73" s="25"/>
      <c r="P73" s="25"/>
      <c r="Q73" s="25"/>
      <c r="R73" s="25"/>
      <c r="S73" s="7" t="s">
        <v>152</v>
      </c>
      <c r="T73" s="7" t="s">
        <v>448</v>
      </c>
      <c r="U73" s="7" t="s">
        <v>346</v>
      </c>
      <c r="V73" s="25">
        <v>9</v>
      </c>
      <c r="W73" t="str">
        <f t="shared" si="14"/>
        <v>Ivan Lendl</v>
      </c>
      <c r="X73" s="26">
        <f t="shared" si="13"/>
        <v>18</v>
      </c>
      <c r="Y73" s="26">
        <f t="shared" si="15"/>
        <v>6</v>
      </c>
      <c r="Z73" s="26">
        <f t="shared" si="16"/>
        <v>24</v>
      </c>
      <c r="AA73" s="43">
        <f t="shared" si="17"/>
        <v>75</v>
      </c>
      <c r="AB73" t="str">
        <f t="shared" si="18"/>
        <v>Miloslav Mečíř</v>
      </c>
      <c r="AC73" s="26">
        <f t="shared" si="19"/>
        <v>6</v>
      </c>
      <c r="AD73" s="26">
        <f t="shared" si="20"/>
        <v>18</v>
      </c>
      <c r="AE73" s="26">
        <f t="shared" si="21"/>
        <v>24</v>
      </c>
      <c r="AF73" s="44">
        <f t="shared" si="22"/>
        <v>25</v>
      </c>
    </row>
    <row r="74" spans="1:32" x14ac:dyDescent="0.35">
      <c r="A74" s="8">
        <v>1988</v>
      </c>
      <c r="B74" s="7" t="s">
        <v>330</v>
      </c>
      <c r="C74" s="8" t="s">
        <v>287</v>
      </c>
      <c r="D74" s="8" t="s">
        <v>342</v>
      </c>
      <c r="E74" s="8" t="s">
        <v>340</v>
      </c>
      <c r="F74" s="19" t="s">
        <v>427</v>
      </c>
      <c r="G74" s="24">
        <v>1</v>
      </c>
      <c r="H74" s="9">
        <v>0</v>
      </c>
      <c r="I74" s="24">
        <v>6</v>
      </c>
      <c r="J74" s="24">
        <v>1</v>
      </c>
      <c r="K74" s="24">
        <v>7</v>
      </c>
      <c r="L74" s="24">
        <v>6</v>
      </c>
      <c r="M74" s="24"/>
      <c r="N74" s="24"/>
      <c r="O74" s="24"/>
      <c r="P74" s="24"/>
      <c r="Q74" s="24"/>
      <c r="R74" s="24"/>
      <c r="S74" s="8" t="s">
        <v>268</v>
      </c>
      <c r="T74" s="8" t="s">
        <v>358</v>
      </c>
      <c r="U74" s="8" t="s">
        <v>333</v>
      </c>
      <c r="V74" s="24">
        <v>3</v>
      </c>
      <c r="W74" t="str">
        <f t="shared" si="14"/>
        <v>Steffi Graf</v>
      </c>
      <c r="X74" s="26">
        <f t="shared" si="13"/>
        <v>13</v>
      </c>
      <c r="Y74" s="26">
        <f t="shared" si="15"/>
        <v>7</v>
      </c>
      <c r="Z74" s="26">
        <f t="shared" si="16"/>
        <v>20</v>
      </c>
      <c r="AA74" s="43">
        <f t="shared" si="17"/>
        <v>65</v>
      </c>
      <c r="AB74" t="str">
        <f t="shared" si="18"/>
        <v>Chris Evert</v>
      </c>
      <c r="AC74" s="26">
        <f t="shared" si="19"/>
        <v>7</v>
      </c>
      <c r="AD74" s="26">
        <f t="shared" si="20"/>
        <v>13</v>
      </c>
      <c r="AE74" s="26">
        <f t="shared" si="21"/>
        <v>20</v>
      </c>
      <c r="AF74" s="44">
        <f t="shared" si="22"/>
        <v>35</v>
      </c>
    </row>
    <row r="75" spans="1:32" x14ac:dyDescent="0.35">
      <c r="A75" s="8">
        <v>1988</v>
      </c>
      <c r="B75" s="7" t="s">
        <v>197</v>
      </c>
      <c r="C75" s="8" t="s">
        <v>145</v>
      </c>
      <c r="D75" s="8" t="s">
        <v>366</v>
      </c>
      <c r="E75" s="8" t="s">
        <v>334</v>
      </c>
      <c r="F75" s="19" t="s">
        <v>404</v>
      </c>
      <c r="G75" s="24">
        <v>3</v>
      </c>
      <c r="H75" s="9">
        <v>0</v>
      </c>
      <c r="I75" s="24">
        <v>6</v>
      </c>
      <c r="J75" s="24">
        <v>3</v>
      </c>
      <c r="K75" s="24">
        <v>6</v>
      </c>
      <c r="L75" s="24">
        <v>7</v>
      </c>
      <c r="M75" s="24">
        <v>3</v>
      </c>
      <c r="N75" s="24">
        <v>6</v>
      </c>
      <c r="O75" s="24">
        <v>6</v>
      </c>
      <c r="P75" s="24">
        <v>1</v>
      </c>
      <c r="Q75" s="24">
        <v>8</v>
      </c>
      <c r="R75" s="24">
        <v>6</v>
      </c>
      <c r="S75" s="8" t="s">
        <v>151</v>
      </c>
      <c r="T75" s="8" t="s">
        <v>355</v>
      </c>
      <c r="U75" s="8" t="s">
        <v>351</v>
      </c>
      <c r="V75" s="24">
        <v>4</v>
      </c>
      <c r="W75" t="str">
        <f t="shared" si="14"/>
        <v>Mats Wilander</v>
      </c>
      <c r="X75" s="26">
        <f t="shared" si="13"/>
        <v>29</v>
      </c>
      <c r="Y75" s="26">
        <f t="shared" si="15"/>
        <v>23</v>
      </c>
      <c r="Z75" s="26">
        <f t="shared" si="16"/>
        <v>52</v>
      </c>
      <c r="AA75" s="43">
        <f t="shared" si="17"/>
        <v>55.769230769230774</v>
      </c>
      <c r="AB75" t="str">
        <f t="shared" si="18"/>
        <v>Pat Cash</v>
      </c>
      <c r="AC75" s="26">
        <f t="shared" si="19"/>
        <v>23</v>
      </c>
      <c r="AD75" s="26">
        <f t="shared" si="20"/>
        <v>29</v>
      </c>
      <c r="AE75" s="26">
        <f t="shared" si="21"/>
        <v>52</v>
      </c>
      <c r="AF75" s="44">
        <f t="shared" si="22"/>
        <v>44.230769230769226</v>
      </c>
    </row>
    <row r="76" spans="1:32" x14ac:dyDescent="0.35">
      <c r="A76" s="7">
        <v>1987</v>
      </c>
      <c r="B76" s="7" t="s">
        <v>330</v>
      </c>
      <c r="C76" s="7" t="s">
        <v>279</v>
      </c>
      <c r="D76" s="7" t="s">
        <v>448</v>
      </c>
      <c r="E76" s="13" t="s">
        <v>346</v>
      </c>
      <c r="F76" s="20" t="s">
        <v>426</v>
      </c>
      <c r="G76" s="25">
        <v>2</v>
      </c>
      <c r="H76" s="11">
        <v>0</v>
      </c>
      <c r="I76" s="25">
        <v>7</v>
      </c>
      <c r="J76" s="25">
        <v>5</v>
      </c>
      <c r="K76" s="25">
        <v>7</v>
      </c>
      <c r="L76" s="25">
        <v>6</v>
      </c>
      <c r="M76" s="25"/>
      <c r="N76" s="25"/>
      <c r="O76" s="25"/>
      <c r="P76" s="25"/>
      <c r="Q76" s="25"/>
      <c r="R76" s="25"/>
      <c r="S76" s="7" t="s">
        <v>282</v>
      </c>
      <c r="T76" s="7" t="s">
        <v>358</v>
      </c>
      <c r="U76" s="7" t="s">
        <v>333</v>
      </c>
      <c r="V76" s="25">
        <v>1</v>
      </c>
      <c r="W76" t="str">
        <f t="shared" si="14"/>
        <v>Hana Mandlíková</v>
      </c>
      <c r="X76" s="26">
        <f t="shared" si="13"/>
        <v>14</v>
      </c>
      <c r="Y76" s="26">
        <f t="shared" si="15"/>
        <v>11</v>
      </c>
      <c r="Z76" s="26">
        <f t="shared" si="16"/>
        <v>25</v>
      </c>
      <c r="AA76" s="43">
        <f t="shared" si="17"/>
        <v>56.000000000000007</v>
      </c>
      <c r="AB76" t="str">
        <f t="shared" si="18"/>
        <v>Martina Navratilova</v>
      </c>
      <c r="AC76" s="26">
        <f t="shared" si="19"/>
        <v>11</v>
      </c>
      <c r="AD76" s="26">
        <f t="shared" si="20"/>
        <v>14</v>
      </c>
      <c r="AE76" s="26">
        <f t="shared" si="21"/>
        <v>25</v>
      </c>
      <c r="AF76" s="44">
        <f t="shared" si="22"/>
        <v>44</v>
      </c>
    </row>
    <row r="77" spans="1:32" x14ac:dyDescent="0.35">
      <c r="A77" s="7">
        <v>1987</v>
      </c>
      <c r="B77" s="7" t="s">
        <v>197</v>
      </c>
      <c r="C77" s="7" t="s">
        <v>149</v>
      </c>
      <c r="D77" s="7" t="s">
        <v>366</v>
      </c>
      <c r="E77" s="13" t="s">
        <v>334</v>
      </c>
      <c r="F77" s="20" t="s">
        <v>49</v>
      </c>
      <c r="G77" s="25">
        <v>4</v>
      </c>
      <c r="H77" s="11">
        <v>0</v>
      </c>
      <c r="I77" s="25">
        <v>6</v>
      </c>
      <c r="J77" s="25">
        <v>3</v>
      </c>
      <c r="K77" s="25">
        <v>6</v>
      </c>
      <c r="L77" s="25">
        <v>4</v>
      </c>
      <c r="M77" s="25">
        <v>3</v>
      </c>
      <c r="N77" s="25">
        <v>6</v>
      </c>
      <c r="O77" s="25">
        <v>5</v>
      </c>
      <c r="P77" s="25">
        <v>7</v>
      </c>
      <c r="Q77" s="25">
        <v>6</v>
      </c>
      <c r="R77" s="25">
        <v>3</v>
      </c>
      <c r="S77" s="7" t="s">
        <v>151</v>
      </c>
      <c r="T77" s="7" t="s">
        <v>355</v>
      </c>
      <c r="U77" s="7" t="s">
        <v>351</v>
      </c>
      <c r="V77" s="25">
        <v>11</v>
      </c>
      <c r="W77" t="str">
        <f t="shared" si="14"/>
        <v>Stefan Edberg</v>
      </c>
      <c r="X77" s="26">
        <f t="shared" si="13"/>
        <v>26</v>
      </c>
      <c r="Y77" s="26">
        <f t="shared" si="15"/>
        <v>23</v>
      </c>
      <c r="Z77" s="26">
        <f t="shared" si="16"/>
        <v>49</v>
      </c>
      <c r="AA77" s="43">
        <f t="shared" si="17"/>
        <v>53.061224489795919</v>
      </c>
      <c r="AB77" t="str">
        <f t="shared" si="18"/>
        <v>Pat Cash</v>
      </c>
      <c r="AC77" s="26">
        <f t="shared" si="19"/>
        <v>23</v>
      </c>
      <c r="AD77" s="26">
        <f t="shared" si="20"/>
        <v>26</v>
      </c>
      <c r="AE77" s="26">
        <f t="shared" si="21"/>
        <v>49</v>
      </c>
      <c r="AF77" s="44">
        <f t="shared" si="22"/>
        <v>46.938775510204081</v>
      </c>
    </row>
    <row r="78" spans="1:32" x14ac:dyDescent="0.35">
      <c r="A78" s="7">
        <v>1985</v>
      </c>
      <c r="B78" s="7" t="s">
        <v>330</v>
      </c>
      <c r="C78" s="7" t="s">
        <v>282</v>
      </c>
      <c r="D78" s="7" t="s">
        <v>358</v>
      </c>
      <c r="E78" s="13" t="s">
        <v>333</v>
      </c>
      <c r="F78" s="20" t="s">
        <v>286</v>
      </c>
      <c r="G78" s="25">
        <v>2</v>
      </c>
      <c r="H78" s="11">
        <v>0</v>
      </c>
      <c r="I78" s="24">
        <v>6</v>
      </c>
      <c r="J78" s="24">
        <v>2</v>
      </c>
      <c r="K78" s="24">
        <v>4</v>
      </c>
      <c r="L78" s="24">
        <v>6</v>
      </c>
      <c r="M78" s="24">
        <v>6</v>
      </c>
      <c r="N78" s="24">
        <v>2</v>
      </c>
      <c r="O78" s="24"/>
      <c r="P78" s="24"/>
      <c r="Q78" s="24"/>
      <c r="R78" s="24"/>
      <c r="S78" s="7" t="s">
        <v>268</v>
      </c>
      <c r="T78" s="7" t="s">
        <v>358</v>
      </c>
      <c r="U78" s="7" t="s">
        <v>333</v>
      </c>
      <c r="V78" s="25">
        <v>1</v>
      </c>
      <c r="W78" t="str">
        <f t="shared" si="14"/>
        <v>Martina Navratilova</v>
      </c>
      <c r="X78" s="26">
        <f t="shared" si="13"/>
        <v>16</v>
      </c>
      <c r="Y78" s="26">
        <f t="shared" si="15"/>
        <v>10</v>
      </c>
      <c r="Z78" s="26">
        <f t="shared" si="16"/>
        <v>26</v>
      </c>
      <c r="AA78" s="43">
        <f t="shared" si="17"/>
        <v>61.53846153846154</v>
      </c>
      <c r="AB78" t="str">
        <f t="shared" si="18"/>
        <v>Chris Evert</v>
      </c>
      <c r="AC78" s="26">
        <f t="shared" si="19"/>
        <v>10</v>
      </c>
      <c r="AD78" s="26">
        <f t="shared" si="20"/>
        <v>16</v>
      </c>
      <c r="AE78" s="26">
        <f t="shared" si="21"/>
        <v>26</v>
      </c>
      <c r="AF78" s="44">
        <f t="shared" si="22"/>
        <v>38.461538461538467</v>
      </c>
    </row>
    <row r="79" spans="1:32" x14ac:dyDescent="0.35">
      <c r="A79" s="8">
        <v>1985</v>
      </c>
      <c r="B79" s="7" t="s">
        <v>197</v>
      </c>
      <c r="C79" s="8" t="s">
        <v>149</v>
      </c>
      <c r="D79" s="8" t="s">
        <v>366</v>
      </c>
      <c r="E79" s="8" t="s">
        <v>334</v>
      </c>
      <c r="F79" s="19" t="s">
        <v>150</v>
      </c>
      <c r="G79" s="24">
        <v>5</v>
      </c>
      <c r="H79" s="9">
        <v>0</v>
      </c>
      <c r="I79" s="24">
        <v>6</v>
      </c>
      <c r="J79" s="24">
        <v>4</v>
      </c>
      <c r="K79" s="24">
        <v>6</v>
      </c>
      <c r="L79" s="24">
        <v>3</v>
      </c>
      <c r="M79" s="24">
        <v>6</v>
      </c>
      <c r="N79" s="24">
        <v>3</v>
      </c>
      <c r="O79" s="24"/>
      <c r="P79" s="24"/>
      <c r="Q79" s="24"/>
      <c r="R79" s="24"/>
      <c r="S79" s="8" t="s">
        <v>145</v>
      </c>
      <c r="T79" s="8" t="s">
        <v>366</v>
      </c>
      <c r="U79" s="8" t="s">
        <v>334</v>
      </c>
      <c r="V79" s="24">
        <v>3</v>
      </c>
      <c r="W79" t="str">
        <f t="shared" si="14"/>
        <v>Stefan Edberg</v>
      </c>
      <c r="X79" s="26">
        <f t="shared" si="13"/>
        <v>18</v>
      </c>
      <c r="Y79" s="26">
        <f t="shared" si="15"/>
        <v>10</v>
      </c>
      <c r="Z79" s="26">
        <f t="shared" si="16"/>
        <v>28</v>
      </c>
      <c r="AA79" s="43">
        <f t="shared" si="17"/>
        <v>64.285714285714292</v>
      </c>
      <c r="AB79" t="str">
        <f t="shared" si="18"/>
        <v>Mats Wilander</v>
      </c>
      <c r="AC79" s="26">
        <f t="shared" si="19"/>
        <v>10</v>
      </c>
      <c r="AD79" s="26">
        <f t="shared" si="20"/>
        <v>18</v>
      </c>
      <c r="AE79" s="26">
        <f t="shared" si="21"/>
        <v>28</v>
      </c>
      <c r="AF79" s="44">
        <f t="shared" si="22"/>
        <v>35.714285714285715</v>
      </c>
    </row>
    <row r="80" spans="1:32" x14ac:dyDescent="0.35">
      <c r="A80" s="8">
        <v>1984</v>
      </c>
      <c r="B80" s="7" t="s">
        <v>330</v>
      </c>
      <c r="C80" s="8" t="s">
        <v>268</v>
      </c>
      <c r="D80" s="8" t="s">
        <v>358</v>
      </c>
      <c r="E80" s="8" t="s">
        <v>333</v>
      </c>
      <c r="F80" s="19" t="s">
        <v>425</v>
      </c>
      <c r="G80" s="24">
        <v>2</v>
      </c>
      <c r="H80" s="9">
        <v>0</v>
      </c>
      <c r="I80" s="25">
        <v>6</v>
      </c>
      <c r="J80" s="25">
        <v>7</v>
      </c>
      <c r="K80" s="25">
        <v>6</v>
      </c>
      <c r="L80" s="25">
        <v>1</v>
      </c>
      <c r="M80" s="25">
        <v>6</v>
      </c>
      <c r="N80" s="25">
        <v>3</v>
      </c>
      <c r="O80" s="25"/>
      <c r="P80" s="25"/>
      <c r="Q80" s="25"/>
      <c r="R80" s="25"/>
      <c r="S80" s="8" t="s">
        <v>285</v>
      </c>
      <c r="T80" s="8" t="s">
        <v>448</v>
      </c>
      <c r="U80" s="8" t="s">
        <v>346</v>
      </c>
      <c r="V80" s="24">
        <v>9</v>
      </c>
      <c r="W80" t="str">
        <f t="shared" si="14"/>
        <v>Chris Evert</v>
      </c>
      <c r="X80" s="26">
        <f t="shared" si="13"/>
        <v>18</v>
      </c>
      <c r="Y80" s="26">
        <f t="shared" si="15"/>
        <v>11</v>
      </c>
      <c r="Z80" s="26">
        <f t="shared" si="16"/>
        <v>29</v>
      </c>
      <c r="AA80" s="43">
        <f t="shared" si="17"/>
        <v>62.068965517241381</v>
      </c>
      <c r="AB80" t="str">
        <f t="shared" si="18"/>
        <v>Helena Suková</v>
      </c>
      <c r="AC80" s="26">
        <f t="shared" si="19"/>
        <v>11</v>
      </c>
      <c r="AD80" s="26">
        <f t="shared" si="20"/>
        <v>18</v>
      </c>
      <c r="AE80" s="26">
        <f t="shared" si="21"/>
        <v>29</v>
      </c>
      <c r="AF80" s="44">
        <f t="shared" si="22"/>
        <v>37.931034482758619</v>
      </c>
    </row>
    <row r="81" spans="1:32" x14ac:dyDescent="0.35">
      <c r="A81" s="7">
        <v>1984</v>
      </c>
      <c r="B81" s="7" t="s">
        <v>197</v>
      </c>
      <c r="C81" s="7" t="s">
        <v>145</v>
      </c>
      <c r="D81" s="7" t="s">
        <v>366</v>
      </c>
      <c r="E81" s="13" t="s">
        <v>334</v>
      </c>
      <c r="F81" s="20" t="s">
        <v>403</v>
      </c>
      <c r="G81" s="25">
        <v>2</v>
      </c>
      <c r="H81" s="11">
        <v>0</v>
      </c>
      <c r="I81" s="25">
        <v>6</v>
      </c>
      <c r="J81" s="25">
        <v>7</v>
      </c>
      <c r="K81" s="25">
        <v>6</v>
      </c>
      <c r="L81" s="25">
        <v>4</v>
      </c>
      <c r="M81" s="25">
        <v>7</v>
      </c>
      <c r="N81" s="25">
        <v>6</v>
      </c>
      <c r="O81" s="25">
        <v>6</v>
      </c>
      <c r="P81" s="25">
        <v>2</v>
      </c>
      <c r="Q81" s="25"/>
      <c r="R81" s="25"/>
      <c r="S81" s="7" t="s">
        <v>148</v>
      </c>
      <c r="T81" s="7" t="s">
        <v>368</v>
      </c>
      <c r="U81" s="7" t="s">
        <v>337</v>
      </c>
      <c r="V81" s="25">
        <v>9</v>
      </c>
      <c r="W81" t="str">
        <f t="shared" si="14"/>
        <v>Mats Wilander</v>
      </c>
      <c r="X81" s="26">
        <f t="shared" si="13"/>
        <v>25</v>
      </c>
      <c r="Y81" s="26">
        <f t="shared" si="15"/>
        <v>19</v>
      </c>
      <c r="Z81" s="26">
        <f t="shared" si="16"/>
        <v>44</v>
      </c>
      <c r="AA81" s="43">
        <f t="shared" si="17"/>
        <v>56.81818181818182</v>
      </c>
      <c r="AB81" t="str">
        <f t="shared" si="18"/>
        <v>Kevin Curren</v>
      </c>
      <c r="AC81" s="26">
        <f t="shared" si="19"/>
        <v>19</v>
      </c>
      <c r="AD81" s="26">
        <f t="shared" si="20"/>
        <v>25</v>
      </c>
      <c r="AE81" s="26">
        <f t="shared" si="21"/>
        <v>44</v>
      </c>
      <c r="AF81" s="44">
        <f t="shared" si="22"/>
        <v>43.18181818181818</v>
      </c>
    </row>
    <row r="82" spans="1:32" x14ac:dyDescent="0.35">
      <c r="A82" s="7">
        <v>1983</v>
      </c>
      <c r="B82" s="7" t="s">
        <v>330</v>
      </c>
      <c r="C82" s="7" t="s">
        <v>282</v>
      </c>
      <c r="D82" s="7" t="s">
        <v>358</v>
      </c>
      <c r="E82" s="13" t="s">
        <v>333</v>
      </c>
      <c r="F82" s="20" t="s">
        <v>424</v>
      </c>
      <c r="G82" s="25">
        <v>1</v>
      </c>
      <c r="H82" s="11">
        <v>0</v>
      </c>
      <c r="I82" s="24">
        <v>6</v>
      </c>
      <c r="J82" s="24">
        <v>2</v>
      </c>
      <c r="K82" s="24">
        <v>7</v>
      </c>
      <c r="L82" s="24">
        <v>6</v>
      </c>
      <c r="M82" s="24"/>
      <c r="N82" s="24"/>
      <c r="O82" s="24"/>
      <c r="P82" s="24"/>
      <c r="Q82" s="24"/>
      <c r="R82" s="24"/>
      <c r="S82" s="7" t="s">
        <v>284</v>
      </c>
      <c r="T82" s="7" t="s">
        <v>358</v>
      </c>
      <c r="U82" s="7" t="s">
        <v>333</v>
      </c>
      <c r="V82" s="25">
        <v>9</v>
      </c>
      <c r="W82" t="str">
        <f t="shared" si="14"/>
        <v>Martina Navratilova</v>
      </c>
      <c r="X82" s="26">
        <f t="shared" si="13"/>
        <v>13</v>
      </c>
      <c r="Y82" s="26">
        <f t="shared" si="15"/>
        <v>8</v>
      </c>
      <c r="Z82" s="26">
        <f t="shared" si="16"/>
        <v>21</v>
      </c>
      <c r="AA82" s="43">
        <f t="shared" si="17"/>
        <v>61.904761904761905</v>
      </c>
      <c r="AB82" t="str">
        <f t="shared" si="18"/>
        <v>Kathy Jordan</v>
      </c>
      <c r="AC82" s="26">
        <f t="shared" si="19"/>
        <v>8</v>
      </c>
      <c r="AD82" s="26">
        <f t="shared" si="20"/>
        <v>13</v>
      </c>
      <c r="AE82" s="26">
        <f t="shared" si="21"/>
        <v>21</v>
      </c>
      <c r="AF82" s="44">
        <f t="shared" si="22"/>
        <v>38.095238095238095</v>
      </c>
    </row>
    <row r="83" spans="1:32" x14ac:dyDescent="0.35">
      <c r="A83" s="8">
        <v>1983</v>
      </c>
      <c r="B83" s="7" t="s">
        <v>197</v>
      </c>
      <c r="C83" s="8" t="s">
        <v>145</v>
      </c>
      <c r="D83" s="8" t="s">
        <v>366</v>
      </c>
      <c r="E83" s="8" t="s">
        <v>334</v>
      </c>
      <c r="F83" s="19" t="s">
        <v>147</v>
      </c>
      <c r="G83" s="24">
        <v>3</v>
      </c>
      <c r="H83" s="9">
        <v>0</v>
      </c>
      <c r="I83" s="24">
        <v>6</v>
      </c>
      <c r="J83" s="24">
        <v>1</v>
      </c>
      <c r="K83" s="24">
        <v>6</v>
      </c>
      <c r="L83" s="24">
        <v>4</v>
      </c>
      <c r="M83" s="24">
        <v>6</v>
      </c>
      <c r="N83" s="24">
        <v>4</v>
      </c>
      <c r="O83" s="24"/>
      <c r="P83" s="24"/>
      <c r="Q83" s="24"/>
      <c r="R83" s="24"/>
      <c r="S83" s="8" t="s">
        <v>146</v>
      </c>
      <c r="T83" s="8" t="s">
        <v>448</v>
      </c>
      <c r="U83" s="8" t="s">
        <v>346</v>
      </c>
      <c r="V83" s="24">
        <v>1</v>
      </c>
      <c r="W83" t="str">
        <f t="shared" si="14"/>
        <v>Mats Wilander</v>
      </c>
      <c r="X83" s="26">
        <f t="shared" ref="X83:X114" si="23">I83+K83+M83+O83+Q83</f>
        <v>18</v>
      </c>
      <c r="Y83" s="26">
        <f t="shared" si="15"/>
        <v>9</v>
      </c>
      <c r="Z83" s="26">
        <f t="shared" si="16"/>
        <v>27</v>
      </c>
      <c r="AA83" s="43">
        <f t="shared" si="17"/>
        <v>66.666666666666657</v>
      </c>
      <c r="AB83" t="str">
        <f t="shared" si="18"/>
        <v>Ivan Lendl</v>
      </c>
      <c r="AC83" s="26">
        <f t="shared" si="19"/>
        <v>9</v>
      </c>
      <c r="AD83" s="26">
        <f t="shared" si="20"/>
        <v>18</v>
      </c>
      <c r="AE83" s="26">
        <f t="shared" si="21"/>
        <v>27</v>
      </c>
      <c r="AF83" s="44">
        <f t="shared" si="22"/>
        <v>33.333333333333329</v>
      </c>
    </row>
    <row r="84" spans="1:32" x14ac:dyDescent="0.35">
      <c r="A84" s="8">
        <v>1982</v>
      </c>
      <c r="B84" s="7" t="s">
        <v>330</v>
      </c>
      <c r="C84" s="8" t="s">
        <v>268</v>
      </c>
      <c r="D84" s="8" t="s">
        <v>358</v>
      </c>
      <c r="E84" s="8" t="s">
        <v>333</v>
      </c>
      <c r="F84" s="19" t="s">
        <v>283</v>
      </c>
      <c r="G84" s="24">
        <v>2</v>
      </c>
      <c r="H84" s="9">
        <v>0</v>
      </c>
      <c r="I84" s="25">
        <v>6</v>
      </c>
      <c r="J84" s="25">
        <v>3</v>
      </c>
      <c r="K84" s="25">
        <v>2</v>
      </c>
      <c r="L84" s="25">
        <v>6</v>
      </c>
      <c r="M84" s="25">
        <v>6</v>
      </c>
      <c r="N84" s="25">
        <v>3</v>
      </c>
      <c r="O84" s="25"/>
      <c r="P84" s="25"/>
      <c r="Q84" s="25"/>
      <c r="R84" s="25"/>
      <c r="S84" s="8" t="s">
        <v>282</v>
      </c>
      <c r="T84" s="8" t="s">
        <v>358</v>
      </c>
      <c r="U84" s="8" t="s">
        <v>333</v>
      </c>
      <c r="V84" s="24">
        <v>1</v>
      </c>
      <c r="W84" t="str">
        <f t="shared" si="14"/>
        <v>Chris Evert</v>
      </c>
      <c r="X84" s="26">
        <f t="shared" si="23"/>
        <v>14</v>
      </c>
      <c r="Y84" s="26">
        <f t="shared" si="15"/>
        <v>12</v>
      </c>
      <c r="Z84" s="26">
        <f t="shared" si="16"/>
        <v>26</v>
      </c>
      <c r="AA84" s="43">
        <f t="shared" si="17"/>
        <v>53.846153846153847</v>
      </c>
      <c r="AB84" t="str">
        <f t="shared" si="18"/>
        <v>Martina Navratilova</v>
      </c>
      <c r="AC84" s="26">
        <f t="shared" si="19"/>
        <v>12</v>
      </c>
      <c r="AD84" s="26">
        <f t="shared" si="20"/>
        <v>14</v>
      </c>
      <c r="AE84" s="26">
        <f t="shared" si="21"/>
        <v>26</v>
      </c>
      <c r="AF84" s="44">
        <f t="shared" si="22"/>
        <v>46.153846153846153</v>
      </c>
    </row>
    <row r="85" spans="1:32" x14ac:dyDescent="0.35">
      <c r="A85" s="7">
        <v>1982</v>
      </c>
      <c r="B85" s="7" t="s">
        <v>197</v>
      </c>
      <c r="C85" s="7" t="s">
        <v>142</v>
      </c>
      <c r="D85" s="7" t="s">
        <v>358</v>
      </c>
      <c r="E85" s="13" t="s">
        <v>333</v>
      </c>
      <c r="F85" s="20" t="s">
        <v>144</v>
      </c>
      <c r="G85" s="25">
        <v>1</v>
      </c>
      <c r="H85" s="11">
        <v>0</v>
      </c>
      <c r="I85" s="25">
        <v>6</v>
      </c>
      <c r="J85" s="25">
        <v>3</v>
      </c>
      <c r="K85" s="25">
        <v>6</v>
      </c>
      <c r="L85" s="25">
        <v>3</v>
      </c>
      <c r="M85" s="25">
        <v>6</v>
      </c>
      <c r="N85" s="25">
        <v>2</v>
      </c>
      <c r="O85" s="25"/>
      <c r="P85" s="25"/>
      <c r="Q85" s="25"/>
      <c r="R85" s="25"/>
      <c r="S85" s="7" t="s">
        <v>143</v>
      </c>
      <c r="T85" s="7" t="s">
        <v>358</v>
      </c>
      <c r="U85" s="7" t="s">
        <v>333</v>
      </c>
      <c r="V85" s="25">
        <v>2</v>
      </c>
      <c r="W85" t="str">
        <f t="shared" si="14"/>
        <v>Johan Kriek</v>
      </c>
      <c r="X85" s="26">
        <f t="shared" si="23"/>
        <v>18</v>
      </c>
      <c r="Y85" s="26">
        <f t="shared" si="15"/>
        <v>8</v>
      </c>
      <c r="Z85" s="26">
        <f t="shared" si="16"/>
        <v>26</v>
      </c>
      <c r="AA85" s="43">
        <f t="shared" si="17"/>
        <v>69.230769230769226</v>
      </c>
      <c r="AB85" t="str">
        <f t="shared" si="18"/>
        <v>Steve Denton</v>
      </c>
      <c r="AC85" s="26">
        <f t="shared" si="19"/>
        <v>8</v>
      </c>
      <c r="AD85" s="26">
        <f t="shared" si="20"/>
        <v>18</v>
      </c>
      <c r="AE85" s="26">
        <f t="shared" si="21"/>
        <v>26</v>
      </c>
      <c r="AF85" s="44">
        <f t="shared" si="22"/>
        <v>30.76923076923077</v>
      </c>
    </row>
    <row r="86" spans="1:32" x14ac:dyDescent="0.35">
      <c r="A86" s="7">
        <v>1981</v>
      </c>
      <c r="B86" s="7" t="s">
        <v>330</v>
      </c>
      <c r="C86" s="7" t="s">
        <v>282</v>
      </c>
      <c r="D86" s="7" t="s">
        <v>358</v>
      </c>
      <c r="E86" s="13" t="s">
        <v>333</v>
      </c>
      <c r="F86" s="20" t="s">
        <v>423</v>
      </c>
      <c r="G86" s="25">
        <v>3</v>
      </c>
      <c r="H86" s="11">
        <v>0</v>
      </c>
      <c r="I86" s="24">
        <v>6</v>
      </c>
      <c r="J86" s="24">
        <v>7</v>
      </c>
      <c r="K86" s="24">
        <v>6</v>
      </c>
      <c r="L86" s="24">
        <v>4</v>
      </c>
      <c r="M86" s="24">
        <v>7</v>
      </c>
      <c r="N86" s="24">
        <v>5</v>
      </c>
      <c r="O86" s="24"/>
      <c r="P86" s="24"/>
      <c r="Q86" s="24"/>
      <c r="R86" s="24"/>
      <c r="S86" s="7" t="s">
        <v>268</v>
      </c>
      <c r="T86" s="7" t="s">
        <v>358</v>
      </c>
      <c r="U86" s="7" t="s">
        <v>333</v>
      </c>
      <c r="V86" s="25">
        <v>1</v>
      </c>
      <c r="W86" t="str">
        <f t="shared" si="14"/>
        <v>Martina Navratilova</v>
      </c>
      <c r="X86" s="26">
        <f t="shared" si="23"/>
        <v>19</v>
      </c>
      <c r="Y86" s="26">
        <f t="shared" si="15"/>
        <v>16</v>
      </c>
      <c r="Z86" s="26">
        <f t="shared" si="16"/>
        <v>35</v>
      </c>
      <c r="AA86" s="43">
        <f t="shared" si="17"/>
        <v>54.285714285714285</v>
      </c>
      <c r="AB86" t="str">
        <f t="shared" si="18"/>
        <v>Chris Evert</v>
      </c>
      <c r="AC86" s="26">
        <f t="shared" si="19"/>
        <v>16</v>
      </c>
      <c r="AD86" s="26">
        <f t="shared" si="20"/>
        <v>19</v>
      </c>
      <c r="AE86" s="26">
        <f t="shared" si="21"/>
        <v>35</v>
      </c>
      <c r="AF86" s="44">
        <f t="shared" si="22"/>
        <v>45.714285714285715</v>
      </c>
    </row>
    <row r="87" spans="1:32" x14ac:dyDescent="0.35">
      <c r="A87" s="8">
        <v>1981</v>
      </c>
      <c r="B87" s="7" t="s">
        <v>197</v>
      </c>
      <c r="C87" s="8" t="s">
        <v>142</v>
      </c>
      <c r="D87" s="8" t="s">
        <v>368</v>
      </c>
      <c r="E87" s="8" t="s">
        <v>337</v>
      </c>
      <c r="F87" s="19" t="s">
        <v>402</v>
      </c>
      <c r="G87" s="24">
        <v>4</v>
      </c>
      <c r="H87" s="9">
        <v>0</v>
      </c>
      <c r="I87" s="24">
        <v>6</v>
      </c>
      <c r="J87" s="24">
        <v>2</v>
      </c>
      <c r="K87" s="24">
        <v>7</v>
      </c>
      <c r="L87" s="24">
        <v>6</v>
      </c>
      <c r="M87" s="24">
        <v>6</v>
      </c>
      <c r="N87" s="24">
        <v>7</v>
      </c>
      <c r="O87" s="24">
        <v>6</v>
      </c>
      <c r="P87" s="24">
        <v>4</v>
      </c>
      <c r="Q87" s="24"/>
      <c r="R87" s="24"/>
      <c r="S87" s="8" t="s">
        <v>143</v>
      </c>
      <c r="T87" s="8" t="s">
        <v>358</v>
      </c>
      <c r="U87" s="8" t="s">
        <v>333</v>
      </c>
      <c r="V87" s="24">
        <v>0</v>
      </c>
      <c r="W87" t="str">
        <f t="shared" si="14"/>
        <v>Johan Kriek</v>
      </c>
      <c r="X87" s="26">
        <f t="shared" si="23"/>
        <v>25</v>
      </c>
      <c r="Y87" s="26">
        <f t="shared" si="15"/>
        <v>19</v>
      </c>
      <c r="Z87" s="26">
        <f t="shared" si="16"/>
        <v>44</v>
      </c>
      <c r="AA87" s="43">
        <f t="shared" si="17"/>
        <v>56.81818181818182</v>
      </c>
      <c r="AB87" t="str">
        <f t="shared" si="18"/>
        <v>Steve Denton</v>
      </c>
      <c r="AC87" s="26">
        <f t="shared" si="19"/>
        <v>19</v>
      </c>
      <c r="AD87" s="26">
        <f t="shared" si="20"/>
        <v>25</v>
      </c>
      <c r="AE87" s="26">
        <f t="shared" si="21"/>
        <v>44</v>
      </c>
      <c r="AF87" s="44">
        <f t="shared" si="22"/>
        <v>43.18181818181818</v>
      </c>
    </row>
    <row r="88" spans="1:32" x14ac:dyDescent="0.35">
      <c r="A88" s="8">
        <v>1980</v>
      </c>
      <c r="B88" s="7" t="s">
        <v>330</v>
      </c>
      <c r="C88" s="8" t="s">
        <v>279</v>
      </c>
      <c r="D88" s="8" t="s">
        <v>448</v>
      </c>
      <c r="E88" s="8" t="s">
        <v>346</v>
      </c>
      <c r="F88" s="19" t="s">
        <v>281</v>
      </c>
      <c r="G88" s="24">
        <v>3</v>
      </c>
      <c r="H88" s="9">
        <v>0</v>
      </c>
      <c r="I88" s="25">
        <v>6</v>
      </c>
      <c r="J88" s="25">
        <v>0</v>
      </c>
      <c r="K88" s="25">
        <v>7</v>
      </c>
      <c r="L88" s="25">
        <v>5</v>
      </c>
      <c r="M88" s="25"/>
      <c r="N88" s="25"/>
      <c r="O88" s="25"/>
      <c r="P88" s="25"/>
      <c r="Q88" s="25"/>
      <c r="R88" s="25"/>
      <c r="S88" s="8" t="s">
        <v>280</v>
      </c>
      <c r="T88" s="8" t="s">
        <v>355</v>
      </c>
      <c r="U88" s="8" t="s">
        <v>351</v>
      </c>
      <c r="V88" s="24">
        <v>4</v>
      </c>
      <c r="W88" t="str">
        <f t="shared" si="14"/>
        <v>Hana Mandlíková</v>
      </c>
      <c r="X88" s="26">
        <f t="shared" si="23"/>
        <v>13</v>
      </c>
      <c r="Y88" s="26">
        <f t="shared" si="15"/>
        <v>5</v>
      </c>
      <c r="Z88" s="26">
        <f t="shared" si="16"/>
        <v>18</v>
      </c>
      <c r="AA88" s="43">
        <f t="shared" si="17"/>
        <v>72.222222222222214</v>
      </c>
      <c r="AB88" t="str">
        <f t="shared" si="18"/>
        <v>Wendy Turnbull</v>
      </c>
      <c r="AC88" s="26">
        <f t="shared" si="19"/>
        <v>5</v>
      </c>
      <c r="AD88" s="26">
        <f t="shared" si="20"/>
        <v>13</v>
      </c>
      <c r="AE88" s="26">
        <f t="shared" si="21"/>
        <v>18</v>
      </c>
      <c r="AF88" s="44">
        <f t="shared" si="22"/>
        <v>27.777777777777779</v>
      </c>
    </row>
    <row r="89" spans="1:32" x14ac:dyDescent="0.35">
      <c r="A89" s="7">
        <v>1980</v>
      </c>
      <c r="B89" s="7" t="s">
        <v>197</v>
      </c>
      <c r="C89" s="7" t="s">
        <v>140</v>
      </c>
      <c r="D89" s="7" t="s">
        <v>358</v>
      </c>
      <c r="E89" s="13" t="s">
        <v>333</v>
      </c>
      <c r="F89" s="20" t="s">
        <v>401</v>
      </c>
      <c r="G89" s="25">
        <v>8</v>
      </c>
      <c r="H89" s="11">
        <v>0</v>
      </c>
      <c r="I89" s="25">
        <v>7</v>
      </c>
      <c r="J89" s="25">
        <v>5</v>
      </c>
      <c r="K89" s="25">
        <v>7</v>
      </c>
      <c r="L89" s="25">
        <v>6</v>
      </c>
      <c r="M89" s="25">
        <v>6</v>
      </c>
      <c r="N89" s="25">
        <v>2</v>
      </c>
      <c r="O89" s="25"/>
      <c r="P89" s="25"/>
      <c r="Q89" s="25"/>
      <c r="R89" s="25"/>
      <c r="S89" s="7" t="s">
        <v>141</v>
      </c>
      <c r="T89" s="7" t="s">
        <v>355</v>
      </c>
      <c r="U89" s="7" t="s">
        <v>351</v>
      </c>
      <c r="V89" s="25">
        <v>14</v>
      </c>
      <c r="W89" t="str">
        <f t="shared" si="14"/>
        <v>Brian Teacher</v>
      </c>
      <c r="X89" s="26">
        <f t="shared" si="23"/>
        <v>20</v>
      </c>
      <c r="Y89" s="26">
        <f t="shared" si="15"/>
        <v>13</v>
      </c>
      <c r="Z89" s="26">
        <f t="shared" si="16"/>
        <v>33</v>
      </c>
      <c r="AA89" s="43">
        <f t="shared" si="17"/>
        <v>60.606060606060609</v>
      </c>
      <c r="AB89" t="str">
        <f t="shared" si="18"/>
        <v>Kim Warwick</v>
      </c>
      <c r="AC89" s="26">
        <f t="shared" si="19"/>
        <v>13</v>
      </c>
      <c r="AD89" s="26">
        <f t="shared" si="20"/>
        <v>20</v>
      </c>
      <c r="AE89" s="26">
        <f t="shared" si="21"/>
        <v>33</v>
      </c>
      <c r="AF89" s="44">
        <f t="shared" si="22"/>
        <v>39.393939393939391</v>
      </c>
    </row>
    <row r="90" spans="1:32" x14ac:dyDescent="0.35">
      <c r="A90" s="7">
        <v>1979</v>
      </c>
      <c r="B90" s="7" t="s">
        <v>330</v>
      </c>
      <c r="C90" s="7" t="s">
        <v>276</v>
      </c>
      <c r="D90" s="7" t="s">
        <v>358</v>
      </c>
      <c r="E90" s="13" t="s">
        <v>333</v>
      </c>
      <c r="F90" s="20" t="s">
        <v>278</v>
      </c>
      <c r="G90" s="25">
        <v>5</v>
      </c>
      <c r="H90" s="11">
        <v>0</v>
      </c>
      <c r="I90" s="24">
        <v>6</v>
      </c>
      <c r="J90" s="24">
        <v>3</v>
      </c>
      <c r="K90" s="24">
        <v>6</v>
      </c>
      <c r="L90" s="24">
        <v>3</v>
      </c>
      <c r="M90" s="24"/>
      <c r="N90" s="24"/>
      <c r="O90" s="24"/>
      <c r="P90" s="24"/>
      <c r="Q90" s="24"/>
      <c r="R90" s="24"/>
      <c r="S90" s="7" t="s">
        <v>277</v>
      </c>
      <c r="T90" s="7" t="s">
        <v>358</v>
      </c>
      <c r="U90" s="7" t="s">
        <v>333</v>
      </c>
      <c r="V90" s="25">
        <v>4</v>
      </c>
      <c r="W90" t="str">
        <f t="shared" si="14"/>
        <v>Barbara Jordan</v>
      </c>
      <c r="X90" s="26">
        <f t="shared" si="23"/>
        <v>12</v>
      </c>
      <c r="Y90" s="26">
        <f t="shared" si="15"/>
        <v>6</v>
      </c>
      <c r="Z90" s="26">
        <f t="shared" si="16"/>
        <v>18</v>
      </c>
      <c r="AA90" s="43">
        <f t="shared" si="17"/>
        <v>66.666666666666657</v>
      </c>
      <c r="AB90" t="str">
        <f t="shared" si="18"/>
        <v>Sharon Walsh</v>
      </c>
      <c r="AC90" s="26">
        <f t="shared" si="19"/>
        <v>6</v>
      </c>
      <c r="AD90" s="26">
        <f t="shared" si="20"/>
        <v>12</v>
      </c>
      <c r="AE90" s="26">
        <f t="shared" si="21"/>
        <v>18</v>
      </c>
      <c r="AF90" s="44">
        <f t="shared" si="22"/>
        <v>33.333333333333329</v>
      </c>
    </row>
    <row r="91" spans="1:32" x14ac:dyDescent="0.35">
      <c r="A91" s="8">
        <v>1979</v>
      </c>
      <c r="B91" s="7" t="s">
        <v>197</v>
      </c>
      <c r="C91" s="8" t="s">
        <v>133</v>
      </c>
      <c r="D91" s="8" t="s">
        <v>369</v>
      </c>
      <c r="E91" s="8" t="s">
        <v>352</v>
      </c>
      <c r="F91" s="19" t="s">
        <v>400</v>
      </c>
      <c r="G91" s="24">
        <v>1</v>
      </c>
      <c r="H91" s="9">
        <v>0</v>
      </c>
      <c r="I91" s="24">
        <v>7</v>
      </c>
      <c r="J91" s="24">
        <v>6</v>
      </c>
      <c r="K91" s="24">
        <v>6</v>
      </c>
      <c r="L91" s="24">
        <v>3</v>
      </c>
      <c r="M91" s="24">
        <v>6</v>
      </c>
      <c r="N91" s="24">
        <v>2</v>
      </c>
      <c r="O91" s="24"/>
      <c r="P91" s="24"/>
      <c r="Q91" s="24"/>
      <c r="R91" s="24"/>
      <c r="S91" s="8" t="s">
        <v>139</v>
      </c>
      <c r="T91" s="8" t="s">
        <v>358</v>
      </c>
      <c r="U91" s="8" t="s">
        <v>333</v>
      </c>
      <c r="V91" s="24">
        <v>6</v>
      </c>
      <c r="W91" t="str">
        <f t="shared" si="14"/>
        <v>Guillermo Vilas</v>
      </c>
      <c r="X91" s="26">
        <f t="shared" si="23"/>
        <v>19</v>
      </c>
      <c r="Y91" s="26">
        <f t="shared" si="15"/>
        <v>11</v>
      </c>
      <c r="Z91" s="26">
        <f t="shared" si="16"/>
        <v>30</v>
      </c>
      <c r="AA91" s="43">
        <f t="shared" si="17"/>
        <v>63.333333333333329</v>
      </c>
      <c r="AB91" t="str">
        <f t="shared" si="18"/>
        <v>John Sadri</v>
      </c>
      <c r="AC91" s="26">
        <f t="shared" si="19"/>
        <v>11</v>
      </c>
      <c r="AD91" s="26">
        <f t="shared" si="20"/>
        <v>19</v>
      </c>
      <c r="AE91" s="26">
        <f t="shared" si="21"/>
        <v>30</v>
      </c>
      <c r="AF91" s="44">
        <f t="shared" si="22"/>
        <v>36.666666666666664</v>
      </c>
    </row>
    <row r="92" spans="1:32" x14ac:dyDescent="0.35">
      <c r="A92" s="8">
        <v>1978</v>
      </c>
      <c r="B92" s="7" t="s">
        <v>330</v>
      </c>
      <c r="C92" s="8" t="s">
        <v>274</v>
      </c>
      <c r="D92" s="8" t="s">
        <v>355</v>
      </c>
      <c r="E92" s="8" t="s">
        <v>351</v>
      </c>
      <c r="F92" s="19" t="s">
        <v>422</v>
      </c>
      <c r="G92" s="24">
        <v>0</v>
      </c>
      <c r="H92" s="9">
        <v>0</v>
      </c>
      <c r="I92" s="25">
        <v>6</v>
      </c>
      <c r="J92" s="25">
        <v>3</v>
      </c>
      <c r="K92" s="25">
        <v>7</v>
      </c>
      <c r="L92" s="25">
        <v>6</v>
      </c>
      <c r="M92" s="25"/>
      <c r="N92" s="25"/>
      <c r="O92" s="25"/>
      <c r="P92" s="25"/>
      <c r="Q92" s="25"/>
      <c r="R92" s="25"/>
      <c r="S92" s="8" t="s">
        <v>275</v>
      </c>
      <c r="T92" s="8" t="s">
        <v>358</v>
      </c>
      <c r="U92" s="8" t="s">
        <v>333</v>
      </c>
      <c r="V92" s="24">
        <v>8</v>
      </c>
      <c r="W92" t="str">
        <f t="shared" si="14"/>
        <v>Chris O'Neil</v>
      </c>
      <c r="X92" s="26">
        <f t="shared" si="23"/>
        <v>13</v>
      </c>
      <c r="Y92" s="26">
        <f t="shared" si="15"/>
        <v>9</v>
      </c>
      <c r="Z92" s="26">
        <f t="shared" si="16"/>
        <v>22</v>
      </c>
      <c r="AA92" s="43">
        <f t="shared" si="17"/>
        <v>59.090909090909093</v>
      </c>
      <c r="AB92" t="str">
        <f t="shared" si="18"/>
        <v>Betsy Nagelsen</v>
      </c>
      <c r="AC92" s="26">
        <f t="shared" si="19"/>
        <v>9</v>
      </c>
      <c r="AD92" s="26">
        <f t="shared" si="20"/>
        <v>13</v>
      </c>
      <c r="AE92" s="26">
        <f t="shared" si="21"/>
        <v>22</v>
      </c>
      <c r="AF92" s="44">
        <f t="shared" si="22"/>
        <v>40.909090909090914</v>
      </c>
    </row>
    <row r="93" spans="1:32" x14ac:dyDescent="0.35">
      <c r="A93" s="7">
        <v>1978</v>
      </c>
      <c r="B93" s="7" t="s">
        <v>197</v>
      </c>
      <c r="C93" s="7" t="s">
        <v>133</v>
      </c>
      <c r="D93" s="7" t="s">
        <v>369</v>
      </c>
      <c r="E93" s="7" t="s">
        <v>352</v>
      </c>
      <c r="F93" s="20" t="s">
        <v>138</v>
      </c>
      <c r="G93" s="25">
        <v>1</v>
      </c>
      <c r="H93" s="11">
        <v>0</v>
      </c>
      <c r="I93" s="25">
        <v>6</v>
      </c>
      <c r="J93" s="25">
        <v>4</v>
      </c>
      <c r="K93" s="25">
        <v>6</v>
      </c>
      <c r="L93" s="25">
        <v>4</v>
      </c>
      <c r="M93" s="25">
        <v>3</v>
      </c>
      <c r="N93" s="25">
        <v>6</v>
      </c>
      <c r="O93" s="25">
        <v>6</v>
      </c>
      <c r="P93" s="25">
        <v>3</v>
      </c>
      <c r="Q93" s="25"/>
      <c r="R93" s="25"/>
      <c r="S93" s="7" t="s">
        <v>137</v>
      </c>
      <c r="T93" s="7" t="s">
        <v>355</v>
      </c>
      <c r="U93" s="7" t="s">
        <v>351</v>
      </c>
      <c r="V93" s="25">
        <v>0</v>
      </c>
      <c r="W93" t="str">
        <f t="shared" si="14"/>
        <v>Guillermo Vilas</v>
      </c>
      <c r="X93" s="26">
        <f t="shared" si="23"/>
        <v>21</v>
      </c>
      <c r="Y93" s="26">
        <f t="shared" si="15"/>
        <v>17</v>
      </c>
      <c r="Z93" s="26">
        <f t="shared" si="16"/>
        <v>38</v>
      </c>
      <c r="AA93" s="43">
        <f t="shared" si="17"/>
        <v>55.26315789473685</v>
      </c>
      <c r="AB93" t="str">
        <f t="shared" si="18"/>
        <v>John Marks</v>
      </c>
      <c r="AC93" s="26">
        <f t="shared" si="19"/>
        <v>17</v>
      </c>
      <c r="AD93" s="26">
        <f t="shared" si="20"/>
        <v>21</v>
      </c>
      <c r="AE93" s="26">
        <f t="shared" si="21"/>
        <v>38</v>
      </c>
      <c r="AF93" s="44">
        <f t="shared" si="22"/>
        <v>44.736842105263158</v>
      </c>
    </row>
    <row r="94" spans="1:32" x14ac:dyDescent="0.35">
      <c r="A94" s="20" t="s">
        <v>331</v>
      </c>
      <c r="B94" s="7" t="s">
        <v>330</v>
      </c>
      <c r="C94" s="7" t="s">
        <v>265</v>
      </c>
      <c r="D94" s="7" t="s">
        <v>355</v>
      </c>
      <c r="E94" s="7" t="s">
        <v>351</v>
      </c>
      <c r="F94" s="20" t="s">
        <v>273</v>
      </c>
      <c r="G94" s="25">
        <v>1</v>
      </c>
      <c r="H94" s="11">
        <v>0</v>
      </c>
      <c r="I94" s="24">
        <v>6</v>
      </c>
      <c r="J94" s="24">
        <v>3</v>
      </c>
      <c r="K94" s="24">
        <v>6</v>
      </c>
      <c r="L94" s="24">
        <v>0</v>
      </c>
      <c r="M94" s="24"/>
      <c r="N94" s="24"/>
      <c r="O94" s="24"/>
      <c r="P94" s="24"/>
      <c r="Q94" s="24"/>
      <c r="R94" s="24"/>
      <c r="S94" s="7" t="s">
        <v>272</v>
      </c>
      <c r="T94" s="7" t="s">
        <v>355</v>
      </c>
      <c r="U94" s="7" t="s">
        <v>351</v>
      </c>
      <c r="V94" s="25">
        <v>5</v>
      </c>
      <c r="W94" t="str">
        <f t="shared" si="14"/>
        <v>Evonne Goolagong</v>
      </c>
      <c r="X94" s="26">
        <f t="shared" si="23"/>
        <v>12</v>
      </c>
      <c r="Y94" s="26">
        <f t="shared" si="15"/>
        <v>3</v>
      </c>
      <c r="Z94" s="26">
        <f t="shared" si="16"/>
        <v>15</v>
      </c>
      <c r="AA94" s="43">
        <f t="shared" si="17"/>
        <v>80</v>
      </c>
      <c r="AB94" t="str">
        <f t="shared" si="18"/>
        <v>Helen Gourlay</v>
      </c>
      <c r="AC94" s="26">
        <f t="shared" si="19"/>
        <v>3</v>
      </c>
      <c r="AD94" s="26">
        <f t="shared" si="20"/>
        <v>12</v>
      </c>
      <c r="AE94" s="26">
        <f t="shared" si="21"/>
        <v>15</v>
      </c>
      <c r="AF94" s="44">
        <f t="shared" si="22"/>
        <v>20</v>
      </c>
    </row>
    <row r="95" spans="1:32" x14ac:dyDescent="0.35">
      <c r="A95" s="19" t="s">
        <v>331</v>
      </c>
      <c r="B95" s="7" t="s">
        <v>197</v>
      </c>
      <c r="C95" s="8" t="s">
        <v>135</v>
      </c>
      <c r="D95" s="8" t="s">
        <v>358</v>
      </c>
      <c r="E95" s="8" t="s">
        <v>333</v>
      </c>
      <c r="F95" s="19" t="s">
        <v>399</v>
      </c>
      <c r="G95" s="24">
        <v>1</v>
      </c>
      <c r="H95" s="9">
        <v>0</v>
      </c>
      <c r="I95" s="24">
        <v>6</v>
      </c>
      <c r="J95" s="24">
        <v>3</v>
      </c>
      <c r="K95" s="24">
        <v>7</v>
      </c>
      <c r="L95" s="24">
        <v>6</v>
      </c>
      <c r="M95" s="24">
        <v>5</v>
      </c>
      <c r="N95" s="24">
        <v>7</v>
      </c>
      <c r="O95" s="24">
        <v>3</v>
      </c>
      <c r="P95" s="24">
        <v>6</v>
      </c>
      <c r="Q95" s="24">
        <v>6</v>
      </c>
      <c r="R95" s="24">
        <v>2</v>
      </c>
      <c r="S95" s="8" t="s">
        <v>136</v>
      </c>
      <c r="T95" s="8" t="s">
        <v>348</v>
      </c>
      <c r="U95" s="8" t="s">
        <v>341</v>
      </c>
      <c r="V95" s="24">
        <v>0</v>
      </c>
      <c r="W95" t="str">
        <f t="shared" si="14"/>
        <v>Vitas Gerulaitis</v>
      </c>
      <c r="X95" s="26">
        <f t="shared" si="23"/>
        <v>27</v>
      </c>
      <c r="Y95" s="26">
        <f t="shared" si="15"/>
        <v>24</v>
      </c>
      <c r="Z95" s="26">
        <f t="shared" si="16"/>
        <v>51</v>
      </c>
      <c r="AA95" s="43">
        <f t="shared" si="17"/>
        <v>52.941176470588239</v>
      </c>
      <c r="AB95" t="str">
        <f t="shared" si="18"/>
        <v>John Lloyd</v>
      </c>
      <c r="AC95" s="26">
        <f t="shared" si="19"/>
        <v>24</v>
      </c>
      <c r="AD95" s="26">
        <f t="shared" si="20"/>
        <v>27</v>
      </c>
      <c r="AE95" s="26">
        <f t="shared" si="21"/>
        <v>51</v>
      </c>
      <c r="AF95" s="44">
        <f t="shared" si="22"/>
        <v>47.058823529411761</v>
      </c>
    </row>
    <row r="96" spans="1:32" x14ac:dyDescent="0.35">
      <c r="A96" s="19" t="s">
        <v>332</v>
      </c>
      <c r="B96" s="7" t="s">
        <v>330</v>
      </c>
      <c r="C96" s="8" t="s">
        <v>270</v>
      </c>
      <c r="D96" s="8" t="s">
        <v>355</v>
      </c>
      <c r="E96" s="8" t="s">
        <v>351</v>
      </c>
      <c r="F96" s="19" t="s">
        <v>208</v>
      </c>
      <c r="G96" s="24">
        <v>2</v>
      </c>
      <c r="H96" s="9">
        <v>0</v>
      </c>
      <c r="I96" s="25">
        <v>7</v>
      </c>
      <c r="J96" s="25">
        <v>5</v>
      </c>
      <c r="K96" s="25">
        <v>6</v>
      </c>
      <c r="L96" s="25">
        <v>2</v>
      </c>
      <c r="M96" s="25"/>
      <c r="N96" s="25"/>
      <c r="O96" s="25"/>
      <c r="P96" s="25"/>
      <c r="Q96" s="25"/>
      <c r="R96" s="25"/>
      <c r="S96" s="8" t="s">
        <v>271</v>
      </c>
      <c r="T96" s="8" t="s">
        <v>355</v>
      </c>
      <c r="U96" s="8" t="s">
        <v>351</v>
      </c>
      <c r="V96" s="24">
        <v>1</v>
      </c>
      <c r="W96" t="str">
        <f t="shared" si="14"/>
        <v>Kerry Melville Reid</v>
      </c>
      <c r="X96" s="26">
        <f t="shared" si="23"/>
        <v>13</v>
      </c>
      <c r="Y96" s="26">
        <f t="shared" si="15"/>
        <v>7</v>
      </c>
      <c r="Z96" s="26">
        <f t="shared" si="16"/>
        <v>20</v>
      </c>
      <c r="AA96" s="43">
        <f t="shared" si="17"/>
        <v>65</v>
      </c>
      <c r="AB96" t="str">
        <f t="shared" si="18"/>
        <v>Dianne Fromholtz</v>
      </c>
      <c r="AC96" s="26">
        <f t="shared" si="19"/>
        <v>7</v>
      </c>
      <c r="AD96" s="26">
        <f t="shared" si="20"/>
        <v>13</v>
      </c>
      <c r="AE96" s="26">
        <f t="shared" si="21"/>
        <v>20</v>
      </c>
      <c r="AF96" s="44">
        <f t="shared" si="22"/>
        <v>35</v>
      </c>
    </row>
    <row r="97" spans="1:32" x14ac:dyDescent="0.35">
      <c r="A97" s="20" t="s">
        <v>332</v>
      </c>
      <c r="B97" s="7" t="s">
        <v>197</v>
      </c>
      <c r="C97" s="7" t="s">
        <v>132</v>
      </c>
      <c r="D97" s="7" t="s">
        <v>358</v>
      </c>
      <c r="E97" s="13" t="s">
        <v>333</v>
      </c>
      <c r="F97" s="20" t="s">
        <v>134</v>
      </c>
      <c r="G97" s="25">
        <v>2</v>
      </c>
      <c r="H97" s="11">
        <v>0</v>
      </c>
      <c r="I97" s="25">
        <v>6</v>
      </c>
      <c r="J97" s="25">
        <v>3</v>
      </c>
      <c r="K97" s="25">
        <v>6</v>
      </c>
      <c r="L97" s="25">
        <v>3</v>
      </c>
      <c r="M97" s="25">
        <v>6</v>
      </c>
      <c r="N97" s="25">
        <v>3</v>
      </c>
      <c r="O97" s="25"/>
      <c r="P97" s="25"/>
      <c r="Q97" s="25"/>
      <c r="R97" s="25"/>
      <c r="S97" s="7" t="s">
        <v>133</v>
      </c>
      <c r="T97" s="7" t="s">
        <v>369</v>
      </c>
      <c r="U97" s="7" t="s">
        <v>352</v>
      </c>
      <c r="V97" s="25">
        <v>1</v>
      </c>
      <c r="W97" t="str">
        <f t="shared" si="14"/>
        <v>Roscoe Tanner</v>
      </c>
      <c r="X97" s="26">
        <f t="shared" si="23"/>
        <v>18</v>
      </c>
      <c r="Y97" s="26">
        <f t="shared" si="15"/>
        <v>9</v>
      </c>
      <c r="Z97" s="26">
        <f t="shared" si="16"/>
        <v>27</v>
      </c>
      <c r="AA97" s="43">
        <f t="shared" si="17"/>
        <v>66.666666666666657</v>
      </c>
      <c r="AB97" t="str">
        <f t="shared" si="18"/>
        <v>Guillermo Vilas</v>
      </c>
      <c r="AC97" s="26">
        <f t="shared" si="19"/>
        <v>9</v>
      </c>
      <c r="AD97" s="26">
        <f t="shared" si="20"/>
        <v>18</v>
      </c>
      <c r="AE97" s="26">
        <f t="shared" si="21"/>
        <v>27</v>
      </c>
      <c r="AF97" s="44">
        <f t="shared" si="22"/>
        <v>33.333333333333329</v>
      </c>
    </row>
    <row r="98" spans="1:32" x14ac:dyDescent="0.35">
      <c r="A98" s="7">
        <v>1976</v>
      </c>
      <c r="B98" s="7" t="s">
        <v>330</v>
      </c>
      <c r="C98" s="7" t="s">
        <v>265</v>
      </c>
      <c r="D98" s="7" t="s">
        <v>355</v>
      </c>
      <c r="E98" s="7" t="s">
        <v>351</v>
      </c>
      <c r="F98" s="20" t="s">
        <v>256</v>
      </c>
      <c r="G98" s="25">
        <v>1</v>
      </c>
      <c r="H98" s="11">
        <v>0</v>
      </c>
      <c r="I98" s="24">
        <v>6</v>
      </c>
      <c r="J98" s="24">
        <v>2</v>
      </c>
      <c r="K98" s="24">
        <v>6</v>
      </c>
      <c r="L98" s="24">
        <v>2</v>
      </c>
      <c r="M98" s="24"/>
      <c r="N98" s="24"/>
      <c r="O98" s="24"/>
      <c r="P98" s="24"/>
      <c r="Q98" s="24"/>
      <c r="R98" s="24"/>
      <c r="S98" s="7" t="s">
        <v>269</v>
      </c>
      <c r="T98" s="7" t="s">
        <v>448</v>
      </c>
      <c r="U98" s="7" t="s">
        <v>346</v>
      </c>
      <c r="V98" s="25">
        <v>5</v>
      </c>
      <c r="W98" t="str">
        <f t="shared" si="14"/>
        <v>Evonne Goolagong</v>
      </c>
      <c r="X98" s="26">
        <f t="shared" si="23"/>
        <v>12</v>
      </c>
      <c r="Y98" s="26">
        <f t="shared" si="15"/>
        <v>4</v>
      </c>
      <c r="Z98" s="26">
        <f t="shared" si="16"/>
        <v>16</v>
      </c>
      <c r="AA98" s="43">
        <f t="shared" ref="AA98:AA117" si="24">X98/Z98*100</f>
        <v>75</v>
      </c>
      <c r="AB98" t="str">
        <f t="shared" si="18"/>
        <v>Renáta Tomanová</v>
      </c>
      <c r="AC98" s="26">
        <f t="shared" si="19"/>
        <v>4</v>
      </c>
      <c r="AD98" s="26">
        <f t="shared" si="20"/>
        <v>12</v>
      </c>
      <c r="AE98" s="26">
        <f t="shared" si="21"/>
        <v>16</v>
      </c>
      <c r="AF98" s="44">
        <f t="shared" ref="AF98:AF117" si="25">AC98/AE98*100</f>
        <v>25</v>
      </c>
    </row>
    <row r="99" spans="1:32" x14ac:dyDescent="0.35">
      <c r="A99" s="8">
        <v>1976</v>
      </c>
      <c r="B99" s="7" t="s">
        <v>197</v>
      </c>
      <c r="C99" s="8" t="s">
        <v>130</v>
      </c>
      <c r="D99" s="8" t="s">
        <v>355</v>
      </c>
      <c r="E99" s="8" t="s">
        <v>351</v>
      </c>
      <c r="F99" s="19" t="s">
        <v>131</v>
      </c>
      <c r="G99" s="24">
        <v>0</v>
      </c>
      <c r="H99" s="9">
        <v>0</v>
      </c>
      <c r="I99" s="24">
        <v>6</v>
      </c>
      <c r="J99" s="24">
        <v>7</v>
      </c>
      <c r="K99" s="24">
        <v>6</v>
      </c>
      <c r="L99" s="24">
        <v>3</v>
      </c>
      <c r="M99" s="24">
        <v>7</v>
      </c>
      <c r="N99" s="24">
        <v>6</v>
      </c>
      <c r="O99" s="24">
        <v>6</v>
      </c>
      <c r="P99" s="24">
        <v>1</v>
      </c>
      <c r="Q99" s="24"/>
      <c r="R99" s="24"/>
      <c r="S99" s="8" t="s">
        <v>125</v>
      </c>
      <c r="T99" s="8" t="s">
        <v>355</v>
      </c>
      <c r="U99" s="8" t="s">
        <v>351</v>
      </c>
      <c r="V99" s="24">
        <v>2</v>
      </c>
      <c r="W99" t="str">
        <f t="shared" si="14"/>
        <v>Mark Edmondson</v>
      </c>
      <c r="X99" s="26">
        <f t="shared" si="23"/>
        <v>25</v>
      </c>
      <c r="Y99" s="26">
        <f t="shared" si="15"/>
        <v>17</v>
      </c>
      <c r="Z99" s="26">
        <f t="shared" si="16"/>
        <v>42</v>
      </c>
      <c r="AA99" s="43">
        <f t="shared" si="24"/>
        <v>59.523809523809526</v>
      </c>
      <c r="AB99" t="str">
        <f t="shared" si="18"/>
        <v>John Newcombe</v>
      </c>
      <c r="AC99" s="26">
        <f t="shared" si="19"/>
        <v>17</v>
      </c>
      <c r="AD99" s="26">
        <f t="shared" si="20"/>
        <v>25</v>
      </c>
      <c r="AE99" s="26">
        <f t="shared" si="21"/>
        <v>42</v>
      </c>
      <c r="AF99" s="44">
        <f t="shared" si="25"/>
        <v>40.476190476190474</v>
      </c>
    </row>
    <row r="100" spans="1:32" x14ac:dyDescent="0.35">
      <c r="A100" s="8">
        <v>1975</v>
      </c>
      <c r="B100" s="7" t="s">
        <v>330</v>
      </c>
      <c r="C100" s="8" t="s">
        <v>265</v>
      </c>
      <c r="D100" s="8" t="s">
        <v>355</v>
      </c>
      <c r="E100" s="8" t="s">
        <v>351</v>
      </c>
      <c r="F100" s="19" t="s">
        <v>229</v>
      </c>
      <c r="G100" s="24">
        <v>3</v>
      </c>
      <c r="H100" s="9">
        <v>0</v>
      </c>
      <c r="I100" s="25">
        <v>6</v>
      </c>
      <c r="J100" s="25">
        <v>3</v>
      </c>
      <c r="K100" s="25">
        <v>6</v>
      </c>
      <c r="L100" s="25">
        <v>2</v>
      </c>
      <c r="M100" s="25"/>
      <c r="N100" s="25"/>
      <c r="O100" s="25"/>
      <c r="P100" s="25"/>
      <c r="Q100" s="25"/>
      <c r="R100" s="25"/>
      <c r="S100" s="8" t="s">
        <v>282</v>
      </c>
      <c r="T100" s="8" t="s">
        <v>448</v>
      </c>
      <c r="U100" s="8" t="s">
        <v>346</v>
      </c>
      <c r="V100" s="24">
        <v>8</v>
      </c>
      <c r="W100" t="str">
        <f t="shared" si="14"/>
        <v>Evonne Goolagong</v>
      </c>
      <c r="X100" s="26">
        <f t="shared" si="23"/>
        <v>12</v>
      </c>
      <c r="Y100" s="26">
        <f t="shared" si="15"/>
        <v>5</v>
      </c>
      <c r="Z100" s="26">
        <f t="shared" si="16"/>
        <v>17</v>
      </c>
      <c r="AA100" s="43">
        <f t="shared" si="24"/>
        <v>70.588235294117652</v>
      </c>
      <c r="AB100" t="str">
        <f t="shared" si="18"/>
        <v>Martina Navratilova</v>
      </c>
      <c r="AC100" s="26">
        <f t="shared" si="19"/>
        <v>5</v>
      </c>
      <c r="AD100" s="26">
        <f t="shared" si="20"/>
        <v>12</v>
      </c>
      <c r="AE100" s="26">
        <f t="shared" si="21"/>
        <v>17</v>
      </c>
      <c r="AF100" s="44">
        <f t="shared" si="25"/>
        <v>29.411764705882355</v>
      </c>
    </row>
    <row r="101" spans="1:32" x14ac:dyDescent="0.35">
      <c r="A101" s="7">
        <v>1975</v>
      </c>
      <c r="B101" s="7" t="s">
        <v>197</v>
      </c>
      <c r="C101" s="7" t="s">
        <v>125</v>
      </c>
      <c r="D101" s="7" t="s">
        <v>355</v>
      </c>
      <c r="E101" s="7" t="s">
        <v>351</v>
      </c>
      <c r="F101" s="20" t="s">
        <v>398</v>
      </c>
      <c r="G101" s="25">
        <v>2</v>
      </c>
      <c r="H101" s="11">
        <v>0</v>
      </c>
      <c r="I101" s="25">
        <v>7</v>
      </c>
      <c r="J101" s="25">
        <v>5</v>
      </c>
      <c r="K101" s="25">
        <v>3</v>
      </c>
      <c r="L101" s="25">
        <v>6</v>
      </c>
      <c r="M101" s="25">
        <v>6</v>
      </c>
      <c r="N101" s="25">
        <v>4</v>
      </c>
      <c r="O101" s="25">
        <v>7</v>
      </c>
      <c r="P101" s="25">
        <v>6</v>
      </c>
      <c r="Q101" s="25"/>
      <c r="R101" s="25"/>
      <c r="S101" s="7" t="s">
        <v>128</v>
      </c>
      <c r="T101" s="7" t="s">
        <v>358</v>
      </c>
      <c r="U101" s="7" t="s">
        <v>333</v>
      </c>
      <c r="V101" s="25">
        <v>1</v>
      </c>
      <c r="W101" t="str">
        <f t="shared" si="14"/>
        <v>John Newcombe</v>
      </c>
      <c r="X101" s="26">
        <f t="shared" si="23"/>
        <v>23</v>
      </c>
      <c r="Y101" s="26">
        <f t="shared" si="15"/>
        <v>21</v>
      </c>
      <c r="Z101" s="26">
        <f t="shared" si="16"/>
        <v>44</v>
      </c>
      <c r="AA101" s="43">
        <f t="shared" si="24"/>
        <v>52.272727272727273</v>
      </c>
      <c r="AB101" t="str">
        <f t="shared" si="18"/>
        <v>Jimmy Connors</v>
      </c>
      <c r="AC101" s="26">
        <f t="shared" si="19"/>
        <v>21</v>
      </c>
      <c r="AD101" s="26">
        <f t="shared" si="20"/>
        <v>23</v>
      </c>
      <c r="AE101" s="26">
        <f t="shared" si="21"/>
        <v>44</v>
      </c>
      <c r="AF101" s="44">
        <f t="shared" si="25"/>
        <v>47.727272727272727</v>
      </c>
    </row>
    <row r="102" spans="1:32" x14ac:dyDescent="0.35">
      <c r="A102" s="7">
        <v>1974</v>
      </c>
      <c r="B102" s="7" t="s">
        <v>330</v>
      </c>
      <c r="C102" s="7" t="s">
        <v>265</v>
      </c>
      <c r="D102" s="7" t="s">
        <v>355</v>
      </c>
      <c r="E102" s="7" t="s">
        <v>351</v>
      </c>
      <c r="F102" s="20" t="s">
        <v>421</v>
      </c>
      <c r="G102" s="25">
        <v>2</v>
      </c>
      <c r="H102" s="11">
        <v>0</v>
      </c>
      <c r="I102" s="24">
        <v>7</v>
      </c>
      <c r="J102" s="24">
        <v>6</v>
      </c>
      <c r="K102" s="24">
        <v>4</v>
      </c>
      <c r="L102" s="24">
        <v>6</v>
      </c>
      <c r="M102" s="24">
        <v>6</v>
      </c>
      <c r="N102" s="24">
        <v>0</v>
      </c>
      <c r="O102" s="24"/>
      <c r="P102" s="24"/>
      <c r="Q102" s="24"/>
      <c r="R102" s="24"/>
      <c r="S102" s="7" t="s">
        <v>268</v>
      </c>
      <c r="T102" s="7" t="s">
        <v>358</v>
      </c>
      <c r="U102" s="7" t="s">
        <v>333</v>
      </c>
      <c r="V102" s="25">
        <v>1</v>
      </c>
      <c r="W102" t="str">
        <f t="shared" si="14"/>
        <v>Evonne Goolagong</v>
      </c>
      <c r="X102" s="26">
        <f t="shared" si="23"/>
        <v>17</v>
      </c>
      <c r="Y102" s="26">
        <f t="shared" si="15"/>
        <v>12</v>
      </c>
      <c r="Z102" s="26">
        <f t="shared" si="16"/>
        <v>29</v>
      </c>
      <c r="AA102" s="43">
        <f t="shared" si="24"/>
        <v>58.620689655172406</v>
      </c>
      <c r="AB102" t="str">
        <f t="shared" si="18"/>
        <v>Chris Evert</v>
      </c>
      <c r="AC102" s="26">
        <f t="shared" si="19"/>
        <v>12</v>
      </c>
      <c r="AD102" s="26">
        <f t="shared" si="20"/>
        <v>17</v>
      </c>
      <c r="AE102" s="26">
        <f t="shared" si="21"/>
        <v>29</v>
      </c>
      <c r="AF102" s="44">
        <f t="shared" si="25"/>
        <v>41.379310344827587</v>
      </c>
    </row>
    <row r="103" spans="1:32" x14ac:dyDescent="0.35">
      <c r="A103" s="8">
        <v>1974</v>
      </c>
      <c r="B103" s="7" t="s">
        <v>197</v>
      </c>
      <c r="C103" s="8" t="s">
        <v>128</v>
      </c>
      <c r="D103" s="8" t="s">
        <v>358</v>
      </c>
      <c r="E103" s="8" t="s">
        <v>333</v>
      </c>
      <c r="F103" s="19" t="s">
        <v>397</v>
      </c>
      <c r="G103" s="24">
        <v>2</v>
      </c>
      <c r="H103" s="9">
        <v>0</v>
      </c>
      <c r="I103" s="24">
        <v>7</v>
      </c>
      <c r="J103" s="24">
        <v>6</v>
      </c>
      <c r="K103" s="24">
        <v>6</v>
      </c>
      <c r="L103" s="24">
        <v>4</v>
      </c>
      <c r="M103" s="24">
        <v>4</v>
      </c>
      <c r="N103" s="24">
        <v>6</v>
      </c>
      <c r="O103" s="24">
        <v>6</v>
      </c>
      <c r="P103" s="24">
        <v>3</v>
      </c>
      <c r="Q103" s="24"/>
      <c r="R103" s="24"/>
      <c r="S103" s="8" t="s">
        <v>129</v>
      </c>
      <c r="T103" s="8" t="s">
        <v>355</v>
      </c>
      <c r="U103" s="8" t="s">
        <v>351</v>
      </c>
      <c r="V103" s="24">
        <v>9</v>
      </c>
      <c r="W103" t="str">
        <f t="shared" si="14"/>
        <v>Jimmy Connors</v>
      </c>
      <c r="X103" s="26">
        <f t="shared" si="23"/>
        <v>23</v>
      </c>
      <c r="Y103" s="26">
        <f t="shared" si="15"/>
        <v>19</v>
      </c>
      <c r="Z103" s="26">
        <f t="shared" si="16"/>
        <v>42</v>
      </c>
      <c r="AA103" s="43">
        <f t="shared" si="24"/>
        <v>54.761904761904766</v>
      </c>
      <c r="AB103" t="str">
        <f t="shared" si="18"/>
        <v>Phil Dent</v>
      </c>
      <c r="AC103" s="26">
        <f t="shared" si="19"/>
        <v>19</v>
      </c>
      <c r="AD103" s="26">
        <f t="shared" si="20"/>
        <v>23</v>
      </c>
      <c r="AE103" s="26">
        <f t="shared" si="21"/>
        <v>42</v>
      </c>
      <c r="AF103" s="44">
        <f t="shared" si="25"/>
        <v>45.238095238095241</v>
      </c>
    </row>
    <row r="104" spans="1:32" x14ac:dyDescent="0.35">
      <c r="A104" s="8">
        <v>1973</v>
      </c>
      <c r="B104" s="7" t="s">
        <v>330</v>
      </c>
      <c r="C104" s="8" t="s">
        <v>263</v>
      </c>
      <c r="D104" s="8" t="s">
        <v>355</v>
      </c>
      <c r="E104" s="8" t="s">
        <v>351</v>
      </c>
      <c r="F104" s="19" t="s">
        <v>267</v>
      </c>
      <c r="G104" s="24">
        <v>1</v>
      </c>
      <c r="H104" s="9">
        <v>0</v>
      </c>
      <c r="I104" s="25">
        <v>6</v>
      </c>
      <c r="J104" s="25">
        <v>4</v>
      </c>
      <c r="K104" s="25">
        <v>7</v>
      </c>
      <c r="L104" s="25">
        <v>5</v>
      </c>
      <c r="M104" s="25"/>
      <c r="N104" s="25"/>
      <c r="O104" s="25"/>
      <c r="P104" s="25"/>
      <c r="Q104" s="25"/>
      <c r="R104" s="25"/>
      <c r="S104" s="8" t="s">
        <v>265</v>
      </c>
      <c r="T104" s="8" t="s">
        <v>355</v>
      </c>
      <c r="U104" s="8" t="s">
        <v>351</v>
      </c>
      <c r="V104" s="24">
        <v>2</v>
      </c>
      <c r="W104" t="str">
        <f t="shared" si="14"/>
        <v>Margaret Court</v>
      </c>
      <c r="X104" s="26">
        <f t="shared" si="23"/>
        <v>13</v>
      </c>
      <c r="Y104" s="26">
        <f t="shared" si="15"/>
        <v>9</v>
      </c>
      <c r="Z104" s="26">
        <f t="shared" si="16"/>
        <v>22</v>
      </c>
      <c r="AA104" s="43">
        <f t="shared" si="24"/>
        <v>59.090909090909093</v>
      </c>
      <c r="AB104" t="str">
        <f t="shared" si="18"/>
        <v>Evonne Goolagong</v>
      </c>
      <c r="AC104" s="26">
        <f t="shared" si="19"/>
        <v>9</v>
      </c>
      <c r="AD104" s="26">
        <f t="shared" si="20"/>
        <v>13</v>
      </c>
      <c r="AE104" s="26">
        <f t="shared" si="21"/>
        <v>22</v>
      </c>
      <c r="AF104" s="44">
        <f t="shared" si="25"/>
        <v>40.909090909090914</v>
      </c>
    </row>
    <row r="105" spans="1:32" x14ac:dyDescent="0.35">
      <c r="A105" s="7">
        <v>1973</v>
      </c>
      <c r="B105" s="7" t="s">
        <v>197</v>
      </c>
      <c r="C105" s="7" t="s">
        <v>125</v>
      </c>
      <c r="D105" s="7" t="s">
        <v>355</v>
      </c>
      <c r="E105" s="7" t="s">
        <v>351</v>
      </c>
      <c r="F105" s="20" t="s">
        <v>127</v>
      </c>
      <c r="G105" s="25">
        <v>2</v>
      </c>
      <c r="H105" s="11">
        <v>0</v>
      </c>
      <c r="I105" s="25">
        <v>6</v>
      </c>
      <c r="J105" s="25">
        <v>3</v>
      </c>
      <c r="K105" s="25">
        <v>6</v>
      </c>
      <c r="L105" s="25">
        <v>7</v>
      </c>
      <c r="M105" s="25">
        <v>7</v>
      </c>
      <c r="N105" s="25">
        <v>5</v>
      </c>
      <c r="O105" s="25">
        <v>6</v>
      </c>
      <c r="P105" s="25">
        <v>1</v>
      </c>
      <c r="Q105" s="25"/>
      <c r="R105" s="25"/>
      <c r="S105" s="7" t="s">
        <v>126</v>
      </c>
      <c r="T105" s="7" t="s">
        <v>370</v>
      </c>
      <c r="U105" s="7" t="s">
        <v>338</v>
      </c>
      <c r="V105" s="25">
        <v>12</v>
      </c>
      <c r="W105" t="str">
        <f t="shared" si="14"/>
        <v>John Newcombe</v>
      </c>
      <c r="X105" s="26">
        <f t="shared" si="23"/>
        <v>25</v>
      </c>
      <c r="Y105" s="26">
        <f t="shared" si="15"/>
        <v>16</v>
      </c>
      <c r="Z105" s="26">
        <f t="shared" si="16"/>
        <v>41</v>
      </c>
      <c r="AA105" s="43">
        <f t="shared" si="24"/>
        <v>60.975609756097562</v>
      </c>
      <c r="AB105" t="str">
        <f t="shared" si="18"/>
        <v>Onny Parun</v>
      </c>
      <c r="AC105" s="26">
        <f t="shared" si="19"/>
        <v>16</v>
      </c>
      <c r="AD105" s="26">
        <f t="shared" si="20"/>
        <v>25</v>
      </c>
      <c r="AE105" s="26">
        <f t="shared" si="21"/>
        <v>41</v>
      </c>
      <c r="AF105" s="44">
        <f t="shared" si="25"/>
        <v>39.024390243902438</v>
      </c>
    </row>
    <row r="106" spans="1:32" x14ac:dyDescent="0.35">
      <c r="A106" s="7">
        <v>1972</v>
      </c>
      <c r="B106" s="7" t="s">
        <v>330</v>
      </c>
      <c r="C106" s="7" t="s">
        <v>266</v>
      </c>
      <c r="D106" s="7" t="s">
        <v>348</v>
      </c>
      <c r="E106" s="7" t="s">
        <v>341</v>
      </c>
      <c r="F106" s="20" t="s">
        <v>224</v>
      </c>
      <c r="G106" s="25">
        <v>2</v>
      </c>
      <c r="H106" s="11">
        <v>0</v>
      </c>
      <c r="I106" s="24">
        <v>6</v>
      </c>
      <c r="J106" s="24">
        <v>4</v>
      </c>
      <c r="K106" s="24">
        <v>6</v>
      </c>
      <c r="L106" s="24">
        <v>4</v>
      </c>
      <c r="M106" s="24"/>
      <c r="N106" s="24"/>
      <c r="O106" s="24"/>
      <c r="P106" s="24"/>
      <c r="Q106" s="24"/>
      <c r="R106" s="24"/>
      <c r="S106" s="7" t="s">
        <v>265</v>
      </c>
      <c r="T106" s="7" t="s">
        <v>355</v>
      </c>
      <c r="U106" s="7" t="s">
        <v>351</v>
      </c>
      <c r="V106" s="25">
        <v>1</v>
      </c>
      <c r="W106" t="str">
        <f t="shared" si="14"/>
        <v>Virginia Wade</v>
      </c>
      <c r="X106" s="26">
        <f t="shared" si="23"/>
        <v>12</v>
      </c>
      <c r="Y106" s="26">
        <f t="shared" si="15"/>
        <v>8</v>
      </c>
      <c r="Z106" s="26">
        <f t="shared" si="16"/>
        <v>20</v>
      </c>
      <c r="AA106" s="43">
        <f t="shared" si="24"/>
        <v>60</v>
      </c>
      <c r="AB106" t="str">
        <f t="shared" si="18"/>
        <v>Evonne Goolagong</v>
      </c>
      <c r="AC106" s="26">
        <f t="shared" si="19"/>
        <v>8</v>
      </c>
      <c r="AD106" s="26">
        <f t="shared" si="20"/>
        <v>12</v>
      </c>
      <c r="AE106" s="26">
        <f t="shared" si="21"/>
        <v>20</v>
      </c>
      <c r="AF106" s="44">
        <f t="shared" si="25"/>
        <v>40</v>
      </c>
    </row>
    <row r="107" spans="1:32" x14ac:dyDescent="0.35">
      <c r="A107" s="8">
        <v>1972</v>
      </c>
      <c r="B107" s="7" t="s">
        <v>197</v>
      </c>
      <c r="C107" s="8" t="s">
        <v>91</v>
      </c>
      <c r="D107" s="8" t="s">
        <v>355</v>
      </c>
      <c r="E107" s="8" t="s">
        <v>351</v>
      </c>
      <c r="F107" s="19" t="s">
        <v>396</v>
      </c>
      <c r="G107" s="24">
        <v>2</v>
      </c>
      <c r="H107" s="9">
        <v>0</v>
      </c>
      <c r="I107" s="24">
        <v>7</v>
      </c>
      <c r="J107" s="24">
        <v>6</v>
      </c>
      <c r="K107" s="24">
        <v>6</v>
      </c>
      <c r="L107" s="24">
        <v>3</v>
      </c>
      <c r="M107" s="24">
        <v>7</v>
      </c>
      <c r="N107" s="24">
        <v>5</v>
      </c>
      <c r="O107" s="24"/>
      <c r="P107" s="24"/>
      <c r="Q107" s="24"/>
      <c r="R107" s="24"/>
      <c r="S107" s="8" t="s">
        <v>102</v>
      </c>
      <c r="T107" s="8" t="s">
        <v>355</v>
      </c>
      <c r="U107" s="8" t="s">
        <v>351</v>
      </c>
      <c r="V107" s="24">
        <v>8</v>
      </c>
      <c r="W107" t="str">
        <f t="shared" si="14"/>
        <v>Ken Rosewall</v>
      </c>
      <c r="X107" s="26">
        <f t="shared" si="23"/>
        <v>20</v>
      </c>
      <c r="Y107" s="26">
        <f t="shared" si="15"/>
        <v>14</v>
      </c>
      <c r="Z107" s="26">
        <f t="shared" si="16"/>
        <v>34</v>
      </c>
      <c r="AA107" s="43">
        <f t="shared" si="24"/>
        <v>58.82352941176471</v>
      </c>
      <c r="AB107" t="str">
        <f t="shared" si="18"/>
        <v>Malcolm Anderson</v>
      </c>
      <c r="AC107" s="26">
        <f t="shared" si="19"/>
        <v>14</v>
      </c>
      <c r="AD107" s="26">
        <f t="shared" si="20"/>
        <v>20</v>
      </c>
      <c r="AE107" s="26">
        <f t="shared" si="21"/>
        <v>34</v>
      </c>
      <c r="AF107" s="44">
        <f t="shared" si="25"/>
        <v>41.17647058823529</v>
      </c>
    </row>
    <row r="108" spans="1:32" x14ac:dyDescent="0.35">
      <c r="A108" s="8">
        <v>1971</v>
      </c>
      <c r="B108" s="7" t="s">
        <v>330</v>
      </c>
      <c r="C108" s="8" t="s">
        <v>263</v>
      </c>
      <c r="D108" s="8" t="s">
        <v>355</v>
      </c>
      <c r="E108" s="8" t="s">
        <v>351</v>
      </c>
      <c r="F108" s="19" t="s">
        <v>420</v>
      </c>
      <c r="G108" s="24">
        <v>1</v>
      </c>
      <c r="H108" s="9">
        <v>0</v>
      </c>
      <c r="I108" s="25">
        <v>2</v>
      </c>
      <c r="J108" s="25">
        <v>6</v>
      </c>
      <c r="K108" s="25">
        <v>7</v>
      </c>
      <c r="L108" s="25">
        <v>6</v>
      </c>
      <c r="M108" s="25">
        <v>7</v>
      </c>
      <c r="N108" s="25">
        <v>5</v>
      </c>
      <c r="O108" s="25"/>
      <c r="P108" s="25"/>
      <c r="Q108" s="25"/>
      <c r="R108" s="25"/>
      <c r="S108" s="8" t="s">
        <v>265</v>
      </c>
      <c r="T108" s="8" t="s">
        <v>355</v>
      </c>
      <c r="U108" s="8" t="s">
        <v>351</v>
      </c>
      <c r="V108" s="24">
        <v>2</v>
      </c>
      <c r="W108" t="str">
        <f t="shared" si="14"/>
        <v>Margaret Court</v>
      </c>
      <c r="X108" s="26">
        <f t="shared" si="23"/>
        <v>16</v>
      </c>
      <c r="Y108" s="26">
        <f t="shared" si="15"/>
        <v>17</v>
      </c>
      <c r="Z108" s="26">
        <f t="shared" si="16"/>
        <v>33</v>
      </c>
      <c r="AA108" s="43">
        <f t="shared" si="24"/>
        <v>48.484848484848484</v>
      </c>
      <c r="AB108" t="str">
        <f t="shared" si="18"/>
        <v>Evonne Goolagong</v>
      </c>
      <c r="AC108" s="26">
        <f t="shared" si="19"/>
        <v>17</v>
      </c>
      <c r="AD108" s="26">
        <f t="shared" si="20"/>
        <v>16</v>
      </c>
      <c r="AE108" s="26">
        <f t="shared" si="21"/>
        <v>33</v>
      </c>
      <c r="AF108" s="44">
        <f t="shared" si="25"/>
        <v>51.515151515151516</v>
      </c>
    </row>
    <row r="109" spans="1:32" x14ac:dyDescent="0.35">
      <c r="A109" s="7">
        <v>1971</v>
      </c>
      <c r="B109" s="7" t="s">
        <v>197</v>
      </c>
      <c r="C109" s="7" t="s">
        <v>91</v>
      </c>
      <c r="D109" s="7" t="s">
        <v>355</v>
      </c>
      <c r="E109" s="7" t="s">
        <v>351</v>
      </c>
      <c r="F109" s="20" t="s">
        <v>124</v>
      </c>
      <c r="G109" s="25">
        <v>2</v>
      </c>
      <c r="H109" s="11">
        <v>0</v>
      </c>
      <c r="I109" s="25">
        <v>6</v>
      </c>
      <c r="J109" s="25">
        <v>1</v>
      </c>
      <c r="K109" s="25">
        <v>7</v>
      </c>
      <c r="L109" s="25">
        <v>5</v>
      </c>
      <c r="M109" s="25">
        <v>6</v>
      </c>
      <c r="N109" s="25">
        <v>3</v>
      </c>
      <c r="O109" s="25"/>
      <c r="P109" s="25"/>
      <c r="Q109" s="25"/>
      <c r="R109" s="25"/>
      <c r="S109" s="7" t="s">
        <v>115</v>
      </c>
      <c r="T109" s="7" t="s">
        <v>358</v>
      </c>
      <c r="U109" s="7" t="s">
        <v>333</v>
      </c>
      <c r="V109" s="25">
        <v>3</v>
      </c>
      <c r="W109" t="str">
        <f t="shared" si="14"/>
        <v>Ken Rosewall</v>
      </c>
      <c r="X109" s="26">
        <f t="shared" si="23"/>
        <v>19</v>
      </c>
      <c r="Y109" s="26">
        <f t="shared" si="15"/>
        <v>9</v>
      </c>
      <c r="Z109" s="26">
        <f t="shared" si="16"/>
        <v>28</v>
      </c>
      <c r="AA109" s="43">
        <f t="shared" si="24"/>
        <v>67.857142857142861</v>
      </c>
      <c r="AB109" t="str">
        <f t="shared" si="18"/>
        <v>Arthur Ashe</v>
      </c>
      <c r="AC109" s="26">
        <f t="shared" si="19"/>
        <v>9</v>
      </c>
      <c r="AD109" s="26">
        <f t="shared" si="20"/>
        <v>19</v>
      </c>
      <c r="AE109" s="26">
        <f t="shared" si="21"/>
        <v>28</v>
      </c>
      <c r="AF109" s="44">
        <f t="shared" si="25"/>
        <v>32.142857142857146</v>
      </c>
    </row>
    <row r="110" spans="1:32" x14ac:dyDescent="0.35">
      <c r="A110" s="7">
        <v>1970</v>
      </c>
      <c r="B110" s="7" t="s">
        <v>330</v>
      </c>
      <c r="C110" s="7" t="s">
        <v>263</v>
      </c>
      <c r="D110" s="7" t="s">
        <v>355</v>
      </c>
      <c r="E110" s="7" t="s">
        <v>351</v>
      </c>
      <c r="F110" s="20" t="s">
        <v>206</v>
      </c>
      <c r="G110" s="25">
        <v>1</v>
      </c>
      <c r="H110" s="11">
        <v>0</v>
      </c>
      <c r="I110" s="24">
        <v>6</v>
      </c>
      <c r="J110" s="24">
        <v>1</v>
      </c>
      <c r="K110" s="24">
        <v>6</v>
      </c>
      <c r="L110" s="24">
        <v>3</v>
      </c>
      <c r="M110" s="24"/>
      <c r="N110" s="24"/>
      <c r="O110" s="24"/>
      <c r="P110" s="24"/>
      <c r="Q110" s="24"/>
      <c r="R110" s="24"/>
      <c r="S110" s="7" t="s">
        <v>270</v>
      </c>
      <c r="T110" s="7" t="s">
        <v>355</v>
      </c>
      <c r="U110" s="7" t="s">
        <v>351</v>
      </c>
      <c r="V110" s="25">
        <v>2</v>
      </c>
      <c r="W110" t="str">
        <f t="shared" si="14"/>
        <v>Margaret Court</v>
      </c>
      <c r="X110" s="26">
        <f t="shared" si="23"/>
        <v>12</v>
      </c>
      <c r="Y110" s="26">
        <f t="shared" si="15"/>
        <v>4</v>
      </c>
      <c r="Z110" s="26">
        <f t="shared" si="16"/>
        <v>16</v>
      </c>
      <c r="AA110" s="43">
        <f t="shared" si="24"/>
        <v>75</v>
      </c>
      <c r="AB110" t="str">
        <f t="shared" si="18"/>
        <v>Kerry Melville Reid</v>
      </c>
      <c r="AC110" s="26">
        <f t="shared" si="19"/>
        <v>4</v>
      </c>
      <c r="AD110" s="26">
        <f t="shared" si="20"/>
        <v>12</v>
      </c>
      <c r="AE110" s="26">
        <f t="shared" si="21"/>
        <v>16</v>
      </c>
      <c r="AF110" s="44">
        <f t="shared" si="25"/>
        <v>25</v>
      </c>
    </row>
    <row r="111" spans="1:32" x14ac:dyDescent="0.35">
      <c r="A111" s="8">
        <v>1970</v>
      </c>
      <c r="B111" s="7" t="s">
        <v>197</v>
      </c>
      <c r="C111" s="8" t="s">
        <v>115</v>
      </c>
      <c r="D111" s="8" t="s">
        <v>358</v>
      </c>
      <c r="E111" s="8" t="s">
        <v>333</v>
      </c>
      <c r="F111" s="19" t="s">
        <v>123</v>
      </c>
      <c r="G111" s="24">
        <v>4</v>
      </c>
      <c r="H111" s="9">
        <v>0</v>
      </c>
      <c r="I111" s="24">
        <v>6</v>
      </c>
      <c r="J111" s="24">
        <v>4</v>
      </c>
      <c r="K111" s="24">
        <v>9</v>
      </c>
      <c r="L111" s="24">
        <v>7</v>
      </c>
      <c r="M111" s="24">
        <v>6</v>
      </c>
      <c r="N111" s="24">
        <v>2</v>
      </c>
      <c r="O111" s="24"/>
      <c r="P111" s="24"/>
      <c r="Q111" s="24"/>
      <c r="R111" s="24"/>
      <c r="S111" s="8" t="s">
        <v>122</v>
      </c>
      <c r="T111" s="8" t="s">
        <v>355</v>
      </c>
      <c r="U111" s="8" t="s">
        <v>351</v>
      </c>
      <c r="V111" s="24">
        <v>12</v>
      </c>
      <c r="W111" t="str">
        <f t="shared" si="14"/>
        <v>Arthur Ashe</v>
      </c>
      <c r="X111" s="26">
        <f t="shared" si="23"/>
        <v>21</v>
      </c>
      <c r="Y111" s="26">
        <f t="shared" si="15"/>
        <v>13</v>
      </c>
      <c r="Z111" s="26">
        <f t="shared" si="16"/>
        <v>34</v>
      </c>
      <c r="AA111" s="43">
        <f t="shared" si="24"/>
        <v>61.764705882352942</v>
      </c>
      <c r="AB111" t="str">
        <f t="shared" si="18"/>
        <v>Dick Crealy</v>
      </c>
      <c r="AC111" s="26">
        <f t="shared" si="19"/>
        <v>13</v>
      </c>
      <c r="AD111" s="26">
        <f t="shared" si="20"/>
        <v>21</v>
      </c>
      <c r="AE111" s="26">
        <f t="shared" si="21"/>
        <v>34</v>
      </c>
      <c r="AF111" s="44">
        <f t="shared" si="25"/>
        <v>38.235294117647058</v>
      </c>
    </row>
    <row r="112" spans="1:32" x14ac:dyDescent="0.35">
      <c r="A112" s="8">
        <v>1969</v>
      </c>
      <c r="B112" s="7" t="s">
        <v>330</v>
      </c>
      <c r="C112" s="8" t="s">
        <v>263</v>
      </c>
      <c r="D112" s="8" t="s">
        <v>355</v>
      </c>
      <c r="E112" s="8" t="s">
        <v>351</v>
      </c>
      <c r="F112" s="19" t="s">
        <v>264</v>
      </c>
      <c r="G112" s="24">
        <v>2</v>
      </c>
      <c r="H112" s="9">
        <v>0</v>
      </c>
      <c r="I112" s="25">
        <v>6</v>
      </c>
      <c r="J112" s="25">
        <v>4</v>
      </c>
      <c r="K112" s="25">
        <v>6</v>
      </c>
      <c r="L112" s="25">
        <v>1</v>
      </c>
      <c r="M112" s="25"/>
      <c r="N112" s="25"/>
      <c r="O112" s="25"/>
      <c r="P112" s="25"/>
      <c r="Q112" s="25"/>
      <c r="R112" s="25"/>
      <c r="S112" s="8" t="s">
        <v>262</v>
      </c>
      <c r="T112" s="8" t="s">
        <v>358</v>
      </c>
      <c r="U112" s="8" t="s">
        <v>333</v>
      </c>
      <c r="V112" s="24">
        <v>1</v>
      </c>
      <c r="W112" t="str">
        <f t="shared" si="14"/>
        <v>Margaret Court</v>
      </c>
      <c r="X112" s="26">
        <f t="shared" si="23"/>
        <v>12</v>
      </c>
      <c r="Y112" s="26">
        <f t="shared" si="15"/>
        <v>5</v>
      </c>
      <c r="Z112" s="26">
        <f t="shared" si="16"/>
        <v>17</v>
      </c>
      <c r="AA112" s="43">
        <f t="shared" si="24"/>
        <v>70.588235294117652</v>
      </c>
      <c r="AB112" t="str">
        <f t="shared" si="18"/>
        <v>Billie Jean King</v>
      </c>
      <c r="AC112" s="26">
        <f t="shared" si="19"/>
        <v>5</v>
      </c>
      <c r="AD112" s="26">
        <f t="shared" si="20"/>
        <v>12</v>
      </c>
      <c r="AE112" s="26">
        <f t="shared" si="21"/>
        <v>17</v>
      </c>
      <c r="AF112" s="44">
        <f t="shared" si="25"/>
        <v>29.411764705882355</v>
      </c>
    </row>
    <row r="113" spans="1:32" x14ac:dyDescent="0.35">
      <c r="A113" s="7">
        <v>1969</v>
      </c>
      <c r="B113" s="7" t="s">
        <v>197</v>
      </c>
      <c r="C113" s="7" t="s">
        <v>105</v>
      </c>
      <c r="D113" s="7" t="s">
        <v>355</v>
      </c>
      <c r="E113" s="7" t="s">
        <v>351</v>
      </c>
      <c r="F113" s="20" t="s">
        <v>121</v>
      </c>
      <c r="G113" s="25">
        <v>1</v>
      </c>
      <c r="H113" s="11">
        <v>0</v>
      </c>
      <c r="I113" s="25">
        <v>6</v>
      </c>
      <c r="J113" s="25">
        <v>3</v>
      </c>
      <c r="K113" s="25">
        <v>6</v>
      </c>
      <c r="L113" s="25">
        <v>4</v>
      </c>
      <c r="M113" s="25">
        <v>7</v>
      </c>
      <c r="N113" s="25">
        <v>5</v>
      </c>
      <c r="O113" s="25"/>
      <c r="P113" s="25"/>
      <c r="Q113" s="25"/>
      <c r="R113" s="25"/>
      <c r="S113" s="7" t="s">
        <v>120</v>
      </c>
      <c r="T113" s="7" t="s">
        <v>354</v>
      </c>
      <c r="U113" s="7" t="s">
        <v>344</v>
      </c>
      <c r="V113" s="25">
        <v>9</v>
      </c>
      <c r="W113" t="str">
        <f t="shared" si="14"/>
        <v>Rod Laver</v>
      </c>
      <c r="X113" s="26">
        <f t="shared" si="23"/>
        <v>19</v>
      </c>
      <c r="Y113" s="26">
        <f t="shared" si="15"/>
        <v>12</v>
      </c>
      <c r="Z113" s="26">
        <f t="shared" si="16"/>
        <v>31</v>
      </c>
      <c r="AA113" s="43">
        <f t="shared" si="24"/>
        <v>61.29032258064516</v>
      </c>
      <c r="AB113" t="str">
        <f t="shared" si="18"/>
        <v>Andrés Gimeno</v>
      </c>
      <c r="AC113" s="26">
        <f t="shared" si="19"/>
        <v>12</v>
      </c>
      <c r="AD113" s="26">
        <f t="shared" si="20"/>
        <v>19</v>
      </c>
      <c r="AE113" s="26">
        <f t="shared" si="21"/>
        <v>31</v>
      </c>
      <c r="AF113" s="44">
        <f t="shared" si="25"/>
        <v>38.70967741935484</v>
      </c>
    </row>
    <row r="114" spans="1:32" x14ac:dyDescent="0.35">
      <c r="A114" s="7">
        <v>1968</v>
      </c>
      <c r="B114" s="7" t="s">
        <v>330</v>
      </c>
      <c r="C114" s="7" t="s">
        <v>262</v>
      </c>
      <c r="D114" s="7" t="s">
        <v>358</v>
      </c>
      <c r="E114" s="13" t="s">
        <v>333</v>
      </c>
      <c r="F114" s="20" t="s">
        <v>231</v>
      </c>
      <c r="G114" s="25">
        <v>1</v>
      </c>
      <c r="H114" s="11">
        <v>0</v>
      </c>
      <c r="I114" s="24">
        <v>6</v>
      </c>
      <c r="J114" s="24">
        <v>1</v>
      </c>
      <c r="K114" s="24">
        <v>6</v>
      </c>
      <c r="L114" s="24">
        <v>2</v>
      </c>
      <c r="M114" s="24"/>
      <c r="N114" s="24"/>
      <c r="O114" s="24"/>
      <c r="P114" s="24"/>
      <c r="Q114" s="24"/>
      <c r="R114" s="24"/>
      <c r="S114" s="7" t="s">
        <v>263</v>
      </c>
      <c r="T114" s="7" t="s">
        <v>355</v>
      </c>
      <c r="U114" s="7" t="s">
        <v>351</v>
      </c>
      <c r="V114" s="25">
        <v>7</v>
      </c>
      <c r="W114" t="str">
        <f t="shared" si="14"/>
        <v>Billie Jean King</v>
      </c>
      <c r="X114" s="26">
        <f t="shared" si="23"/>
        <v>12</v>
      </c>
      <c r="Y114" s="26">
        <f t="shared" si="15"/>
        <v>3</v>
      </c>
      <c r="Z114" s="26">
        <f t="shared" si="16"/>
        <v>15</v>
      </c>
      <c r="AA114" s="43">
        <f t="shared" si="24"/>
        <v>80</v>
      </c>
      <c r="AB114" t="str">
        <f t="shared" si="18"/>
        <v>Margaret Court</v>
      </c>
      <c r="AC114" s="26">
        <f t="shared" si="19"/>
        <v>3</v>
      </c>
      <c r="AD114" s="26">
        <f t="shared" si="20"/>
        <v>12</v>
      </c>
      <c r="AE114" s="26">
        <f t="shared" si="21"/>
        <v>15</v>
      </c>
      <c r="AF114" s="44">
        <f t="shared" si="25"/>
        <v>20</v>
      </c>
    </row>
    <row r="115" spans="1:32" x14ac:dyDescent="0.35">
      <c r="A115" s="8">
        <v>1968</v>
      </c>
      <c r="B115" s="7" t="s">
        <v>197</v>
      </c>
      <c r="C115" s="8" t="s">
        <v>453</v>
      </c>
      <c r="D115" s="8" t="s">
        <v>355</v>
      </c>
      <c r="E115" s="8" t="s">
        <v>351</v>
      </c>
      <c r="F115" s="19" t="s">
        <v>119</v>
      </c>
      <c r="G115" s="24">
        <v>1</v>
      </c>
      <c r="H115" s="9">
        <v>0</v>
      </c>
      <c r="I115" s="24">
        <v>7</v>
      </c>
      <c r="J115" s="24">
        <v>5</v>
      </c>
      <c r="K115" s="24">
        <v>2</v>
      </c>
      <c r="L115" s="24">
        <v>6</v>
      </c>
      <c r="M115" s="24">
        <v>9</v>
      </c>
      <c r="N115" s="24">
        <v>7</v>
      </c>
      <c r="O115" s="24">
        <v>6</v>
      </c>
      <c r="P115" s="24">
        <v>4</v>
      </c>
      <c r="Q115" s="24"/>
      <c r="R115" s="24"/>
      <c r="S115" s="8" t="s">
        <v>118</v>
      </c>
      <c r="T115" s="8" t="s">
        <v>354</v>
      </c>
      <c r="U115" s="8" t="s">
        <v>344</v>
      </c>
      <c r="V115" s="24">
        <v>2</v>
      </c>
      <c r="W115" t="str">
        <f t="shared" si="14"/>
        <v>Bill Bowrey</v>
      </c>
      <c r="X115" s="26">
        <f t="shared" ref="X115:X146" si="26">I115+K115+M115+O115+Q115</f>
        <v>24</v>
      </c>
      <c r="Y115" s="26">
        <f t="shared" si="15"/>
        <v>22</v>
      </c>
      <c r="Z115" s="26">
        <f t="shared" si="16"/>
        <v>46</v>
      </c>
      <c r="AA115" s="43">
        <f t="shared" si="24"/>
        <v>52.173913043478258</v>
      </c>
      <c r="AB115" t="str">
        <f t="shared" si="18"/>
        <v>Juan Gisbert</v>
      </c>
      <c r="AC115" s="26">
        <f t="shared" si="19"/>
        <v>22</v>
      </c>
      <c r="AD115" s="26">
        <f t="shared" si="20"/>
        <v>24</v>
      </c>
      <c r="AE115" s="26">
        <f t="shared" si="21"/>
        <v>46</v>
      </c>
      <c r="AF115" s="44">
        <f t="shared" si="25"/>
        <v>47.826086956521742</v>
      </c>
    </row>
    <row r="116" spans="1:32" x14ac:dyDescent="0.35">
      <c r="A116" s="8">
        <v>1967</v>
      </c>
      <c r="B116" s="7" t="s">
        <v>330</v>
      </c>
      <c r="C116" s="8" t="s">
        <v>260</v>
      </c>
      <c r="D116" s="8" t="s">
        <v>358</v>
      </c>
      <c r="E116" s="8" t="s">
        <v>333</v>
      </c>
      <c r="F116" s="19" t="s">
        <v>219</v>
      </c>
      <c r="G116" s="24">
        <v>1</v>
      </c>
      <c r="H116" s="9">
        <v>0</v>
      </c>
      <c r="I116" s="25">
        <v>6</v>
      </c>
      <c r="J116" s="25">
        <v>1</v>
      </c>
      <c r="K116" s="25">
        <v>6</v>
      </c>
      <c r="L116" s="25">
        <v>4</v>
      </c>
      <c r="M116" s="25"/>
      <c r="N116" s="25"/>
      <c r="O116" s="25"/>
      <c r="P116" s="25"/>
      <c r="Q116" s="25"/>
      <c r="R116" s="25"/>
      <c r="S116" s="8" t="s">
        <v>257</v>
      </c>
      <c r="T116" s="8" t="s">
        <v>355</v>
      </c>
      <c r="U116" s="8" t="s">
        <v>351</v>
      </c>
      <c r="V116" s="24">
        <v>2</v>
      </c>
      <c r="W116" t="str">
        <f t="shared" si="14"/>
        <v>Nancy Richey</v>
      </c>
      <c r="X116" s="26">
        <f t="shared" si="26"/>
        <v>12</v>
      </c>
      <c r="Y116" s="26">
        <f t="shared" si="15"/>
        <v>5</v>
      </c>
      <c r="Z116" s="26">
        <f t="shared" si="16"/>
        <v>17</v>
      </c>
      <c r="AA116" s="43">
        <f t="shared" si="24"/>
        <v>70.588235294117652</v>
      </c>
      <c r="AB116" t="str">
        <f t="shared" si="18"/>
        <v>Lesley Turner Bowrey</v>
      </c>
      <c r="AC116" s="26">
        <f t="shared" si="19"/>
        <v>5</v>
      </c>
      <c r="AD116" s="26">
        <f t="shared" si="20"/>
        <v>12</v>
      </c>
      <c r="AE116" s="26">
        <f t="shared" si="21"/>
        <v>17</v>
      </c>
      <c r="AF116" s="44">
        <f t="shared" si="25"/>
        <v>29.411764705882355</v>
      </c>
    </row>
    <row r="117" spans="1:32" x14ac:dyDescent="0.35">
      <c r="A117" s="7">
        <v>1967</v>
      </c>
      <c r="B117" s="7" t="s">
        <v>197</v>
      </c>
      <c r="C117" s="7" t="s">
        <v>107</v>
      </c>
      <c r="D117" s="7" t="s">
        <v>355</v>
      </c>
      <c r="E117" s="7" t="s">
        <v>351</v>
      </c>
      <c r="F117" s="20" t="s">
        <v>117</v>
      </c>
      <c r="G117" s="25">
        <v>1</v>
      </c>
      <c r="H117" s="11">
        <v>0</v>
      </c>
      <c r="I117" s="25">
        <v>6</v>
      </c>
      <c r="J117" s="25">
        <v>4</v>
      </c>
      <c r="K117" s="25">
        <v>6</v>
      </c>
      <c r="L117" s="25">
        <v>1</v>
      </c>
      <c r="M117" s="25">
        <v>6</v>
      </c>
      <c r="N117" s="25">
        <v>4</v>
      </c>
      <c r="O117" s="25"/>
      <c r="P117" s="25"/>
      <c r="Q117" s="25"/>
      <c r="R117" s="25"/>
      <c r="S117" s="7" t="s">
        <v>115</v>
      </c>
      <c r="T117" s="7" t="s">
        <v>358</v>
      </c>
      <c r="U117" s="7" t="s">
        <v>333</v>
      </c>
      <c r="V117" s="25">
        <v>2</v>
      </c>
      <c r="W117" t="str">
        <f t="shared" si="14"/>
        <v>Roy Emerson</v>
      </c>
      <c r="X117" s="26">
        <f t="shared" si="26"/>
        <v>18</v>
      </c>
      <c r="Y117" s="26">
        <f t="shared" si="15"/>
        <v>9</v>
      </c>
      <c r="Z117" s="26">
        <f t="shared" si="16"/>
        <v>27</v>
      </c>
      <c r="AA117" s="43">
        <f t="shared" si="24"/>
        <v>66.666666666666657</v>
      </c>
      <c r="AB117" t="str">
        <f t="shared" si="18"/>
        <v>Arthur Ashe</v>
      </c>
      <c r="AC117" s="26">
        <f t="shared" si="19"/>
        <v>9</v>
      </c>
      <c r="AD117" s="26">
        <f t="shared" si="20"/>
        <v>18</v>
      </c>
      <c r="AE117" s="26">
        <f t="shared" si="21"/>
        <v>27</v>
      </c>
      <c r="AF117" s="44">
        <f t="shared" si="25"/>
        <v>33.333333333333329</v>
      </c>
    </row>
    <row r="118" spans="1:32" s="41" customFormat="1" x14ac:dyDescent="0.35">
      <c r="A118" s="36">
        <v>1966</v>
      </c>
      <c r="B118" s="36" t="s">
        <v>330</v>
      </c>
      <c r="C118" s="36" t="s">
        <v>263</v>
      </c>
      <c r="D118" s="36" t="s">
        <v>355</v>
      </c>
      <c r="E118" s="36" t="s">
        <v>351</v>
      </c>
      <c r="F118" s="37" t="s">
        <v>261</v>
      </c>
      <c r="G118" s="38">
        <v>1</v>
      </c>
      <c r="H118" s="39">
        <v>0</v>
      </c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36" t="s">
        <v>260</v>
      </c>
      <c r="T118" s="36" t="s">
        <v>358</v>
      </c>
      <c r="U118" s="36" t="s">
        <v>333</v>
      </c>
      <c r="V118" s="38">
        <v>2</v>
      </c>
      <c r="W118" s="41" t="str">
        <f t="shared" si="14"/>
        <v>Margaret Court</v>
      </c>
      <c r="X118" s="42">
        <f t="shared" si="26"/>
        <v>0</v>
      </c>
      <c r="Y118" s="42">
        <f t="shared" si="15"/>
        <v>0</v>
      </c>
      <c r="Z118" s="42">
        <f t="shared" si="16"/>
        <v>0</v>
      </c>
      <c r="AA118" s="43"/>
      <c r="AB118" s="41" t="str">
        <f t="shared" si="18"/>
        <v>Nancy Richey</v>
      </c>
      <c r="AC118" s="26">
        <f t="shared" si="19"/>
        <v>0</v>
      </c>
      <c r="AD118" s="26">
        <f t="shared" si="20"/>
        <v>0</v>
      </c>
      <c r="AE118" s="26">
        <f t="shared" si="21"/>
        <v>0</v>
      </c>
      <c r="AF118" s="44"/>
    </row>
    <row r="119" spans="1:32" x14ac:dyDescent="0.35">
      <c r="A119" s="8">
        <v>1966</v>
      </c>
      <c r="B119" s="7" t="s">
        <v>197</v>
      </c>
      <c r="C119" s="8" t="s">
        <v>107</v>
      </c>
      <c r="D119" s="8" t="s">
        <v>355</v>
      </c>
      <c r="E119" s="8" t="s">
        <v>351</v>
      </c>
      <c r="F119" s="19" t="s">
        <v>116</v>
      </c>
      <c r="G119" s="24">
        <v>1</v>
      </c>
      <c r="H119" s="9">
        <v>0</v>
      </c>
      <c r="I119" s="24">
        <v>6</v>
      </c>
      <c r="J119" s="24">
        <v>4</v>
      </c>
      <c r="K119" s="24">
        <v>6</v>
      </c>
      <c r="L119" s="24">
        <v>8</v>
      </c>
      <c r="M119" s="24">
        <v>6</v>
      </c>
      <c r="N119" s="24">
        <v>2</v>
      </c>
      <c r="O119" s="24">
        <v>6</v>
      </c>
      <c r="P119" s="24">
        <v>3</v>
      </c>
      <c r="Q119" s="24"/>
      <c r="R119" s="24"/>
      <c r="S119" s="8" t="s">
        <v>115</v>
      </c>
      <c r="T119" s="8" t="s">
        <v>358</v>
      </c>
      <c r="U119" s="8" t="s">
        <v>333</v>
      </c>
      <c r="V119" s="24">
        <v>2</v>
      </c>
      <c r="W119" t="str">
        <f t="shared" si="14"/>
        <v>Roy Emerson</v>
      </c>
      <c r="X119" s="26">
        <f t="shared" si="26"/>
        <v>24</v>
      </c>
      <c r="Y119" s="26">
        <f t="shared" si="15"/>
        <v>17</v>
      </c>
      <c r="Z119" s="26">
        <f t="shared" si="16"/>
        <v>41</v>
      </c>
      <c r="AA119" s="43">
        <f t="shared" ref="AA119:AA150" si="27">X119/Z119*100</f>
        <v>58.536585365853654</v>
      </c>
      <c r="AB119" t="str">
        <f t="shared" si="18"/>
        <v>Arthur Ashe</v>
      </c>
      <c r="AC119" s="26">
        <f t="shared" si="19"/>
        <v>17</v>
      </c>
      <c r="AD119" s="26">
        <f t="shared" si="20"/>
        <v>24</v>
      </c>
      <c r="AE119" s="26">
        <f t="shared" si="21"/>
        <v>41</v>
      </c>
      <c r="AF119" s="44">
        <f t="shared" ref="AF119:AF150" si="28">AC119/AE119*100</f>
        <v>41.463414634146339</v>
      </c>
    </row>
    <row r="120" spans="1:32" s="33" customFormat="1" x14ac:dyDescent="0.35">
      <c r="A120" s="28">
        <v>1965</v>
      </c>
      <c r="B120" s="29" t="s">
        <v>330</v>
      </c>
      <c r="C120" s="28" t="s">
        <v>263</v>
      </c>
      <c r="D120" s="28" t="s">
        <v>355</v>
      </c>
      <c r="E120" s="28" t="s">
        <v>351</v>
      </c>
      <c r="F120" s="30" t="s">
        <v>259</v>
      </c>
      <c r="G120" s="31">
        <v>1</v>
      </c>
      <c r="H120" s="32">
        <v>0</v>
      </c>
      <c r="I120" s="35">
        <v>5</v>
      </c>
      <c r="J120" s="35">
        <v>7</v>
      </c>
      <c r="K120" s="35">
        <v>6</v>
      </c>
      <c r="L120" s="35">
        <v>4</v>
      </c>
      <c r="M120" s="35">
        <v>5</v>
      </c>
      <c r="N120" s="35">
        <v>2</v>
      </c>
      <c r="O120" s="35"/>
      <c r="P120" s="35"/>
      <c r="Q120" s="35"/>
      <c r="R120" s="35"/>
      <c r="S120" s="28" t="s">
        <v>258</v>
      </c>
      <c r="T120" s="28" t="s">
        <v>377</v>
      </c>
      <c r="U120" s="28" t="s">
        <v>383</v>
      </c>
      <c r="V120" s="31">
        <v>2</v>
      </c>
      <c r="W120" s="33" t="str">
        <f t="shared" si="14"/>
        <v>Margaret Court</v>
      </c>
      <c r="X120" s="34">
        <f t="shared" si="26"/>
        <v>16</v>
      </c>
      <c r="Y120" s="34">
        <f t="shared" si="15"/>
        <v>13</v>
      </c>
      <c r="Z120" s="34">
        <f t="shared" si="16"/>
        <v>29</v>
      </c>
      <c r="AA120" s="43">
        <f t="shared" si="27"/>
        <v>55.172413793103445</v>
      </c>
      <c r="AB120" s="33" t="str">
        <f t="shared" si="18"/>
        <v>Maria Bueno</v>
      </c>
      <c r="AC120" s="26">
        <f t="shared" si="19"/>
        <v>13</v>
      </c>
      <c r="AD120" s="26">
        <f t="shared" si="20"/>
        <v>16</v>
      </c>
      <c r="AE120" s="26">
        <f t="shared" si="21"/>
        <v>29</v>
      </c>
      <c r="AF120" s="44">
        <f t="shared" si="28"/>
        <v>44.827586206896555</v>
      </c>
    </row>
    <row r="121" spans="1:32" x14ac:dyDescent="0.35">
      <c r="A121" s="7">
        <v>1965</v>
      </c>
      <c r="B121" s="7" t="s">
        <v>197</v>
      </c>
      <c r="C121" s="7" t="s">
        <v>107</v>
      </c>
      <c r="D121" s="7" t="s">
        <v>355</v>
      </c>
      <c r="E121" s="7" t="s">
        <v>351</v>
      </c>
      <c r="F121" s="20" t="s">
        <v>114</v>
      </c>
      <c r="G121" s="25">
        <v>1</v>
      </c>
      <c r="H121" s="11">
        <v>0</v>
      </c>
      <c r="I121" s="25">
        <v>7</v>
      </c>
      <c r="J121" s="25">
        <v>9</v>
      </c>
      <c r="K121" s="25">
        <v>2</v>
      </c>
      <c r="L121" s="25">
        <v>6</v>
      </c>
      <c r="M121" s="25">
        <v>6</v>
      </c>
      <c r="N121" s="25">
        <v>4</v>
      </c>
      <c r="O121" s="25">
        <v>7</v>
      </c>
      <c r="P121" s="25">
        <v>5</v>
      </c>
      <c r="Q121" s="25">
        <v>6</v>
      </c>
      <c r="R121" s="25">
        <v>1</v>
      </c>
      <c r="S121" s="7" t="s">
        <v>112</v>
      </c>
      <c r="T121" s="7" t="s">
        <v>355</v>
      </c>
      <c r="U121" s="7" t="s">
        <v>351</v>
      </c>
      <c r="V121" s="25">
        <v>2</v>
      </c>
      <c r="W121" t="str">
        <f t="shared" si="14"/>
        <v>Roy Emerson</v>
      </c>
      <c r="X121" s="26">
        <f t="shared" si="26"/>
        <v>28</v>
      </c>
      <c r="Y121" s="26">
        <f t="shared" si="15"/>
        <v>25</v>
      </c>
      <c r="Z121" s="26">
        <f t="shared" si="16"/>
        <v>53</v>
      </c>
      <c r="AA121" s="43">
        <f t="shared" si="27"/>
        <v>52.830188679245282</v>
      </c>
      <c r="AB121" t="str">
        <f t="shared" si="18"/>
        <v>Fred Stolle</v>
      </c>
      <c r="AC121" s="26">
        <f t="shared" si="19"/>
        <v>25</v>
      </c>
      <c r="AD121" s="26">
        <f t="shared" si="20"/>
        <v>28</v>
      </c>
      <c r="AE121" s="26">
        <f t="shared" si="21"/>
        <v>53</v>
      </c>
      <c r="AF121" s="44">
        <f t="shared" si="28"/>
        <v>47.169811320754718</v>
      </c>
    </row>
    <row r="122" spans="1:32" x14ac:dyDescent="0.35">
      <c r="A122" s="7">
        <v>1964</v>
      </c>
      <c r="B122" s="7" t="s">
        <v>330</v>
      </c>
      <c r="C122" s="7" t="s">
        <v>263</v>
      </c>
      <c r="D122" s="7" t="s">
        <v>355</v>
      </c>
      <c r="E122" s="7" t="s">
        <v>351</v>
      </c>
      <c r="F122" s="20" t="s">
        <v>229</v>
      </c>
      <c r="G122" s="25">
        <v>1</v>
      </c>
      <c r="H122" s="11">
        <v>0</v>
      </c>
      <c r="I122" s="24">
        <v>6</v>
      </c>
      <c r="J122" s="24">
        <v>3</v>
      </c>
      <c r="K122" s="24">
        <v>6</v>
      </c>
      <c r="L122" s="24">
        <v>2</v>
      </c>
      <c r="M122" s="24"/>
      <c r="N122" s="24"/>
      <c r="O122" s="24"/>
      <c r="P122" s="24"/>
      <c r="Q122" s="24"/>
      <c r="R122" s="24"/>
      <c r="S122" s="7" t="s">
        <v>257</v>
      </c>
      <c r="T122" s="7" t="s">
        <v>355</v>
      </c>
      <c r="U122" s="7" t="s">
        <v>351</v>
      </c>
      <c r="V122" s="25">
        <v>2</v>
      </c>
      <c r="W122" t="str">
        <f t="shared" si="14"/>
        <v>Margaret Court</v>
      </c>
      <c r="X122" s="26">
        <f t="shared" si="26"/>
        <v>12</v>
      </c>
      <c r="Y122" s="26">
        <f t="shared" si="15"/>
        <v>5</v>
      </c>
      <c r="Z122" s="26">
        <f t="shared" si="16"/>
        <v>17</v>
      </c>
      <c r="AA122" s="43">
        <f t="shared" si="27"/>
        <v>70.588235294117652</v>
      </c>
      <c r="AB122" t="str">
        <f t="shared" si="18"/>
        <v>Lesley Turner Bowrey</v>
      </c>
      <c r="AC122" s="26">
        <f t="shared" si="19"/>
        <v>5</v>
      </c>
      <c r="AD122" s="26">
        <f t="shared" si="20"/>
        <v>12</v>
      </c>
      <c r="AE122" s="26">
        <f t="shared" si="21"/>
        <v>17</v>
      </c>
      <c r="AF122" s="44">
        <f t="shared" si="28"/>
        <v>29.411764705882355</v>
      </c>
    </row>
    <row r="123" spans="1:32" x14ac:dyDescent="0.35">
      <c r="A123" s="8">
        <v>1964</v>
      </c>
      <c r="B123" s="7" t="s">
        <v>197</v>
      </c>
      <c r="C123" s="8" t="s">
        <v>107</v>
      </c>
      <c r="D123" s="8" t="s">
        <v>355</v>
      </c>
      <c r="E123" s="8" t="s">
        <v>351</v>
      </c>
      <c r="F123" s="19" t="s">
        <v>113</v>
      </c>
      <c r="G123" s="24">
        <v>1</v>
      </c>
      <c r="H123" s="9">
        <v>0</v>
      </c>
      <c r="I123" s="24">
        <v>6</v>
      </c>
      <c r="J123" s="24">
        <v>3</v>
      </c>
      <c r="K123" s="24">
        <v>6</v>
      </c>
      <c r="L123" s="24">
        <v>4</v>
      </c>
      <c r="M123" s="24">
        <v>6</v>
      </c>
      <c r="N123" s="24">
        <v>2</v>
      </c>
      <c r="O123" s="24"/>
      <c r="P123" s="24"/>
      <c r="Q123" s="24"/>
      <c r="R123" s="24"/>
      <c r="S123" s="8" t="s">
        <v>112</v>
      </c>
      <c r="T123" s="8" t="s">
        <v>355</v>
      </c>
      <c r="U123" s="8" t="s">
        <v>351</v>
      </c>
      <c r="V123" s="24">
        <v>2</v>
      </c>
      <c r="W123" t="str">
        <f t="shared" si="14"/>
        <v>Roy Emerson</v>
      </c>
      <c r="X123" s="26">
        <f t="shared" si="26"/>
        <v>18</v>
      </c>
      <c r="Y123" s="26">
        <f t="shared" si="15"/>
        <v>9</v>
      </c>
      <c r="Z123" s="26">
        <f t="shared" si="16"/>
        <v>27</v>
      </c>
      <c r="AA123" s="43">
        <f t="shared" si="27"/>
        <v>66.666666666666657</v>
      </c>
      <c r="AB123" t="str">
        <f t="shared" si="18"/>
        <v>Fred Stolle</v>
      </c>
      <c r="AC123" s="26">
        <f t="shared" si="19"/>
        <v>9</v>
      </c>
      <c r="AD123" s="26">
        <f t="shared" si="20"/>
        <v>18</v>
      </c>
      <c r="AE123" s="26">
        <f t="shared" si="21"/>
        <v>27</v>
      </c>
      <c r="AF123" s="44">
        <f t="shared" si="28"/>
        <v>33.333333333333329</v>
      </c>
    </row>
    <row r="124" spans="1:32" x14ac:dyDescent="0.35">
      <c r="A124" s="8">
        <v>1963</v>
      </c>
      <c r="B124" s="7" t="s">
        <v>330</v>
      </c>
      <c r="C124" s="8" t="s">
        <v>263</v>
      </c>
      <c r="D124" s="8" t="s">
        <v>355</v>
      </c>
      <c r="E124" s="8" t="s">
        <v>351</v>
      </c>
      <c r="F124" s="19" t="s">
        <v>256</v>
      </c>
      <c r="G124" s="24">
        <v>1</v>
      </c>
      <c r="H124" s="9">
        <v>0</v>
      </c>
      <c r="I124" s="25">
        <v>6</v>
      </c>
      <c r="J124" s="25">
        <v>2</v>
      </c>
      <c r="K124" s="25">
        <v>6</v>
      </c>
      <c r="L124" s="25">
        <v>2</v>
      </c>
      <c r="M124" s="25"/>
      <c r="N124" s="25"/>
      <c r="O124" s="25"/>
      <c r="P124" s="25"/>
      <c r="Q124" s="25"/>
      <c r="R124" s="25"/>
      <c r="S124" s="8" t="s">
        <v>254</v>
      </c>
      <c r="T124" s="8" t="s">
        <v>355</v>
      </c>
      <c r="U124" s="8" t="s">
        <v>351</v>
      </c>
      <c r="V124" s="24">
        <v>3</v>
      </c>
      <c r="W124" t="str">
        <f t="shared" si="14"/>
        <v>Margaret Court</v>
      </c>
      <c r="X124" s="26">
        <f t="shared" si="26"/>
        <v>12</v>
      </c>
      <c r="Y124" s="26">
        <f t="shared" si="15"/>
        <v>4</v>
      </c>
      <c r="Z124" s="26">
        <f t="shared" si="16"/>
        <v>16</v>
      </c>
      <c r="AA124" s="43">
        <f t="shared" si="27"/>
        <v>75</v>
      </c>
      <c r="AB124" t="str">
        <f t="shared" si="18"/>
        <v>Jan Lehane</v>
      </c>
      <c r="AC124" s="26">
        <f t="shared" si="19"/>
        <v>4</v>
      </c>
      <c r="AD124" s="26">
        <f t="shared" si="20"/>
        <v>12</v>
      </c>
      <c r="AE124" s="26">
        <f t="shared" si="21"/>
        <v>16</v>
      </c>
      <c r="AF124" s="44">
        <f t="shared" si="28"/>
        <v>25</v>
      </c>
    </row>
    <row r="125" spans="1:32" x14ac:dyDescent="0.35">
      <c r="A125" s="7">
        <v>1963</v>
      </c>
      <c r="B125" s="7" t="s">
        <v>197</v>
      </c>
      <c r="C125" s="7" t="s">
        <v>107</v>
      </c>
      <c r="D125" s="7" t="s">
        <v>355</v>
      </c>
      <c r="E125" s="7" t="s">
        <v>351</v>
      </c>
      <c r="F125" s="20" t="s">
        <v>111</v>
      </c>
      <c r="G125" s="25">
        <v>1</v>
      </c>
      <c r="H125" s="11">
        <v>0</v>
      </c>
      <c r="I125" s="25">
        <v>6</v>
      </c>
      <c r="J125" s="25">
        <v>3</v>
      </c>
      <c r="K125" s="25">
        <v>6</v>
      </c>
      <c r="L125" s="25">
        <v>3</v>
      </c>
      <c r="M125" s="25">
        <v>6</v>
      </c>
      <c r="N125" s="25">
        <v>1</v>
      </c>
      <c r="O125" s="25"/>
      <c r="P125" s="25"/>
      <c r="Q125" s="25"/>
      <c r="R125" s="25"/>
      <c r="S125" s="7" t="s">
        <v>110</v>
      </c>
      <c r="T125" s="7" t="s">
        <v>355</v>
      </c>
      <c r="U125" s="7" t="s">
        <v>351</v>
      </c>
      <c r="V125" s="25">
        <v>2</v>
      </c>
      <c r="W125" t="str">
        <f t="shared" si="14"/>
        <v>Roy Emerson</v>
      </c>
      <c r="X125" s="26">
        <f t="shared" si="26"/>
        <v>18</v>
      </c>
      <c r="Y125" s="26">
        <f t="shared" si="15"/>
        <v>7</v>
      </c>
      <c r="Z125" s="26">
        <f t="shared" si="16"/>
        <v>25</v>
      </c>
      <c r="AA125" s="43">
        <f t="shared" si="27"/>
        <v>72</v>
      </c>
      <c r="AB125" t="str">
        <f t="shared" si="18"/>
        <v>Ken Fletcher</v>
      </c>
      <c r="AC125" s="26">
        <f t="shared" si="19"/>
        <v>7</v>
      </c>
      <c r="AD125" s="26">
        <f t="shared" si="20"/>
        <v>18</v>
      </c>
      <c r="AE125" s="26">
        <f t="shared" si="21"/>
        <v>25</v>
      </c>
      <c r="AF125" s="44">
        <f t="shared" si="28"/>
        <v>28.000000000000004</v>
      </c>
    </row>
    <row r="126" spans="1:32" x14ac:dyDescent="0.35">
      <c r="A126" s="7">
        <v>1962</v>
      </c>
      <c r="B126" s="7" t="s">
        <v>330</v>
      </c>
      <c r="C126" s="7" t="s">
        <v>263</v>
      </c>
      <c r="D126" s="7" t="s">
        <v>355</v>
      </c>
      <c r="E126" s="7" t="s">
        <v>351</v>
      </c>
      <c r="F126" s="20" t="s">
        <v>255</v>
      </c>
      <c r="G126" s="25">
        <v>1</v>
      </c>
      <c r="H126" s="11">
        <v>0</v>
      </c>
      <c r="I126" s="24">
        <v>6</v>
      </c>
      <c r="J126" s="24">
        <v>0</v>
      </c>
      <c r="K126" s="24">
        <v>6</v>
      </c>
      <c r="L126" s="24">
        <v>2</v>
      </c>
      <c r="M126" s="24"/>
      <c r="N126" s="24"/>
      <c r="O126" s="24"/>
      <c r="P126" s="24"/>
      <c r="Q126" s="24"/>
      <c r="R126" s="24"/>
      <c r="S126" s="7" t="s">
        <v>254</v>
      </c>
      <c r="T126" s="7" t="s">
        <v>355</v>
      </c>
      <c r="U126" s="7" t="s">
        <v>351</v>
      </c>
      <c r="V126" s="25">
        <v>5</v>
      </c>
      <c r="W126" t="str">
        <f t="shared" si="14"/>
        <v>Margaret Court</v>
      </c>
      <c r="X126" s="26">
        <f t="shared" si="26"/>
        <v>12</v>
      </c>
      <c r="Y126" s="26">
        <f t="shared" si="15"/>
        <v>2</v>
      </c>
      <c r="Z126" s="26">
        <f t="shared" si="16"/>
        <v>14</v>
      </c>
      <c r="AA126" s="43">
        <f t="shared" si="27"/>
        <v>85.714285714285708</v>
      </c>
      <c r="AB126" t="str">
        <f t="shared" si="18"/>
        <v>Jan Lehane</v>
      </c>
      <c r="AC126" s="26">
        <f t="shared" si="19"/>
        <v>2</v>
      </c>
      <c r="AD126" s="26">
        <f t="shared" si="20"/>
        <v>12</v>
      </c>
      <c r="AE126" s="26">
        <f t="shared" si="21"/>
        <v>14</v>
      </c>
      <c r="AF126" s="44">
        <f t="shared" si="28"/>
        <v>14.285714285714285</v>
      </c>
    </row>
    <row r="127" spans="1:32" x14ac:dyDescent="0.35">
      <c r="A127" s="8">
        <v>1962</v>
      </c>
      <c r="B127" s="7" t="s">
        <v>197</v>
      </c>
      <c r="C127" s="8" t="s">
        <v>105</v>
      </c>
      <c r="D127" s="8" t="s">
        <v>355</v>
      </c>
      <c r="E127" s="8" t="s">
        <v>351</v>
      </c>
      <c r="F127" s="19" t="s">
        <v>109</v>
      </c>
      <c r="G127" s="24">
        <v>1</v>
      </c>
      <c r="H127" s="9">
        <v>0</v>
      </c>
      <c r="I127" s="24">
        <v>8</v>
      </c>
      <c r="J127" s="24">
        <v>6</v>
      </c>
      <c r="K127" s="24">
        <v>0</v>
      </c>
      <c r="L127" s="24">
        <v>6</v>
      </c>
      <c r="M127" s="24">
        <v>6</v>
      </c>
      <c r="N127" s="24">
        <v>4</v>
      </c>
      <c r="O127" s="24">
        <v>6</v>
      </c>
      <c r="P127" s="24">
        <v>4</v>
      </c>
      <c r="Q127" s="24"/>
      <c r="R127" s="24"/>
      <c r="S127" s="8" t="s">
        <v>107</v>
      </c>
      <c r="T127" s="8" t="s">
        <v>355</v>
      </c>
      <c r="U127" s="8" t="s">
        <v>351</v>
      </c>
      <c r="V127" s="24">
        <v>2</v>
      </c>
      <c r="W127" t="str">
        <f t="shared" si="14"/>
        <v>Rod Laver</v>
      </c>
      <c r="X127" s="26">
        <f t="shared" si="26"/>
        <v>20</v>
      </c>
      <c r="Y127" s="26">
        <f t="shared" si="15"/>
        <v>20</v>
      </c>
      <c r="Z127" s="26">
        <f t="shared" si="16"/>
        <v>40</v>
      </c>
      <c r="AA127" s="43">
        <f t="shared" si="27"/>
        <v>50</v>
      </c>
      <c r="AB127" t="str">
        <f t="shared" si="18"/>
        <v>Roy Emerson</v>
      </c>
      <c r="AC127" s="26">
        <f t="shared" si="19"/>
        <v>20</v>
      </c>
      <c r="AD127" s="26">
        <f t="shared" si="20"/>
        <v>20</v>
      </c>
      <c r="AE127" s="26">
        <f t="shared" si="21"/>
        <v>40</v>
      </c>
      <c r="AF127" s="44">
        <f t="shared" si="28"/>
        <v>50</v>
      </c>
    </row>
    <row r="128" spans="1:32" x14ac:dyDescent="0.35">
      <c r="A128" s="8">
        <v>1961</v>
      </c>
      <c r="B128" s="7" t="s">
        <v>330</v>
      </c>
      <c r="C128" s="8" t="s">
        <v>263</v>
      </c>
      <c r="D128" s="8" t="s">
        <v>355</v>
      </c>
      <c r="E128" s="8" t="s">
        <v>351</v>
      </c>
      <c r="F128" s="19" t="s">
        <v>219</v>
      </c>
      <c r="G128" s="24">
        <v>1</v>
      </c>
      <c r="H128" s="9">
        <v>0</v>
      </c>
      <c r="I128" s="25">
        <v>6</v>
      </c>
      <c r="J128" s="25">
        <v>1</v>
      </c>
      <c r="K128" s="25">
        <v>6</v>
      </c>
      <c r="L128" s="25">
        <v>4</v>
      </c>
      <c r="M128" s="25"/>
      <c r="N128" s="25"/>
      <c r="O128" s="25"/>
      <c r="P128" s="25"/>
      <c r="Q128" s="25"/>
      <c r="R128" s="25"/>
      <c r="S128" s="8" t="s">
        <v>254</v>
      </c>
      <c r="T128" s="8" t="s">
        <v>355</v>
      </c>
      <c r="U128" s="8" t="s">
        <v>351</v>
      </c>
      <c r="V128" s="24">
        <v>2</v>
      </c>
      <c r="W128" t="str">
        <f t="shared" si="14"/>
        <v>Margaret Court</v>
      </c>
      <c r="X128" s="26">
        <f t="shared" si="26"/>
        <v>12</v>
      </c>
      <c r="Y128" s="26">
        <f t="shared" si="15"/>
        <v>5</v>
      </c>
      <c r="Z128" s="26">
        <f t="shared" si="16"/>
        <v>17</v>
      </c>
      <c r="AA128" s="43">
        <f t="shared" si="27"/>
        <v>70.588235294117652</v>
      </c>
      <c r="AB128" t="str">
        <f t="shared" si="18"/>
        <v>Jan Lehane</v>
      </c>
      <c r="AC128" s="26">
        <f t="shared" si="19"/>
        <v>5</v>
      </c>
      <c r="AD128" s="26">
        <f t="shared" si="20"/>
        <v>12</v>
      </c>
      <c r="AE128" s="26">
        <f t="shared" si="21"/>
        <v>17</v>
      </c>
      <c r="AF128" s="44">
        <f t="shared" si="28"/>
        <v>29.411764705882355</v>
      </c>
    </row>
    <row r="129" spans="1:32" x14ac:dyDescent="0.35">
      <c r="A129" s="7">
        <v>1961</v>
      </c>
      <c r="B129" s="7" t="s">
        <v>197</v>
      </c>
      <c r="C129" s="7" t="s">
        <v>107</v>
      </c>
      <c r="D129" s="7" t="s">
        <v>355</v>
      </c>
      <c r="E129" s="7" t="s">
        <v>351</v>
      </c>
      <c r="F129" s="20" t="s">
        <v>108</v>
      </c>
      <c r="G129" s="25">
        <v>2</v>
      </c>
      <c r="H129" s="11">
        <v>0</v>
      </c>
      <c r="I129" s="25">
        <v>1</v>
      </c>
      <c r="J129" s="25">
        <v>6</v>
      </c>
      <c r="K129" s="25">
        <v>6</v>
      </c>
      <c r="L129" s="25">
        <v>3</v>
      </c>
      <c r="M129" s="25">
        <v>7</v>
      </c>
      <c r="N129" s="25">
        <v>5</v>
      </c>
      <c r="O129" s="25">
        <v>6</v>
      </c>
      <c r="P129" s="25">
        <v>4</v>
      </c>
      <c r="Q129" s="25"/>
      <c r="R129" s="25"/>
      <c r="S129" s="7" t="s">
        <v>105</v>
      </c>
      <c r="T129" s="7" t="s">
        <v>355</v>
      </c>
      <c r="U129" s="7" t="s">
        <v>351</v>
      </c>
      <c r="V129" s="25">
        <v>1</v>
      </c>
      <c r="W129" t="str">
        <f t="shared" si="14"/>
        <v>Roy Emerson</v>
      </c>
      <c r="X129" s="26">
        <f t="shared" si="26"/>
        <v>20</v>
      </c>
      <c r="Y129" s="26">
        <f t="shared" si="15"/>
        <v>18</v>
      </c>
      <c r="Z129" s="26">
        <f t="shared" si="16"/>
        <v>38</v>
      </c>
      <c r="AA129" s="43">
        <f t="shared" si="27"/>
        <v>52.631578947368418</v>
      </c>
      <c r="AB129" t="str">
        <f t="shared" si="18"/>
        <v>Rod Laver</v>
      </c>
      <c r="AC129" s="26">
        <f t="shared" si="19"/>
        <v>18</v>
      </c>
      <c r="AD129" s="26">
        <f t="shared" si="20"/>
        <v>20</v>
      </c>
      <c r="AE129" s="26">
        <f t="shared" si="21"/>
        <v>38</v>
      </c>
      <c r="AF129" s="44">
        <f t="shared" si="28"/>
        <v>47.368421052631575</v>
      </c>
    </row>
    <row r="130" spans="1:32" x14ac:dyDescent="0.35">
      <c r="A130" s="7">
        <v>1960</v>
      </c>
      <c r="B130" s="7" t="s">
        <v>330</v>
      </c>
      <c r="C130" s="7" t="s">
        <v>263</v>
      </c>
      <c r="D130" s="7" t="s">
        <v>355</v>
      </c>
      <c r="E130" s="7" t="s">
        <v>351</v>
      </c>
      <c r="F130" s="20" t="s">
        <v>208</v>
      </c>
      <c r="G130" s="25">
        <v>7</v>
      </c>
      <c r="H130" s="11">
        <v>0</v>
      </c>
      <c r="I130" s="24">
        <v>7</v>
      </c>
      <c r="J130" s="24">
        <v>5</v>
      </c>
      <c r="K130" s="24">
        <v>6</v>
      </c>
      <c r="L130" s="24">
        <v>2</v>
      </c>
      <c r="M130" s="24"/>
      <c r="N130" s="24"/>
      <c r="O130" s="24"/>
      <c r="P130" s="24"/>
      <c r="Q130" s="24"/>
      <c r="R130" s="24"/>
      <c r="S130" s="7" t="s">
        <v>254</v>
      </c>
      <c r="T130" s="7" t="s">
        <v>355</v>
      </c>
      <c r="U130" s="7" t="s">
        <v>351</v>
      </c>
      <c r="V130" s="25">
        <v>3</v>
      </c>
      <c r="W130" t="str">
        <f t="shared" ref="W130:W193" si="29">TRIM(C130)</f>
        <v>Margaret Court</v>
      </c>
      <c r="X130" s="26">
        <f t="shared" si="26"/>
        <v>13</v>
      </c>
      <c r="Y130" s="26">
        <f t="shared" ref="Y130:Y193" si="30">SUM(J130,L130,N130,P130,R130)</f>
        <v>7</v>
      </c>
      <c r="Z130" s="26">
        <f t="shared" ref="Z130:Z193" si="31">X130+Y130</f>
        <v>20</v>
      </c>
      <c r="AA130" s="43">
        <f t="shared" si="27"/>
        <v>65</v>
      </c>
      <c r="AB130" t="str">
        <f t="shared" ref="AB130:AB193" si="32">TRIM(S130)</f>
        <v>Jan Lehane</v>
      </c>
      <c r="AC130" s="26">
        <f t="shared" ref="AC130:AC193" si="33">SUM(J130,L130,N130,P130,R130)</f>
        <v>7</v>
      </c>
      <c r="AD130" s="26">
        <f t="shared" ref="AD130:AD193" si="34">SUM(I130,K130,M130,O130,Q130)</f>
        <v>13</v>
      </c>
      <c r="AE130" s="26">
        <f t="shared" ref="AE130:AE193" si="35">SUM(AC130,AD130)</f>
        <v>20</v>
      </c>
      <c r="AF130" s="44">
        <f t="shared" si="28"/>
        <v>35</v>
      </c>
    </row>
    <row r="131" spans="1:32" x14ac:dyDescent="0.35">
      <c r="A131" s="8">
        <v>1960</v>
      </c>
      <c r="B131" s="7" t="s">
        <v>197</v>
      </c>
      <c r="C131" s="8" t="s">
        <v>105</v>
      </c>
      <c r="D131" s="8" t="s">
        <v>355</v>
      </c>
      <c r="E131" s="8" t="s">
        <v>351</v>
      </c>
      <c r="F131" s="19" t="s">
        <v>106</v>
      </c>
      <c r="G131" s="24">
        <v>3</v>
      </c>
      <c r="H131" s="9">
        <v>0</v>
      </c>
      <c r="I131" s="24">
        <v>5</v>
      </c>
      <c r="J131" s="24">
        <v>7</v>
      </c>
      <c r="K131" s="24">
        <v>3</v>
      </c>
      <c r="L131" s="24">
        <v>6</v>
      </c>
      <c r="M131" s="24">
        <v>6</v>
      </c>
      <c r="N131" s="24">
        <v>3</v>
      </c>
      <c r="O131" s="24">
        <v>8</v>
      </c>
      <c r="P131" s="24">
        <v>6</v>
      </c>
      <c r="Q131" s="24">
        <v>8</v>
      </c>
      <c r="R131" s="24">
        <v>6</v>
      </c>
      <c r="S131" s="8" t="s">
        <v>100</v>
      </c>
      <c r="T131" s="8" t="s">
        <v>355</v>
      </c>
      <c r="U131" s="8" t="s">
        <v>351</v>
      </c>
      <c r="V131" s="24">
        <v>1</v>
      </c>
      <c r="W131" t="str">
        <f t="shared" si="29"/>
        <v>Rod Laver</v>
      </c>
      <c r="X131" s="26">
        <f t="shared" si="26"/>
        <v>30</v>
      </c>
      <c r="Y131" s="26">
        <f t="shared" si="30"/>
        <v>28</v>
      </c>
      <c r="Z131" s="26">
        <f t="shared" si="31"/>
        <v>58</v>
      </c>
      <c r="AA131" s="43">
        <f t="shared" si="27"/>
        <v>51.724137931034484</v>
      </c>
      <c r="AB131" t="str">
        <f t="shared" si="32"/>
        <v>Neale Fraser</v>
      </c>
      <c r="AC131" s="26">
        <f t="shared" si="33"/>
        <v>28</v>
      </c>
      <c r="AD131" s="26">
        <f t="shared" si="34"/>
        <v>30</v>
      </c>
      <c r="AE131" s="26">
        <f t="shared" si="35"/>
        <v>58</v>
      </c>
      <c r="AF131" s="44">
        <f t="shared" si="28"/>
        <v>48.275862068965516</v>
      </c>
    </row>
    <row r="132" spans="1:32" x14ac:dyDescent="0.35">
      <c r="A132" s="8">
        <v>1959</v>
      </c>
      <c r="B132" s="7" t="s">
        <v>330</v>
      </c>
      <c r="C132" s="8" t="s">
        <v>247</v>
      </c>
      <c r="D132" s="8" t="s">
        <v>355</v>
      </c>
      <c r="E132" s="8" t="s">
        <v>351</v>
      </c>
      <c r="F132" s="19" t="s">
        <v>242</v>
      </c>
      <c r="G132" s="24">
        <v>4</v>
      </c>
      <c r="H132" s="9">
        <v>0</v>
      </c>
      <c r="I132" s="25">
        <v>6</v>
      </c>
      <c r="J132" s="25">
        <v>2</v>
      </c>
      <c r="K132" s="25">
        <v>6</v>
      </c>
      <c r="L132" s="25">
        <v>3</v>
      </c>
      <c r="M132" s="25"/>
      <c r="N132" s="25"/>
      <c r="O132" s="25"/>
      <c r="P132" s="25"/>
      <c r="Q132" s="25"/>
      <c r="R132" s="25"/>
      <c r="S132" s="8" t="s">
        <v>253</v>
      </c>
      <c r="T132" s="8" t="s">
        <v>368</v>
      </c>
      <c r="U132" s="8" t="s">
        <v>337</v>
      </c>
      <c r="V132" s="24">
        <v>2</v>
      </c>
      <c r="W132" t="str">
        <f t="shared" si="29"/>
        <v>Mary Carter Reitano</v>
      </c>
      <c r="X132" s="26">
        <f t="shared" si="26"/>
        <v>12</v>
      </c>
      <c r="Y132" s="26">
        <f t="shared" si="30"/>
        <v>5</v>
      </c>
      <c r="Z132" s="26">
        <f t="shared" si="31"/>
        <v>17</v>
      </c>
      <c r="AA132" s="43">
        <f t="shared" si="27"/>
        <v>70.588235294117652</v>
      </c>
      <c r="AB132" t="str">
        <f t="shared" si="32"/>
        <v>Renée Schuurman</v>
      </c>
      <c r="AC132" s="26">
        <f t="shared" si="33"/>
        <v>5</v>
      </c>
      <c r="AD132" s="26">
        <f t="shared" si="34"/>
        <v>12</v>
      </c>
      <c r="AE132" s="26">
        <f t="shared" si="35"/>
        <v>17</v>
      </c>
      <c r="AF132" s="44">
        <f t="shared" si="28"/>
        <v>29.411764705882355</v>
      </c>
    </row>
    <row r="133" spans="1:32" x14ac:dyDescent="0.35">
      <c r="A133" s="7">
        <v>1959</v>
      </c>
      <c r="B133" s="7" t="s">
        <v>197</v>
      </c>
      <c r="C133" s="7" t="s">
        <v>385</v>
      </c>
      <c r="D133" s="7" t="s">
        <v>358</v>
      </c>
      <c r="E133" s="13" t="s">
        <v>333</v>
      </c>
      <c r="F133" s="20" t="s">
        <v>104</v>
      </c>
      <c r="G133" s="25">
        <v>2</v>
      </c>
      <c r="H133" s="11">
        <v>0</v>
      </c>
      <c r="I133" s="25">
        <v>6</v>
      </c>
      <c r="J133" s="25">
        <v>1</v>
      </c>
      <c r="K133" s="25">
        <v>6</v>
      </c>
      <c r="L133" s="25">
        <v>2</v>
      </c>
      <c r="M133" s="25">
        <v>3</v>
      </c>
      <c r="N133" s="25">
        <v>6</v>
      </c>
      <c r="O133" s="25">
        <v>6</v>
      </c>
      <c r="P133" s="25">
        <v>3</v>
      </c>
      <c r="Q133" s="25"/>
      <c r="R133" s="25"/>
      <c r="S133" s="7" t="s">
        <v>100</v>
      </c>
      <c r="T133" s="7" t="s">
        <v>355</v>
      </c>
      <c r="U133" s="7" t="s">
        <v>351</v>
      </c>
      <c r="V133" s="25">
        <v>1</v>
      </c>
      <c r="W133" t="str">
        <f t="shared" si="29"/>
        <v>Alex Olmedo</v>
      </c>
      <c r="X133" s="26">
        <f t="shared" si="26"/>
        <v>21</v>
      </c>
      <c r="Y133" s="26">
        <f t="shared" si="30"/>
        <v>12</v>
      </c>
      <c r="Z133" s="26">
        <f t="shared" si="31"/>
        <v>33</v>
      </c>
      <c r="AA133" s="43">
        <f t="shared" si="27"/>
        <v>63.636363636363633</v>
      </c>
      <c r="AB133" t="str">
        <f t="shared" si="32"/>
        <v>Neale Fraser</v>
      </c>
      <c r="AC133" s="26">
        <f t="shared" si="33"/>
        <v>12</v>
      </c>
      <c r="AD133" s="26">
        <f t="shared" si="34"/>
        <v>21</v>
      </c>
      <c r="AE133" s="26">
        <f t="shared" si="35"/>
        <v>33</v>
      </c>
      <c r="AF133" s="44">
        <f t="shared" si="28"/>
        <v>36.363636363636367</v>
      </c>
    </row>
    <row r="134" spans="1:32" x14ac:dyDescent="0.35">
      <c r="A134" s="7">
        <v>1958</v>
      </c>
      <c r="B134" s="7" t="s">
        <v>330</v>
      </c>
      <c r="C134" s="7" t="s">
        <v>251</v>
      </c>
      <c r="D134" s="7" t="s">
        <v>348</v>
      </c>
      <c r="E134" s="7" t="s">
        <v>341</v>
      </c>
      <c r="F134" s="20" t="s">
        <v>238</v>
      </c>
      <c r="G134" s="25">
        <v>1</v>
      </c>
      <c r="H134" s="11">
        <v>0</v>
      </c>
      <c r="I134" s="24">
        <v>6</v>
      </c>
      <c r="J134" s="24">
        <v>3</v>
      </c>
      <c r="K134" s="24">
        <v>6</v>
      </c>
      <c r="L134" s="24">
        <v>4</v>
      </c>
      <c r="M134" s="24"/>
      <c r="N134" s="24"/>
      <c r="O134" s="24"/>
      <c r="P134" s="24"/>
      <c r="Q134" s="24"/>
      <c r="R134" s="24"/>
      <c r="S134" s="7" t="s">
        <v>252</v>
      </c>
      <c r="T134" s="7" t="s">
        <v>355</v>
      </c>
      <c r="U134" s="7" t="s">
        <v>351</v>
      </c>
      <c r="V134" s="25">
        <v>2</v>
      </c>
      <c r="W134" t="str">
        <f t="shared" si="29"/>
        <v>Angela Mortimer</v>
      </c>
      <c r="X134" s="26">
        <f t="shared" si="26"/>
        <v>12</v>
      </c>
      <c r="Y134" s="26">
        <f t="shared" si="30"/>
        <v>7</v>
      </c>
      <c r="Z134" s="26">
        <f t="shared" si="31"/>
        <v>19</v>
      </c>
      <c r="AA134" s="43">
        <f t="shared" si="27"/>
        <v>63.157894736842103</v>
      </c>
      <c r="AB134" t="str">
        <f t="shared" si="32"/>
        <v>Lorraine Coghlan</v>
      </c>
      <c r="AC134" s="26">
        <f t="shared" si="33"/>
        <v>7</v>
      </c>
      <c r="AD134" s="26">
        <f t="shared" si="34"/>
        <v>12</v>
      </c>
      <c r="AE134" s="26">
        <f t="shared" si="35"/>
        <v>19</v>
      </c>
      <c r="AF134" s="44">
        <f t="shared" si="28"/>
        <v>36.84210526315789</v>
      </c>
    </row>
    <row r="135" spans="1:32" x14ac:dyDescent="0.35">
      <c r="A135" s="8">
        <v>1958</v>
      </c>
      <c r="B135" s="7" t="s">
        <v>197</v>
      </c>
      <c r="C135" s="8" t="s">
        <v>99</v>
      </c>
      <c r="D135" s="8" t="s">
        <v>355</v>
      </c>
      <c r="E135" s="8" t="s">
        <v>351</v>
      </c>
      <c r="F135" s="19" t="s">
        <v>103</v>
      </c>
      <c r="G135" s="24">
        <v>3</v>
      </c>
      <c r="H135" s="9">
        <v>0</v>
      </c>
      <c r="I135" s="24">
        <v>7</v>
      </c>
      <c r="J135" s="24">
        <v>5</v>
      </c>
      <c r="K135" s="24">
        <v>6</v>
      </c>
      <c r="L135" s="24">
        <v>3</v>
      </c>
      <c r="M135" s="24">
        <v>6</v>
      </c>
      <c r="N135" s="24">
        <v>4</v>
      </c>
      <c r="O135" s="24"/>
      <c r="P135" s="24"/>
      <c r="Q135" s="24"/>
      <c r="R135" s="24"/>
      <c r="S135" s="8" t="s">
        <v>102</v>
      </c>
      <c r="T135" s="8" t="s">
        <v>355</v>
      </c>
      <c r="U135" s="8" t="s">
        <v>351</v>
      </c>
      <c r="V135" s="24">
        <v>1</v>
      </c>
      <c r="W135" t="str">
        <f t="shared" si="29"/>
        <v>Ashley Cooper</v>
      </c>
      <c r="X135" s="26">
        <f t="shared" si="26"/>
        <v>19</v>
      </c>
      <c r="Y135" s="26">
        <f t="shared" si="30"/>
        <v>12</v>
      </c>
      <c r="Z135" s="26">
        <f t="shared" si="31"/>
        <v>31</v>
      </c>
      <c r="AA135" s="43">
        <f t="shared" si="27"/>
        <v>61.29032258064516</v>
      </c>
      <c r="AB135" t="str">
        <f t="shared" si="32"/>
        <v>Malcolm Anderson</v>
      </c>
      <c r="AC135" s="26">
        <f t="shared" si="33"/>
        <v>12</v>
      </c>
      <c r="AD135" s="26">
        <f t="shared" si="34"/>
        <v>19</v>
      </c>
      <c r="AE135" s="26">
        <f t="shared" si="35"/>
        <v>31</v>
      </c>
      <c r="AF135" s="44">
        <f t="shared" si="28"/>
        <v>38.70967741935484</v>
      </c>
    </row>
    <row r="136" spans="1:32" x14ac:dyDescent="0.35">
      <c r="A136" s="8">
        <v>1957</v>
      </c>
      <c r="B136" s="7" t="s">
        <v>330</v>
      </c>
      <c r="C136" s="8" t="s">
        <v>249</v>
      </c>
      <c r="D136" s="8" t="s">
        <v>358</v>
      </c>
      <c r="E136" s="8" t="s">
        <v>333</v>
      </c>
      <c r="F136" s="19" t="s">
        <v>238</v>
      </c>
      <c r="G136" s="24">
        <v>1</v>
      </c>
      <c r="H136" s="9">
        <v>0</v>
      </c>
      <c r="I136" s="25">
        <v>6</v>
      </c>
      <c r="J136" s="25">
        <v>3</v>
      </c>
      <c r="K136" s="25">
        <v>6</v>
      </c>
      <c r="L136" s="25">
        <v>4</v>
      </c>
      <c r="M136" s="25"/>
      <c r="N136" s="25"/>
      <c r="O136" s="25"/>
      <c r="P136" s="25"/>
      <c r="Q136" s="25"/>
      <c r="R136" s="25"/>
      <c r="S136" s="8" t="s">
        <v>250</v>
      </c>
      <c r="T136" s="8" t="s">
        <v>358</v>
      </c>
      <c r="U136" s="8" t="s">
        <v>333</v>
      </c>
      <c r="V136" s="24">
        <v>2</v>
      </c>
      <c r="W136" t="str">
        <f t="shared" si="29"/>
        <v>Shirley Fry Irvin</v>
      </c>
      <c r="X136" s="26">
        <f t="shared" si="26"/>
        <v>12</v>
      </c>
      <c r="Y136" s="26">
        <f t="shared" si="30"/>
        <v>7</v>
      </c>
      <c r="Z136" s="26">
        <f t="shared" si="31"/>
        <v>19</v>
      </c>
      <c r="AA136" s="43">
        <f t="shared" si="27"/>
        <v>63.157894736842103</v>
      </c>
      <c r="AB136" t="str">
        <f t="shared" si="32"/>
        <v>Althea Gibson</v>
      </c>
      <c r="AC136" s="26">
        <f t="shared" si="33"/>
        <v>7</v>
      </c>
      <c r="AD136" s="26">
        <f t="shared" si="34"/>
        <v>12</v>
      </c>
      <c r="AE136" s="26">
        <f t="shared" si="35"/>
        <v>19</v>
      </c>
      <c r="AF136" s="44">
        <f t="shared" si="28"/>
        <v>36.84210526315789</v>
      </c>
    </row>
    <row r="137" spans="1:32" x14ac:dyDescent="0.35">
      <c r="A137" s="7">
        <v>1957</v>
      </c>
      <c r="B137" s="7" t="s">
        <v>197</v>
      </c>
      <c r="C137" s="7" t="s">
        <v>99</v>
      </c>
      <c r="D137" s="7" t="s">
        <v>355</v>
      </c>
      <c r="E137" s="7" t="s">
        <v>351</v>
      </c>
      <c r="F137" s="20" t="s">
        <v>101</v>
      </c>
      <c r="G137" s="25">
        <v>2</v>
      </c>
      <c r="H137" s="11">
        <v>0</v>
      </c>
      <c r="I137" s="25">
        <v>6</v>
      </c>
      <c r="J137" s="25">
        <v>3</v>
      </c>
      <c r="K137" s="25">
        <v>9</v>
      </c>
      <c r="L137" s="25">
        <v>11</v>
      </c>
      <c r="M137" s="25">
        <v>6</v>
      </c>
      <c r="N137" s="25">
        <v>4</v>
      </c>
      <c r="O137" s="25">
        <v>6</v>
      </c>
      <c r="P137" s="25">
        <v>2</v>
      </c>
      <c r="Q137" s="25"/>
      <c r="R137" s="25"/>
      <c r="S137" s="7" t="s">
        <v>100</v>
      </c>
      <c r="T137" s="7" t="s">
        <v>355</v>
      </c>
      <c r="U137" s="7" t="s">
        <v>351</v>
      </c>
      <c r="V137" s="25">
        <v>3</v>
      </c>
      <c r="W137" t="str">
        <f t="shared" si="29"/>
        <v>Ashley Cooper</v>
      </c>
      <c r="X137" s="26">
        <f t="shared" si="26"/>
        <v>27</v>
      </c>
      <c r="Y137" s="26">
        <f t="shared" si="30"/>
        <v>20</v>
      </c>
      <c r="Z137" s="26">
        <f t="shared" si="31"/>
        <v>47</v>
      </c>
      <c r="AA137" s="43">
        <f t="shared" si="27"/>
        <v>57.446808510638306</v>
      </c>
      <c r="AB137" t="str">
        <f t="shared" si="32"/>
        <v>Neale Fraser</v>
      </c>
      <c r="AC137" s="26">
        <f t="shared" si="33"/>
        <v>20</v>
      </c>
      <c r="AD137" s="26">
        <f t="shared" si="34"/>
        <v>27</v>
      </c>
      <c r="AE137" s="26">
        <f t="shared" si="35"/>
        <v>47</v>
      </c>
      <c r="AF137" s="44">
        <f t="shared" si="28"/>
        <v>42.553191489361701</v>
      </c>
    </row>
    <row r="138" spans="1:32" x14ac:dyDescent="0.35">
      <c r="A138" s="7">
        <v>1956</v>
      </c>
      <c r="B138" s="7" t="s">
        <v>330</v>
      </c>
      <c r="C138" s="7" t="s">
        <v>247</v>
      </c>
      <c r="D138" s="7" t="s">
        <v>355</v>
      </c>
      <c r="E138" s="7" t="s">
        <v>351</v>
      </c>
      <c r="F138" s="20" t="s">
        <v>248</v>
      </c>
      <c r="G138" s="25">
        <v>2</v>
      </c>
      <c r="H138" s="11">
        <v>0</v>
      </c>
      <c r="I138" s="24">
        <v>3</v>
      </c>
      <c r="J138" s="24">
        <v>6</v>
      </c>
      <c r="K138" s="24">
        <v>6</v>
      </c>
      <c r="L138" s="24">
        <v>2</v>
      </c>
      <c r="M138" s="24">
        <v>9</v>
      </c>
      <c r="N138" s="24">
        <v>7</v>
      </c>
      <c r="O138" s="24"/>
      <c r="P138" s="24"/>
      <c r="Q138" s="24"/>
      <c r="R138" s="24"/>
      <c r="S138" s="7" t="s">
        <v>232</v>
      </c>
      <c r="T138" s="7" t="s">
        <v>355</v>
      </c>
      <c r="U138" s="7" t="s">
        <v>351</v>
      </c>
      <c r="V138" s="25">
        <v>5</v>
      </c>
      <c r="W138" t="str">
        <f t="shared" si="29"/>
        <v>Mary Carter Reitano</v>
      </c>
      <c r="X138" s="26">
        <f t="shared" si="26"/>
        <v>18</v>
      </c>
      <c r="Y138" s="26">
        <f t="shared" si="30"/>
        <v>15</v>
      </c>
      <c r="Z138" s="26">
        <f t="shared" si="31"/>
        <v>33</v>
      </c>
      <c r="AA138" s="43">
        <f t="shared" si="27"/>
        <v>54.54545454545454</v>
      </c>
      <c r="AB138" t="str">
        <f t="shared" si="32"/>
        <v>Thelma Coyne Long</v>
      </c>
      <c r="AC138" s="26">
        <f t="shared" si="33"/>
        <v>15</v>
      </c>
      <c r="AD138" s="26">
        <f t="shared" si="34"/>
        <v>18</v>
      </c>
      <c r="AE138" s="26">
        <f t="shared" si="35"/>
        <v>33</v>
      </c>
      <c r="AF138" s="44">
        <f t="shared" si="28"/>
        <v>45.454545454545453</v>
      </c>
    </row>
    <row r="139" spans="1:32" x14ac:dyDescent="0.35">
      <c r="A139" s="8">
        <v>1956</v>
      </c>
      <c r="B139" s="7" t="s">
        <v>197</v>
      </c>
      <c r="C139" s="8" t="s">
        <v>96</v>
      </c>
      <c r="D139" s="8" t="s">
        <v>355</v>
      </c>
      <c r="E139" s="8" t="s">
        <v>351</v>
      </c>
      <c r="F139" s="19" t="s">
        <v>98</v>
      </c>
      <c r="G139" s="24">
        <v>1</v>
      </c>
      <c r="H139" s="9">
        <v>0</v>
      </c>
      <c r="I139" s="24">
        <v>6</v>
      </c>
      <c r="J139" s="24">
        <v>4</v>
      </c>
      <c r="K139" s="24">
        <v>3</v>
      </c>
      <c r="L139" s="24">
        <v>6</v>
      </c>
      <c r="M139" s="24">
        <v>6</v>
      </c>
      <c r="N139" s="24">
        <v>4</v>
      </c>
      <c r="O139" s="24">
        <v>7</v>
      </c>
      <c r="P139" s="24">
        <v>5</v>
      </c>
      <c r="Q139" s="24"/>
      <c r="R139" s="24"/>
      <c r="S139" s="8" t="s">
        <v>91</v>
      </c>
      <c r="T139" s="8" t="s">
        <v>355</v>
      </c>
      <c r="U139" s="8" t="s">
        <v>351</v>
      </c>
      <c r="V139" s="24">
        <v>2</v>
      </c>
      <c r="W139" t="str">
        <f t="shared" si="29"/>
        <v>Lew Hoad</v>
      </c>
      <c r="X139" s="26">
        <f t="shared" si="26"/>
        <v>22</v>
      </c>
      <c r="Y139" s="26">
        <f t="shared" si="30"/>
        <v>19</v>
      </c>
      <c r="Z139" s="26">
        <f t="shared" si="31"/>
        <v>41</v>
      </c>
      <c r="AA139" s="43">
        <f t="shared" si="27"/>
        <v>53.658536585365859</v>
      </c>
      <c r="AB139" t="str">
        <f t="shared" si="32"/>
        <v>Ken Rosewall</v>
      </c>
      <c r="AC139" s="26">
        <f t="shared" si="33"/>
        <v>19</v>
      </c>
      <c r="AD139" s="26">
        <f t="shared" si="34"/>
        <v>22</v>
      </c>
      <c r="AE139" s="26">
        <f t="shared" si="35"/>
        <v>41</v>
      </c>
      <c r="AF139" s="44">
        <f t="shared" si="28"/>
        <v>46.341463414634148</v>
      </c>
    </row>
    <row r="140" spans="1:32" x14ac:dyDescent="0.35">
      <c r="A140" s="8">
        <v>1955</v>
      </c>
      <c r="B140" s="7" t="s">
        <v>330</v>
      </c>
      <c r="C140" s="8" t="s">
        <v>246</v>
      </c>
      <c r="D140" s="8" t="s">
        <v>355</v>
      </c>
      <c r="E140" s="8" t="s">
        <v>351</v>
      </c>
      <c r="F140" s="19" t="s">
        <v>218</v>
      </c>
      <c r="G140" s="24">
        <v>2</v>
      </c>
      <c r="H140" s="9">
        <v>0</v>
      </c>
      <c r="I140" s="25">
        <v>6</v>
      </c>
      <c r="J140" s="25">
        <v>4</v>
      </c>
      <c r="K140" s="25">
        <v>6</v>
      </c>
      <c r="L140" s="25">
        <v>3</v>
      </c>
      <c r="M140" s="25"/>
      <c r="N140" s="25"/>
      <c r="O140" s="25"/>
      <c r="P140" s="25"/>
      <c r="Q140" s="25"/>
      <c r="R140" s="25"/>
      <c r="S140" s="8" t="s">
        <v>232</v>
      </c>
      <c r="T140" s="8" t="s">
        <v>355</v>
      </c>
      <c r="U140" s="8" t="s">
        <v>351</v>
      </c>
      <c r="V140" s="24">
        <v>1</v>
      </c>
      <c r="W140" t="str">
        <f t="shared" si="29"/>
        <v>Beryl Penrose</v>
      </c>
      <c r="X140" s="26">
        <f t="shared" si="26"/>
        <v>12</v>
      </c>
      <c r="Y140" s="26">
        <f t="shared" si="30"/>
        <v>7</v>
      </c>
      <c r="Z140" s="26">
        <f t="shared" si="31"/>
        <v>19</v>
      </c>
      <c r="AA140" s="43">
        <f t="shared" si="27"/>
        <v>63.157894736842103</v>
      </c>
      <c r="AB140" t="str">
        <f t="shared" si="32"/>
        <v>Thelma Coyne Long</v>
      </c>
      <c r="AC140" s="26">
        <f t="shared" si="33"/>
        <v>7</v>
      </c>
      <c r="AD140" s="26">
        <f t="shared" si="34"/>
        <v>12</v>
      </c>
      <c r="AE140" s="26">
        <f t="shared" si="35"/>
        <v>19</v>
      </c>
      <c r="AF140" s="44">
        <f t="shared" si="28"/>
        <v>36.84210526315789</v>
      </c>
    </row>
    <row r="141" spans="1:32" x14ac:dyDescent="0.35">
      <c r="A141" s="7">
        <v>1955</v>
      </c>
      <c r="B141" s="7" t="s">
        <v>197</v>
      </c>
      <c r="C141" s="7" t="s">
        <v>91</v>
      </c>
      <c r="D141" s="7" t="s">
        <v>355</v>
      </c>
      <c r="E141" s="7" t="s">
        <v>351</v>
      </c>
      <c r="F141" s="20" t="s">
        <v>97</v>
      </c>
      <c r="G141" s="25">
        <v>1</v>
      </c>
      <c r="H141" s="11">
        <v>0</v>
      </c>
      <c r="I141" s="25">
        <v>9</v>
      </c>
      <c r="J141" s="25">
        <v>7</v>
      </c>
      <c r="K141" s="25">
        <v>6</v>
      </c>
      <c r="L141" s="25">
        <v>4</v>
      </c>
      <c r="M141" s="25">
        <v>6</v>
      </c>
      <c r="N141" s="25">
        <v>4</v>
      </c>
      <c r="O141" s="25"/>
      <c r="P141" s="25"/>
      <c r="Q141" s="25"/>
      <c r="R141" s="25"/>
      <c r="S141" s="7" t="s">
        <v>96</v>
      </c>
      <c r="T141" s="7" t="s">
        <v>355</v>
      </c>
      <c r="U141" s="7" t="s">
        <v>351</v>
      </c>
      <c r="V141" s="25">
        <v>5</v>
      </c>
      <c r="W141" t="str">
        <f t="shared" si="29"/>
        <v>Ken Rosewall</v>
      </c>
      <c r="X141" s="26">
        <f t="shared" si="26"/>
        <v>21</v>
      </c>
      <c r="Y141" s="26">
        <f t="shared" si="30"/>
        <v>15</v>
      </c>
      <c r="Z141" s="26">
        <f t="shared" si="31"/>
        <v>36</v>
      </c>
      <c r="AA141" s="43">
        <f t="shared" si="27"/>
        <v>58.333333333333336</v>
      </c>
      <c r="AB141" t="str">
        <f t="shared" si="32"/>
        <v>Lew Hoad</v>
      </c>
      <c r="AC141" s="26">
        <f t="shared" si="33"/>
        <v>15</v>
      </c>
      <c r="AD141" s="26">
        <f t="shared" si="34"/>
        <v>21</v>
      </c>
      <c r="AE141" s="26">
        <f t="shared" si="35"/>
        <v>36</v>
      </c>
      <c r="AF141" s="44">
        <f t="shared" si="28"/>
        <v>41.666666666666671</v>
      </c>
    </row>
    <row r="142" spans="1:32" x14ac:dyDescent="0.35">
      <c r="A142" s="7">
        <v>1954</v>
      </c>
      <c r="B142" s="7" t="s">
        <v>330</v>
      </c>
      <c r="C142" s="7" t="s">
        <v>232</v>
      </c>
      <c r="D142" s="7" t="s">
        <v>355</v>
      </c>
      <c r="E142" s="7" t="s">
        <v>351</v>
      </c>
      <c r="F142" s="20" t="s">
        <v>238</v>
      </c>
      <c r="G142" s="25">
        <v>1</v>
      </c>
      <c r="H142" s="11">
        <v>0</v>
      </c>
      <c r="I142" s="24">
        <v>6</v>
      </c>
      <c r="J142" s="24">
        <v>3</v>
      </c>
      <c r="K142" s="24">
        <v>6</v>
      </c>
      <c r="L142" s="24">
        <v>4</v>
      </c>
      <c r="M142" s="24"/>
      <c r="N142" s="24"/>
      <c r="O142" s="24"/>
      <c r="P142" s="24"/>
      <c r="Q142" s="24"/>
      <c r="R142" s="24"/>
      <c r="S142" s="7" t="s">
        <v>245</v>
      </c>
      <c r="T142" s="7" t="s">
        <v>355</v>
      </c>
      <c r="U142" s="7" t="s">
        <v>351</v>
      </c>
      <c r="V142" s="25">
        <v>3</v>
      </c>
      <c r="W142" t="str">
        <f t="shared" si="29"/>
        <v>Thelma Coyne Long</v>
      </c>
      <c r="X142" s="26">
        <f t="shared" si="26"/>
        <v>12</v>
      </c>
      <c r="Y142" s="26">
        <f t="shared" si="30"/>
        <v>7</v>
      </c>
      <c r="Z142" s="26">
        <f t="shared" si="31"/>
        <v>19</v>
      </c>
      <c r="AA142" s="43">
        <f t="shared" si="27"/>
        <v>63.157894736842103</v>
      </c>
      <c r="AB142" t="str">
        <f t="shared" si="32"/>
        <v>Jenny Staley</v>
      </c>
      <c r="AC142" s="26">
        <f t="shared" si="33"/>
        <v>7</v>
      </c>
      <c r="AD142" s="26">
        <f t="shared" si="34"/>
        <v>12</v>
      </c>
      <c r="AE142" s="26">
        <f t="shared" si="35"/>
        <v>19</v>
      </c>
      <c r="AF142" s="44">
        <f t="shared" si="28"/>
        <v>36.84210526315789</v>
      </c>
    </row>
    <row r="143" spans="1:32" x14ac:dyDescent="0.35">
      <c r="A143" s="8">
        <v>1954</v>
      </c>
      <c r="B143" s="7" t="s">
        <v>197</v>
      </c>
      <c r="C143" s="8" t="s">
        <v>92</v>
      </c>
      <c r="D143" s="8" t="s">
        <v>355</v>
      </c>
      <c r="E143" s="8" t="s">
        <v>351</v>
      </c>
      <c r="F143" s="19" t="s">
        <v>95</v>
      </c>
      <c r="G143" s="24">
        <v>5</v>
      </c>
      <c r="H143" s="9">
        <v>0</v>
      </c>
      <c r="I143" s="24">
        <v>6</v>
      </c>
      <c r="J143" s="24">
        <v>2</v>
      </c>
      <c r="K143" s="24">
        <v>0</v>
      </c>
      <c r="L143" s="24">
        <v>6</v>
      </c>
      <c r="M143" s="24">
        <v>6</v>
      </c>
      <c r="N143" s="24">
        <v>4</v>
      </c>
      <c r="O143" s="24">
        <v>6</v>
      </c>
      <c r="P143" s="24">
        <v>2</v>
      </c>
      <c r="Q143" s="24"/>
      <c r="R143" s="24"/>
      <c r="S143" s="8" t="s">
        <v>94</v>
      </c>
      <c r="T143" s="8" t="s">
        <v>355</v>
      </c>
      <c r="U143" s="8" t="s">
        <v>351</v>
      </c>
      <c r="V143" s="24">
        <v>3</v>
      </c>
      <c r="W143" t="str">
        <f t="shared" si="29"/>
        <v>Mervyn Rose</v>
      </c>
      <c r="X143" s="26">
        <f t="shared" si="26"/>
        <v>18</v>
      </c>
      <c r="Y143" s="26">
        <f t="shared" si="30"/>
        <v>14</v>
      </c>
      <c r="Z143" s="26">
        <f t="shared" si="31"/>
        <v>32</v>
      </c>
      <c r="AA143" s="43">
        <f t="shared" si="27"/>
        <v>56.25</v>
      </c>
      <c r="AB143" t="str">
        <f t="shared" si="32"/>
        <v>Rex Hartwig</v>
      </c>
      <c r="AC143" s="26">
        <f t="shared" si="33"/>
        <v>14</v>
      </c>
      <c r="AD143" s="26">
        <f t="shared" si="34"/>
        <v>18</v>
      </c>
      <c r="AE143" s="26">
        <f t="shared" si="35"/>
        <v>32</v>
      </c>
      <c r="AF143" s="44">
        <f t="shared" si="28"/>
        <v>43.75</v>
      </c>
    </row>
    <row r="144" spans="1:32" x14ac:dyDescent="0.35">
      <c r="A144" s="8">
        <v>1953</v>
      </c>
      <c r="B144" s="7" t="s">
        <v>330</v>
      </c>
      <c r="C144" s="8" t="s">
        <v>243</v>
      </c>
      <c r="D144" s="8" t="s">
        <v>358</v>
      </c>
      <c r="E144" s="8" t="s">
        <v>333</v>
      </c>
      <c r="F144" s="19" t="s">
        <v>229</v>
      </c>
      <c r="G144" s="24">
        <v>1</v>
      </c>
      <c r="H144" s="9">
        <v>0</v>
      </c>
      <c r="I144" s="25">
        <v>6</v>
      </c>
      <c r="J144" s="25">
        <v>3</v>
      </c>
      <c r="K144" s="25">
        <v>6</v>
      </c>
      <c r="L144" s="25">
        <v>2</v>
      </c>
      <c r="M144" s="25"/>
      <c r="N144" s="25"/>
      <c r="O144" s="25"/>
      <c r="P144" s="25"/>
      <c r="Q144" s="25"/>
      <c r="R144" s="25"/>
      <c r="S144" s="8" t="s">
        <v>244</v>
      </c>
      <c r="T144" s="8" t="s">
        <v>358</v>
      </c>
      <c r="U144" s="8" t="s">
        <v>333</v>
      </c>
      <c r="V144" s="24">
        <v>2</v>
      </c>
      <c r="W144" t="str">
        <f t="shared" si="29"/>
        <v>Maureen Connolly</v>
      </c>
      <c r="X144" s="26">
        <f t="shared" si="26"/>
        <v>12</v>
      </c>
      <c r="Y144" s="26">
        <f t="shared" si="30"/>
        <v>5</v>
      </c>
      <c r="Z144" s="26">
        <f t="shared" si="31"/>
        <v>17</v>
      </c>
      <c r="AA144" s="43">
        <f t="shared" si="27"/>
        <v>70.588235294117652</v>
      </c>
      <c r="AB144" t="str">
        <f t="shared" si="32"/>
        <v>Julia Sampson Hayward</v>
      </c>
      <c r="AC144" s="26">
        <f t="shared" si="33"/>
        <v>5</v>
      </c>
      <c r="AD144" s="26">
        <f t="shared" si="34"/>
        <v>12</v>
      </c>
      <c r="AE144" s="26">
        <f t="shared" si="35"/>
        <v>17</v>
      </c>
      <c r="AF144" s="44">
        <f t="shared" si="28"/>
        <v>29.411764705882355</v>
      </c>
    </row>
    <row r="145" spans="1:32" x14ac:dyDescent="0.35">
      <c r="A145" s="7">
        <v>1953</v>
      </c>
      <c r="B145" s="7" t="s">
        <v>197</v>
      </c>
      <c r="C145" s="7" t="s">
        <v>91</v>
      </c>
      <c r="D145" s="7" t="s">
        <v>355</v>
      </c>
      <c r="E145" s="7" t="s">
        <v>351</v>
      </c>
      <c r="F145" s="20" t="s">
        <v>93</v>
      </c>
      <c r="G145" s="25">
        <v>3</v>
      </c>
      <c r="H145" s="11">
        <v>0</v>
      </c>
      <c r="I145" s="25">
        <v>6</v>
      </c>
      <c r="J145" s="25">
        <v>0</v>
      </c>
      <c r="K145" s="25">
        <v>6</v>
      </c>
      <c r="L145" s="25">
        <v>3</v>
      </c>
      <c r="M145" s="25">
        <v>6</v>
      </c>
      <c r="N145" s="25">
        <v>4</v>
      </c>
      <c r="O145" s="25"/>
      <c r="P145" s="25"/>
      <c r="Q145" s="25"/>
      <c r="R145" s="25"/>
      <c r="S145" s="7" t="s">
        <v>92</v>
      </c>
      <c r="T145" s="7" t="s">
        <v>355</v>
      </c>
      <c r="U145" s="7" t="s">
        <v>351</v>
      </c>
      <c r="V145" s="25">
        <v>1</v>
      </c>
      <c r="W145" t="str">
        <f t="shared" si="29"/>
        <v>Ken Rosewall</v>
      </c>
      <c r="X145" s="26">
        <f t="shared" si="26"/>
        <v>18</v>
      </c>
      <c r="Y145" s="26">
        <f t="shared" si="30"/>
        <v>7</v>
      </c>
      <c r="Z145" s="26">
        <f t="shared" si="31"/>
        <v>25</v>
      </c>
      <c r="AA145" s="43">
        <f t="shared" si="27"/>
        <v>72</v>
      </c>
      <c r="AB145" t="str">
        <f t="shared" si="32"/>
        <v>Mervyn Rose</v>
      </c>
      <c r="AC145" s="26">
        <f t="shared" si="33"/>
        <v>7</v>
      </c>
      <c r="AD145" s="26">
        <f t="shared" si="34"/>
        <v>18</v>
      </c>
      <c r="AE145" s="26">
        <f t="shared" si="35"/>
        <v>25</v>
      </c>
      <c r="AF145" s="44">
        <f t="shared" si="28"/>
        <v>28.000000000000004</v>
      </c>
    </row>
    <row r="146" spans="1:32" x14ac:dyDescent="0.35">
      <c r="A146" s="7">
        <v>1952</v>
      </c>
      <c r="B146" s="7" t="s">
        <v>330</v>
      </c>
      <c r="C146" s="7" t="s">
        <v>232</v>
      </c>
      <c r="D146" s="7" t="s">
        <v>355</v>
      </c>
      <c r="E146" s="7" t="s">
        <v>351</v>
      </c>
      <c r="F146" s="20" t="s">
        <v>242</v>
      </c>
      <c r="G146" s="25">
        <v>2</v>
      </c>
      <c r="H146" s="11">
        <v>0</v>
      </c>
      <c r="I146" s="24">
        <v>6</v>
      </c>
      <c r="J146" s="24">
        <v>2</v>
      </c>
      <c r="K146" s="24">
        <v>6</v>
      </c>
      <c r="L146" s="24">
        <v>3</v>
      </c>
      <c r="M146" s="24"/>
      <c r="N146" s="24"/>
      <c r="O146" s="24"/>
      <c r="P146" s="24"/>
      <c r="Q146" s="24"/>
      <c r="R146" s="24"/>
      <c r="S146" s="7" t="s">
        <v>241</v>
      </c>
      <c r="T146" s="7" t="s">
        <v>355</v>
      </c>
      <c r="U146" s="7" t="s">
        <v>351</v>
      </c>
      <c r="V146" s="25">
        <v>8</v>
      </c>
      <c r="W146" t="str">
        <f t="shared" si="29"/>
        <v>Thelma Coyne Long</v>
      </c>
      <c r="X146" s="26">
        <f t="shared" si="26"/>
        <v>12</v>
      </c>
      <c r="Y146" s="26">
        <f t="shared" si="30"/>
        <v>5</v>
      </c>
      <c r="Z146" s="26">
        <f t="shared" si="31"/>
        <v>17</v>
      </c>
      <c r="AA146" s="43">
        <f t="shared" si="27"/>
        <v>70.588235294117652</v>
      </c>
      <c r="AB146" t="str">
        <f t="shared" si="32"/>
        <v>Helen Angwin</v>
      </c>
      <c r="AC146" s="26">
        <f t="shared" si="33"/>
        <v>5</v>
      </c>
      <c r="AD146" s="26">
        <f t="shared" si="34"/>
        <v>12</v>
      </c>
      <c r="AE146" s="26">
        <f t="shared" si="35"/>
        <v>17</v>
      </c>
      <c r="AF146" s="44">
        <f t="shared" si="28"/>
        <v>29.411764705882355</v>
      </c>
    </row>
    <row r="147" spans="1:32" x14ac:dyDescent="0.35">
      <c r="A147" s="8">
        <v>1952</v>
      </c>
      <c r="B147" s="7" t="s">
        <v>197</v>
      </c>
      <c r="C147" s="8" t="s">
        <v>86</v>
      </c>
      <c r="D147" s="8" t="s">
        <v>355</v>
      </c>
      <c r="E147" s="8" t="s">
        <v>351</v>
      </c>
      <c r="F147" s="19" t="s">
        <v>90</v>
      </c>
      <c r="G147" s="24">
        <v>4</v>
      </c>
      <c r="H147" s="9">
        <v>0</v>
      </c>
      <c r="I147" s="24">
        <v>7</v>
      </c>
      <c r="J147" s="24">
        <v>5</v>
      </c>
      <c r="K147" s="24">
        <v>12</v>
      </c>
      <c r="L147" s="24">
        <v>10</v>
      </c>
      <c r="M147" s="24">
        <v>2</v>
      </c>
      <c r="N147" s="24">
        <v>6</v>
      </c>
      <c r="O147" s="24">
        <v>6</v>
      </c>
      <c r="P147" s="24">
        <v>2</v>
      </c>
      <c r="Q147" s="24"/>
      <c r="R147" s="24"/>
      <c r="S147" s="8" t="s">
        <v>84</v>
      </c>
      <c r="T147" s="8" t="s">
        <v>355</v>
      </c>
      <c r="U147" s="8" t="s">
        <v>351</v>
      </c>
      <c r="V147" s="24">
        <v>1</v>
      </c>
      <c r="W147" t="str">
        <f t="shared" si="29"/>
        <v>Ken McGregor</v>
      </c>
      <c r="X147" s="26">
        <f t="shared" ref="X147:X178" si="36">I147+K147+M147+O147+Q147</f>
        <v>27</v>
      </c>
      <c r="Y147" s="26">
        <f t="shared" si="30"/>
        <v>23</v>
      </c>
      <c r="Z147" s="26">
        <f t="shared" si="31"/>
        <v>50</v>
      </c>
      <c r="AA147" s="43">
        <f t="shared" si="27"/>
        <v>54</v>
      </c>
      <c r="AB147" t="str">
        <f t="shared" si="32"/>
        <v>Frank Sedgman</v>
      </c>
      <c r="AC147" s="26">
        <f t="shared" si="33"/>
        <v>23</v>
      </c>
      <c r="AD147" s="26">
        <f t="shared" si="34"/>
        <v>27</v>
      </c>
      <c r="AE147" s="26">
        <f t="shared" si="35"/>
        <v>50</v>
      </c>
      <c r="AF147" s="44">
        <f t="shared" si="28"/>
        <v>46</v>
      </c>
    </row>
    <row r="148" spans="1:32" x14ac:dyDescent="0.35">
      <c r="A148" s="8">
        <v>1951</v>
      </c>
      <c r="B148" s="7" t="s">
        <v>330</v>
      </c>
      <c r="C148" s="8" t="s">
        <v>223</v>
      </c>
      <c r="D148" s="8" t="s">
        <v>355</v>
      </c>
      <c r="E148" s="8" t="s">
        <v>351</v>
      </c>
      <c r="F148" s="19" t="s">
        <v>201</v>
      </c>
      <c r="G148" s="24">
        <v>1</v>
      </c>
      <c r="H148" s="9">
        <v>0</v>
      </c>
      <c r="I148" s="25">
        <v>6</v>
      </c>
      <c r="J148" s="25">
        <v>1</v>
      </c>
      <c r="K148" s="25">
        <v>7</v>
      </c>
      <c r="L148" s="25">
        <v>5</v>
      </c>
      <c r="M148" s="25"/>
      <c r="N148" s="25"/>
      <c r="O148" s="25"/>
      <c r="P148" s="25"/>
      <c r="Q148" s="25"/>
      <c r="R148" s="25"/>
      <c r="S148" s="8" t="s">
        <v>232</v>
      </c>
      <c r="T148" s="8" t="s">
        <v>355</v>
      </c>
      <c r="U148" s="8" t="s">
        <v>351</v>
      </c>
      <c r="V148" s="24">
        <v>3</v>
      </c>
      <c r="W148" t="str">
        <f t="shared" si="29"/>
        <v>Nancye Wynne Bolton</v>
      </c>
      <c r="X148" s="26">
        <f t="shared" si="36"/>
        <v>13</v>
      </c>
      <c r="Y148" s="26">
        <f t="shared" si="30"/>
        <v>6</v>
      </c>
      <c r="Z148" s="26">
        <f t="shared" si="31"/>
        <v>19</v>
      </c>
      <c r="AA148" s="43">
        <f t="shared" si="27"/>
        <v>68.421052631578945</v>
      </c>
      <c r="AB148" t="str">
        <f t="shared" si="32"/>
        <v>Thelma Coyne Long</v>
      </c>
      <c r="AC148" s="26">
        <f t="shared" si="33"/>
        <v>6</v>
      </c>
      <c r="AD148" s="26">
        <f t="shared" si="34"/>
        <v>13</v>
      </c>
      <c r="AE148" s="26">
        <f t="shared" si="35"/>
        <v>19</v>
      </c>
      <c r="AF148" s="44">
        <f t="shared" si="28"/>
        <v>31.578947368421051</v>
      </c>
    </row>
    <row r="149" spans="1:32" x14ac:dyDescent="0.35">
      <c r="A149" s="7">
        <v>1951</v>
      </c>
      <c r="B149" s="7" t="s">
        <v>197</v>
      </c>
      <c r="C149" s="7" t="s">
        <v>88</v>
      </c>
      <c r="D149" s="7" t="s">
        <v>358</v>
      </c>
      <c r="E149" s="13" t="s">
        <v>333</v>
      </c>
      <c r="F149" s="20" t="s">
        <v>89</v>
      </c>
      <c r="G149" s="25">
        <v>4</v>
      </c>
      <c r="H149" s="11">
        <v>0</v>
      </c>
      <c r="I149" s="25">
        <v>6</v>
      </c>
      <c r="J149" s="25">
        <v>3</v>
      </c>
      <c r="K149" s="25">
        <v>2</v>
      </c>
      <c r="L149" s="25">
        <v>6</v>
      </c>
      <c r="M149" s="25">
        <v>6</v>
      </c>
      <c r="N149" s="25">
        <v>3</v>
      </c>
      <c r="O149" s="25">
        <v>6</v>
      </c>
      <c r="P149" s="25">
        <v>1</v>
      </c>
      <c r="Q149" s="25"/>
      <c r="R149" s="25"/>
      <c r="S149" s="7" t="s">
        <v>86</v>
      </c>
      <c r="T149" s="7" t="s">
        <v>355</v>
      </c>
      <c r="U149" s="7" t="s">
        <v>351</v>
      </c>
      <c r="V149" s="25">
        <v>3</v>
      </c>
      <c r="W149" t="str">
        <f t="shared" si="29"/>
        <v>Dick Savitt</v>
      </c>
      <c r="X149" s="26">
        <f t="shared" si="36"/>
        <v>20</v>
      </c>
      <c r="Y149" s="26">
        <f t="shared" si="30"/>
        <v>13</v>
      </c>
      <c r="Z149" s="26">
        <f t="shared" si="31"/>
        <v>33</v>
      </c>
      <c r="AA149" s="43">
        <f t="shared" si="27"/>
        <v>60.606060606060609</v>
      </c>
      <c r="AB149" t="str">
        <f t="shared" si="32"/>
        <v>Ken McGregor</v>
      </c>
      <c r="AC149" s="26">
        <f t="shared" si="33"/>
        <v>13</v>
      </c>
      <c r="AD149" s="26">
        <f t="shared" si="34"/>
        <v>20</v>
      </c>
      <c r="AE149" s="26">
        <f t="shared" si="35"/>
        <v>33</v>
      </c>
      <c r="AF149" s="44">
        <f t="shared" si="28"/>
        <v>39.393939393939391</v>
      </c>
    </row>
    <row r="150" spans="1:32" x14ac:dyDescent="0.35">
      <c r="A150" s="7">
        <v>1950</v>
      </c>
      <c r="B150" s="7" t="s">
        <v>330</v>
      </c>
      <c r="C150" s="7" t="s">
        <v>239</v>
      </c>
      <c r="D150" s="7" t="s">
        <v>358</v>
      </c>
      <c r="E150" s="13" t="s">
        <v>333</v>
      </c>
      <c r="F150" s="20" t="s">
        <v>240</v>
      </c>
      <c r="G150" s="25">
        <v>1</v>
      </c>
      <c r="H150" s="11">
        <v>0</v>
      </c>
      <c r="I150" s="24">
        <v>6</v>
      </c>
      <c r="J150" s="24">
        <v>4</v>
      </c>
      <c r="K150" s="24">
        <v>3</v>
      </c>
      <c r="L150" s="24">
        <v>6</v>
      </c>
      <c r="M150" s="24">
        <v>6</v>
      </c>
      <c r="N150" s="24">
        <v>4</v>
      </c>
      <c r="O150" s="24"/>
      <c r="P150" s="24"/>
      <c r="Q150" s="24"/>
      <c r="R150" s="24"/>
      <c r="S150" s="7" t="s">
        <v>237</v>
      </c>
      <c r="T150" s="7" t="s">
        <v>358</v>
      </c>
      <c r="U150" s="7" t="s">
        <v>333</v>
      </c>
      <c r="V150" s="25">
        <v>2</v>
      </c>
      <c r="W150" t="str">
        <f t="shared" si="29"/>
        <v>Louise Brough</v>
      </c>
      <c r="X150" s="26">
        <f t="shared" si="36"/>
        <v>15</v>
      </c>
      <c r="Y150" s="26">
        <f t="shared" si="30"/>
        <v>14</v>
      </c>
      <c r="Z150" s="26">
        <f t="shared" si="31"/>
        <v>29</v>
      </c>
      <c r="AA150" s="43">
        <f t="shared" si="27"/>
        <v>51.724137931034484</v>
      </c>
      <c r="AB150" t="str">
        <f t="shared" si="32"/>
        <v>Doris Hart</v>
      </c>
      <c r="AC150" s="26">
        <f t="shared" si="33"/>
        <v>14</v>
      </c>
      <c r="AD150" s="26">
        <f t="shared" si="34"/>
        <v>15</v>
      </c>
      <c r="AE150" s="26">
        <f t="shared" si="35"/>
        <v>29</v>
      </c>
      <c r="AF150" s="44">
        <f t="shared" si="28"/>
        <v>48.275862068965516</v>
      </c>
    </row>
    <row r="151" spans="1:32" x14ac:dyDescent="0.35">
      <c r="A151" s="8">
        <v>1950</v>
      </c>
      <c r="B151" s="7" t="s">
        <v>197</v>
      </c>
      <c r="C151" s="8" t="s">
        <v>84</v>
      </c>
      <c r="D151" s="8" t="s">
        <v>355</v>
      </c>
      <c r="E151" s="8" t="s">
        <v>351</v>
      </c>
      <c r="F151" s="19" t="s">
        <v>87</v>
      </c>
      <c r="G151" s="24">
        <v>5</v>
      </c>
      <c r="H151" s="9">
        <v>0</v>
      </c>
      <c r="I151" s="24">
        <v>6</v>
      </c>
      <c r="J151" s="24">
        <v>3</v>
      </c>
      <c r="K151" s="24">
        <v>6</v>
      </c>
      <c r="L151" s="24">
        <v>4</v>
      </c>
      <c r="M151" s="24">
        <v>4</v>
      </c>
      <c r="N151" s="24">
        <v>6</v>
      </c>
      <c r="O151" s="24">
        <v>6</v>
      </c>
      <c r="P151" s="24">
        <v>1</v>
      </c>
      <c r="Q151" s="24"/>
      <c r="R151" s="24"/>
      <c r="S151" s="8" t="s">
        <v>86</v>
      </c>
      <c r="T151" s="8" t="s">
        <v>355</v>
      </c>
      <c r="U151" s="8" t="s">
        <v>351</v>
      </c>
      <c r="V151" s="24">
        <v>0</v>
      </c>
      <c r="W151" t="str">
        <f t="shared" si="29"/>
        <v>Frank Sedgman</v>
      </c>
      <c r="X151" s="26">
        <f t="shared" si="36"/>
        <v>22</v>
      </c>
      <c r="Y151" s="26">
        <f t="shared" si="30"/>
        <v>14</v>
      </c>
      <c r="Z151" s="26">
        <f t="shared" si="31"/>
        <v>36</v>
      </c>
      <c r="AA151" s="43">
        <f t="shared" ref="AA151:AA182" si="37">X151/Z151*100</f>
        <v>61.111111111111114</v>
      </c>
      <c r="AB151" t="str">
        <f t="shared" si="32"/>
        <v>Ken McGregor</v>
      </c>
      <c r="AC151" s="26">
        <f t="shared" si="33"/>
        <v>14</v>
      </c>
      <c r="AD151" s="26">
        <f t="shared" si="34"/>
        <v>22</v>
      </c>
      <c r="AE151" s="26">
        <f t="shared" si="35"/>
        <v>36</v>
      </c>
      <c r="AF151" s="44">
        <f t="shared" ref="AF151:AF182" si="38">AC151/AE151*100</f>
        <v>38.888888888888893</v>
      </c>
    </row>
    <row r="152" spans="1:32" x14ac:dyDescent="0.35">
      <c r="A152" s="8">
        <v>1949</v>
      </c>
      <c r="B152" s="7" t="s">
        <v>330</v>
      </c>
      <c r="C152" s="8" t="s">
        <v>237</v>
      </c>
      <c r="D152" s="8" t="s">
        <v>358</v>
      </c>
      <c r="E152" s="8" t="s">
        <v>333</v>
      </c>
      <c r="F152" s="19" t="s">
        <v>238</v>
      </c>
      <c r="G152" s="24">
        <v>1</v>
      </c>
      <c r="H152" s="9">
        <v>0</v>
      </c>
      <c r="I152" s="25">
        <v>6</v>
      </c>
      <c r="J152" s="25">
        <v>3</v>
      </c>
      <c r="K152" s="25">
        <v>6</v>
      </c>
      <c r="L152" s="25">
        <v>4</v>
      </c>
      <c r="M152" s="25"/>
      <c r="N152" s="25"/>
      <c r="O152" s="25"/>
      <c r="P152" s="25"/>
      <c r="Q152" s="25"/>
      <c r="R152" s="25"/>
      <c r="S152" s="8" t="s">
        <v>223</v>
      </c>
      <c r="T152" s="8" t="s">
        <v>355</v>
      </c>
      <c r="U152" s="8" t="s">
        <v>351</v>
      </c>
      <c r="V152" s="24">
        <v>2</v>
      </c>
      <c r="W152" t="str">
        <f t="shared" si="29"/>
        <v>Doris Hart</v>
      </c>
      <c r="X152" s="26">
        <f t="shared" si="36"/>
        <v>12</v>
      </c>
      <c r="Y152" s="26">
        <f t="shared" si="30"/>
        <v>7</v>
      </c>
      <c r="Z152" s="26">
        <f t="shared" si="31"/>
        <v>19</v>
      </c>
      <c r="AA152" s="43">
        <f t="shared" si="37"/>
        <v>63.157894736842103</v>
      </c>
      <c r="AB152" t="str">
        <f t="shared" si="32"/>
        <v>Nancye Wynne Bolton</v>
      </c>
      <c r="AC152" s="26">
        <f t="shared" si="33"/>
        <v>7</v>
      </c>
      <c r="AD152" s="26">
        <f t="shared" si="34"/>
        <v>12</v>
      </c>
      <c r="AE152" s="26">
        <f t="shared" si="35"/>
        <v>19</v>
      </c>
      <c r="AF152" s="44">
        <f t="shared" si="38"/>
        <v>36.84210526315789</v>
      </c>
    </row>
    <row r="153" spans="1:32" x14ac:dyDescent="0.35">
      <c r="A153" s="7">
        <v>1949</v>
      </c>
      <c r="B153" s="7" t="s">
        <v>197</v>
      </c>
      <c r="C153" s="7" t="s">
        <v>84</v>
      </c>
      <c r="D153" s="7" t="s">
        <v>355</v>
      </c>
      <c r="E153" s="7" t="s">
        <v>351</v>
      </c>
      <c r="F153" s="20" t="s">
        <v>85</v>
      </c>
      <c r="G153" s="25">
        <v>4</v>
      </c>
      <c r="H153" s="11">
        <v>0</v>
      </c>
      <c r="I153" s="25">
        <v>6</v>
      </c>
      <c r="J153" s="25">
        <v>3</v>
      </c>
      <c r="K153" s="25">
        <v>6</v>
      </c>
      <c r="L153" s="25">
        <v>2</v>
      </c>
      <c r="M153" s="25">
        <v>6</v>
      </c>
      <c r="N153" s="25">
        <v>2</v>
      </c>
      <c r="O153" s="25"/>
      <c r="P153" s="25"/>
      <c r="Q153" s="25"/>
      <c r="R153" s="25"/>
      <c r="S153" s="7" t="s">
        <v>74</v>
      </c>
      <c r="T153" s="7" t="s">
        <v>355</v>
      </c>
      <c r="U153" s="7" t="s">
        <v>351</v>
      </c>
      <c r="V153" s="25">
        <v>1</v>
      </c>
      <c r="W153" t="str">
        <f t="shared" si="29"/>
        <v>Frank Sedgman</v>
      </c>
      <c r="X153" s="26">
        <f t="shared" si="36"/>
        <v>18</v>
      </c>
      <c r="Y153" s="26">
        <f t="shared" si="30"/>
        <v>7</v>
      </c>
      <c r="Z153" s="26">
        <f t="shared" si="31"/>
        <v>25</v>
      </c>
      <c r="AA153" s="43">
        <f t="shared" si="37"/>
        <v>72</v>
      </c>
      <c r="AB153" t="str">
        <f t="shared" si="32"/>
        <v>John Bromwich</v>
      </c>
      <c r="AC153" s="26">
        <f t="shared" si="33"/>
        <v>7</v>
      </c>
      <c r="AD153" s="26">
        <f t="shared" si="34"/>
        <v>18</v>
      </c>
      <c r="AE153" s="26">
        <f t="shared" si="35"/>
        <v>25</v>
      </c>
      <c r="AF153" s="44">
        <f t="shared" si="38"/>
        <v>28.000000000000004</v>
      </c>
    </row>
    <row r="154" spans="1:32" x14ac:dyDescent="0.35">
      <c r="A154" s="7">
        <v>1948</v>
      </c>
      <c r="B154" s="7" t="s">
        <v>330</v>
      </c>
      <c r="C154" s="7" t="s">
        <v>223</v>
      </c>
      <c r="D154" s="7" t="s">
        <v>355</v>
      </c>
      <c r="E154" s="7" t="s">
        <v>351</v>
      </c>
      <c r="F154" s="20" t="s">
        <v>236</v>
      </c>
      <c r="G154" s="25">
        <v>1</v>
      </c>
      <c r="H154" s="11">
        <v>0</v>
      </c>
      <c r="I154" s="24">
        <v>6</v>
      </c>
      <c r="J154" s="24">
        <v>3</v>
      </c>
      <c r="K154" s="24">
        <v>6</v>
      </c>
      <c r="L154" s="24">
        <v>1</v>
      </c>
      <c r="M154" s="24"/>
      <c r="N154" s="24"/>
      <c r="O154" s="24"/>
      <c r="P154" s="24"/>
      <c r="Q154" s="24"/>
      <c r="R154" s="24"/>
      <c r="S154" s="7" t="s">
        <v>235</v>
      </c>
      <c r="T154" s="7" t="s">
        <v>355</v>
      </c>
      <c r="U154" s="7" t="s">
        <v>351</v>
      </c>
      <c r="V154" s="25">
        <v>4</v>
      </c>
      <c r="W154" t="str">
        <f t="shared" si="29"/>
        <v>Nancye Wynne Bolton</v>
      </c>
      <c r="X154" s="26">
        <f t="shared" si="36"/>
        <v>12</v>
      </c>
      <c r="Y154" s="26">
        <f t="shared" si="30"/>
        <v>4</v>
      </c>
      <c r="Z154" s="26">
        <f t="shared" si="31"/>
        <v>16</v>
      </c>
      <c r="AA154" s="43">
        <f t="shared" si="37"/>
        <v>75</v>
      </c>
      <c r="AB154" t="str">
        <f t="shared" si="32"/>
        <v>Marie Toomey</v>
      </c>
      <c r="AC154" s="26">
        <f t="shared" si="33"/>
        <v>4</v>
      </c>
      <c r="AD154" s="26">
        <f t="shared" si="34"/>
        <v>12</v>
      </c>
      <c r="AE154" s="26">
        <f t="shared" si="35"/>
        <v>16</v>
      </c>
      <c r="AF154" s="44">
        <f t="shared" si="38"/>
        <v>25</v>
      </c>
    </row>
    <row r="155" spans="1:32" x14ac:dyDescent="0.35">
      <c r="A155" s="8">
        <v>1948</v>
      </c>
      <c r="B155" s="7" t="s">
        <v>197</v>
      </c>
      <c r="C155" s="8" t="s">
        <v>71</v>
      </c>
      <c r="D155" s="8" t="s">
        <v>355</v>
      </c>
      <c r="E155" s="8" t="s">
        <v>351</v>
      </c>
      <c r="F155" s="19" t="s">
        <v>83</v>
      </c>
      <c r="G155" s="24">
        <v>2</v>
      </c>
      <c r="H155" s="9">
        <v>0</v>
      </c>
      <c r="I155" s="24">
        <v>6</v>
      </c>
      <c r="J155" s="24">
        <v>4</v>
      </c>
      <c r="K155" s="24">
        <v>3</v>
      </c>
      <c r="L155" s="24">
        <v>6</v>
      </c>
      <c r="M155" s="24">
        <v>6</v>
      </c>
      <c r="N155" s="24">
        <v>3</v>
      </c>
      <c r="O155" s="24">
        <v>2</v>
      </c>
      <c r="P155" s="24">
        <v>6</v>
      </c>
      <c r="Q155" s="24">
        <v>6</v>
      </c>
      <c r="R155" s="24">
        <v>3</v>
      </c>
      <c r="S155" s="8" t="s">
        <v>74</v>
      </c>
      <c r="T155" s="8" t="s">
        <v>355</v>
      </c>
      <c r="U155" s="8" t="s">
        <v>351</v>
      </c>
      <c r="V155" s="24">
        <v>1</v>
      </c>
      <c r="W155" t="str">
        <f t="shared" si="29"/>
        <v>Adrian Quist</v>
      </c>
      <c r="X155" s="26">
        <f t="shared" si="36"/>
        <v>23</v>
      </c>
      <c r="Y155" s="26">
        <f t="shared" si="30"/>
        <v>22</v>
      </c>
      <c r="Z155" s="26">
        <f t="shared" si="31"/>
        <v>45</v>
      </c>
      <c r="AA155" s="43">
        <f t="shared" si="37"/>
        <v>51.111111111111107</v>
      </c>
      <c r="AB155" t="str">
        <f t="shared" si="32"/>
        <v>John Bromwich</v>
      </c>
      <c r="AC155" s="26">
        <f t="shared" si="33"/>
        <v>22</v>
      </c>
      <c r="AD155" s="26">
        <f t="shared" si="34"/>
        <v>23</v>
      </c>
      <c r="AE155" s="26">
        <f t="shared" si="35"/>
        <v>45</v>
      </c>
      <c r="AF155" s="44">
        <f t="shared" si="38"/>
        <v>48.888888888888886</v>
      </c>
    </row>
    <row r="156" spans="1:32" x14ac:dyDescent="0.35">
      <c r="A156" s="8">
        <v>1947</v>
      </c>
      <c r="B156" s="7" t="s">
        <v>330</v>
      </c>
      <c r="C156" s="8" t="s">
        <v>223</v>
      </c>
      <c r="D156" s="8" t="s">
        <v>355</v>
      </c>
      <c r="E156" s="8" t="s">
        <v>351</v>
      </c>
      <c r="F156" s="19" t="s">
        <v>229</v>
      </c>
      <c r="G156" s="24">
        <v>1</v>
      </c>
      <c r="H156" s="9">
        <v>0</v>
      </c>
      <c r="I156" s="25">
        <v>6</v>
      </c>
      <c r="J156" s="25">
        <v>3</v>
      </c>
      <c r="K156" s="25">
        <v>6</v>
      </c>
      <c r="L156" s="25">
        <v>2</v>
      </c>
      <c r="M156" s="25"/>
      <c r="N156" s="25"/>
      <c r="O156" s="25"/>
      <c r="P156" s="25"/>
      <c r="Q156" s="25"/>
      <c r="R156" s="25"/>
      <c r="S156" s="8" t="s">
        <v>230</v>
      </c>
      <c r="T156" s="8" t="s">
        <v>355</v>
      </c>
      <c r="U156" s="8" t="s">
        <v>351</v>
      </c>
      <c r="V156" s="24">
        <v>6</v>
      </c>
      <c r="W156" t="str">
        <f t="shared" si="29"/>
        <v>Nancye Wynne Bolton</v>
      </c>
      <c r="X156" s="26">
        <f t="shared" si="36"/>
        <v>12</v>
      </c>
      <c r="Y156" s="26">
        <f t="shared" si="30"/>
        <v>5</v>
      </c>
      <c r="Z156" s="26">
        <f t="shared" si="31"/>
        <v>17</v>
      </c>
      <c r="AA156" s="43">
        <f t="shared" si="37"/>
        <v>70.588235294117652</v>
      </c>
      <c r="AB156" t="str">
        <f t="shared" si="32"/>
        <v>Nell Hall Hopman</v>
      </c>
      <c r="AC156" s="26">
        <f t="shared" si="33"/>
        <v>5</v>
      </c>
      <c r="AD156" s="26">
        <f t="shared" si="34"/>
        <v>12</v>
      </c>
      <c r="AE156" s="26">
        <f t="shared" si="35"/>
        <v>17</v>
      </c>
      <c r="AF156" s="44">
        <f t="shared" si="38"/>
        <v>29.411764705882355</v>
      </c>
    </row>
    <row r="157" spans="1:32" x14ac:dyDescent="0.35">
      <c r="A157" s="7">
        <v>1947</v>
      </c>
      <c r="B157" s="7" t="s">
        <v>197</v>
      </c>
      <c r="C157" s="7" t="s">
        <v>80</v>
      </c>
      <c r="D157" s="7" t="s">
        <v>355</v>
      </c>
      <c r="E157" s="7" t="s">
        <v>351</v>
      </c>
      <c r="F157" s="20" t="s">
        <v>82</v>
      </c>
      <c r="G157" s="25">
        <v>2</v>
      </c>
      <c r="H157" s="11">
        <v>0</v>
      </c>
      <c r="I157" s="25">
        <v>4</v>
      </c>
      <c r="J157" s="25">
        <v>6</v>
      </c>
      <c r="K157" s="25">
        <v>6</v>
      </c>
      <c r="L157" s="25">
        <v>4</v>
      </c>
      <c r="M157" s="25">
        <v>3</v>
      </c>
      <c r="N157" s="25">
        <v>6</v>
      </c>
      <c r="O157" s="25">
        <v>7</v>
      </c>
      <c r="P157" s="25">
        <v>5</v>
      </c>
      <c r="Q157" s="25">
        <v>8</v>
      </c>
      <c r="R157" s="25">
        <v>6</v>
      </c>
      <c r="S157" s="7" t="s">
        <v>74</v>
      </c>
      <c r="T157" s="7" t="s">
        <v>355</v>
      </c>
      <c r="U157" s="7" t="s">
        <v>351</v>
      </c>
      <c r="V157" s="25">
        <v>1</v>
      </c>
      <c r="W157" t="str">
        <f t="shared" si="29"/>
        <v>Dinny Pails</v>
      </c>
      <c r="X157" s="26">
        <f t="shared" si="36"/>
        <v>28</v>
      </c>
      <c r="Y157" s="26">
        <f t="shared" si="30"/>
        <v>27</v>
      </c>
      <c r="Z157" s="26">
        <f t="shared" si="31"/>
        <v>55</v>
      </c>
      <c r="AA157" s="43">
        <f t="shared" si="37"/>
        <v>50.909090909090907</v>
      </c>
      <c r="AB157" t="str">
        <f t="shared" si="32"/>
        <v>John Bromwich</v>
      </c>
      <c r="AC157" s="26">
        <f t="shared" si="33"/>
        <v>27</v>
      </c>
      <c r="AD157" s="26">
        <f t="shared" si="34"/>
        <v>28</v>
      </c>
      <c r="AE157" s="26">
        <f t="shared" si="35"/>
        <v>55</v>
      </c>
      <c r="AF157" s="44">
        <f t="shared" si="38"/>
        <v>49.090909090909093</v>
      </c>
    </row>
    <row r="158" spans="1:32" x14ac:dyDescent="0.35">
      <c r="A158" s="7">
        <v>1946</v>
      </c>
      <c r="B158" s="7" t="s">
        <v>330</v>
      </c>
      <c r="C158" s="7" t="s">
        <v>223</v>
      </c>
      <c r="D158" s="7" t="s">
        <v>355</v>
      </c>
      <c r="E158" s="7" t="s">
        <v>351</v>
      </c>
      <c r="F158" s="20" t="s">
        <v>224</v>
      </c>
      <c r="G158" s="25">
        <v>1</v>
      </c>
      <c r="H158" s="11">
        <v>0</v>
      </c>
      <c r="I158" s="24">
        <v>6</v>
      </c>
      <c r="J158" s="24">
        <v>4</v>
      </c>
      <c r="K158" s="24">
        <v>6</v>
      </c>
      <c r="L158" s="24">
        <v>4</v>
      </c>
      <c r="M158" s="24"/>
      <c r="N158" s="24"/>
      <c r="O158" s="24"/>
      <c r="P158" s="24"/>
      <c r="Q158" s="24"/>
      <c r="R158" s="24"/>
      <c r="S158" s="7" t="s">
        <v>234</v>
      </c>
      <c r="T158" s="7" t="s">
        <v>355</v>
      </c>
      <c r="U158" s="7" t="s">
        <v>351</v>
      </c>
      <c r="V158" s="25">
        <v>8</v>
      </c>
      <c r="W158" t="str">
        <f t="shared" si="29"/>
        <v>Nancye Wynne Bolton</v>
      </c>
      <c r="X158" s="26">
        <f t="shared" si="36"/>
        <v>12</v>
      </c>
      <c r="Y158" s="26">
        <f t="shared" si="30"/>
        <v>8</v>
      </c>
      <c r="Z158" s="26">
        <f t="shared" si="31"/>
        <v>20</v>
      </c>
      <c r="AA158" s="43">
        <f t="shared" si="37"/>
        <v>60</v>
      </c>
      <c r="AB158" t="str">
        <f t="shared" si="32"/>
        <v>Joyce Fitch</v>
      </c>
      <c r="AC158" s="26">
        <f t="shared" si="33"/>
        <v>8</v>
      </c>
      <c r="AD158" s="26">
        <f t="shared" si="34"/>
        <v>12</v>
      </c>
      <c r="AE158" s="26">
        <f t="shared" si="35"/>
        <v>20</v>
      </c>
      <c r="AF158" s="44">
        <f t="shared" si="38"/>
        <v>40</v>
      </c>
    </row>
    <row r="159" spans="1:32" x14ac:dyDescent="0.35">
      <c r="A159" s="8">
        <v>1946</v>
      </c>
      <c r="B159" s="7" t="s">
        <v>197</v>
      </c>
      <c r="C159" s="8" t="s">
        <v>74</v>
      </c>
      <c r="D159" s="8" t="s">
        <v>355</v>
      </c>
      <c r="E159" s="8" t="s">
        <v>351</v>
      </c>
      <c r="F159" s="19" t="s">
        <v>81</v>
      </c>
      <c r="G159" s="24">
        <v>1</v>
      </c>
      <c r="H159" s="9">
        <v>0</v>
      </c>
      <c r="I159" s="24">
        <v>5</v>
      </c>
      <c r="J159" s="24">
        <v>7</v>
      </c>
      <c r="K159" s="24">
        <v>6</v>
      </c>
      <c r="L159" s="24">
        <v>3</v>
      </c>
      <c r="M159" s="24">
        <v>7</v>
      </c>
      <c r="N159" s="24">
        <v>5</v>
      </c>
      <c r="O159" s="24">
        <v>3</v>
      </c>
      <c r="P159" s="24">
        <v>6</v>
      </c>
      <c r="Q159" s="24">
        <v>6</v>
      </c>
      <c r="R159" s="24">
        <v>2</v>
      </c>
      <c r="S159" s="8" t="s">
        <v>80</v>
      </c>
      <c r="T159" s="8" t="s">
        <v>355</v>
      </c>
      <c r="U159" s="8" t="s">
        <v>351</v>
      </c>
      <c r="V159" s="24">
        <v>3</v>
      </c>
      <c r="W159" t="str">
        <f t="shared" si="29"/>
        <v>John Bromwich</v>
      </c>
      <c r="X159" s="26">
        <f t="shared" si="36"/>
        <v>27</v>
      </c>
      <c r="Y159" s="26">
        <f t="shared" si="30"/>
        <v>23</v>
      </c>
      <c r="Z159" s="26">
        <f t="shared" si="31"/>
        <v>50</v>
      </c>
      <c r="AA159" s="43">
        <f t="shared" si="37"/>
        <v>54</v>
      </c>
      <c r="AB159" t="str">
        <f t="shared" si="32"/>
        <v>Dinny Pails</v>
      </c>
      <c r="AC159" s="26">
        <f t="shared" si="33"/>
        <v>23</v>
      </c>
      <c r="AD159" s="26">
        <f t="shared" si="34"/>
        <v>27</v>
      </c>
      <c r="AE159" s="26">
        <f t="shared" si="35"/>
        <v>50</v>
      </c>
      <c r="AF159" s="44">
        <f t="shared" si="38"/>
        <v>46</v>
      </c>
    </row>
    <row r="160" spans="1:32" x14ac:dyDescent="0.35">
      <c r="A160" s="7">
        <v>1940</v>
      </c>
      <c r="B160" s="7" t="s">
        <v>330</v>
      </c>
      <c r="C160" s="7" t="s">
        <v>223</v>
      </c>
      <c r="D160" s="7" t="s">
        <v>355</v>
      </c>
      <c r="E160" s="7" t="s">
        <v>351</v>
      </c>
      <c r="F160" s="20" t="s">
        <v>233</v>
      </c>
      <c r="G160" s="25">
        <v>1</v>
      </c>
      <c r="H160" s="11">
        <v>0</v>
      </c>
      <c r="I160" s="25">
        <v>5</v>
      </c>
      <c r="J160" s="25">
        <v>7</v>
      </c>
      <c r="K160" s="25">
        <v>6</v>
      </c>
      <c r="L160" s="25">
        <v>4</v>
      </c>
      <c r="M160" s="25">
        <v>6</v>
      </c>
      <c r="N160" s="25">
        <v>0</v>
      </c>
      <c r="O160" s="25"/>
      <c r="P160" s="25"/>
      <c r="Q160" s="25"/>
      <c r="R160" s="25"/>
      <c r="S160" s="7" t="s">
        <v>232</v>
      </c>
      <c r="T160" s="7" t="s">
        <v>355</v>
      </c>
      <c r="U160" s="7" t="s">
        <v>351</v>
      </c>
      <c r="V160" s="25">
        <v>2</v>
      </c>
      <c r="W160" t="str">
        <f t="shared" si="29"/>
        <v>Nancye Wynne Bolton</v>
      </c>
      <c r="X160" s="26">
        <f t="shared" si="36"/>
        <v>17</v>
      </c>
      <c r="Y160" s="26">
        <f t="shared" si="30"/>
        <v>11</v>
      </c>
      <c r="Z160" s="26">
        <f t="shared" si="31"/>
        <v>28</v>
      </c>
      <c r="AA160" s="43">
        <f t="shared" si="37"/>
        <v>60.714285714285708</v>
      </c>
      <c r="AB160" t="str">
        <f t="shared" si="32"/>
        <v>Thelma Coyne Long</v>
      </c>
      <c r="AC160" s="26">
        <f t="shared" si="33"/>
        <v>11</v>
      </c>
      <c r="AD160" s="26">
        <f t="shared" si="34"/>
        <v>17</v>
      </c>
      <c r="AE160" s="26">
        <f t="shared" si="35"/>
        <v>28</v>
      </c>
      <c r="AF160" s="44">
        <f t="shared" si="38"/>
        <v>39.285714285714285</v>
      </c>
    </row>
    <row r="161" spans="1:32" x14ac:dyDescent="0.35">
      <c r="A161" s="7">
        <v>1940</v>
      </c>
      <c r="B161" s="7" t="s">
        <v>197</v>
      </c>
      <c r="C161" s="7" t="s">
        <v>71</v>
      </c>
      <c r="D161" s="7" t="s">
        <v>355</v>
      </c>
      <c r="E161" s="7" t="s">
        <v>351</v>
      </c>
      <c r="F161" s="20" t="s">
        <v>79</v>
      </c>
      <c r="G161" s="25">
        <v>2</v>
      </c>
      <c r="H161" s="11">
        <v>0</v>
      </c>
      <c r="I161" s="25">
        <v>6</v>
      </c>
      <c r="J161" s="25">
        <v>3</v>
      </c>
      <c r="K161" s="25">
        <v>6</v>
      </c>
      <c r="L161" s="25">
        <v>1</v>
      </c>
      <c r="M161" s="25">
        <v>6</v>
      </c>
      <c r="N161" s="25">
        <v>2</v>
      </c>
      <c r="O161" s="25"/>
      <c r="P161" s="25"/>
      <c r="Q161" s="25"/>
      <c r="R161" s="25"/>
      <c r="S161" s="7" t="s">
        <v>63</v>
      </c>
      <c r="T161" s="7" t="s">
        <v>355</v>
      </c>
      <c r="U161" s="7" t="s">
        <v>351</v>
      </c>
      <c r="V161" s="25">
        <v>4</v>
      </c>
      <c r="W161" t="str">
        <f t="shared" si="29"/>
        <v>Adrian Quist</v>
      </c>
      <c r="X161" s="26">
        <f t="shared" si="36"/>
        <v>18</v>
      </c>
      <c r="Y161" s="26">
        <f t="shared" si="30"/>
        <v>6</v>
      </c>
      <c r="Z161" s="26">
        <f t="shared" si="31"/>
        <v>24</v>
      </c>
      <c r="AA161" s="43">
        <f t="shared" si="37"/>
        <v>75</v>
      </c>
      <c r="AB161" t="str">
        <f t="shared" si="32"/>
        <v>Jack Crawford</v>
      </c>
      <c r="AC161" s="26">
        <f t="shared" si="33"/>
        <v>6</v>
      </c>
      <c r="AD161" s="26">
        <f t="shared" si="34"/>
        <v>18</v>
      </c>
      <c r="AE161" s="26">
        <f t="shared" si="35"/>
        <v>24</v>
      </c>
      <c r="AF161" s="44">
        <f t="shared" si="38"/>
        <v>25</v>
      </c>
    </row>
    <row r="162" spans="1:32" x14ac:dyDescent="0.35">
      <c r="A162" s="8">
        <v>1939</v>
      </c>
      <c r="B162" s="7" t="s">
        <v>330</v>
      </c>
      <c r="C162" s="8" t="s">
        <v>225</v>
      </c>
      <c r="D162" s="8" t="s">
        <v>355</v>
      </c>
      <c r="E162" s="8" t="s">
        <v>351</v>
      </c>
      <c r="F162" s="19" t="s">
        <v>231</v>
      </c>
      <c r="G162" s="24">
        <v>6</v>
      </c>
      <c r="H162" s="9">
        <v>0</v>
      </c>
      <c r="I162" s="24">
        <v>6</v>
      </c>
      <c r="J162" s="24">
        <v>1</v>
      </c>
      <c r="K162" s="24">
        <v>6</v>
      </c>
      <c r="L162" s="24">
        <v>2</v>
      </c>
      <c r="M162" s="24"/>
      <c r="N162" s="24"/>
      <c r="O162" s="24"/>
      <c r="P162" s="24"/>
      <c r="Q162" s="24"/>
      <c r="R162" s="24"/>
      <c r="S162" s="8" t="s">
        <v>230</v>
      </c>
      <c r="T162" s="8" t="s">
        <v>355</v>
      </c>
      <c r="U162" s="8" t="s">
        <v>351</v>
      </c>
      <c r="V162" s="24">
        <v>3</v>
      </c>
      <c r="W162" t="str">
        <f t="shared" si="29"/>
        <v>Emily Hood Westacott</v>
      </c>
      <c r="X162" s="26">
        <f t="shared" si="36"/>
        <v>12</v>
      </c>
      <c r="Y162" s="26">
        <f t="shared" si="30"/>
        <v>3</v>
      </c>
      <c r="Z162" s="26">
        <f t="shared" si="31"/>
        <v>15</v>
      </c>
      <c r="AA162" s="43">
        <f t="shared" si="37"/>
        <v>80</v>
      </c>
      <c r="AB162" t="str">
        <f t="shared" si="32"/>
        <v>Nell Hall Hopman</v>
      </c>
      <c r="AC162" s="26">
        <f t="shared" si="33"/>
        <v>3</v>
      </c>
      <c r="AD162" s="26">
        <f t="shared" si="34"/>
        <v>12</v>
      </c>
      <c r="AE162" s="26">
        <f t="shared" si="35"/>
        <v>15</v>
      </c>
      <c r="AF162" s="44">
        <f t="shared" si="38"/>
        <v>20</v>
      </c>
    </row>
    <row r="163" spans="1:32" x14ac:dyDescent="0.35">
      <c r="A163" s="8">
        <v>1939</v>
      </c>
      <c r="B163" s="7" t="s">
        <v>197</v>
      </c>
      <c r="C163" s="8" t="s">
        <v>74</v>
      </c>
      <c r="D163" s="8" t="s">
        <v>355</v>
      </c>
      <c r="E163" s="8" t="s">
        <v>351</v>
      </c>
      <c r="F163" s="19" t="s">
        <v>78</v>
      </c>
      <c r="G163" s="24">
        <v>1</v>
      </c>
      <c r="H163" s="9">
        <v>0</v>
      </c>
      <c r="I163" s="24">
        <v>6</v>
      </c>
      <c r="J163" s="24">
        <v>4</v>
      </c>
      <c r="K163" s="24">
        <v>6</v>
      </c>
      <c r="L163" s="24">
        <v>1</v>
      </c>
      <c r="M163" s="24">
        <v>6</v>
      </c>
      <c r="N163" s="24">
        <v>3</v>
      </c>
      <c r="O163" s="24"/>
      <c r="P163" s="24"/>
      <c r="Q163" s="24"/>
      <c r="R163" s="24"/>
      <c r="S163" s="8" t="s">
        <v>71</v>
      </c>
      <c r="T163" s="8" t="s">
        <v>355</v>
      </c>
      <c r="U163" s="8" t="s">
        <v>351</v>
      </c>
      <c r="V163" s="24">
        <v>2</v>
      </c>
      <c r="W163" t="str">
        <f t="shared" si="29"/>
        <v>John Bromwich</v>
      </c>
      <c r="X163" s="26">
        <f t="shared" si="36"/>
        <v>18</v>
      </c>
      <c r="Y163" s="26">
        <f t="shared" si="30"/>
        <v>8</v>
      </c>
      <c r="Z163" s="26">
        <f t="shared" si="31"/>
        <v>26</v>
      </c>
      <c r="AA163" s="43">
        <f t="shared" si="37"/>
        <v>69.230769230769226</v>
      </c>
      <c r="AB163" t="str">
        <f t="shared" si="32"/>
        <v>Adrian Quist</v>
      </c>
      <c r="AC163" s="26">
        <f t="shared" si="33"/>
        <v>8</v>
      </c>
      <c r="AD163" s="26">
        <f t="shared" si="34"/>
        <v>18</v>
      </c>
      <c r="AE163" s="26">
        <f t="shared" si="35"/>
        <v>26</v>
      </c>
      <c r="AF163" s="44">
        <f t="shared" si="38"/>
        <v>30.76923076923077</v>
      </c>
    </row>
    <row r="164" spans="1:32" x14ac:dyDescent="0.35">
      <c r="A164" s="7">
        <v>1938</v>
      </c>
      <c r="B164" s="7" t="s">
        <v>330</v>
      </c>
      <c r="C164" s="7" t="s">
        <v>227</v>
      </c>
      <c r="D164" s="7" t="s">
        <v>358</v>
      </c>
      <c r="E164" s="13" t="s">
        <v>333</v>
      </c>
      <c r="F164" s="20" t="s">
        <v>229</v>
      </c>
      <c r="G164" s="25">
        <v>1</v>
      </c>
      <c r="H164" s="11">
        <v>0</v>
      </c>
      <c r="I164" s="25">
        <v>6</v>
      </c>
      <c r="J164" s="25">
        <v>3</v>
      </c>
      <c r="K164" s="25">
        <v>6</v>
      </c>
      <c r="L164" s="25">
        <v>2</v>
      </c>
      <c r="M164" s="25"/>
      <c r="N164" s="25"/>
      <c r="O164" s="25"/>
      <c r="P164" s="25"/>
      <c r="Q164" s="25"/>
      <c r="R164" s="25"/>
      <c r="S164" s="7" t="s">
        <v>228</v>
      </c>
      <c r="T164" s="7" t="s">
        <v>355</v>
      </c>
      <c r="U164" s="7" t="s">
        <v>351</v>
      </c>
      <c r="V164" s="25">
        <v>7</v>
      </c>
      <c r="W164" t="str">
        <f t="shared" si="29"/>
        <v>Dorothy Cheney</v>
      </c>
      <c r="X164" s="26">
        <f t="shared" si="36"/>
        <v>12</v>
      </c>
      <c r="Y164" s="26">
        <f t="shared" si="30"/>
        <v>5</v>
      </c>
      <c r="Z164" s="26">
        <f t="shared" si="31"/>
        <v>17</v>
      </c>
      <c r="AA164" s="43">
        <f t="shared" si="37"/>
        <v>70.588235294117652</v>
      </c>
      <c r="AB164" t="str">
        <f t="shared" si="32"/>
        <v>Dorothy Stevenson</v>
      </c>
      <c r="AC164" s="26">
        <f t="shared" si="33"/>
        <v>5</v>
      </c>
      <c r="AD164" s="26">
        <f t="shared" si="34"/>
        <v>12</v>
      </c>
      <c r="AE164" s="26">
        <f t="shared" si="35"/>
        <v>17</v>
      </c>
      <c r="AF164" s="44">
        <f t="shared" si="38"/>
        <v>29.411764705882355</v>
      </c>
    </row>
    <row r="165" spans="1:32" x14ac:dyDescent="0.35">
      <c r="A165" s="7">
        <v>1938</v>
      </c>
      <c r="B165" s="7" t="s">
        <v>197</v>
      </c>
      <c r="C165" s="7" t="s">
        <v>76</v>
      </c>
      <c r="D165" s="7" t="s">
        <v>358</v>
      </c>
      <c r="E165" s="13" t="s">
        <v>333</v>
      </c>
      <c r="F165" s="20" t="s">
        <v>77</v>
      </c>
      <c r="G165" s="25">
        <v>1</v>
      </c>
      <c r="H165" s="11">
        <v>0</v>
      </c>
      <c r="I165" s="25">
        <v>6</v>
      </c>
      <c r="J165" s="25">
        <v>4</v>
      </c>
      <c r="K165" s="25">
        <v>6</v>
      </c>
      <c r="L165" s="25">
        <v>2</v>
      </c>
      <c r="M165" s="25">
        <v>6</v>
      </c>
      <c r="N165" s="25">
        <v>1</v>
      </c>
      <c r="O165" s="25"/>
      <c r="P165" s="25"/>
      <c r="Q165" s="25"/>
      <c r="R165" s="25"/>
      <c r="S165" s="7" t="s">
        <v>74</v>
      </c>
      <c r="T165" s="7" t="s">
        <v>355</v>
      </c>
      <c r="U165" s="7" t="s">
        <v>351</v>
      </c>
      <c r="V165" s="25">
        <v>4</v>
      </c>
      <c r="W165" t="str">
        <f t="shared" si="29"/>
        <v>Don Budge</v>
      </c>
      <c r="X165" s="26">
        <f t="shared" si="36"/>
        <v>18</v>
      </c>
      <c r="Y165" s="26">
        <f t="shared" si="30"/>
        <v>7</v>
      </c>
      <c r="Z165" s="26">
        <f t="shared" si="31"/>
        <v>25</v>
      </c>
      <c r="AA165" s="43">
        <f t="shared" si="37"/>
        <v>72</v>
      </c>
      <c r="AB165" t="str">
        <f t="shared" si="32"/>
        <v>John Bromwich</v>
      </c>
      <c r="AC165" s="26">
        <f t="shared" si="33"/>
        <v>7</v>
      </c>
      <c r="AD165" s="26">
        <f t="shared" si="34"/>
        <v>18</v>
      </c>
      <c r="AE165" s="26">
        <f t="shared" si="35"/>
        <v>25</v>
      </c>
      <c r="AF165" s="44">
        <f t="shared" si="38"/>
        <v>28.000000000000004</v>
      </c>
    </row>
    <row r="166" spans="1:32" x14ac:dyDescent="0.35">
      <c r="A166" s="8">
        <v>1937</v>
      </c>
      <c r="B166" s="7" t="s">
        <v>330</v>
      </c>
      <c r="C166" s="8" t="s">
        <v>223</v>
      </c>
      <c r="D166" s="8" t="s">
        <v>355</v>
      </c>
      <c r="E166" s="8" t="s">
        <v>351</v>
      </c>
      <c r="F166" s="19" t="s">
        <v>226</v>
      </c>
      <c r="G166" s="24">
        <v>2</v>
      </c>
      <c r="H166" s="9">
        <v>0</v>
      </c>
      <c r="I166" s="24">
        <v>6</v>
      </c>
      <c r="J166" s="24">
        <v>3</v>
      </c>
      <c r="K166" s="24">
        <v>5</v>
      </c>
      <c r="L166" s="24">
        <v>7</v>
      </c>
      <c r="M166" s="24">
        <v>6</v>
      </c>
      <c r="N166" s="24">
        <v>4</v>
      </c>
      <c r="O166" s="24"/>
      <c r="P166" s="24"/>
      <c r="Q166" s="24"/>
      <c r="R166" s="24"/>
      <c r="S166" s="8" t="s">
        <v>225</v>
      </c>
      <c r="T166" s="8" t="s">
        <v>355</v>
      </c>
      <c r="U166" s="8" t="s">
        <v>351</v>
      </c>
      <c r="V166" s="24">
        <v>7</v>
      </c>
      <c r="W166" t="str">
        <f t="shared" si="29"/>
        <v>Nancye Wynne Bolton</v>
      </c>
      <c r="X166" s="26">
        <f t="shared" si="36"/>
        <v>17</v>
      </c>
      <c r="Y166" s="26">
        <f t="shared" si="30"/>
        <v>14</v>
      </c>
      <c r="Z166" s="26">
        <f t="shared" si="31"/>
        <v>31</v>
      </c>
      <c r="AA166" s="43">
        <f t="shared" si="37"/>
        <v>54.838709677419352</v>
      </c>
      <c r="AB166" t="str">
        <f t="shared" si="32"/>
        <v>Emily Hood Westacott</v>
      </c>
      <c r="AC166" s="26">
        <f t="shared" si="33"/>
        <v>14</v>
      </c>
      <c r="AD166" s="26">
        <f t="shared" si="34"/>
        <v>17</v>
      </c>
      <c r="AE166" s="26">
        <f t="shared" si="35"/>
        <v>31</v>
      </c>
      <c r="AF166" s="44">
        <f t="shared" si="38"/>
        <v>45.161290322580641</v>
      </c>
    </row>
    <row r="167" spans="1:32" x14ac:dyDescent="0.35">
      <c r="A167" s="8">
        <v>1937</v>
      </c>
      <c r="B167" s="7" t="s">
        <v>197</v>
      </c>
      <c r="C167" s="8" t="s">
        <v>73</v>
      </c>
      <c r="D167" s="8" t="s">
        <v>355</v>
      </c>
      <c r="E167" s="8" t="s">
        <v>351</v>
      </c>
      <c r="F167" s="19" t="s">
        <v>75</v>
      </c>
      <c r="G167" s="24">
        <v>3</v>
      </c>
      <c r="H167" s="9">
        <v>0</v>
      </c>
      <c r="I167" s="24">
        <v>6</v>
      </c>
      <c r="J167" s="24">
        <v>3</v>
      </c>
      <c r="K167" s="24">
        <v>1</v>
      </c>
      <c r="L167" s="24">
        <v>6</v>
      </c>
      <c r="M167" s="24">
        <v>6</v>
      </c>
      <c r="N167" s="24">
        <v>0</v>
      </c>
      <c r="O167" s="24">
        <v>2</v>
      </c>
      <c r="P167" s="24">
        <v>6</v>
      </c>
      <c r="Q167" s="24">
        <v>6</v>
      </c>
      <c r="R167" s="24">
        <v>1</v>
      </c>
      <c r="S167" s="8" t="s">
        <v>74</v>
      </c>
      <c r="T167" s="8" t="s">
        <v>355</v>
      </c>
      <c r="U167" s="8" t="s">
        <v>351</v>
      </c>
      <c r="V167" s="24">
        <v>4</v>
      </c>
      <c r="W167" t="str">
        <f t="shared" si="29"/>
        <v>Vivian McGrath</v>
      </c>
      <c r="X167" s="26">
        <f t="shared" si="36"/>
        <v>21</v>
      </c>
      <c r="Y167" s="26">
        <f t="shared" si="30"/>
        <v>16</v>
      </c>
      <c r="Z167" s="26">
        <f t="shared" si="31"/>
        <v>37</v>
      </c>
      <c r="AA167" s="43">
        <f t="shared" si="37"/>
        <v>56.756756756756758</v>
      </c>
      <c r="AB167" t="str">
        <f t="shared" si="32"/>
        <v>John Bromwich</v>
      </c>
      <c r="AC167" s="26">
        <f t="shared" si="33"/>
        <v>16</v>
      </c>
      <c r="AD167" s="26">
        <f t="shared" si="34"/>
        <v>21</v>
      </c>
      <c r="AE167" s="26">
        <f t="shared" si="35"/>
        <v>37</v>
      </c>
      <c r="AF167" s="44">
        <f t="shared" si="38"/>
        <v>43.243243243243242</v>
      </c>
    </row>
    <row r="168" spans="1:32" x14ac:dyDescent="0.35">
      <c r="A168" s="7">
        <v>1936</v>
      </c>
      <c r="B168" s="7" t="s">
        <v>330</v>
      </c>
      <c r="C168" s="7" t="s">
        <v>217</v>
      </c>
      <c r="D168" s="7" t="s">
        <v>355</v>
      </c>
      <c r="E168" s="7" t="s">
        <v>351</v>
      </c>
      <c r="F168" s="20" t="s">
        <v>224</v>
      </c>
      <c r="G168" s="25">
        <v>2</v>
      </c>
      <c r="H168" s="11">
        <v>0</v>
      </c>
      <c r="I168" s="25">
        <v>6</v>
      </c>
      <c r="J168" s="25">
        <v>4</v>
      </c>
      <c r="K168" s="25">
        <v>6</v>
      </c>
      <c r="L168" s="25">
        <v>4</v>
      </c>
      <c r="M168" s="25"/>
      <c r="N168" s="25"/>
      <c r="O168" s="25"/>
      <c r="P168" s="25"/>
      <c r="Q168" s="25"/>
      <c r="R168" s="25"/>
      <c r="S168" s="7" t="s">
        <v>223</v>
      </c>
      <c r="T168" s="7" t="s">
        <v>355</v>
      </c>
      <c r="U168" s="7" t="s">
        <v>351</v>
      </c>
      <c r="V168" s="25">
        <v>6</v>
      </c>
      <c r="W168" t="str">
        <f t="shared" si="29"/>
        <v>Joan Hartigan</v>
      </c>
      <c r="X168" s="26">
        <f t="shared" si="36"/>
        <v>12</v>
      </c>
      <c r="Y168" s="26">
        <f t="shared" si="30"/>
        <v>8</v>
      </c>
      <c r="Z168" s="26">
        <f t="shared" si="31"/>
        <v>20</v>
      </c>
      <c r="AA168" s="43">
        <f t="shared" si="37"/>
        <v>60</v>
      </c>
      <c r="AB168" t="str">
        <f t="shared" si="32"/>
        <v>Nancye Wynne Bolton</v>
      </c>
      <c r="AC168" s="26">
        <f t="shared" si="33"/>
        <v>8</v>
      </c>
      <c r="AD168" s="26">
        <f t="shared" si="34"/>
        <v>12</v>
      </c>
      <c r="AE168" s="26">
        <f t="shared" si="35"/>
        <v>20</v>
      </c>
      <c r="AF168" s="44">
        <f t="shared" si="38"/>
        <v>40</v>
      </c>
    </row>
    <row r="169" spans="1:32" x14ac:dyDescent="0.35">
      <c r="A169" s="7">
        <v>1936</v>
      </c>
      <c r="B169" s="7" t="s">
        <v>197</v>
      </c>
      <c r="C169" s="7" t="s">
        <v>71</v>
      </c>
      <c r="D169" s="7" t="s">
        <v>355</v>
      </c>
      <c r="E169" s="7" t="s">
        <v>351</v>
      </c>
      <c r="F169" s="20" t="s">
        <v>72</v>
      </c>
      <c r="G169" s="25">
        <v>2</v>
      </c>
      <c r="H169" s="11">
        <v>0</v>
      </c>
      <c r="I169" s="25">
        <v>6</v>
      </c>
      <c r="J169" s="25">
        <v>2</v>
      </c>
      <c r="K169" s="25">
        <v>6</v>
      </c>
      <c r="L169" s="25">
        <v>3</v>
      </c>
      <c r="M169" s="25">
        <v>4</v>
      </c>
      <c r="N169" s="25">
        <v>6</v>
      </c>
      <c r="O169" s="25">
        <v>3</v>
      </c>
      <c r="P169" s="25">
        <v>6</v>
      </c>
      <c r="Q169" s="25">
        <v>9</v>
      </c>
      <c r="R169" s="25">
        <v>7</v>
      </c>
      <c r="S169" s="7" t="s">
        <v>63</v>
      </c>
      <c r="T169" s="7" t="s">
        <v>355</v>
      </c>
      <c r="U169" s="7" t="s">
        <v>351</v>
      </c>
      <c r="V169" s="25">
        <v>1</v>
      </c>
      <c r="W169" t="str">
        <f t="shared" si="29"/>
        <v>Adrian Quist</v>
      </c>
      <c r="X169" s="26">
        <f t="shared" si="36"/>
        <v>28</v>
      </c>
      <c r="Y169" s="26">
        <f t="shared" si="30"/>
        <v>24</v>
      </c>
      <c r="Z169" s="26">
        <f t="shared" si="31"/>
        <v>52</v>
      </c>
      <c r="AA169" s="43">
        <f t="shared" si="37"/>
        <v>53.846153846153847</v>
      </c>
      <c r="AB169" t="str">
        <f t="shared" si="32"/>
        <v>Jack Crawford</v>
      </c>
      <c r="AC169" s="26">
        <f t="shared" si="33"/>
        <v>24</v>
      </c>
      <c r="AD169" s="26">
        <f t="shared" si="34"/>
        <v>28</v>
      </c>
      <c r="AE169" s="26">
        <f t="shared" si="35"/>
        <v>52</v>
      </c>
      <c r="AF169" s="44">
        <f t="shared" si="38"/>
        <v>46.153846153846153</v>
      </c>
    </row>
    <row r="170" spans="1:32" x14ac:dyDescent="0.35">
      <c r="A170" s="8">
        <v>1935</v>
      </c>
      <c r="B170" s="7" t="s">
        <v>330</v>
      </c>
      <c r="C170" s="8" t="s">
        <v>220</v>
      </c>
      <c r="D170" s="8" t="s">
        <v>348</v>
      </c>
      <c r="E170" s="8" t="s">
        <v>341</v>
      </c>
      <c r="F170" s="19" t="s">
        <v>222</v>
      </c>
      <c r="G170" s="24">
        <v>1</v>
      </c>
      <c r="H170" s="9">
        <v>0</v>
      </c>
      <c r="I170" s="24">
        <v>1</v>
      </c>
      <c r="J170" s="24">
        <v>6</v>
      </c>
      <c r="K170" s="24">
        <v>6</v>
      </c>
      <c r="L170" s="24">
        <v>1</v>
      </c>
      <c r="M170" s="24">
        <v>6</v>
      </c>
      <c r="N170" s="24">
        <v>3</v>
      </c>
      <c r="O170" s="24"/>
      <c r="P170" s="24"/>
      <c r="Q170" s="24"/>
      <c r="R170" s="24"/>
      <c r="S170" s="8" t="s">
        <v>221</v>
      </c>
      <c r="T170" s="8" t="s">
        <v>348</v>
      </c>
      <c r="U170" s="8" t="s">
        <v>341</v>
      </c>
      <c r="V170" s="24">
        <v>4</v>
      </c>
      <c r="W170" t="str">
        <f t="shared" si="29"/>
        <v>Dorothy Round</v>
      </c>
      <c r="X170" s="26">
        <f t="shared" si="36"/>
        <v>13</v>
      </c>
      <c r="Y170" s="26">
        <f t="shared" si="30"/>
        <v>10</v>
      </c>
      <c r="Z170" s="26">
        <f t="shared" si="31"/>
        <v>23</v>
      </c>
      <c r="AA170" s="43">
        <f t="shared" si="37"/>
        <v>56.521739130434781</v>
      </c>
      <c r="AB170" t="str">
        <f t="shared" si="32"/>
        <v>Nancy Lyle</v>
      </c>
      <c r="AC170" s="26">
        <f t="shared" si="33"/>
        <v>10</v>
      </c>
      <c r="AD170" s="26">
        <f t="shared" si="34"/>
        <v>13</v>
      </c>
      <c r="AE170" s="26">
        <f t="shared" si="35"/>
        <v>23</v>
      </c>
      <c r="AF170" s="44">
        <f t="shared" si="38"/>
        <v>43.478260869565219</v>
      </c>
    </row>
    <row r="171" spans="1:32" x14ac:dyDescent="0.35">
      <c r="A171" s="8">
        <v>1935</v>
      </c>
      <c r="B171" s="7" t="s">
        <v>197</v>
      </c>
      <c r="C171" s="8" t="s">
        <v>63</v>
      </c>
      <c r="D171" s="8" t="s">
        <v>355</v>
      </c>
      <c r="E171" s="8" t="s">
        <v>351</v>
      </c>
      <c r="F171" s="19" t="s">
        <v>70</v>
      </c>
      <c r="G171" s="24">
        <v>2</v>
      </c>
      <c r="H171" s="9">
        <v>0</v>
      </c>
      <c r="I171" s="24">
        <v>2</v>
      </c>
      <c r="J171" s="24">
        <v>6</v>
      </c>
      <c r="K171" s="24">
        <v>6</v>
      </c>
      <c r="L171" s="24">
        <v>4</v>
      </c>
      <c r="M171" s="24">
        <v>6</v>
      </c>
      <c r="N171" s="24">
        <v>4</v>
      </c>
      <c r="O171" s="24">
        <v>6</v>
      </c>
      <c r="P171" s="24">
        <v>4</v>
      </c>
      <c r="Q171" s="24"/>
      <c r="R171" s="24"/>
      <c r="S171" s="8" t="s">
        <v>68</v>
      </c>
      <c r="T171" s="8" t="s">
        <v>348</v>
      </c>
      <c r="U171" s="8" t="s">
        <v>341</v>
      </c>
      <c r="V171" s="24">
        <v>1</v>
      </c>
      <c r="W171" t="str">
        <f t="shared" si="29"/>
        <v>Jack Crawford</v>
      </c>
      <c r="X171" s="26">
        <f t="shared" si="36"/>
        <v>20</v>
      </c>
      <c r="Y171" s="26">
        <f t="shared" si="30"/>
        <v>18</v>
      </c>
      <c r="Z171" s="26">
        <f t="shared" si="31"/>
        <v>38</v>
      </c>
      <c r="AA171" s="43">
        <f t="shared" si="37"/>
        <v>52.631578947368418</v>
      </c>
      <c r="AB171" t="str">
        <f t="shared" si="32"/>
        <v>Fred Perry</v>
      </c>
      <c r="AC171" s="26">
        <f t="shared" si="33"/>
        <v>18</v>
      </c>
      <c r="AD171" s="26">
        <f t="shared" si="34"/>
        <v>20</v>
      </c>
      <c r="AE171" s="26">
        <f t="shared" si="35"/>
        <v>38</v>
      </c>
      <c r="AF171" s="44">
        <f t="shared" si="38"/>
        <v>47.368421052631575</v>
      </c>
    </row>
    <row r="172" spans="1:32" x14ac:dyDescent="0.35">
      <c r="A172" s="7">
        <v>1934</v>
      </c>
      <c r="B172" s="7" t="s">
        <v>330</v>
      </c>
      <c r="C172" s="7" t="s">
        <v>217</v>
      </c>
      <c r="D172" s="7" t="s">
        <v>355</v>
      </c>
      <c r="E172" s="7" t="s">
        <v>351</v>
      </c>
      <c r="F172" s="20" t="s">
        <v>219</v>
      </c>
      <c r="G172" s="25">
        <v>1</v>
      </c>
      <c r="H172" s="11">
        <v>0</v>
      </c>
      <c r="I172" s="25">
        <v>6</v>
      </c>
      <c r="J172" s="25">
        <v>1</v>
      </c>
      <c r="K172" s="25">
        <v>6</v>
      </c>
      <c r="L172" s="25">
        <v>4</v>
      </c>
      <c r="M172" s="25"/>
      <c r="N172" s="25"/>
      <c r="O172" s="25"/>
      <c r="P172" s="25"/>
      <c r="Q172" s="25"/>
      <c r="R172" s="25"/>
      <c r="S172" s="7" t="s">
        <v>198</v>
      </c>
      <c r="T172" s="7" t="s">
        <v>355</v>
      </c>
      <c r="U172" s="7" t="s">
        <v>351</v>
      </c>
      <c r="V172" s="25">
        <v>2</v>
      </c>
      <c r="W172" t="str">
        <f t="shared" si="29"/>
        <v>Joan Hartigan</v>
      </c>
      <c r="X172" s="26">
        <f t="shared" si="36"/>
        <v>12</v>
      </c>
      <c r="Y172" s="26">
        <f t="shared" si="30"/>
        <v>5</v>
      </c>
      <c r="Z172" s="26">
        <f t="shared" si="31"/>
        <v>17</v>
      </c>
      <c r="AA172" s="43">
        <f t="shared" si="37"/>
        <v>70.588235294117652</v>
      </c>
      <c r="AB172" t="str">
        <f t="shared" si="32"/>
        <v>Margaret Molesworth</v>
      </c>
      <c r="AC172" s="26">
        <f t="shared" si="33"/>
        <v>5</v>
      </c>
      <c r="AD172" s="26">
        <f t="shared" si="34"/>
        <v>12</v>
      </c>
      <c r="AE172" s="26">
        <f t="shared" si="35"/>
        <v>17</v>
      </c>
      <c r="AF172" s="44">
        <f t="shared" si="38"/>
        <v>29.411764705882355</v>
      </c>
    </row>
    <row r="173" spans="1:32" x14ac:dyDescent="0.35">
      <c r="A173" s="7">
        <v>1934</v>
      </c>
      <c r="B173" s="7" t="s">
        <v>197</v>
      </c>
      <c r="C173" s="7" t="s">
        <v>68</v>
      </c>
      <c r="D173" s="7" t="s">
        <v>348</v>
      </c>
      <c r="E173" s="7" t="s">
        <v>341</v>
      </c>
      <c r="F173" s="20" t="s">
        <v>69</v>
      </c>
      <c r="G173" s="25">
        <v>2</v>
      </c>
      <c r="H173" s="11">
        <v>0</v>
      </c>
      <c r="I173" s="25">
        <v>6</v>
      </c>
      <c r="J173" s="25">
        <v>3</v>
      </c>
      <c r="K173" s="25">
        <v>7</v>
      </c>
      <c r="L173" s="25">
        <v>5</v>
      </c>
      <c r="M173" s="25">
        <v>6</v>
      </c>
      <c r="N173" s="25">
        <v>1</v>
      </c>
      <c r="O173" s="25"/>
      <c r="P173" s="25"/>
      <c r="Q173" s="25"/>
      <c r="R173" s="25"/>
      <c r="S173" s="7" t="s">
        <v>63</v>
      </c>
      <c r="T173" s="7" t="s">
        <v>355</v>
      </c>
      <c r="U173" s="7" t="s">
        <v>351</v>
      </c>
      <c r="V173" s="25">
        <v>1</v>
      </c>
      <c r="W173" t="str">
        <f t="shared" si="29"/>
        <v>Fred Perry</v>
      </c>
      <c r="X173" s="26">
        <f t="shared" si="36"/>
        <v>19</v>
      </c>
      <c r="Y173" s="26">
        <f t="shared" si="30"/>
        <v>9</v>
      </c>
      <c r="Z173" s="26">
        <f t="shared" si="31"/>
        <v>28</v>
      </c>
      <c r="AA173" s="43">
        <f t="shared" si="37"/>
        <v>67.857142857142861</v>
      </c>
      <c r="AB173" t="str">
        <f t="shared" si="32"/>
        <v>Jack Crawford</v>
      </c>
      <c r="AC173" s="26">
        <f t="shared" si="33"/>
        <v>9</v>
      </c>
      <c r="AD173" s="26">
        <f t="shared" si="34"/>
        <v>19</v>
      </c>
      <c r="AE173" s="26">
        <f t="shared" si="35"/>
        <v>28</v>
      </c>
      <c r="AF173" s="44">
        <f t="shared" si="38"/>
        <v>32.142857142857146</v>
      </c>
    </row>
    <row r="174" spans="1:32" x14ac:dyDescent="0.35">
      <c r="A174" s="8">
        <v>1933</v>
      </c>
      <c r="B174" s="7" t="s">
        <v>330</v>
      </c>
      <c r="C174" s="8" t="s">
        <v>217</v>
      </c>
      <c r="D174" s="8" t="s">
        <v>355</v>
      </c>
      <c r="E174" s="8" t="s">
        <v>351</v>
      </c>
      <c r="F174" s="19" t="s">
        <v>218</v>
      </c>
      <c r="G174" s="24">
        <v>1</v>
      </c>
      <c r="H174" s="9">
        <v>0</v>
      </c>
      <c r="I174" s="24">
        <v>6</v>
      </c>
      <c r="J174" s="24">
        <v>4</v>
      </c>
      <c r="K174" s="24">
        <v>6</v>
      </c>
      <c r="L174" s="24">
        <v>3</v>
      </c>
      <c r="M174" s="24"/>
      <c r="N174" s="24"/>
      <c r="O174" s="24"/>
      <c r="P174" s="24"/>
      <c r="Q174" s="24"/>
      <c r="R174" s="24"/>
      <c r="S174" s="8" t="s">
        <v>212</v>
      </c>
      <c r="T174" s="8" t="s">
        <v>355</v>
      </c>
      <c r="U174" s="8" t="s">
        <v>351</v>
      </c>
      <c r="V174" s="24">
        <v>2</v>
      </c>
      <c r="W174" t="str">
        <f t="shared" si="29"/>
        <v>Joan Hartigan</v>
      </c>
      <c r="X174" s="26">
        <f t="shared" si="36"/>
        <v>12</v>
      </c>
      <c r="Y174" s="26">
        <f t="shared" si="30"/>
        <v>7</v>
      </c>
      <c r="Z174" s="26">
        <f t="shared" si="31"/>
        <v>19</v>
      </c>
      <c r="AA174" s="43">
        <f t="shared" si="37"/>
        <v>63.157894736842103</v>
      </c>
      <c r="AB174" t="str">
        <f t="shared" si="32"/>
        <v>Coral Buttsworth</v>
      </c>
      <c r="AC174" s="26">
        <f t="shared" si="33"/>
        <v>7</v>
      </c>
      <c r="AD174" s="26">
        <f t="shared" si="34"/>
        <v>12</v>
      </c>
      <c r="AE174" s="26">
        <f t="shared" si="35"/>
        <v>19</v>
      </c>
      <c r="AF174" s="44">
        <f t="shared" si="38"/>
        <v>36.84210526315789</v>
      </c>
    </row>
    <row r="175" spans="1:32" x14ac:dyDescent="0.35">
      <c r="A175" s="8">
        <v>1933</v>
      </c>
      <c r="B175" s="7" t="s">
        <v>197</v>
      </c>
      <c r="C175" s="8" t="s">
        <v>63</v>
      </c>
      <c r="D175" s="8" t="s">
        <v>355</v>
      </c>
      <c r="E175" s="8" t="s">
        <v>351</v>
      </c>
      <c r="F175" s="19" t="s">
        <v>67</v>
      </c>
      <c r="G175" s="24">
        <v>2</v>
      </c>
      <c r="H175" s="9">
        <v>0</v>
      </c>
      <c r="I175" s="24">
        <v>2</v>
      </c>
      <c r="J175" s="24">
        <v>6</v>
      </c>
      <c r="K175" s="24">
        <v>7</v>
      </c>
      <c r="L175" s="24">
        <v>5</v>
      </c>
      <c r="M175" s="24">
        <v>6</v>
      </c>
      <c r="N175" s="24">
        <v>3</v>
      </c>
      <c r="O175" s="24">
        <v>6</v>
      </c>
      <c r="P175" s="24">
        <v>2</v>
      </c>
      <c r="Q175" s="24"/>
      <c r="R175" s="24"/>
      <c r="S175" s="8" t="s">
        <v>66</v>
      </c>
      <c r="T175" s="8" t="s">
        <v>358</v>
      </c>
      <c r="U175" s="8" t="s">
        <v>333</v>
      </c>
      <c r="V175" s="24">
        <v>7</v>
      </c>
      <c r="W175" t="str">
        <f t="shared" si="29"/>
        <v>Jack Crawford</v>
      </c>
      <c r="X175" s="26">
        <f t="shared" si="36"/>
        <v>21</v>
      </c>
      <c r="Y175" s="26">
        <f t="shared" si="30"/>
        <v>16</v>
      </c>
      <c r="Z175" s="26">
        <f t="shared" si="31"/>
        <v>37</v>
      </c>
      <c r="AA175" s="43">
        <f t="shared" si="37"/>
        <v>56.756756756756758</v>
      </c>
      <c r="AB175" t="str">
        <f t="shared" si="32"/>
        <v>Keith Gledhill</v>
      </c>
      <c r="AC175" s="26">
        <f t="shared" si="33"/>
        <v>16</v>
      </c>
      <c r="AD175" s="26">
        <f t="shared" si="34"/>
        <v>21</v>
      </c>
      <c r="AE175" s="26">
        <f t="shared" si="35"/>
        <v>37</v>
      </c>
      <c r="AF175" s="44">
        <f t="shared" si="38"/>
        <v>43.243243243243242</v>
      </c>
    </row>
    <row r="176" spans="1:32" x14ac:dyDescent="0.35">
      <c r="A176" s="7">
        <v>1932</v>
      </c>
      <c r="B176" s="7" t="s">
        <v>330</v>
      </c>
      <c r="C176" s="7" t="s">
        <v>212</v>
      </c>
      <c r="D176" s="7" t="s">
        <v>355</v>
      </c>
      <c r="E176" s="7" t="s">
        <v>351</v>
      </c>
      <c r="F176" s="20" t="s">
        <v>216</v>
      </c>
      <c r="G176" s="25">
        <v>3</v>
      </c>
      <c r="H176" s="11">
        <v>0</v>
      </c>
      <c r="I176" s="25">
        <v>9</v>
      </c>
      <c r="J176" s="25">
        <v>7</v>
      </c>
      <c r="K176" s="25">
        <v>6</v>
      </c>
      <c r="L176" s="25">
        <v>4</v>
      </c>
      <c r="M176" s="25"/>
      <c r="N176" s="25"/>
      <c r="O176" s="25"/>
      <c r="P176" s="25"/>
      <c r="Q176" s="25"/>
      <c r="R176" s="25"/>
      <c r="S176" s="7" t="s">
        <v>215</v>
      </c>
      <c r="T176" s="7" t="s">
        <v>355</v>
      </c>
      <c r="U176" s="7" t="s">
        <v>351</v>
      </c>
      <c r="V176" s="25">
        <v>0</v>
      </c>
      <c r="W176" t="str">
        <f t="shared" si="29"/>
        <v>Coral Buttsworth</v>
      </c>
      <c r="X176" s="26">
        <f t="shared" si="36"/>
        <v>15</v>
      </c>
      <c r="Y176" s="26">
        <f t="shared" si="30"/>
        <v>11</v>
      </c>
      <c r="Z176" s="26">
        <f t="shared" si="31"/>
        <v>26</v>
      </c>
      <c r="AA176" s="43">
        <f t="shared" si="37"/>
        <v>57.692307692307686</v>
      </c>
      <c r="AB176" t="str">
        <f t="shared" si="32"/>
        <v>Kathleen Le Messurier</v>
      </c>
      <c r="AC176" s="26">
        <f t="shared" si="33"/>
        <v>11</v>
      </c>
      <c r="AD176" s="26">
        <f t="shared" si="34"/>
        <v>15</v>
      </c>
      <c r="AE176" s="26">
        <f t="shared" si="35"/>
        <v>26</v>
      </c>
      <c r="AF176" s="44">
        <f t="shared" si="38"/>
        <v>42.307692307692307</v>
      </c>
    </row>
    <row r="177" spans="1:32" x14ac:dyDescent="0.35">
      <c r="A177" s="7">
        <v>1932</v>
      </c>
      <c r="B177" s="7" t="s">
        <v>197</v>
      </c>
      <c r="C177" s="7" t="s">
        <v>63</v>
      </c>
      <c r="D177" s="7" t="s">
        <v>355</v>
      </c>
      <c r="E177" s="7" t="s">
        <v>351</v>
      </c>
      <c r="F177" s="20" t="s">
        <v>65</v>
      </c>
      <c r="G177" s="25">
        <v>1</v>
      </c>
      <c r="H177" s="11">
        <v>0</v>
      </c>
      <c r="I177" s="25">
        <v>4</v>
      </c>
      <c r="J177" s="25">
        <v>6</v>
      </c>
      <c r="K177" s="25">
        <v>6</v>
      </c>
      <c r="L177" s="25">
        <v>3</v>
      </c>
      <c r="M177" s="25">
        <v>3</v>
      </c>
      <c r="N177" s="25">
        <v>6</v>
      </c>
      <c r="O177" s="25">
        <v>6</v>
      </c>
      <c r="P177" s="25">
        <v>3</v>
      </c>
      <c r="Q177" s="25">
        <v>6</v>
      </c>
      <c r="R177" s="25">
        <v>1</v>
      </c>
      <c r="S177" s="7" t="s">
        <v>61</v>
      </c>
      <c r="T177" s="7" t="s">
        <v>355</v>
      </c>
      <c r="U177" s="7" t="s">
        <v>351</v>
      </c>
      <c r="V177" s="25">
        <v>4</v>
      </c>
      <c r="W177" t="str">
        <f t="shared" si="29"/>
        <v>Jack Crawford</v>
      </c>
      <c r="X177" s="26">
        <f t="shared" si="36"/>
        <v>25</v>
      </c>
      <c r="Y177" s="26">
        <f t="shared" si="30"/>
        <v>19</v>
      </c>
      <c r="Z177" s="26">
        <f t="shared" si="31"/>
        <v>44</v>
      </c>
      <c r="AA177" s="43">
        <f t="shared" si="37"/>
        <v>56.81818181818182</v>
      </c>
      <c r="AB177" t="str">
        <f t="shared" si="32"/>
        <v>Harry Hopman</v>
      </c>
      <c r="AC177" s="26">
        <f t="shared" si="33"/>
        <v>19</v>
      </c>
      <c r="AD177" s="26">
        <f t="shared" si="34"/>
        <v>25</v>
      </c>
      <c r="AE177" s="26">
        <f t="shared" si="35"/>
        <v>44</v>
      </c>
      <c r="AF177" s="44">
        <f t="shared" si="38"/>
        <v>43.18181818181818</v>
      </c>
    </row>
    <row r="178" spans="1:32" x14ac:dyDescent="0.35">
      <c r="A178" s="8">
        <v>1931</v>
      </c>
      <c r="B178" s="7" t="s">
        <v>330</v>
      </c>
      <c r="C178" s="8" t="s">
        <v>212</v>
      </c>
      <c r="D178" s="8" t="s">
        <v>355</v>
      </c>
      <c r="E178" s="8" t="s">
        <v>351</v>
      </c>
      <c r="F178" s="19" t="s">
        <v>214</v>
      </c>
      <c r="G178" s="24">
        <v>4</v>
      </c>
      <c r="H178" s="9">
        <v>0</v>
      </c>
      <c r="I178" s="24">
        <v>1</v>
      </c>
      <c r="J178" s="24">
        <v>6</v>
      </c>
      <c r="K178" s="24">
        <v>6</v>
      </c>
      <c r="L178" s="24">
        <v>3</v>
      </c>
      <c r="M178" s="24">
        <v>6</v>
      </c>
      <c r="N178" s="24">
        <v>4</v>
      </c>
      <c r="O178" s="24"/>
      <c r="P178" s="24"/>
      <c r="Q178" s="24"/>
      <c r="R178" s="24"/>
      <c r="S178" s="8" t="s">
        <v>213</v>
      </c>
      <c r="T178" s="8" t="s">
        <v>355</v>
      </c>
      <c r="U178" s="8" t="s">
        <v>351</v>
      </c>
      <c r="V178" s="24">
        <v>1</v>
      </c>
      <c r="W178" t="str">
        <f t="shared" si="29"/>
        <v>Coral Buttsworth</v>
      </c>
      <c r="X178" s="26">
        <f t="shared" si="36"/>
        <v>13</v>
      </c>
      <c r="Y178" s="26">
        <f t="shared" si="30"/>
        <v>13</v>
      </c>
      <c r="Z178" s="26">
        <f t="shared" si="31"/>
        <v>26</v>
      </c>
      <c r="AA178" s="43">
        <f t="shared" si="37"/>
        <v>50</v>
      </c>
      <c r="AB178" t="str">
        <f t="shared" si="32"/>
        <v>Marjorie Cox Crawford</v>
      </c>
      <c r="AC178" s="26">
        <f t="shared" si="33"/>
        <v>13</v>
      </c>
      <c r="AD178" s="26">
        <f t="shared" si="34"/>
        <v>13</v>
      </c>
      <c r="AE178" s="26">
        <f t="shared" si="35"/>
        <v>26</v>
      </c>
      <c r="AF178" s="44">
        <f t="shared" si="38"/>
        <v>50</v>
      </c>
    </row>
    <row r="179" spans="1:32" x14ac:dyDescent="0.35">
      <c r="A179" s="8">
        <v>1931</v>
      </c>
      <c r="B179" s="7" t="s">
        <v>197</v>
      </c>
      <c r="C179" s="8" t="s">
        <v>63</v>
      </c>
      <c r="D179" s="8" t="s">
        <v>355</v>
      </c>
      <c r="E179" s="8" t="s">
        <v>351</v>
      </c>
      <c r="F179" s="19" t="s">
        <v>64</v>
      </c>
      <c r="G179" s="24">
        <v>1</v>
      </c>
      <c r="H179" s="9">
        <v>0</v>
      </c>
      <c r="I179" s="24">
        <v>6</v>
      </c>
      <c r="J179" s="24">
        <v>4</v>
      </c>
      <c r="K179" s="24">
        <v>6</v>
      </c>
      <c r="L179" s="24">
        <v>2</v>
      </c>
      <c r="M179" s="24">
        <v>2</v>
      </c>
      <c r="N179" s="24">
        <v>6</v>
      </c>
      <c r="O179" s="24">
        <v>6</v>
      </c>
      <c r="P179" s="24">
        <v>1</v>
      </c>
      <c r="Q179" s="24"/>
      <c r="R179" s="24"/>
      <c r="S179" s="8" t="s">
        <v>61</v>
      </c>
      <c r="T179" s="8" t="s">
        <v>355</v>
      </c>
      <c r="U179" s="8" t="s">
        <v>351</v>
      </c>
      <c r="V179" s="24">
        <v>2</v>
      </c>
      <c r="W179" t="str">
        <f t="shared" si="29"/>
        <v>Jack Crawford</v>
      </c>
      <c r="X179" s="26">
        <f t="shared" ref="X179:X211" si="39">I179+K179+M179+O179+Q179</f>
        <v>20</v>
      </c>
      <c r="Y179" s="26">
        <f t="shared" si="30"/>
        <v>13</v>
      </c>
      <c r="Z179" s="26">
        <f t="shared" si="31"/>
        <v>33</v>
      </c>
      <c r="AA179" s="43">
        <f t="shared" si="37"/>
        <v>60.606060606060609</v>
      </c>
      <c r="AB179" t="str">
        <f t="shared" si="32"/>
        <v>Harry Hopman</v>
      </c>
      <c r="AC179" s="26">
        <f t="shared" si="33"/>
        <v>13</v>
      </c>
      <c r="AD179" s="26">
        <f t="shared" si="34"/>
        <v>20</v>
      </c>
      <c r="AE179" s="26">
        <f t="shared" si="35"/>
        <v>33</v>
      </c>
      <c r="AF179" s="44">
        <f t="shared" si="38"/>
        <v>39.393939393939391</v>
      </c>
    </row>
    <row r="180" spans="1:32" x14ac:dyDescent="0.35">
      <c r="A180" s="7">
        <v>1930</v>
      </c>
      <c r="B180" s="7" t="s">
        <v>330</v>
      </c>
      <c r="C180" s="7" t="s">
        <v>204</v>
      </c>
      <c r="D180" s="7" t="s">
        <v>355</v>
      </c>
      <c r="E180" s="7" t="s">
        <v>351</v>
      </c>
      <c r="F180" s="20" t="s">
        <v>211</v>
      </c>
      <c r="G180" s="25">
        <v>1</v>
      </c>
      <c r="H180" s="11">
        <v>0</v>
      </c>
      <c r="I180" s="25">
        <v>10</v>
      </c>
      <c r="J180" s="25">
        <v>8</v>
      </c>
      <c r="K180" s="25">
        <v>2</v>
      </c>
      <c r="L180" s="25">
        <v>6</v>
      </c>
      <c r="M180" s="25">
        <v>7</v>
      </c>
      <c r="N180" s="25">
        <v>5</v>
      </c>
      <c r="O180" s="25"/>
      <c r="P180" s="25"/>
      <c r="Q180" s="25"/>
      <c r="R180" s="25"/>
      <c r="S180" s="7" t="s">
        <v>202</v>
      </c>
      <c r="T180" s="7" t="s">
        <v>355</v>
      </c>
      <c r="U180" s="7" t="s">
        <v>351</v>
      </c>
      <c r="V180" s="25">
        <v>4</v>
      </c>
      <c r="W180" t="str">
        <f t="shared" si="29"/>
        <v>Daphne Akhurst</v>
      </c>
      <c r="X180" s="26">
        <f t="shared" si="39"/>
        <v>19</v>
      </c>
      <c r="Y180" s="26">
        <f t="shared" si="30"/>
        <v>19</v>
      </c>
      <c r="Z180" s="26">
        <f t="shared" si="31"/>
        <v>38</v>
      </c>
      <c r="AA180" s="43">
        <f t="shared" si="37"/>
        <v>50</v>
      </c>
      <c r="AB180" t="str">
        <f t="shared" si="32"/>
        <v>Sylvia Lance Harper</v>
      </c>
      <c r="AC180" s="26">
        <f t="shared" si="33"/>
        <v>19</v>
      </c>
      <c r="AD180" s="26">
        <f t="shared" si="34"/>
        <v>19</v>
      </c>
      <c r="AE180" s="26">
        <f t="shared" si="35"/>
        <v>38</v>
      </c>
      <c r="AF180" s="44">
        <f t="shared" si="38"/>
        <v>50</v>
      </c>
    </row>
    <row r="181" spans="1:32" x14ac:dyDescent="0.35">
      <c r="A181" s="7">
        <v>1930</v>
      </c>
      <c r="B181" s="7" t="s">
        <v>197</v>
      </c>
      <c r="C181" s="7" t="s">
        <v>60</v>
      </c>
      <c r="D181" s="7" t="s">
        <v>355</v>
      </c>
      <c r="E181" s="7" t="s">
        <v>351</v>
      </c>
      <c r="F181" s="20" t="s">
        <v>62</v>
      </c>
      <c r="G181" s="25">
        <v>3</v>
      </c>
      <c r="H181" s="11">
        <v>0</v>
      </c>
      <c r="I181" s="25">
        <v>6</v>
      </c>
      <c r="J181" s="25">
        <v>3</v>
      </c>
      <c r="K181" s="25">
        <v>6</v>
      </c>
      <c r="L181" s="25">
        <v>1</v>
      </c>
      <c r="M181" s="25">
        <v>6</v>
      </c>
      <c r="N181" s="25">
        <v>3</v>
      </c>
      <c r="O181" s="25"/>
      <c r="P181" s="25"/>
      <c r="Q181" s="25"/>
      <c r="R181" s="25"/>
      <c r="S181" s="7" t="s">
        <v>61</v>
      </c>
      <c r="T181" s="7" t="s">
        <v>355</v>
      </c>
      <c r="U181" s="7" t="s">
        <v>351</v>
      </c>
      <c r="V181" s="25">
        <v>2</v>
      </c>
      <c r="W181" t="str">
        <f t="shared" si="29"/>
        <v>Edgar Moon</v>
      </c>
      <c r="X181" s="26">
        <f t="shared" si="39"/>
        <v>18</v>
      </c>
      <c r="Y181" s="26">
        <f t="shared" si="30"/>
        <v>7</v>
      </c>
      <c r="Z181" s="26">
        <f t="shared" si="31"/>
        <v>25</v>
      </c>
      <c r="AA181" s="43">
        <f t="shared" si="37"/>
        <v>72</v>
      </c>
      <c r="AB181" t="str">
        <f t="shared" si="32"/>
        <v>Harry Hopman</v>
      </c>
      <c r="AC181" s="26">
        <f t="shared" si="33"/>
        <v>7</v>
      </c>
      <c r="AD181" s="26">
        <f t="shared" si="34"/>
        <v>18</v>
      </c>
      <c r="AE181" s="26">
        <f t="shared" si="35"/>
        <v>25</v>
      </c>
      <c r="AF181" s="44">
        <f t="shared" si="38"/>
        <v>28.000000000000004</v>
      </c>
    </row>
    <row r="182" spans="1:32" x14ac:dyDescent="0.35">
      <c r="A182" s="8">
        <v>1929</v>
      </c>
      <c r="B182" s="7" t="s">
        <v>330</v>
      </c>
      <c r="C182" s="8" t="s">
        <v>204</v>
      </c>
      <c r="D182" s="8" t="s">
        <v>355</v>
      </c>
      <c r="E182" s="8" t="s">
        <v>351</v>
      </c>
      <c r="F182" s="19" t="s">
        <v>210</v>
      </c>
      <c r="G182" s="24">
        <v>1</v>
      </c>
      <c r="H182" s="9">
        <v>0</v>
      </c>
      <c r="I182" s="24">
        <v>6</v>
      </c>
      <c r="J182" s="24">
        <v>1</v>
      </c>
      <c r="K182" s="24">
        <v>5</v>
      </c>
      <c r="L182" s="24">
        <v>7</v>
      </c>
      <c r="M182" s="24">
        <v>6</v>
      </c>
      <c r="N182" s="24">
        <v>2</v>
      </c>
      <c r="O182" s="24"/>
      <c r="P182" s="24"/>
      <c r="Q182" s="24"/>
      <c r="R182" s="24"/>
      <c r="S182" s="8" t="s">
        <v>209</v>
      </c>
      <c r="T182" s="8" t="s">
        <v>355</v>
      </c>
      <c r="U182" s="8" t="s">
        <v>351</v>
      </c>
      <c r="V182" s="24">
        <v>2</v>
      </c>
      <c r="W182" t="str">
        <f t="shared" si="29"/>
        <v>Daphne Akhurst</v>
      </c>
      <c r="X182" s="26">
        <f t="shared" si="39"/>
        <v>17</v>
      </c>
      <c r="Y182" s="26">
        <f t="shared" si="30"/>
        <v>10</v>
      </c>
      <c r="Z182" s="26">
        <f t="shared" si="31"/>
        <v>27</v>
      </c>
      <c r="AA182" s="43">
        <f t="shared" si="37"/>
        <v>62.962962962962962</v>
      </c>
      <c r="AB182" t="str">
        <f t="shared" si="32"/>
        <v>Louie Bickerton</v>
      </c>
      <c r="AC182" s="26">
        <f t="shared" si="33"/>
        <v>10</v>
      </c>
      <c r="AD182" s="26">
        <f t="shared" si="34"/>
        <v>17</v>
      </c>
      <c r="AE182" s="26">
        <f t="shared" si="35"/>
        <v>27</v>
      </c>
      <c r="AF182" s="44">
        <f t="shared" si="38"/>
        <v>37.037037037037038</v>
      </c>
    </row>
    <row r="183" spans="1:32" x14ac:dyDescent="0.35">
      <c r="A183" s="8">
        <v>1929</v>
      </c>
      <c r="B183" s="7" t="s">
        <v>197</v>
      </c>
      <c r="C183" s="8" t="s">
        <v>58</v>
      </c>
      <c r="D183" s="8" t="s">
        <v>348</v>
      </c>
      <c r="E183" s="8" t="s">
        <v>341</v>
      </c>
      <c r="F183" s="19" t="s">
        <v>59</v>
      </c>
      <c r="G183" s="24">
        <v>4</v>
      </c>
      <c r="H183" s="9">
        <v>0</v>
      </c>
      <c r="I183" s="24">
        <v>6</v>
      </c>
      <c r="J183" s="24">
        <v>2</v>
      </c>
      <c r="K183" s="24">
        <v>6</v>
      </c>
      <c r="L183" s="24">
        <v>2</v>
      </c>
      <c r="M183" s="24">
        <v>5</v>
      </c>
      <c r="N183" s="24">
        <v>7</v>
      </c>
      <c r="O183" s="24">
        <v>7</v>
      </c>
      <c r="P183" s="24">
        <v>5</v>
      </c>
      <c r="Q183" s="24"/>
      <c r="R183" s="24"/>
      <c r="S183" s="8" t="s">
        <v>48</v>
      </c>
      <c r="T183" s="8" t="s">
        <v>355</v>
      </c>
      <c r="U183" s="8" t="s">
        <v>351</v>
      </c>
      <c r="V183" s="24">
        <v>5</v>
      </c>
      <c r="W183" t="str">
        <f t="shared" si="29"/>
        <v>John Colin Gregory</v>
      </c>
      <c r="X183" s="26">
        <f t="shared" si="39"/>
        <v>24</v>
      </c>
      <c r="Y183" s="26">
        <f t="shared" si="30"/>
        <v>16</v>
      </c>
      <c r="Z183" s="26">
        <f t="shared" si="31"/>
        <v>40</v>
      </c>
      <c r="AA183" s="43">
        <f t="shared" ref="AA183:AA211" si="40">X183/Z183*100</f>
        <v>60</v>
      </c>
      <c r="AB183" t="str">
        <f t="shared" si="32"/>
        <v>Richard Schlesinger</v>
      </c>
      <c r="AC183" s="26">
        <f t="shared" si="33"/>
        <v>16</v>
      </c>
      <c r="AD183" s="26">
        <f t="shared" si="34"/>
        <v>24</v>
      </c>
      <c r="AE183" s="26">
        <f t="shared" si="35"/>
        <v>40</v>
      </c>
      <c r="AF183" s="44">
        <f t="shared" ref="AF183:AF211" si="41">AC183/AE183*100</f>
        <v>40</v>
      </c>
    </row>
    <row r="184" spans="1:32" x14ac:dyDescent="0.35">
      <c r="A184" s="7">
        <v>1928</v>
      </c>
      <c r="B184" s="7" t="s">
        <v>330</v>
      </c>
      <c r="C184" s="7" t="s">
        <v>204</v>
      </c>
      <c r="D184" s="7" t="s">
        <v>355</v>
      </c>
      <c r="E184" s="7" t="s">
        <v>351</v>
      </c>
      <c r="F184" s="20" t="s">
        <v>208</v>
      </c>
      <c r="G184" s="25">
        <v>2</v>
      </c>
      <c r="H184" s="11">
        <v>0</v>
      </c>
      <c r="I184" s="25">
        <v>7</v>
      </c>
      <c r="J184" s="25">
        <v>5</v>
      </c>
      <c r="K184" s="25">
        <v>6</v>
      </c>
      <c r="L184" s="25">
        <v>2</v>
      </c>
      <c r="M184" s="25"/>
      <c r="N184" s="25"/>
      <c r="O184" s="25"/>
      <c r="P184" s="25"/>
      <c r="Q184" s="25"/>
      <c r="R184" s="25"/>
      <c r="S184" s="7" t="s">
        <v>199</v>
      </c>
      <c r="T184" s="7" t="s">
        <v>355</v>
      </c>
      <c r="U184" s="7" t="s">
        <v>351</v>
      </c>
      <c r="V184" s="25">
        <v>1</v>
      </c>
      <c r="W184" t="str">
        <f t="shared" si="29"/>
        <v>Daphne Akhurst</v>
      </c>
      <c r="X184" s="26">
        <f t="shared" si="39"/>
        <v>13</v>
      </c>
      <c r="Y184" s="26">
        <f t="shared" si="30"/>
        <v>7</v>
      </c>
      <c r="Z184" s="26">
        <f t="shared" si="31"/>
        <v>20</v>
      </c>
      <c r="AA184" s="43">
        <f t="shared" si="40"/>
        <v>65</v>
      </c>
      <c r="AB184" t="str">
        <f t="shared" si="32"/>
        <v>Esna Boyd</v>
      </c>
      <c r="AC184" s="26">
        <f t="shared" si="33"/>
        <v>7</v>
      </c>
      <c r="AD184" s="26">
        <f t="shared" si="34"/>
        <v>13</v>
      </c>
      <c r="AE184" s="26">
        <f t="shared" si="35"/>
        <v>20</v>
      </c>
      <c r="AF184" s="44">
        <f t="shared" si="41"/>
        <v>35</v>
      </c>
    </row>
    <row r="185" spans="1:32" x14ac:dyDescent="0.35">
      <c r="A185" s="7">
        <v>1928</v>
      </c>
      <c r="B185" s="7" t="s">
        <v>197</v>
      </c>
      <c r="C185" s="7" t="s">
        <v>55</v>
      </c>
      <c r="D185" s="7" t="s">
        <v>365</v>
      </c>
      <c r="E185" s="7" t="s">
        <v>343</v>
      </c>
      <c r="F185" s="20" t="s">
        <v>57</v>
      </c>
      <c r="G185" s="25">
        <v>1</v>
      </c>
      <c r="H185" s="11">
        <v>0</v>
      </c>
      <c r="I185" s="25">
        <v>6</v>
      </c>
      <c r="J185" s="25">
        <v>4</v>
      </c>
      <c r="K185" s="25">
        <v>6</v>
      </c>
      <c r="L185" s="25">
        <v>1</v>
      </c>
      <c r="M185" s="25">
        <v>4</v>
      </c>
      <c r="N185" s="25">
        <v>6</v>
      </c>
      <c r="O185" s="25">
        <v>5</v>
      </c>
      <c r="P185" s="25">
        <v>7</v>
      </c>
      <c r="Q185" s="25">
        <v>6</v>
      </c>
      <c r="R185" s="25">
        <v>3</v>
      </c>
      <c r="S185" s="7" t="s">
        <v>56</v>
      </c>
      <c r="T185" s="7" t="s">
        <v>355</v>
      </c>
      <c r="U185" s="7" t="s">
        <v>351</v>
      </c>
      <c r="V185" s="25">
        <v>0</v>
      </c>
      <c r="W185" t="str">
        <f t="shared" si="29"/>
        <v>Jean Borotra</v>
      </c>
      <c r="X185" s="26">
        <f t="shared" si="39"/>
        <v>27</v>
      </c>
      <c r="Y185" s="26">
        <f t="shared" si="30"/>
        <v>21</v>
      </c>
      <c r="Z185" s="26">
        <f t="shared" si="31"/>
        <v>48</v>
      </c>
      <c r="AA185" s="43">
        <f t="shared" si="40"/>
        <v>56.25</v>
      </c>
      <c r="AB185" t="str">
        <f t="shared" si="32"/>
        <v>Jack Cummings</v>
      </c>
      <c r="AC185" s="26">
        <f t="shared" si="33"/>
        <v>21</v>
      </c>
      <c r="AD185" s="26">
        <f t="shared" si="34"/>
        <v>27</v>
      </c>
      <c r="AE185" s="26">
        <f t="shared" si="35"/>
        <v>48</v>
      </c>
      <c r="AF185" s="44">
        <f t="shared" si="41"/>
        <v>43.75</v>
      </c>
    </row>
    <row r="186" spans="1:32" x14ac:dyDescent="0.35">
      <c r="A186" s="8">
        <v>1927</v>
      </c>
      <c r="B186" s="7" t="s">
        <v>330</v>
      </c>
      <c r="C186" s="8" t="s">
        <v>199</v>
      </c>
      <c r="D186" s="8" t="s">
        <v>355</v>
      </c>
      <c r="E186" s="8" t="s">
        <v>351</v>
      </c>
      <c r="F186" s="19" t="s">
        <v>207</v>
      </c>
      <c r="G186" s="24">
        <v>1</v>
      </c>
      <c r="H186" s="9">
        <v>0</v>
      </c>
      <c r="I186" s="24">
        <v>5</v>
      </c>
      <c r="J186" s="24">
        <v>7</v>
      </c>
      <c r="K186" s="24">
        <v>6</v>
      </c>
      <c r="L186" s="24">
        <v>1</v>
      </c>
      <c r="M186" s="24">
        <v>6</v>
      </c>
      <c r="N186" s="24">
        <v>2</v>
      </c>
      <c r="O186" s="24"/>
      <c r="P186" s="24"/>
      <c r="Q186" s="24"/>
      <c r="R186" s="24"/>
      <c r="S186" s="8" t="s">
        <v>202</v>
      </c>
      <c r="T186" s="8" t="s">
        <v>355</v>
      </c>
      <c r="U186" s="8" t="s">
        <v>351</v>
      </c>
      <c r="V186" s="24">
        <v>3</v>
      </c>
      <c r="W186" t="str">
        <f t="shared" si="29"/>
        <v>Esna Boyd</v>
      </c>
      <c r="X186" s="26">
        <f t="shared" si="39"/>
        <v>17</v>
      </c>
      <c r="Y186" s="26">
        <f t="shared" si="30"/>
        <v>10</v>
      </c>
      <c r="Z186" s="26">
        <f t="shared" si="31"/>
        <v>27</v>
      </c>
      <c r="AA186" s="43">
        <f t="shared" si="40"/>
        <v>62.962962962962962</v>
      </c>
      <c r="AB186" t="str">
        <f t="shared" si="32"/>
        <v>Sylvia Lance Harper</v>
      </c>
      <c r="AC186" s="26">
        <f t="shared" si="33"/>
        <v>10</v>
      </c>
      <c r="AD186" s="26">
        <f t="shared" si="34"/>
        <v>17</v>
      </c>
      <c r="AE186" s="26">
        <f t="shared" si="35"/>
        <v>27</v>
      </c>
      <c r="AF186" s="44">
        <f t="shared" si="41"/>
        <v>37.037037037037038</v>
      </c>
    </row>
    <row r="187" spans="1:32" x14ac:dyDescent="0.35">
      <c r="A187" s="8">
        <v>1927</v>
      </c>
      <c r="B187" s="7" t="s">
        <v>197</v>
      </c>
      <c r="C187" s="8" t="s">
        <v>31</v>
      </c>
      <c r="D187" s="8" t="s">
        <v>355</v>
      </c>
      <c r="E187" s="8" t="s">
        <v>351</v>
      </c>
      <c r="F187" s="19" t="s">
        <v>54</v>
      </c>
      <c r="G187" s="24">
        <v>1</v>
      </c>
      <c r="H187" s="9">
        <v>0</v>
      </c>
      <c r="I187" s="24">
        <v>3</v>
      </c>
      <c r="J187" s="24">
        <v>6</v>
      </c>
      <c r="K187" s="24">
        <v>6</v>
      </c>
      <c r="L187" s="24">
        <v>4</v>
      </c>
      <c r="M187" s="24">
        <v>3</v>
      </c>
      <c r="N187" s="24">
        <v>6</v>
      </c>
      <c r="O187" s="24">
        <v>18</v>
      </c>
      <c r="P187" s="24">
        <v>16</v>
      </c>
      <c r="Q187" s="24">
        <v>6</v>
      </c>
      <c r="R187" s="24">
        <v>3</v>
      </c>
      <c r="S187" s="8" t="s">
        <v>51</v>
      </c>
      <c r="T187" s="8" t="s">
        <v>355</v>
      </c>
      <c r="U187" s="8" t="s">
        <v>351</v>
      </c>
      <c r="V187" s="24">
        <v>3</v>
      </c>
      <c r="W187" t="str">
        <f t="shared" si="29"/>
        <v>Gerald Patterson</v>
      </c>
      <c r="X187" s="26">
        <f t="shared" si="39"/>
        <v>36</v>
      </c>
      <c r="Y187" s="26">
        <f t="shared" si="30"/>
        <v>35</v>
      </c>
      <c r="Z187" s="26">
        <f t="shared" si="31"/>
        <v>71</v>
      </c>
      <c r="AA187" s="43">
        <f t="shared" si="40"/>
        <v>50.704225352112672</v>
      </c>
      <c r="AB187" t="str">
        <f t="shared" si="32"/>
        <v>John Hawkes</v>
      </c>
      <c r="AC187" s="26">
        <f t="shared" si="33"/>
        <v>35</v>
      </c>
      <c r="AD187" s="26">
        <f t="shared" si="34"/>
        <v>36</v>
      </c>
      <c r="AE187" s="26">
        <f t="shared" si="35"/>
        <v>71</v>
      </c>
      <c r="AF187" s="44">
        <f t="shared" si="41"/>
        <v>49.295774647887328</v>
      </c>
    </row>
    <row r="188" spans="1:32" x14ac:dyDescent="0.35">
      <c r="A188" s="7">
        <v>1926</v>
      </c>
      <c r="B188" s="7" t="s">
        <v>330</v>
      </c>
      <c r="C188" s="7" t="s">
        <v>204</v>
      </c>
      <c r="D188" s="7" t="s">
        <v>355</v>
      </c>
      <c r="E188" s="7" t="s">
        <v>351</v>
      </c>
      <c r="F188" s="20" t="s">
        <v>206</v>
      </c>
      <c r="G188" s="25">
        <v>1</v>
      </c>
      <c r="H188" s="11">
        <v>0</v>
      </c>
      <c r="I188" s="25">
        <v>6</v>
      </c>
      <c r="J188" s="25">
        <v>1</v>
      </c>
      <c r="K188" s="25">
        <v>6</v>
      </c>
      <c r="L188" s="25">
        <v>3</v>
      </c>
      <c r="M188" s="25"/>
      <c r="N188" s="25"/>
      <c r="O188" s="25"/>
      <c r="P188" s="25"/>
      <c r="Q188" s="25"/>
      <c r="R188" s="25"/>
      <c r="S188" s="7" t="s">
        <v>199</v>
      </c>
      <c r="T188" s="7" t="s">
        <v>355</v>
      </c>
      <c r="U188" s="7" t="s">
        <v>351</v>
      </c>
      <c r="V188" s="25">
        <v>2</v>
      </c>
      <c r="W188" t="str">
        <f t="shared" si="29"/>
        <v>Daphne Akhurst</v>
      </c>
      <c r="X188" s="26">
        <f t="shared" si="39"/>
        <v>12</v>
      </c>
      <c r="Y188" s="26">
        <f t="shared" si="30"/>
        <v>4</v>
      </c>
      <c r="Z188" s="26">
        <f t="shared" si="31"/>
        <v>16</v>
      </c>
      <c r="AA188" s="43">
        <f t="shared" si="40"/>
        <v>75</v>
      </c>
      <c r="AB188" t="str">
        <f t="shared" si="32"/>
        <v>Esna Boyd</v>
      </c>
      <c r="AC188" s="26">
        <f t="shared" si="33"/>
        <v>4</v>
      </c>
      <c r="AD188" s="26">
        <f t="shared" si="34"/>
        <v>12</v>
      </c>
      <c r="AE188" s="26">
        <f t="shared" si="35"/>
        <v>16</v>
      </c>
      <c r="AF188" s="44">
        <f t="shared" si="41"/>
        <v>25</v>
      </c>
    </row>
    <row r="189" spans="1:32" x14ac:dyDescent="0.35">
      <c r="A189" s="7">
        <v>1926</v>
      </c>
      <c r="B189" s="7" t="s">
        <v>197</v>
      </c>
      <c r="C189" s="7" t="s">
        <v>51</v>
      </c>
      <c r="D189" s="7" t="s">
        <v>355</v>
      </c>
      <c r="E189" s="7" t="s">
        <v>351</v>
      </c>
      <c r="F189" s="20" t="s">
        <v>53</v>
      </c>
      <c r="G189" s="25">
        <v>4</v>
      </c>
      <c r="H189" s="11">
        <v>0</v>
      </c>
      <c r="I189" s="25">
        <v>6</v>
      </c>
      <c r="J189" s="25">
        <v>1</v>
      </c>
      <c r="K189" s="25">
        <v>6</v>
      </c>
      <c r="L189" s="25">
        <v>3</v>
      </c>
      <c r="M189" s="25">
        <v>6</v>
      </c>
      <c r="N189" s="25">
        <v>1</v>
      </c>
      <c r="O189" s="25"/>
      <c r="P189" s="25"/>
      <c r="Q189" s="25"/>
      <c r="R189" s="25"/>
      <c r="S189" s="7" t="s">
        <v>52</v>
      </c>
      <c r="T189" s="7" t="s">
        <v>355</v>
      </c>
      <c r="U189" s="7" t="s">
        <v>351</v>
      </c>
      <c r="V189" s="25">
        <v>8</v>
      </c>
      <c r="W189" t="str">
        <f t="shared" si="29"/>
        <v>John Hawkes</v>
      </c>
      <c r="X189" s="26">
        <f t="shared" si="39"/>
        <v>18</v>
      </c>
      <c r="Y189" s="26">
        <f t="shared" si="30"/>
        <v>5</v>
      </c>
      <c r="Z189" s="26">
        <f t="shared" si="31"/>
        <v>23</v>
      </c>
      <c r="AA189" s="43">
        <f t="shared" si="40"/>
        <v>78.260869565217391</v>
      </c>
      <c r="AB189" t="str">
        <f t="shared" si="32"/>
        <v>James Willard</v>
      </c>
      <c r="AC189" s="26">
        <f t="shared" si="33"/>
        <v>5</v>
      </c>
      <c r="AD189" s="26">
        <f t="shared" si="34"/>
        <v>18</v>
      </c>
      <c r="AE189" s="26">
        <f t="shared" si="35"/>
        <v>23</v>
      </c>
      <c r="AF189" s="44">
        <f t="shared" si="41"/>
        <v>21.739130434782609</v>
      </c>
    </row>
    <row r="190" spans="1:32" x14ac:dyDescent="0.35">
      <c r="A190" s="8">
        <v>1925</v>
      </c>
      <c r="B190" s="7" t="s">
        <v>330</v>
      </c>
      <c r="C190" s="8" t="s">
        <v>204</v>
      </c>
      <c r="D190" s="8" t="s">
        <v>355</v>
      </c>
      <c r="E190" s="8" t="s">
        <v>351</v>
      </c>
      <c r="F190" s="19" t="s">
        <v>205</v>
      </c>
      <c r="G190" s="24">
        <v>2</v>
      </c>
      <c r="H190" s="9">
        <v>0</v>
      </c>
      <c r="I190" s="24">
        <v>1</v>
      </c>
      <c r="J190" s="24">
        <v>6</v>
      </c>
      <c r="K190" s="24">
        <v>8</v>
      </c>
      <c r="L190" s="24">
        <v>6</v>
      </c>
      <c r="M190" s="24">
        <v>6</v>
      </c>
      <c r="N190" s="24">
        <v>4</v>
      </c>
      <c r="O190" s="24"/>
      <c r="P190" s="24"/>
      <c r="Q190" s="24"/>
      <c r="R190" s="24"/>
      <c r="S190" s="8" t="s">
        <v>199</v>
      </c>
      <c r="T190" s="8" t="s">
        <v>355</v>
      </c>
      <c r="U190" s="8" t="s">
        <v>351</v>
      </c>
      <c r="V190" s="24">
        <v>3</v>
      </c>
      <c r="W190" t="str">
        <f t="shared" si="29"/>
        <v>Daphne Akhurst</v>
      </c>
      <c r="X190" s="26">
        <f t="shared" si="39"/>
        <v>15</v>
      </c>
      <c r="Y190" s="26">
        <f t="shared" si="30"/>
        <v>16</v>
      </c>
      <c r="Z190" s="26">
        <f t="shared" si="31"/>
        <v>31</v>
      </c>
      <c r="AA190" s="43">
        <f t="shared" si="40"/>
        <v>48.387096774193552</v>
      </c>
      <c r="AB190" t="str">
        <f t="shared" si="32"/>
        <v>Esna Boyd</v>
      </c>
      <c r="AC190" s="26">
        <f t="shared" si="33"/>
        <v>16</v>
      </c>
      <c r="AD190" s="26">
        <f t="shared" si="34"/>
        <v>15</v>
      </c>
      <c r="AE190" s="26">
        <f t="shared" si="35"/>
        <v>31</v>
      </c>
      <c r="AF190" s="44">
        <f t="shared" si="41"/>
        <v>51.612903225806448</v>
      </c>
    </row>
    <row r="191" spans="1:32" x14ac:dyDescent="0.35">
      <c r="A191" s="8">
        <v>1925</v>
      </c>
      <c r="B191" s="7" t="s">
        <v>197</v>
      </c>
      <c r="C191" s="8" t="s">
        <v>44</v>
      </c>
      <c r="D191" s="8" t="s">
        <v>355</v>
      </c>
      <c r="E191" s="8" t="s">
        <v>351</v>
      </c>
      <c r="F191" s="19" t="s">
        <v>50</v>
      </c>
      <c r="G191" s="24">
        <v>1</v>
      </c>
      <c r="H191" s="9">
        <v>0</v>
      </c>
      <c r="I191" s="24">
        <v>11</v>
      </c>
      <c r="J191" s="24">
        <v>9</v>
      </c>
      <c r="K191" s="24">
        <v>2</v>
      </c>
      <c r="L191" s="24">
        <v>6</v>
      </c>
      <c r="M191" s="24">
        <v>6</v>
      </c>
      <c r="N191" s="24">
        <v>2</v>
      </c>
      <c r="O191" s="24">
        <v>6</v>
      </c>
      <c r="P191" s="24">
        <v>3</v>
      </c>
      <c r="Q191" s="24"/>
      <c r="R191" s="24"/>
      <c r="S191" s="8" t="s">
        <v>31</v>
      </c>
      <c r="T191" s="8" t="s">
        <v>355</v>
      </c>
      <c r="U191" s="8" t="s">
        <v>351</v>
      </c>
      <c r="V191" s="24">
        <v>2</v>
      </c>
      <c r="W191" t="str">
        <f t="shared" si="29"/>
        <v>James Anderson</v>
      </c>
      <c r="X191" s="26">
        <f t="shared" si="39"/>
        <v>25</v>
      </c>
      <c r="Y191" s="26">
        <f t="shared" si="30"/>
        <v>20</v>
      </c>
      <c r="Z191" s="26">
        <f t="shared" si="31"/>
        <v>45</v>
      </c>
      <c r="AA191" s="43">
        <f t="shared" si="40"/>
        <v>55.555555555555557</v>
      </c>
      <c r="AB191" t="str">
        <f t="shared" si="32"/>
        <v>Gerald Patterson</v>
      </c>
      <c r="AC191" s="26">
        <f t="shared" si="33"/>
        <v>20</v>
      </c>
      <c r="AD191" s="26">
        <f t="shared" si="34"/>
        <v>25</v>
      </c>
      <c r="AE191" s="26">
        <f t="shared" si="35"/>
        <v>45</v>
      </c>
      <c r="AF191" s="44">
        <f t="shared" si="41"/>
        <v>44.444444444444443</v>
      </c>
    </row>
    <row r="192" spans="1:32" x14ac:dyDescent="0.35">
      <c r="A192" s="7">
        <v>1924</v>
      </c>
      <c r="B192" s="7" t="s">
        <v>330</v>
      </c>
      <c r="C192" s="7" t="s">
        <v>202</v>
      </c>
      <c r="D192" s="7" t="s">
        <v>355</v>
      </c>
      <c r="E192" s="7" t="s">
        <v>351</v>
      </c>
      <c r="F192" s="20" t="s">
        <v>203</v>
      </c>
      <c r="G192" s="25">
        <v>3</v>
      </c>
      <c r="H192" s="11">
        <v>0</v>
      </c>
      <c r="I192" s="25">
        <v>6</v>
      </c>
      <c r="J192" s="25">
        <v>3</v>
      </c>
      <c r="K192" s="25">
        <v>3</v>
      </c>
      <c r="L192" s="25">
        <v>6</v>
      </c>
      <c r="M192" s="25">
        <v>8</v>
      </c>
      <c r="N192" s="25">
        <v>6</v>
      </c>
      <c r="O192" s="25"/>
      <c r="P192" s="25"/>
      <c r="Q192" s="25"/>
      <c r="R192" s="25"/>
      <c r="S192" s="7" t="s">
        <v>199</v>
      </c>
      <c r="T192" s="7" t="s">
        <v>355</v>
      </c>
      <c r="U192" s="7" t="s">
        <v>351</v>
      </c>
      <c r="V192" s="25">
        <v>2</v>
      </c>
      <c r="W192" t="str">
        <f t="shared" si="29"/>
        <v>Sylvia Lance Harper</v>
      </c>
      <c r="X192" s="26">
        <f t="shared" si="39"/>
        <v>17</v>
      </c>
      <c r="Y192" s="26">
        <f t="shared" si="30"/>
        <v>15</v>
      </c>
      <c r="Z192" s="26">
        <f t="shared" si="31"/>
        <v>32</v>
      </c>
      <c r="AA192" s="43">
        <f t="shared" si="40"/>
        <v>53.125</v>
      </c>
      <c r="AB192" t="str">
        <f t="shared" si="32"/>
        <v>Esna Boyd</v>
      </c>
      <c r="AC192" s="26">
        <f t="shared" si="33"/>
        <v>15</v>
      </c>
      <c r="AD192" s="26">
        <f t="shared" si="34"/>
        <v>17</v>
      </c>
      <c r="AE192" s="26">
        <f t="shared" si="35"/>
        <v>32</v>
      </c>
      <c r="AF192" s="44">
        <f t="shared" si="41"/>
        <v>46.875</v>
      </c>
    </row>
    <row r="193" spans="1:32" x14ac:dyDescent="0.35">
      <c r="A193" s="7">
        <v>1924</v>
      </c>
      <c r="B193" s="7" t="s">
        <v>197</v>
      </c>
      <c r="C193" s="7" t="s">
        <v>44</v>
      </c>
      <c r="D193" s="7" t="s">
        <v>355</v>
      </c>
      <c r="E193" s="7" t="s">
        <v>351</v>
      </c>
      <c r="F193" s="20" t="s">
        <v>49</v>
      </c>
      <c r="G193" s="25">
        <v>1</v>
      </c>
      <c r="H193" s="11">
        <v>0</v>
      </c>
      <c r="I193" s="25">
        <v>6</v>
      </c>
      <c r="J193" s="25">
        <v>3</v>
      </c>
      <c r="K193" s="25">
        <v>6</v>
      </c>
      <c r="L193" s="25">
        <v>4</v>
      </c>
      <c r="M193" s="25">
        <v>3</v>
      </c>
      <c r="N193" s="25">
        <v>6</v>
      </c>
      <c r="O193" s="25">
        <v>5</v>
      </c>
      <c r="P193" s="25">
        <v>7</v>
      </c>
      <c r="Q193" s="25">
        <v>6</v>
      </c>
      <c r="R193" s="25">
        <v>3</v>
      </c>
      <c r="S193" s="7" t="s">
        <v>48</v>
      </c>
      <c r="T193" s="7" t="s">
        <v>355</v>
      </c>
      <c r="U193" s="7" t="s">
        <v>351</v>
      </c>
      <c r="V193" s="25">
        <v>4</v>
      </c>
      <c r="W193" t="str">
        <f t="shared" si="29"/>
        <v>James Anderson</v>
      </c>
      <c r="X193" s="26">
        <f t="shared" si="39"/>
        <v>26</v>
      </c>
      <c r="Y193" s="26">
        <f t="shared" si="30"/>
        <v>23</v>
      </c>
      <c r="Z193" s="26">
        <f t="shared" si="31"/>
        <v>49</v>
      </c>
      <c r="AA193" s="43">
        <f t="shared" si="40"/>
        <v>53.061224489795919</v>
      </c>
      <c r="AB193" t="str">
        <f t="shared" si="32"/>
        <v>Richard Schlesinger</v>
      </c>
      <c r="AC193" s="26">
        <f t="shared" si="33"/>
        <v>23</v>
      </c>
      <c r="AD193" s="26">
        <f t="shared" si="34"/>
        <v>26</v>
      </c>
      <c r="AE193" s="26">
        <f t="shared" si="35"/>
        <v>49</v>
      </c>
      <c r="AF193" s="44">
        <f t="shared" si="41"/>
        <v>46.938775510204081</v>
      </c>
    </row>
    <row r="194" spans="1:32" x14ac:dyDescent="0.35">
      <c r="A194" s="8">
        <v>1923</v>
      </c>
      <c r="B194" s="7" t="s">
        <v>330</v>
      </c>
      <c r="C194" s="8" t="s">
        <v>198</v>
      </c>
      <c r="D194" s="8" t="s">
        <v>355</v>
      </c>
      <c r="E194" s="8" t="s">
        <v>351</v>
      </c>
      <c r="F194" s="19" t="s">
        <v>201</v>
      </c>
      <c r="G194" s="9">
        <v>0</v>
      </c>
      <c r="H194" s="9">
        <v>0</v>
      </c>
      <c r="I194" s="24">
        <v>6</v>
      </c>
      <c r="J194" s="24">
        <v>1</v>
      </c>
      <c r="K194" s="24">
        <v>7</v>
      </c>
      <c r="L194" s="24">
        <v>5</v>
      </c>
      <c r="M194" s="24"/>
      <c r="N194" s="24"/>
      <c r="O194" s="24"/>
      <c r="P194" s="24"/>
      <c r="Q194" s="24"/>
      <c r="R194" s="24"/>
      <c r="S194" s="8" t="s">
        <v>199</v>
      </c>
      <c r="T194" s="8" t="s">
        <v>355</v>
      </c>
      <c r="U194" s="8" t="s">
        <v>351</v>
      </c>
      <c r="V194" s="9">
        <v>0</v>
      </c>
      <c r="W194" t="str">
        <f t="shared" ref="W194:W211" si="42">TRIM(C194)</f>
        <v>Margaret Molesworth</v>
      </c>
      <c r="X194" s="26">
        <f t="shared" si="39"/>
        <v>13</v>
      </c>
      <c r="Y194" s="26">
        <f t="shared" ref="Y194:Y211" si="43">SUM(J194,L194,N194,P194,R194)</f>
        <v>6</v>
      </c>
      <c r="Z194" s="26">
        <f t="shared" ref="Z194:Z211" si="44">X194+Y194</f>
        <v>19</v>
      </c>
      <c r="AA194" s="43">
        <f t="shared" si="40"/>
        <v>68.421052631578945</v>
      </c>
      <c r="AB194" t="str">
        <f t="shared" ref="AB194:AB211" si="45">TRIM(S194)</f>
        <v>Esna Boyd</v>
      </c>
      <c r="AC194" s="26">
        <f t="shared" ref="AC194:AC211" si="46">SUM(J194,L194,N194,P194,R194)</f>
        <v>6</v>
      </c>
      <c r="AD194" s="26">
        <f t="shared" ref="AD194:AD211" si="47">SUM(I194,K194,M194,O194,Q194)</f>
        <v>13</v>
      </c>
      <c r="AE194" s="26">
        <f t="shared" ref="AE194:AE211" si="48">SUM(AC194,AD194)</f>
        <v>19</v>
      </c>
      <c r="AF194" s="44">
        <f t="shared" si="41"/>
        <v>31.578947368421051</v>
      </c>
    </row>
    <row r="195" spans="1:32" x14ac:dyDescent="0.35">
      <c r="A195" s="8">
        <v>1923</v>
      </c>
      <c r="B195" s="7" t="s">
        <v>197</v>
      </c>
      <c r="C195" s="8" t="s">
        <v>38</v>
      </c>
      <c r="D195" s="8" t="s">
        <v>355</v>
      </c>
      <c r="E195" s="8" t="s">
        <v>351</v>
      </c>
      <c r="F195" s="19" t="s">
        <v>47</v>
      </c>
      <c r="G195" s="9">
        <v>0</v>
      </c>
      <c r="H195" s="9">
        <v>0</v>
      </c>
      <c r="I195" s="24">
        <v>6</v>
      </c>
      <c r="J195" s="24">
        <v>1</v>
      </c>
      <c r="K195" s="24">
        <v>6</v>
      </c>
      <c r="L195" s="24">
        <v>1</v>
      </c>
      <c r="M195" s="24">
        <v>6</v>
      </c>
      <c r="N195" s="24">
        <v>3</v>
      </c>
      <c r="O195" s="24"/>
      <c r="P195" s="24"/>
      <c r="Q195" s="24"/>
      <c r="R195" s="24"/>
      <c r="S195" s="8" t="s">
        <v>46</v>
      </c>
      <c r="T195" s="8" t="s">
        <v>355</v>
      </c>
      <c r="U195" s="8" t="s">
        <v>351</v>
      </c>
      <c r="V195" s="9">
        <v>0</v>
      </c>
      <c r="W195" t="str">
        <f t="shared" si="42"/>
        <v>Pat O'Hara Wood</v>
      </c>
      <c r="X195" s="26">
        <f t="shared" si="39"/>
        <v>18</v>
      </c>
      <c r="Y195" s="26">
        <f t="shared" si="43"/>
        <v>5</v>
      </c>
      <c r="Z195" s="26">
        <f t="shared" si="44"/>
        <v>23</v>
      </c>
      <c r="AA195" s="43">
        <f t="shared" si="40"/>
        <v>78.260869565217391</v>
      </c>
      <c r="AB195" t="str">
        <f t="shared" si="45"/>
        <v>Bert St. John</v>
      </c>
      <c r="AC195" s="26">
        <f t="shared" si="46"/>
        <v>5</v>
      </c>
      <c r="AD195" s="26">
        <f t="shared" si="47"/>
        <v>18</v>
      </c>
      <c r="AE195" s="26">
        <f t="shared" si="48"/>
        <v>23</v>
      </c>
      <c r="AF195" s="44">
        <f t="shared" si="41"/>
        <v>21.739130434782609</v>
      </c>
    </row>
    <row r="196" spans="1:32" x14ac:dyDescent="0.35">
      <c r="A196" s="7">
        <v>1922</v>
      </c>
      <c r="B196" s="7" t="s">
        <v>330</v>
      </c>
      <c r="C196" s="7" t="s">
        <v>198</v>
      </c>
      <c r="D196" s="7" t="s">
        <v>355</v>
      </c>
      <c r="E196" s="7" t="s">
        <v>351</v>
      </c>
      <c r="F196" s="20" t="s">
        <v>200</v>
      </c>
      <c r="G196" s="11">
        <v>0</v>
      </c>
      <c r="H196" s="11">
        <v>0</v>
      </c>
      <c r="I196" s="25">
        <v>6</v>
      </c>
      <c r="J196" s="25">
        <v>3</v>
      </c>
      <c r="K196" s="25">
        <v>10</v>
      </c>
      <c r="L196" s="25">
        <v>8</v>
      </c>
      <c r="M196" s="25"/>
      <c r="N196" s="25"/>
      <c r="O196" s="25"/>
      <c r="P196" s="25"/>
      <c r="Q196" s="25"/>
      <c r="R196" s="25"/>
      <c r="S196" s="7" t="s">
        <v>199</v>
      </c>
      <c r="T196" s="7" t="s">
        <v>355</v>
      </c>
      <c r="U196" s="7" t="s">
        <v>351</v>
      </c>
      <c r="V196" s="11">
        <v>0</v>
      </c>
      <c r="W196" t="str">
        <f t="shared" si="42"/>
        <v>Margaret Molesworth</v>
      </c>
      <c r="X196" s="26">
        <f t="shared" si="39"/>
        <v>16</v>
      </c>
      <c r="Y196" s="26">
        <f t="shared" si="43"/>
        <v>11</v>
      </c>
      <c r="Z196" s="26">
        <f t="shared" si="44"/>
        <v>27</v>
      </c>
      <c r="AA196" s="43">
        <f t="shared" si="40"/>
        <v>59.259259259259252</v>
      </c>
      <c r="AB196" t="str">
        <f t="shared" si="45"/>
        <v>Esna Boyd</v>
      </c>
      <c r="AC196" s="26">
        <f t="shared" si="46"/>
        <v>11</v>
      </c>
      <c r="AD196" s="26">
        <f t="shared" si="47"/>
        <v>16</v>
      </c>
      <c r="AE196" s="26">
        <f t="shared" si="48"/>
        <v>27</v>
      </c>
      <c r="AF196" s="44">
        <f t="shared" si="41"/>
        <v>40.74074074074074</v>
      </c>
    </row>
    <row r="197" spans="1:32" x14ac:dyDescent="0.35">
      <c r="A197" s="7">
        <v>1922</v>
      </c>
      <c r="B197" s="7" t="s">
        <v>197</v>
      </c>
      <c r="C197" s="7" t="s">
        <v>44</v>
      </c>
      <c r="D197" s="7" t="s">
        <v>355</v>
      </c>
      <c r="E197" s="7" t="s">
        <v>351</v>
      </c>
      <c r="F197" s="20" t="s">
        <v>45</v>
      </c>
      <c r="G197" s="11">
        <v>0</v>
      </c>
      <c r="H197" s="11">
        <v>0</v>
      </c>
      <c r="I197" s="25">
        <v>6</v>
      </c>
      <c r="J197" s="25">
        <v>0</v>
      </c>
      <c r="K197" s="25">
        <v>3</v>
      </c>
      <c r="L197" s="25">
        <v>6</v>
      </c>
      <c r="M197" s="25">
        <v>3</v>
      </c>
      <c r="N197" s="25">
        <v>6</v>
      </c>
      <c r="O197" s="25">
        <v>6</v>
      </c>
      <c r="P197" s="25">
        <v>3</v>
      </c>
      <c r="Q197" s="25">
        <v>6</v>
      </c>
      <c r="R197" s="25">
        <v>2</v>
      </c>
      <c r="S197" s="7" t="s">
        <v>31</v>
      </c>
      <c r="T197" s="7" t="s">
        <v>355</v>
      </c>
      <c r="U197" s="7" t="s">
        <v>351</v>
      </c>
      <c r="V197" s="11">
        <v>0</v>
      </c>
      <c r="W197" t="str">
        <f t="shared" si="42"/>
        <v>James Anderson</v>
      </c>
      <c r="X197" s="26">
        <f t="shared" si="39"/>
        <v>24</v>
      </c>
      <c r="Y197" s="26">
        <f t="shared" si="43"/>
        <v>17</v>
      </c>
      <c r="Z197" s="26">
        <f t="shared" si="44"/>
        <v>41</v>
      </c>
      <c r="AA197" s="43">
        <f t="shared" si="40"/>
        <v>58.536585365853654</v>
      </c>
      <c r="AB197" t="str">
        <f t="shared" si="45"/>
        <v>Gerald Patterson</v>
      </c>
      <c r="AC197" s="26">
        <f t="shared" si="46"/>
        <v>17</v>
      </c>
      <c r="AD197" s="26">
        <f t="shared" si="47"/>
        <v>24</v>
      </c>
      <c r="AE197" s="26">
        <f t="shared" si="48"/>
        <v>41</v>
      </c>
      <c r="AF197" s="44">
        <f t="shared" si="41"/>
        <v>41.463414634146339</v>
      </c>
    </row>
    <row r="198" spans="1:32" x14ac:dyDescent="0.35">
      <c r="A198" s="8">
        <v>1921</v>
      </c>
      <c r="B198" s="7" t="s">
        <v>197</v>
      </c>
      <c r="C198" s="8" t="s">
        <v>41</v>
      </c>
      <c r="D198" s="8" t="s">
        <v>355</v>
      </c>
      <c r="E198" s="8" t="s">
        <v>351</v>
      </c>
      <c r="F198" s="19" t="s">
        <v>43</v>
      </c>
      <c r="G198" s="9">
        <v>0</v>
      </c>
      <c r="H198" s="9">
        <v>0</v>
      </c>
      <c r="I198" s="24">
        <v>7</v>
      </c>
      <c r="J198" s="24">
        <v>5</v>
      </c>
      <c r="K198" s="24">
        <v>6</v>
      </c>
      <c r="L198" s="24">
        <v>1</v>
      </c>
      <c r="M198" s="24">
        <v>6</v>
      </c>
      <c r="N198" s="24">
        <v>4</v>
      </c>
      <c r="O198" s="24"/>
      <c r="P198" s="24"/>
      <c r="Q198" s="24"/>
      <c r="R198" s="24"/>
      <c r="S198" s="8" t="s">
        <v>42</v>
      </c>
      <c r="T198" s="8" t="s">
        <v>355</v>
      </c>
      <c r="U198" s="8" t="s">
        <v>351</v>
      </c>
      <c r="V198" s="9">
        <v>0</v>
      </c>
      <c r="W198" t="str">
        <f t="shared" si="42"/>
        <v>Rhys Gemmell</v>
      </c>
      <c r="X198" s="26">
        <f t="shared" si="39"/>
        <v>19</v>
      </c>
      <c r="Y198" s="26">
        <f t="shared" si="43"/>
        <v>10</v>
      </c>
      <c r="Z198" s="26">
        <f t="shared" si="44"/>
        <v>29</v>
      </c>
      <c r="AA198" s="43">
        <f t="shared" si="40"/>
        <v>65.517241379310349</v>
      </c>
      <c r="AB198" t="str">
        <f t="shared" si="45"/>
        <v>Alf Hedeman</v>
      </c>
      <c r="AC198" s="26">
        <f t="shared" si="46"/>
        <v>10</v>
      </c>
      <c r="AD198" s="26">
        <f t="shared" si="47"/>
        <v>19</v>
      </c>
      <c r="AE198" s="26">
        <f t="shared" si="48"/>
        <v>29</v>
      </c>
      <c r="AF198" s="44">
        <f t="shared" si="41"/>
        <v>34.482758620689658</v>
      </c>
    </row>
    <row r="199" spans="1:32" x14ac:dyDescent="0.35">
      <c r="A199" s="7">
        <v>1920</v>
      </c>
      <c r="B199" s="7" t="s">
        <v>197</v>
      </c>
      <c r="C199" s="7" t="s">
        <v>38</v>
      </c>
      <c r="D199" s="7" t="s">
        <v>355</v>
      </c>
      <c r="E199" s="7" t="s">
        <v>351</v>
      </c>
      <c r="F199" s="20" t="s">
        <v>40</v>
      </c>
      <c r="G199" s="11">
        <v>0</v>
      </c>
      <c r="H199" s="11">
        <v>0</v>
      </c>
      <c r="I199" s="25">
        <v>6</v>
      </c>
      <c r="J199" s="25">
        <v>3</v>
      </c>
      <c r="K199" s="25">
        <v>4</v>
      </c>
      <c r="L199" s="25">
        <v>6</v>
      </c>
      <c r="M199" s="25">
        <v>6</v>
      </c>
      <c r="N199" s="25">
        <v>8</v>
      </c>
      <c r="O199" s="25">
        <v>6</v>
      </c>
      <c r="P199" s="25">
        <v>1</v>
      </c>
      <c r="Q199" s="25">
        <v>6</v>
      </c>
      <c r="R199" s="25">
        <v>3</v>
      </c>
      <c r="S199" s="7" t="s">
        <v>39</v>
      </c>
      <c r="T199" s="7" t="s">
        <v>355</v>
      </c>
      <c r="U199" s="7" t="s">
        <v>351</v>
      </c>
      <c r="V199" s="11">
        <v>0</v>
      </c>
      <c r="W199" t="str">
        <f t="shared" si="42"/>
        <v>Pat O'Hara Wood</v>
      </c>
      <c r="X199" s="26">
        <f t="shared" si="39"/>
        <v>28</v>
      </c>
      <c r="Y199" s="26">
        <f t="shared" si="43"/>
        <v>21</v>
      </c>
      <c r="Z199" s="26">
        <f t="shared" si="44"/>
        <v>49</v>
      </c>
      <c r="AA199" s="43">
        <f t="shared" si="40"/>
        <v>57.142857142857139</v>
      </c>
      <c r="AB199" t="str">
        <f t="shared" si="45"/>
        <v>Ronald Thomas</v>
      </c>
      <c r="AC199" s="26">
        <f t="shared" si="46"/>
        <v>21</v>
      </c>
      <c r="AD199" s="26">
        <f t="shared" si="47"/>
        <v>28</v>
      </c>
      <c r="AE199" s="26">
        <f t="shared" si="48"/>
        <v>49</v>
      </c>
      <c r="AF199" s="44">
        <f t="shared" si="41"/>
        <v>42.857142857142854</v>
      </c>
    </row>
    <row r="200" spans="1:32" x14ac:dyDescent="0.35">
      <c r="A200" s="8">
        <v>1919</v>
      </c>
      <c r="B200" s="7" t="s">
        <v>197</v>
      </c>
      <c r="C200" s="8" t="s">
        <v>35</v>
      </c>
      <c r="D200" s="8" t="s">
        <v>348</v>
      </c>
      <c r="E200" s="8" t="s">
        <v>341</v>
      </c>
      <c r="F200" s="19" t="s">
        <v>37</v>
      </c>
      <c r="G200" s="9">
        <v>0</v>
      </c>
      <c r="H200" s="9">
        <v>0</v>
      </c>
      <c r="I200" s="24">
        <v>6</v>
      </c>
      <c r="J200" s="24">
        <v>4</v>
      </c>
      <c r="K200" s="24">
        <v>6</v>
      </c>
      <c r="L200" s="24">
        <v>0</v>
      </c>
      <c r="M200" s="24">
        <v>6</v>
      </c>
      <c r="N200" s="24">
        <v>3</v>
      </c>
      <c r="O200" s="24"/>
      <c r="P200" s="24"/>
      <c r="Q200" s="24"/>
      <c r="R200" s="24"/>
      <c r="S200" s="8" t="s">
        <v>36</v>
      </c>
      <c r="T200" s="8" t="s">
        <v>355</v>
      </c>
      <c r="U200" s="8" t="s">
        <v>351</v>
      </c>
      <c r="V200" s="9">
        <v>0</v>
      </c>
      <c r="W200" t="str">
        <f t="shared" si="42"/>
        <v>Algernon Kingscote</v>
      </c>
      <c r="X200" s="26">
        <f t="shared" si="39"/>
        <v>18</v>
      </c>
      <c r="Y200" s="26">
        <f t="shared" si="43"/>
        <v>7</v>
      </c>
      <c r="Z200" s="26">
        <f t="shared" si="44"/>
        <v>25</v>
      </c>
      <c r="AA200" s="43">
        <f t="shared" si="40"/>
        <v>72</v>
      </c>
      <c r="AB200" t="str">
        <f t="shared" si="45"/>
        <v>Eric Pockley</v>
      </c>
      <c r="AC200" s="26">
        <f t="shared" si="46"/>
        <v>7</v>
      </c>
      <c r="AD200" s="26">
        <f t="shared" si="47"/>
        <v>18</v>
      </c>
      <c r="AE200" s="26">
        <f t="shared" si="48"/>
        <v>25</v>
      </c>
      <c r="AF200" s="44">
        <f t="shared" si="41"/>
        <v>28.000000000000004</v>
      </c>
    </row>
    <row r="201" spans="1:32" x14ac:dyDescent="0.35">
      <c r="A201" s="7">
        <v>1915</v>
      </c>
      <c r="B201" s="7" t="s">
        <v>197</v>
      </c>
      <c r="C201" s="7" t="s">
        <v>33</v>
      </c>
      <c r="D201" s="7" t="s">
        <v>348</v>
      </c>
      <c r="E201" s="7" t="s">
        <v>341</v>
      </c>
      <c r="F201" s="20" t="s">
        <v>34</v>
      </c>
      <c r="G201" s="11">
        <v>0</v>
      </c>
      <c r="H201" s="11">
        <v>0</v>
      </c>
      <c r="I201" s="25">
        <v>4</v>
      </c>
      <c r="J201" s="25">
        <v>6</v>
      </c>
      <c r="K201" s="25">
        <v>6</v>
      </c>
      <c r="L201" s="25">
        <v>1</v>
      </c>
      <c r="M201" s="25">
        <v>6</v>
      </c>
      <c r="N201" s="25">
        <v>1</v>
      </c>
      <c r="O201" s="25">
        <v>6</v>
      </c>
      <c r="P201" s="25">
        <v>4</v>
      </c>
      <c r="Q201" s="25"/>
      <c r="R201" s="25"/>
      <c r="S201" s="7" t="s">
        <v>15</v>
      </c>
      <c r="T201" s="7" t="s">
        <v>355</v>
      </c>
      <c r="U201" s="7" t="s">
        <v>351</v>
      </c>
      <c r="V201" s="11">
        <v>0</v>
      </c>
      <c r="W201" t="str">
        <f t="shared" si="42"/>
        <v>Gordon Lowe</v>
      </c>
      <c r="X201" s="26">
        <f t="shared" si="39"/>
        <v>22</v>
      </c>
      <c r="Y201" s="26">
        <f t="shared" si="43"/>
        <v>12</v>
      </c>
      <c r="Z201" s="26">
        <f t="shared" si="44"/>
        <v>34</v>
      </c>
      <c r="AA201" s="43">
        <f t="shared" si="40"/>
        <v>64.705882352941174</v>
      </c>
      <c r="AB201" t="str">
        <f t="shared" si="45"/>
        <v>Horace Rice</v>
      </c>
      <c r="AC201" s="26">
        <f t="shared" si="46"/>
        <v>12</v>
      </c>
      <c r="AD201" s="26">
        <f t="shared" si="47"/>
        <v>22</v>
      </c>
      <c r="AE201" s="26">
        <f t="shared" si="48"/>
        <v>34</v>
      </c>
      <c r="AF201" s="44">
        <f t="shared" si="41"/>
        <v>35.294117647058826</v>
      </c>
    </row>
    <row r="202" spans="1:32" x14ac:dyDescent="0.35">
      <c r="A202" s="8">
        <v>1914</v>
      </c>
      <c r="B202" s="7" t="s">
        <v>197</v>
      </c>
      <c r="C202" s="8" t="s">
        <v>30</v>
      </c>
      <c r="D202" s="8" t="s">
        <v>355</v>
      </c>
      <c r="E202" s="8" t="s">
        <v>351</v>
      </c>
      <c r="F202" s="19" t="s">
        <v>32</v>
      </c>
      <c r="G202" s="9">
        <v>0</v>
      </c>
      <c r="H202" s="9">
        <v>0</v>
      </c>
      <c r="I202" s="24">
        <v>6</v>
      </c>
      <c r="J202" s="24">
        <v>4</v>
      </c>
      <c r="K202" s="24">
        <v>6</v>
      </c>
      <c r="L202" s="24">
        <v>3</v>
      </c>
      <c r="M202" s="24">
        <v>5</v>
      </c>
      <c r="N202" s="24">
        <v>7</v>
      </c>
      <c r="O202" s="24">
        <v>6</v>
      </c>
      <c r="P202" s="24">
        <v>1</v>
      </c>
      <c r="Q202" s="24"/>
      <c r="R202" s="24"/>
      <c r="S202" s="8" t="s">
        <v>31</v>
      </c>
      <c r="T202" s="8" t="s">
        <v>355</v>
      </c>
      <c r="U202" s="8" t="s">
        <v>351</v>
      </c>
      <c r="V202" s="9">
        <v>0</v>
      </c>
      <c r="W202" t="str">
        <f t="shared" si="42"/>
        <v>Arthur O'Hara Wood</v>
      </c>
      <c r="X202" s="26">
        <f t="shared" si="39"/>
        <v>23</v>
      </c>
      <c r="Y202" s="26">
        <f t="shared" si="43"/>
        <v>15</v>
      </c>
      <c r="Z202" s="26">
        <f t="shared" si="44"/>
        <v>38</v>
      </c>
      <c r="AA202" s="43">
        <f t="shared" si="40"/>
        <v>60.526315789473685</v>
      </c>
      <c r="AB202" t="str">
        <f t="shared" si="45"/>
        <v>Gerald Patterson</v>
      </c>
      <c r="AC202" s="26">
        <f t="shared" si="46"/>
        <v>15</v>
      </c>
      <c r="AD202" s="26">
        <f t="shared" si="47"/>
        <v>23</v>
      </c>
      <c r="AE202" s="26">
        <f t="shared" si="48"/>
        <v>38</v>
      </c>
      <c r="AF202" s="44">
        <f t="shared" si="41"/>
        <v>39.473684210526315</v>
      </c>
    </row>
    <row r="203" spans="1:32" x14ac:dyDescent="0.35">
      <c r="A203" s="7">
        <v>1913</v>
      </c>
      <c r="B203" s="7" t="s">
        <v>197</v>
      </c>
      <c r="C203" s="7" t="s">
        <v>21</v>
      </c>
      <c r="D203" s="7" t="s">
        <v>355</v>
      </c>
      <c r="E203" s="7" t="s">
        <v>351</v>
      </c>
      <c r="F203" s="20" t="s">
        <v>29</v>
      </c>
      <c r="G203" s="11">
        <v>0</v>
      </c>
      <c r="H203" s="11">
        <v>0</v>
      </c>
      <c r="I203" s="25">
        <v>2</v>
      </c>
      <c r="J203" s="25">
        <v>6</v>
      </c>
      <c r="K203" s="25">
        <v>6</v>
      </c>
      <c r="L203" s="25">
        <v>1</v>
      </c>
      <c r="M203" s="25">
        <v>6</v>
      </c>
      <c r="N203" s="25">
        <v>3</v>
      </c>
      <c r="O203" s="25">
        <v>6</v>
      </c>
      <c r="P203" s="25">
        <v>2</v>
      </c>
      <c r="Q203" s="25"/>
      <c r="R203" s="25"/>
      <c r="S203" s="7" t="s">
        <v>16</v>
      </c>
      <c r="T203" s="7" t="s">
        <v>370</v>
      </c>
      <c r="U203" s="7" t="s">
        <v>338</v>
      </c>
      <c r="V203" s="11">
        <v>0</v>
      </c>
      <c r="W203" t="str">
        <f t="shared" si="42"/>
        <v>Ernie Parker</v>
      </c>
      <c r="X203" s="26">
        <f t="shared" si="39"/>
        <v>20</v>
      </c>
      <c r="Y203" s="26">
        <f t="shared" si="43"/>
        <v>12</v>
      </c>
      <c r="Z203" s="26">
        <f t="shared" si="44"/>
        <v>32</v>
      </c>
      <c r="AA203" s="43">
        <f t="shared" si="40"/>
        <v>62.5</v>
      </c>
      <c r="AB203" t="str">
        <f t="shared" si="45"/>
        <v>Harry Parker</v>
      </c>
      <c r="AC203" s="26">
        <f t="shared" si="46"/>
        <v>12</v>
      </c>
      <c r="AD203" s="26">
        <f t="shared" si="47"/>
        <v>20</v>
      </c>
      <c r="AE203" s="26">
        <f t="shared" si="48"/>
        <v>32</v>
      </c>
      <c r="AF203" s="44">
        <f t="shared" si="41"/>
        <v>37.5</v>
      </c>
    </row>
    <row r="204" spans="1:32" x14ac:dyDescent="0.35">
      <c r="A204" s="8">
        <v>1912</v>
      </c>
      <c r="B204" s="7" t="s">
        <v>197</v>
      </c>
      <c r="C204" s="8" t="s">
        <v>26</v>
      </c>
      <c r="D204" s="8" t="s">
        <v>348</v>
      </c>
      <c r="E204" s="8" t="s">
        <v>341</v>
      </c>
      <c r="F204" s="19" t="s">
        <v>28</v>
      </c>
      <c r="G204" s="9">
        <v>0</v>
      </c>
      <c r="H204" s="9">
        <v>0</v>
      </c>
      <c r="I204" s="24">
        <v>3</v>
      </c>
      <c r="J204" s="24">
        <v>6</v>
      </c>
      <c r="K204" s="24">
        <v>6</v>
      </c>
      <c r="L204" s="24">
        <v>3</v>
      </c>
      <c r="M204" s="24">
        <v>1</v>
      </c>
      <c r="N204" s="24">
        <v>6</v>
      </c>
      <c r="O204" s="24">
        <v>6</v>
      </c>
      <c r="P204" s="24">
        <v>1</v>
      </c>
      <c r="Q204" s="24">
        <v>7</v>
      </c>
      <c r="R204" s="24">
        <v>5</v>
      </c>
      <c r="S204" s="8" t="s">
        <v>27</v>
      </c>
      <c r="T204" s="8" t="s">
        <v>348</v>
      </c>
      <c r="U204" s="8" t="s">
        <v>341</v>
      </c>
      <c r="V204" s="9">
        <v>0</v>
      </c>
      <c r="W204" t="str">
        <f t="shared" si="42"/>
        <v>James Cecil Parke</v>
      </c>
      <c r="X204" s="26">
        <f t="shared" si="39"/>
        <v>23</v>
      </c>
      <c r="Y204" s="26">
        <f t="shared" si="43"/>
        <v>21</v>
      </c>
      <c r="Z204" s="26">
        <f t="shared" si="44"/>
        <v>44</v>
      </c>
      <c r="AA204" s="43">
        <f t="shared" si="40"/>
        <v>52.272727272727273</v>
      </c>
      <c r="AB204" t="str">
        <f t="shared" si="45"/>
        <v>Alfred Beamish</v>
      </c>
      <c r="AC204" s="26">
        <f t="shared" si="46"/>
        <v>21</v>
      </c>
      <c r="AD204" s="26">
        <f t="shared" si="47"/>
        <v>23</v>
      </c>
      <c r="AE204" s="26">
        <f t="shared" si="48"/>
        <v>44</v>
      </c>
      <c r="AF204" s="44">
        <f t="shared" si="41"/>
        <v>47.727272727272727</v>
      </c>
    </row>
    <row r="205" spans="1:32" x14ac:dyDescent="0.35">
      <c r="A205" s="7">
        <v>1911</v>
      </c>
      <c r="B205" s="7" t="s">
        <v>197</v>
      </c>
      <c r="C205" s="7" t="s">
        <v>24</v>
      </c>
      <c r="D205" s="7" t="s">
        <v>355</v>
      </c>
      <c r="E205" s="7" t="s">
        <v>351</v>
      </c>
      <c r="F205" s="20" t="s">
        <v>25</v>
      </c>
      <c r="G205" s="11">
        <v>0</v>
      </c>
      <c r="H205" s="11">
        <v>0</v>
      </c>
      <c r="I205" s="25">
        <v>6</v>
      </c>
      <c r="J205" s="25">
        <v>1</v>
      </c>
      <c r="K205" s="25">
        <v>6</v>
      </c>
      <c r="L205" s="25">
        <v>2</v>
      </c>
      <c r="M205" s="25">
        <v>6</v>
      </c>
      <c r="N205" s="25">
        <v>3</v>
      </c>
      <c r="O205" s="25"/>
      <c r="P205" s="25"/>
      <c r="Q205" s="25"/>
      <c r="R205" s="25"/>
      <c r="S205" s="7" t="s">
        <v>15</v>
      </c>
      <c r="T205" s="7" t="s">
        <v>355</v>
      </c>
      <c r="U205" s="7" t="s">
        <v>351</v>
      </c>
      <c r="V205" s="11">
        <v>0</v>
      </c>
      <c r="W205" t="str">
        <f t="shared" si="42"/>
        <v>Norman Brookes</v>
      </c>
      <c r="X205" s="26">
        <f t="shared" si="39"/>
        <v>18</v>
      </c>
      <c r="Y205" s="26">
        <f t="shared" si="43"/>
        <v>6</v>
      </c>
      <c r="Z205" s="26">
        <f t="shared" si="44"/>
        <v>24</v>
      </c>
      <c r="AA205" s="43">
        <f t="shared" si="40"/>
        <v>75</v>
      </c>
      <c r="AB205" t="str">
        <f t="shared" si="45"/>
        <v>Horace Rice</v>
      </c>
      <c r="AC205" s="26">
        <f t="shared" si="46"/>
        <v>6</v>
      </c>
      <c r="AD205" s="26">
        <f t="shared" si="47"/>
        <v>18</v>
      </c>
      <c r="AE205" s="26">
        <f t="shared" si="48"/>
        <v>24</v>
      </c>
      <c r="AF205" s="44">
        <f t="shared" si="41"/>
        <v>25</v>
      </c>
    </row>
    <row r="206" spans="1:32" x14ac:dyDescent="0.35">
      <c r="A206" s="8">
        <v>1910</v>
      </c>
      <c r="B206" s="7" t="s">
        <v>197</v>
      </c>
      <c r="C206" s="8" t="s">
        <v>9</v>
      </c>
      <c r="D206" s="8" t="s">
        <v>355</v>
      </c>
      <c r="E206" s="8" t="s">
        <v>351</v>
      </c>
      <c r="F206" s="19" t="s">
        <v>23</v>
      </c>
      <c r="G206" s="9">
        <v>0</v>
      </c>
      <c r="H206" s="9">
        <v>0</v>
      </c>
      <c r="I206" s="24">
        <v>6</v>
      </c>
      <c r="J206" s="24">
        <v>4</v>
      </c>
      <c r="K206" s="24">
        <v>6</v>
      </c>
      <c r="L206" s="24">
        <v>3</v>
      </c>
      <c r="M206" s="24">
        <v>6</v>
      </c>
      <c r="N206" s="24">
        <v>2</v>
      </c>
      <c r="O206" s="24"/>
      <c r="P206" s="24"/>
      <c r="Q206" s="24"/>
      <c r="R206" s="24"/>
      <c r="S206" s="8" t="s">
        <v>15</v>
      </c>
      <c r="T206" s="8" t="s">
        <v>355</v>
      </c>
      <c r="U206" s="8" t="s">
        <v>351</v>
      </c>
      <c r="V206" s="9">
        <v>0</v>
      </c>
      <c r="W206" t="str">
        <f t="shared" si="42"/>
        <v>Rodney Heath</v>
      </c>
      <c r="X206" s="26">
        <f t="shared" si="39"/>
        <v>18</v>
      </c>
      <c r="Y206" s="26">
        <f t="shared" si="43"/>
        <v>9</v>
      </c>
      <c r="Z206" s="26">
        <f t="shared" si="44"/>
        <v>27</v>
      </c>
      <c r="AA206" s="43">
        <f t="shared" si="40"/>
        <v>66.666666666666657</v>
      </c>
      <c r="AB206" t="str">
        <f t="shared" si="45"/>
        <v>Horace Rice</v>
      </c>
      <c r="AC206" s="26">
        <f t="shared" si="46"/>
        <v>9</v>
      </c>
      <c r="AD206" s="26">
        <f t="shared" si="47"/>
        <v>18</v>
      </c>
      <c r="AE206" s="26">
        <f t="shared" si="48"/>
        <v>27</v>
      </c>
      <c r="AF206" s="44">
        <f t="shared" si="41"/>
        <v>33.333333333333329</v>
      </c>
    </row>
    <row r="207" spans="1:32" x14ac:dyDescent="0.35">
      <c r="A207" s="7">
        <v>1909</v>
      </c>
      <c r="B207" s="7" t="s">
        <v>197</v>
      </c>
      <c r="C207" s="7" t="s">
        <v>12</v>
      </c>
      <c r="D207" s="7" t="s">
        <v>370</v>
      </c>
      <c r="E207" s="7" t="s">
        <v>338</v>
      </c>
      <c r="F207" s="20" t="s">
        <v>22</v>
      </c>
      <c r="G207" s="11">
        <v>0</v>
      </c>
      <c r="H207" s="11">
        <v>0</v>
      </c>
      <c r="I207" s="25">
        <v>6</v>
      </c>
      <c r="J207" s="25">
        <v>1</v>
      </c>
      <c r="K207" s="25">
        <v>7</v>
      </c>
      <c r="L207" s="25">
        <v>5</v>
      </c>
      <c r="M207" s="25">
        <v>6</v>
      </c>
      <c r="N207" s="25">
        <v>2</v>
      </c>
      <c r="O207" s="25"/>
      <c r="P207" s="25"/>
      <c r="Q207" s="25"/>
      <c r="R207" s="25"/>
      <c r="S207" s="7" t="s">
        <v>21</v>
      </c>
      <c r="T207" s="7" t="s">
        <v>355</v>
      </c>
      <c r="U207" s="7" t="s">
        <v>351</v>
      </c>
      <c r="V207" s="11">
        <v>0</v>
      </c>
      <c r="W207" t="str">
        <f t="shared" si="42"/>
        <v>Anthony Wilding</v>
      </c>
      <c r="X207" s="26">
        <f t="shared" si="39"/>
        <v>19</v>
      </c>
      <c r="Y207" s="26">
        <f t="shared" si="43"/>
        <v>8</v>
      </c>
      <c r="Z207" s="26">
        <f t="shared" si="44"/>
        <v>27</v>
      </c>
      <c r="AA207" s="43">
        <f t="shared" si="40"/>
        <v>70.370370370370367</v>
      </c>
      <c r="AB207" t="str">
        <f t="shared" si="45"/>
        <v>Ernie Parker</v>
      </c>
      <c r="AC207" s="26">
        <f t="shared" si="46"/>
        <v>8</v>
      </c>
      <c r="AD207" s="26">
        <f t="shared" si="47"/>
        <v>19</v>
      </c>
      <c r="AE207" s="26">
        <f t="shared" si="48"/>
        <v>27</v>
      </c>
      <c r="AF207" s="44">
        <f t="shared" si="41"/>
        <v>29.629629629629626</v>
      </c>
    </row>
    <row r="208" spans="1:32" x14ac:dyDescent="0.35">
      <c r="A208" s="8">
        <v>1908</v>
      </c>
      <c r="B208" s="7" t="s">
        <v>197</v>
      </c>
      <c r="C208" s="8" t="s">
        <v>18</v>
      </c>
      <c r="D208" s="8" t="s">
        <v>358</v>
      </c>
      <c r="E208" s="8" t="s">
        <v>333</v>
      </c>
      <c r="F208" s="19" t="s">
        <v>20</v>
      </c>
      <c r="G208" s="9">
        <v>0</v>
      </c>
      <c r="H208" s="9">
        <v>0</v>
      </c>
      <c r="I208" s="24">
        <v>3</v>
      </c>
      <c r="J208" s="24">
        <v>6</v>
      </c>
      <c r="K208" s="24">
        <v>3</v>
      </c>
      <c r="L208" s="24">
        <v>6</v>
      </c>
      <c r="M208" s="24">
        <v>6</v>
      </c>
      <c r="N208" s="24">
        <v>0</v>
      </c>
      <c r="O208" s="24">
        <v>6</v>
      </c>
      <c r="P208" s="24">
        <v>2</v>
      </c>
      <c r="Q208" s="24">
        <v>6</v>
      </c>
      <c r="R208" s="24">
        <v>3</v>
      </c>
      <c r="S208" s="8" t="s">
        <v>19</v>
      </c>
      <c r="T208" s="8" t="s">
        <v>355</v>
      </c>
      <c r="U208" s="8" t="s">
        <v>351</v>
      </c>
      <c r="V208" s="9">
        <v>0</v>
      </c>
      <c r="W208" t="str">
        <f t="shared" si="42"/>
        <v>Fred Alexander</v>
      </c>
      <c r="X208" s="26">
        <f t="shared" si="39"/>
        <v>24</v>
      </c>
      <c r="Y208" s="26">
        <f t="shared" si="43"/>
        <v>17</v>
      </c>
      <c r="Z208" s="26">
        <f t="shared" si="44"/>
        <v>41</v>
      </c>
      <c r="AA208" s="43">
        <f t="shared" si="40"/>
        <v>58.536585365853654</v>
      </c>
      <c r="AB208" t="str">
        <f t="shared" si="45"/>
        <v>Alfred Dunlop</v>
      </c>
      <c r="AC208" s="26">
        <f t="shared" si="46"/>
        <v>17</v>
      </c>
      <c r="AD208" s="26">
        <f t="shared" si="47"/>
        <v>24</v>
      </c>
      <c r="AE208" s="26">
        <f t="shared" si="48"/>
        <v>41</v>
      </c>
      <c r="AF208" s="44">
        <f t="shared" si="41"/>
        <v>41.463414634146339</v>
      </c>
    </row>
    <row r="209" spans="1:32" x14ac:dyDescent="0.35">
      <c r="A209" s="7">
        <v>1907</v>
      </c>
      <c r="B209" s="7" t="s">
        <v>197</v>
      </c>
      <c r="C209" s="7" t="s">
        <v>15</v>
      </c>
      <c r="D209" s="7" t="s">
        <v>355</v>
      </c>
      <c r="E209" s="7" t="s">
        <v>351</v>
      </c>
      <c r="F209" s="20" t="s">
        <v>17</v>
      </c>
      <c r="G209" s="11">
        <v>0</v>
      </c>
      <c r="H209" s="11">
        <v>0</v>
      </c>
      <c r="I209" s="25">
        <v>6</v>
      </c>
      <c r="J209" s="25">
        <v>3</v>
      </c>
      <c r="K209" s="25">
        <v>6</v>
      </c>
      <c r="L209" s="25">
        <v>4</v>
      </c>
      <c r="M209" s="25">
        <v>6</v>
      </c>
      <c r="N209" s="25">
        <v>4</v>
      </c>
      <c r="O209" s="25"/>
      <c r="P209" s="25"/>
      <c r="Q209" s="25"/>
      <c r="R209" s="25"/>
      <c r="S209" s="7" t="s">
        <v>16</v>
      </c>
      <c r="T209" s="7" t="s">
        <v>370</v>
      </c>
      <c r="U209" s="7" t="s">
        <v>338</v>
      </c>
      <c r="V209" s="11">
        <v>0</v>
      </c>
      <c r="W209" t="str">
        <f t="shared" si="42"/>
        <v>Horace Rice</v>
      </c>
      <c r="X209" s="26">
        <f t="shared" si="39"/>
        <v>18</v>
      </c>
      <c r="Y209" s="26">
        <f t="shared" si="43"/>
        <v>11</v>
      </c>
      <c r="Z209" s="26">
        <f t="shared" si="44"/>
        <v>29</v>
      </c>
      <c r="AA209" s="43">
        <f t="shared" si="40"/>
        <v>62.068965517241381</v>
      </c>
      <c r="AB209" t="str">
        <f t="shared" si="45"/>
        <v>Harry Parker</v>
      </c>
      <c r="AC209" s="26">
        <f t="shared" si="46"/>
        <v>11</v>
      </c>
      <c r="AD209" s="26">
        <f t="shared" si="47"/>
        <v>18</v>
      </c>
      <c r="AE209" s="26">
        <f t="shared" si="48"/>
        <v>29</v>
      </c>
      <c r="AF209" s="44">
        <f t="shared" si="41"/>
        <v>37.931034482758619</v>
      </c>
    </row>
    <row r="210" spans="1:32" x14ac:dyDescent="0.35">
      <c r="A210" s="8">
        <v>1906</v>
      </c>
      <c r="B210" s="7" t="s">
        <v>197</v>
      </c>
      <c r="C210" s="8" t="s">
        <v>12</v>
      </c>
      <c r="D210" s="8" t="s">
        <v>370</v>
      </c>
      <c r="E210" s="8" t="s">
        <v>338</v>
      </c>
      <c r="F210" s="19" t="s">
        <v>14</v>
      </c>
      <c r="G210" s="9">
        <v>0</v>
      </c>
      <c r="H210" s="9">
        <v>0</v>
      </c>
      <c r="I210" s="24">
        <v>6</v>
      </c>
      <c r="J210" s="24">
        <v>0</v>
      </c>
      <c r="K210" s="24">
        <v>6</v>
      </c>
      <c r="L210" s="24">
        <v>4</v>
      </c>
      <c r="M210" s="24">
        <v>6</v>
      </c>
      <c r="N210" s="24">
        <v>4</v>
      </c>
      <c r="O210" s="24"/>
      <c r="P210" s="24"/>
      <c r="Q210" s="24"/>
      <c r="R210" s="24"/>
      <c r="S210" s="8" t="s">
        <v>13</v>
      </c>
      <c r="T210" s="8" t="s">
        <v>370</v>
      </c>
      <c r="U210" s="8" t="s">
        <v>338</v>
      </c>
      <c r="V210" s="9">
        <v>0</v>
      </c>
      <c r="W210" t="str">
        <f t="shared" si="42"/>
        <v>Anthony Wilding</v>
      </c>
      <c r="X210" s="26">
        <f t="shared" si="39"/>
        <v>18</v>
      </c>
      <c r="Y210" s="26">
        <f t="shared" si="43"/>
        <v>8</v>
      </c>
      <c r="Z210" s="26">
        <f t="shared" si="44"/>
        <v>26</v>
      </c>
      <c r="AA210" s="43">
        <f t="shared" si="40"/>
        <v>69.230769230769226</v>
      </c>
      <c r="AB210" t="str">
        <f t="shared" si="45"/>
        <v>Francis Fisher</v>
      </c>
      <c r="AC210" s="26">
        <f t="shared" si="46"/>
        <v>8</v>
      </c>
      <c r="AD210" s="26">
        <f t="shared" si="47"/>
        <v>18</v>
      </c>
      <c r="AE210" s="26">
        <f t="shared" si="48"/>
        <v>26</v>
      </c>
      <c r="AF210" s="44">
        <f t="shared" si="41"/>
        <v>30.76923076923077</v>
      </c>
    </row>
    <row r="211" spans="1:32" x14ac:dyDescent="0.35">
      <c r="A211" s="7">
        <v>1905</v>
      </c>
      <c r="B211" s="7" t="s">
        <v>197</v>
      </c>
      <c r="C211" s="7" t="s">
        <v>9</v>
      </c>
      <c r="D211" s="7" t="s">
        <v>355</v>
      </c>
      <c r="E211" s="7" t="s">
        <v>351</v>
      </c>
      <c r="F211" s="20" t="s">
        <v>11</v>
      </c>
      <c r="G211" s="11">
        <v>0</v>
      </c>
      <c r="H211" s="11">
        <v>0</v>
      </c>
      <c r="I211" s="25">
        <v>4</v>
      </c>
      <c r="J211" s="25">
        <v>6</v>
      </c>
      <c r="K211" s="25">
        <v>6</v>
      </c>
      <c r="L211" s="25">
        <v>3</v>
      </c>
      <c r="M211" s="25">
        <v>6</v>
      </c>
      <c r="N211" s="25">
        <v>4</v>
      </c>
      <c r="O211" s="25">
        <v>6</v>
      </c>
      <c r="P211" s="25">
        <v>4</v>
      </c>
      <c r="Q211" s="25"/>
      <c r="R211" s="25"/>
      <c r="S211" s="7" t="s">
        <v>10</v>
      </c>
      <c r="T211" s="7" t="s">
        <v>355</v>
      </c>
      <c r="U211" s="7" t="s">
        <v>351</v>
      </c>
      <c r="V211" s="11">
        <v>0</v>
      </c>
      <c r="W211" t="str">
        <f t="shared" si="42"/>
        <v>Rodney Heath</v>
      </c>
      <c r="X211" s="26">
        <f t="shared" si="39"/>
        <v>22</v>
      </c>
      <c r="Y211" s="26">
        <f t="shared" si="43"/>
        <v>17</v>
      </c>
      <c r="Z211" s="26">
        <f t="shared" si="44"/>
        <v>39</v>
      </c>
      <c r="AA211" s="43">
        <f t="shared" si="40"/>
        <v>56.410256410256409</v>
      </c>
      <c r="AB211" t="str">
        <f t="shared" si="45"/>
        <v>Albert Curtis</v>
      </c>
      <c r="AC211" s="26">
        <f t="shared" si="46"/>
        <v>17</v>
      </c>
      <c r="AD211" s="26">
        <f t="shared" si="47"/>
        <v>22</v>
      </c>
      <c r="AE211" s="26">
        <f t="shared" si="48"/>
        <v>39</v>
      </c>
      <c r="AF211" s="44">
        <f t="shared" si="41"/>
        <v>43.589743589743591</v>
      </c>
    </row>
    <row r="212" spans="1:32" x14ac:dyDescent="0.35">
      <c r="X212" s="26"/>
    </row>
    <row r="213" spans="1:32" x14ac:dyDescent="0.35">
      <c r="X213" s="26"/>
    </row>
  </sheetData>
  <autoFilter ref="C1:C213" xr:uid="{00000000-0001-0000-0000-000000000000}"/>
  <sortState xmlns:xlrd2="http://schemas.microsoft.com/office/spreadsheetml/2017/richdata2" ref="A6:T211">
    <sortCondition descending="1" ref="A6:A211"/>
    <sortCondition descending="1" ref="B6:B211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17BE-9202-40F5-B551-197E4554BC3C}">
  <dimension ref="A1:M200"/>
  <sheetViews>
    <sheetView zoomScale="85" zoomScaleNormal="85" workbookViewId="0">
      <selection activeCell="C213" sqref="C213"/>
    </sheetView>
  </sheetViews>
  <sheetFormatPr defaultRowHeight="14.5" x14ac:dyDescent="0.35"/>
  <cols>
    <col min="1" max="1" width="21.36328125" bestFit="1" customWidth="1"/>
    <col min="2" max="2" width="13.90625" bestFit="1" customWidth="1"/>
    <col min="3" max="3" width="15.6328125" bestFit="1" customWidth="1"/>
    <col min="4" max="4" width="27.81640625" style="44" bestFit="1" customWidth="1"/>
    <col min="5" max="5" width="11.81640625" bestFit="1" customWidth="1"/>
    <col min="6" max="6" width="14.7265625" bestFit="1" customWidth="1"/>
    <col min="7" max="7" width="14.26953125" bestFit="1" customWidth="1"/>
    <col min="8" max="8" width="32.81640625" bestFit="1" customWidth="1"/>
    <col min="9" max="9" width="25.453125" bestFit="1" customWidth="1"/>
    <col min="10" max="10" width="24.81640625" bestFit="1" customWidth="1"/>
    <col min="11" max="11" width="20.54296875" customWidth="1"/>
    <col min="12" max="12" width="19.81640625" bestFit="1" customWidth="1"/>
    <col min="13" max="13" width="59.36328125" bestFit="1" customWidth="1"/>
  </cols>
  <sheetData>
    <row r="1" spans="1:13" x14ac:dyDescent="0.35">
      <c r="A1" s="1" t="s">
        <v>460</v>
      </c>
      <c r="B1" t="s">
        <v>465</v>
      </c>
      <c r="C1" t="s">
        <v>458</v>
      </c>
      <c r="D1" s="44" t="s">
        <v>466</v>
      </c>
      <c r="E1" t="s">
        <v>468</v>
      </c>
      <c r="F1" t="s">
        <v>462</v>
      </c>
      <c r="G1" t="s">
        <v>463</v>
      </c>
      <c r="H1" t="s">
        <v>469</v>
      </c>
      <c r="I1" t="s">
        <v>479</v>
      </c>
      <c r="J1" t="s">
        <v>480</v>
      </c>
      <c r="K1" t="s">
        <v>481</v>
      </c>
      <c r="L1" t="s">
        <v>483</v>
      </c>
      <c r="M1" t="s">
        <v>484</v>
      </c>
    </row>
    <row r="2" spans="1:13" x14ac:dyDescent="0.35">
      <c r="A2" t="s">
        <v>436</v>
      </c>
      <c r="B2" t="str">
        <f>VLOOKUP(A2, 'Autralian Open'!C:E, 2, FALSE)</f>
        <v>BLR</v>
      </c>
      <c r="C2" t="str">
        <f>VLOOKUP(A2, 'Autralian Open'!C:E, 3, FALSE)</f>
        <v>Belarus</v>
      </c>
      <c r="D2" s="44">
        <f ca="1">AVERAGEIF('Autralian Open'!W:AA,'Player Data'!A2,'Autralian Open'!AA:AA)</f>
        <v>62.880324543610548</v>
      </c>
      <c r="E2" t="str">
        <f>IF(VLOOKUP(A2,'Player Gender'!A:B,2,FALSE)="Women's","Women","Men")</f>
        <v>Women</v>
      </c>
      <c r="F2">
        <f>COUNTIF('Autralian Open'!W:W,'Player Data'!A2)</f>
        <v>2</v>
      </c>
      <c r="G2">
        <f>COUNTIF('Autralian Open'!AB:AB,'Player Data'!A2)</f>
        <v>0</v>
      </c>
      <c r="H2">
        <f>F2+G2</f>
        <v>2</v>
      </c>
      <c r="I2">
        <f ca="1">SUMIF('Autralian Open'!W:X,'Player Data'!A2,'Autralian Open'!X:X)</f>
        <v>28</v>
      </c>
      <c r="J2">
        <f ca="1">SUMIF('Autralian Open'!AB:AC,'Player Data'!A2,'Autralian Open'!AC:AC)</f>
        <v>0</v>
      </c>
      <c r="K2">
        <f t="shared" ref="K2:K43" ca="1" si="0">I2+J2</f>
        <v>28</v>
      </c>
      <c r="L2" s="21">
        <f>F2/H2*100</f>
        <v>100</v>
      </c>
      <c r="M2" t="str" cm="1">
        <f t="array" ref="M2">_xlfn.TEXTJOIN(",",TRUE,IF(A2='Player Gender'!A:A,'Player Gender'!C:C,""))</f>
        <v>2024,2023</v>
      </c>
    </row>
    <row r="3" spans="1:13" x14ac:dyDescent="0.35">
      <c r="A3" t="s">
        <v>454</v>
      </c>
      <c r="B3" t="str">
        <f>VLOOKUP(A3, 'Autralian Open'!C:E, 2, FALSE)</f>
        <v>ITA</v>
      </c>
      <c r="C3" t="str">
        <f>VLOOKUP(A3, 'Autralian Open'!C:E, 3, FALSE)</f>
        <v>Italy</v>
      </c>
      <c r="D3" s="44">
        <f ca="1">AVERAGEIF('Autralian Open'!W:AA,'Player Data'!A3,'Autralian Open'!AA:AA)</f>
        <v>51.063829787234042</v>
      </c>
      <c r="E3" t="str">
        <f>IF(VLOOKUP(A3,'Player Gender'!A:B,2,FALSE)="Women's","Women","Men")</f>
        <v>Men</v>
      </c>
      <c r="F3">
        <f>COUNTIF('Autralian Open'!W:W,'Player Data'!A3)</f>
        <v>1</v>
      </c>
      <c r="G3">
        <f>COUNTIF('Autralian Open'!AB:AB,'Player Data'!A3)</f>
        <v>0</v>
      </c>
      <c r="H3">
        <f t="shared" ref="H3:H66" si="1">F3+G3</f>
        <v>1</v>
      </c>
      <c r="I3">
        <f ca="1">SUMIF('Autralian Open'!W:X,'Player Data'!A3,'Autralian Open'!X:X)</f>
        <v>24</v>
      </c>
      <c r="J3">
        <f ca="1">SUMIF('Autralian Open'!AB:AC,'Player Data'!A3,'Autralian Open'!AC:AC)</f>
        <v>0</v>
      </c>
      <c r="K3">
        <f t="shared" ca="1" si="0"/>
        <v>24</v>
      </c>
      <c r="L3" s="21">
        <f t="shared" ref="L3:L66" si="2">F3/H3*100</f>
        <v>100</v>
      </c>
      <c r="M3" t="str" cm="1">
        <f t="array" ref="M3">_xlfn.TEXTJOIN(",",TRUE,IF(A3='Player Gender'!A:A,'Player Gender'!C:C,""))</f>
        <v>2024</v>
      </c>
    </row>
    <row r="4" spans="1:13" x14ac:dyDescent="0.35">
      <c r="A4" t="s">
        <v>183</v>
      </c>
      <c r="B4" t="str">
        <f>VLOOKUP(A4, 'Autralian Open'!C:E, 2, FALSE)</f>
        <v>SRB</v>
      </c>
      <c r="C4" t="str">
        <f>VLOOKUP(A4, 'Autralian Open'!C:E, 3, FALSE)</f>
        <v>Serbia</v>
      </c>
      <c r="D4" s="44">
        <f ca="1">AVERAGEIF('Autralian Open'!W:AA,'Player Data'!A4,'Autralian Open'!AA:AA)</f>
        <v>60.288376963184781</v>
      </c>
      <c r="E4" t="str">
        <f>IF(VLOOKUP(A4,'Player Gender'!A:B,2,FALSE)="Women's","Women","Men")</f>
        <v>Men</v>
      </c>
      <c r="F4">
        <f>COUNTIF('Autralian Open'!W:W,'Player Data'!A4)</f>
        <v>10</v>
      </c>
      <c r="G4">
        <f>COUNTIF('Autralian Open'!AB:AB,'Player Data'!A4)</f>
        <v>0</v>
      </c>
      <c r="H4">
        <f t="shared" si="1"/>
        <v>10</v>
      </c>
      <c r="I4">
        <f ca="1">SUMIF('Autralian Open'!W:X,'Player Data'!A4,'Autralian Open'!X:X)</f>
        <v>222</v>
      </c>
      <c r="J4">
        <f ca="1">SUMIF('Autralian Open'!AB:AC,'Player Data'!A4,'Autralian Open'!AC:AC)</f>
        <v>0</v>
      </c>
      <c r="K4">
        <f t="shared" ca="1" si="0"/>
        <v>222</v>
      </c>
      <c r="L4" s="21">
        <f t="shared" si="2"/>
        <v>100</v>
      </c>
      <c r="M4" t="str" cm="1">
        <f t="array" ref="M4">_xlfn.TEXTJOIN(",",TRUE,IF(A4='Player Gender'!A:A,'Player Gender'!C:C,""))</f>
        <v>2023,2021,2020,2019,2016,2015,2013,2012,2011,2008</v>
      </c>
    </row>
    <row r="5" spans="1:13" x14ac:dyDescent="0.35">
      <c r="A5" t="s">
        <v>328</v>
      </c>
      <c r="B5" t="str">
        <f>VLOOKUP(A5, 'Autralian Open'!C:E, 2, FALSE)</f>
        <v>AUS</v>
      </c>
      <c r="C5" t="str">
        <f>VLOOKUP(A5, 'Autralian Open'!C:E, 3, FALSE)</f>
        <v>Australia</v>
      </c>
      <c r="D5" s="44">
        <f ca="1">AVERAGEIF('Autralian Open'!W:AA,'Player Data'!A5,'Autralian Open'!AA:AA)</f>
        <v>59.090909090909093</v>
      </c>
      <c r="E5" t="str">
        <f>IF(VLOOKUP(A5,'Player Gender'!A:B,2,FALSE)="Women's","Women","Men")</f>
        <v>Women</v>
      </c>
      <c r="F5">
        <f>COUNTIF('Autralian Open'!W:W,'Player Data'!A5)</f>
        <v>1</v>
      </c>
      <c r="G5">
        <f>COUNTIF('Autralian Open'!AB:AB,'Player Data'!A5)</f>
        <v>0</v>
      </c>
      <c r="H5">
        <f t="shared" si="1"/>
        <v>1</v>
      </c>
      <c r="I5">
        <f ca="1">SUMIF('Autralian Open'!W:X,'Player Data'!A5,'Autralian Open'!X:X)</f>
        <v>13</v>
      </c>
      <c r="J5">
        <f ca="1">SUMIF('Autralian Open'!AB:AC,'Player Data'!A5,'Autralian Open'!AC:AC)</f>
        <v>0</v>
      </c>
      <c r="K5">
        <f t="shared" ca="1" si="0"/>
        <v>13</v>
      </c>
      <c r="L5" s="21">
        <f t="shared" si="2"/>
        <v>100</v>
      </c>
      <c r="M5" t="str" cm="1">
        <f t="array" ref="M5">_xlfn.TEXTJOIN(",",TRUE,IF(A5='Player Gender'!A:A,'Player Gender'!C:C,""))</f>
        <v>2022</v>
      </c>
    </row>
    <row r="6" spans="1:13" x14ac:dyDescent="0.35">
      <c r="A6" t="s">
        <v>185</v>
      </c>
      <c r="B6" t="str">
        <f>VLOOKUP(A6, 'Autralian Open'!C:E, 2, FALSE)</f>
        <v>ESP</v>
      </c>
      <c r="C6" t="str">
        <f>VLOOKUP(A6, 'Autralian Open'!C:E, 3, FALSE)</f>
        <v>Spain</v>
      </c>
      <c r="D6" s="44">
        <f ca="1">AVERAGEIF('Autralian Open'!W:AA,'Player Data'!A6,'Autralian Open'!AA:AA)</f>
        <v>50.961894191638919</v>
      </c>
      <c r="E6" t="str">
        <f>IF(VLOOKUP(A6,'Player Gender'!A:B,2,FALSE)="Women's","Women","Men")</f>
        <v>Men</v>
      </c>
      <c r="F6">
        <f>COUNTIF('Autralian Open'!W:W,'Player Data'!A6)</f>
        <v>2</v>
      </c>
      <c r="G6">
        <f>COUNTIF('Autralian Open'!AB:AB,'Player Data'!A6)</f>
        <v>4</v>
      </c>
      <c r="H6">
        <f t="shared" si="1"/>
        <v>6</v>
      </c>
      <c r="I6">
        <f ca="1">SUMIF('Autralian Open'!W:X,'Player Data'!A6,'Autralian Open'!X:X)</f>
        <v>53</v>
      </c>
      <c r="J6">
        <f ca="1">SUMIF('Autralian Open'!AB:AC,'Player Data'!A6,'Autralian Open'!AC:AC)</f>
        <v>67</v>
      </c>
      <c r="K6">
        <f t="shared" ca="1" si="0"/>
        <v>120</v>
      </c>
      <c r="L6" s="21">
        <f t="shared" si="2"/>
        <v>33.333333333333329</v>
      </c>
      <c r="M6" t="str" cm="1">
        <f t="array" ref="M6">_xlfn.TEXTJOIN(",",TRUE,IF(A6='Player Gender'!A:A,'Player Gender'!C:C,""))</f>
        <v>2022,2009,2019,2017,2014,2012</v>
      </c>
    </row>
    <row r="7" spans="1:13" x14ac:dyDescent="0.35">
      <c r="A7" t="s">
        <v>322</v>
      </c>
      <c r="B7" t="str">
        <f>VLOOKUP(A7, 'Autralian Open'!C:E, 2, FALSE)</f>
        <v>JPN</v>
      </c>
      <c r="C7" t="str">
        <f>VLOOKUP(A7, 'Autralian Open'!C:E, 3, FALSE)</f>
        <v>Japan</v>
      </c>
      <c r="D7" s="44">
        <f ca="1">AVERAGEIF('Autralian Open'!W:AA,'Player Data'!A7,'Autralian Open'!AA:AA)</f>
        <v>57.293233082706763</v>
      </c>
      <c r="E7" t="str">
        <f>IF(VLOOKUP(A7,'Player Gender'!A:B,2,FALSE)="Women's","Women","Men")</f>
        <v>Women</v>
      </c>
      <c r="F7">
        <f>COUNTIF('Autralian Open'!W:W,'Player Data'!A7)</f>
        <v>2</v>
      </c>
      <c r="G7">
        <f>COUNTIF('Autralian Open'!AB:AB,'Player Data'!A7)</f>
        <v>0</v>
      </c>
      <c r="H7">
        <f t="shared" si="1"/>
        <v>2</v>
      </c>
      <c r="I7">
        <f ca="1">SUMIF('Autralian Open'!W:X,'Player Data'!A7,'Autralian Open'!X:X)</f>
        <v>30</v>
      </c>
      <c r="J7">
        <f ca="1">SUMIF('Autralian Open'!AB:AC,'Player Data'!A7,'Autralian Open'!AC:AC)</f>
        <v>0</v>
      </c>
      <c r="K7">
        <f t="shared" ca="1" si="0"/>
        <v>30</v>
      </c>
      <c r="L7" s="21">
        <f t="shared" si="2"/>
        <v>100</v>
      </c>
      <c r="M7" t="str" cm="1">
        <f t="array" ref="M7">_xlfn.TEXTJOIN(",",TRUE,IF(A7='Player Gender'!A:A,'Player Gender'!C:C,""))</f>
        <v>2021,2019</v>
      </c>
    </row>
    <row r="8" spans="1:13" x14ac:dyDescent="0.35">
      <c r="A8" t="s">
        <v>324</v>
      </c>
      <c r="B8" t="str">
        <f>VLOOKUP(A8, 'Autralian Open'!C:E, 2, FALSE)</f>
        <v>USA</v>
      </c>
      <c r="C8" t="str">
        <f>VLOOKUP(A8, 'Autralian Open'!C:E, 3, FALSE)</f>
        <v>United States</v>
      </c>
      <c r="D8" s="44">
        <f ca="1">AVERAGEIF('Autralian Open'!W:AA,'Player Data'!A8,'Autralian Open'!AA:AA)</f>
        <v>61.53846153846154</v>
      </c>
      <c r="E8" t="str">
        <f>IF(VLOOKUP(A8,'Player Gender'!A:B,2,FALSE)="Women's","Women","Men")</f>
        <v>Women</v>
      </c>
      <c r="F8">
        <f>COUNTIF('Autralian Open'!W:W,'Player Data'!A8)</f>
        <v>1</v>
      </c>
      <c r="G8">
        <f>COUNTIF('Autralian Open'!AB:AB,'Player Data'!A8)</f>
        <v>0</v>
      </c>
      <c r="H8">
        <f t="shared" si="1"/>
        <v>1</v>
      </c>
      <c r="I8">
        <f ca="1">SUMIF('Autralian Open'!W:X,'Player Data'!A8,'Autralian Open'!X:X)</f>
        <v>16</v>
      </c>
      <c r="J8">
        <f ca="1">SUMIF('Autralian Open'!AB:AC,'Player Data'!A8,'Autralian Open'!AC:AC)</f>
        <v>0</v>
      </c>
      <c r="K8">
        <f t="shared" ca="1" si="0"/>
        <v>16</v>
      </c>
      <c r="L8" s="21">
        <f t="shared" si="2"/>
        <v>100</v>
      </c>
      <c r="M8" t="str" cm="1">
        <f t="array" ref="M8">_xlfn.TEXTJOIN(",",TRUE,IF(A8='Player Gender'!A:A,'Player Gender'!C:C,""))</f>
        <v>2020</v>
      </c>
    </row>
    <row r="9" spans="1:13" x14ac:dyDescent="0.35">
      <c r="A9" t="s">
        <v>320</v>
      </c>
      <c r="B9" t="str">
        <f>VLOOKUP(A9, 'Autralian Open'!C:E, 2, FALSE)</f>
        <v>DEN</v>
      </c>
      <c r="C9" t="str">
        <f>VLOOKUP(A9, 'Autralian Open'!C:E, 3, FALSE)</f>
        <v>Denmark</v>
      </c>
      <c r="D9" s="44">
        <f ca="1">AVERAGEIF('Autralian Open'!W:AA,'Player Data'!A9,'Autralian Open'!AA:AA)</f>
        <v>50</v>
      </c>
      <c r="E9" t="str">
        <f>IF(VLOOKUP(A9,'Player Gender'!A:B,2,FALSE)="Women's","Women","Men")</f>
        <v>Women</v>
      </c>
      <c r="F9">
        <f>COUNTIF('Autralian Open'!W:W,'Player Data'!A9)</f>
        <v>1</v>
      </c>
      <c r="G9">
        <f>COUNTIF('Autralian Open'!AB:AB,'Player Data'!A9)</f>
        <v>0</v>
      </c>
      <c r="H9">
        <f t="shared" si="1"/>
        <v>1</v>
      </c>
      <c r="I9">
        <f ca="1">SUMIF('Autralian Open'!W:X,'Player Data'!A9,'Autralian Open'!X:X)</f>
        <v>16</v>
      </c>
      <c r="J9">
        <f ca="1">SUMIF('Autralian Open'!AB:AC,'Player Data'!A9,'Autralian Open'!AC:AC)</f>
        <v>0</v>
      </c>
      <c r="K9">
        <f t="shared" ca="1" si="0"/>
        <v>16</v>
      </c>
      <c r="L9" s="21">
        <f t="shared" si="2"/>
        <v>100</v>
      </c>
      <c r="M9" t="str" cm="1">
        <f t="array" ref="M9">_xlfn.TEXTJOIN(",",TRUE,IF(A9='Player Gender'!A:A,'Player Gender'!C:C,""))</f>
        <v>2018</v>
      </c>
    </row>
    <row r="10" spans="1:13" x14ac:dyDescent="0.35">
      <c r="A10" t="s">
        <v>177</v>
      </c>
      <c r="B10" t="str">
        <f>VLOOKUP(A10, 'Autralian Open'!C:E, 2, FALSE)</f>
        <v>SUI</v>
      </c>
      <c r="C10" t="str">
        <f>VLOOKUP(A10, 'Autralian Open'!C:E, 3, FALSE)</f>
        <v>Switzerland</v>
      </c>
      <c r="D10" s="44">
        <f ca="1">AVERAGEIF('Autralian Open'!W:AA,'Player Data'!A10,'Autralian Open'!AA:AA)</f>
        <v>59.106680268768741</v>
      </c>
      <c r="E10" t="str">
        <f>IF(VLOOKUP(A10,'Player Gender'!A:B,2,FALSE)="Women's","Women","Men")</f>
        <v>Men</v>
      </c>
      <c r="F10">
        <f>COUNTIF('Autralian Open'!W:W,'Player Data'!A10)</f>
        <v>6</v>
      </c>
      <c r="G10">
        <f>COUNTIF('Autralian Open'!AB:AB,'Player Data'!A10)</f>
        <v>1</v>
      </c>
      <c r="H10">
        <f t="shared" si="1"/>
        <v>7</v>
      </c>
      <c r="I10">
        <f ca="1">SUMIF('Autralian Open'!W:X,'Player Data'!A10,'Autralian Open'!X:X)</f>
        <v>132</v>
      </c>
      <c r="J10">
        <f ca="1">SUMIF('Autralian Open'!AB:AC,'Player Data'!A10,'Autralian Open'!AC:AC)</f>
        <v>25</v>
      </c>
      <c r="K10">
        <f t="shared" ca="1" si="0"/>
        <v>157</v>
      </c>
      <c r="L10" s="21">
        <f t="shared" si="2"/>
        <v>85.714285714285708</v>
      </c>
      <c r="M10" t="str" cm="1">
        <f t="array" ref="M10">_xlfn.TEXTJOIN(",",TRUE,IF(A10='Player Gender'!A:A,'Player Gender'!C:C,""))</f>
        <v>2018,2017,2010,2007,2006,2004,2009</v>
      </c>
    </row>
    <row r="11" spans="1:13" x14ac:dyDescent="0.35">
      <c r="A11" t="s">
        <v>301</v>
      </c>
      <c r="B11" t="str">
        <f>VLOOKUP(A11, 'Autralian Open'!C:E, 2, FALSE)</f>
        <v>USA</v>
      </c>
      <c r="C11" t="str">
        <f>VLOOKUP(A11, 'Autralian Open'!C:E, 3, FALSE)</f>
        <v>United States</v>
      </c>
      <c r="D11" s="44">
        <f ca="1">AVERAGEIF('Autralian Open'!W:AA,'Player Data'!A11,'Autralian Open'!AA:AA)</f>
        <v>63.645147123407995</v>
      </c>
      <c r="E11" t="str">
        <f>IF(VLOOKUP(A11,'Player Gender'!A:B,2,FALSE)="Women's","Women","Men")</f>
        <v>Women</v>
      </c>
      <c r="F11">
        <f>COUNTIF('Autralian Open'!W:W,'Player Data'!A11)</f>
        <v>7</v>
      </c>
      <c r="G11">
        <f>COUNTIF('Autralian Open'!AB:AB,'Player Data'!A11)</f>
        <v>1</v>
      </c>
      <c r="H11">
        <f t="shared" si="1"/>
        <v>8</v>
      </c>
      <c r="I11">
        <f ca="1">SUMIF('Autralian Open'!W:X,'Player Data'!A11,'Autralian Open'!X:X)</f>
        <v>94</v>
      </c>
      <c r="J11">
        <f ca="1">SUMIF('Autralian Open'!AB:AC,'Player Data'!A11,'Autralian Open'!AC:AC)</f>
        <v>14</v>
      </c>
      <c r="K11">
        <f t="shared" ca="1" si="0"/>
        <v>108</v>
      </c>
      <c r="L11" s="21">
        <f t="shared" si="2"/>
        <v>87.5</v>
      </c>
      <c r="M11" t="str" cm="1">
        <f t="array" ref="M11">_xlfn.TEXTJOIN(",",TRUE,IF(A11='Player Gender'!A:A,'Player Gender'!C:C,""))</f>
        <v>2017,2015,2010,2009,2007,2005,2003,2016</v>
      </c>
    </row>
    <row r="12" spans="1:13" x14ac:dyDescent="0.35">
      <c r="A12" t="s">
        <v>319</v>
      </c>
      <c r="B12" t="str">
        <f>VLOOKUP(A12, 'Autralian Open'!C:E, 2, FALSE)</f>
        <v>GER</v>
      </c>
      <c r="C12" t="str">
        <f>VLOOKUP(A12, 'Autralian Open'!C:E, 3, FALSE)</f>
        <v>Germany</v>
      </c>
      <c r="D12" s="44">
        <f ca="1">AVERAGEIF('Autralian Open'!W:AA,'Player Data'!A12,'Autralian Open'!AA:AA)</f>
        <v>51.724137931034484</v>
      </c>
      <c r="E12" t="str">
        <f>IF(VLOOKUP(A12,'Player Gender'!A:B,2,FALSE)="Women's","Women","Men")</f>
        <v>Women</v>
      </c>
      <c r="F12">
        <f>COUNTIF('Autralian Open'!W:W,'Player Data'!A12)</f>
        <v>1</v>
      </c>
      <c r="G12">
        <f>COUNTIF('Autralian Open'!AB:AB,'Player Data'!A12)</f>
        <v>0</v>
      </c>
      <c r="H12">
        <f t="shared" si="1"/>
        <v>1</v>
      </c>
      <c r="I12">
        <f ca="1">SUMIF('Autralian Open'!W:X,'Player Data'!A12,'Autralian Open'!X:X)</f>
        <v>15</v>
      </c>
      <c r="J12">
        <f ca="1">SUMIF('Autralian Open'!AB:AC,'Player Data'!A12,'Autralian Open'!AC:AC)</f>
        <v>0</v>
      </c>
      <c r="K12">
        <f t="shared" ca="1" si="0"/>
        <v>15</v>
      </c>
      <c r="L12" s="21">
        <f t="shared" si="2"/>
        <v>100</v>
      </c>
      <c r="M12" t="str" cm="1">
        <f t="array" ref="M12">_xlfn.TEXTJOIN(",",TRUE,IF(A12='Player Gender'!A:A,'Player Gender'!C:C,""))</f>
        <v>2016</v>
      </c>
    </row>
    <row r="13" spans="1:13" x14ac:dyDescent="0.35">
      <c r="A13" t="s">
        <v>314</v>
      </c>
      <c r="B13" t="str">
        <f>VLOOKUP(A13, 'Autralian Open'!C:E, 2, FALSE)</f>
        <v>CHN</v>
      </c>
      <c r="C13" t="str">
        <f>VLOOKUP(A13, 'Autralian Open'!C:E, 3, FALSE)</f>
        <v>China</v>
      </c>
      <c r="D13" s="44">
        <f ca="1">AVERAGEIF('Autralian Open'!W:AA,'Player Data'!A13,'Autralian Open'!AA:AA)</f>
        <v>68.421052631578945</v>
      </c>
      <c r="E13" t="str">
        <f>IF(VLOOKUP(A13,'Player Gender'!A:B,2,FALSE)="Women's","Women","Men")</f>
        <v>Women</v>
      </c>
      <c r="F13">
        <f>COUNTIF('Autralian Open'!W:W,'Player Data'!A13)</f>
        <v>1</v>
      </c>
      <c r="G13">
        <f>COUNTIF('Autralian Open'!AB:AB,'Player Data'!A13)</f>
        <v>2</v>
      </c>
      <c r="H13">
        <f t="shared" si="1"/>
        <v>3</v>
      </c>
      <c r="I13">
        <f ca="1">SUMIF('Autralian Open'!W:X,'Player Data'!A13,'Autralian Open'!X:X)</f>
        <v>13</v>
      </c>
      <c r="J13">
        <f ca="1">SUMIF('Autralian Open'!AB:AC,'Player Data'!A13,'Autralian Open'!AC:AC)</f>
        <v>25</v>
      </c>
      <c r="K13">
        <f t="shared" ca="1" si="0"/>
        <v>38</v>
      </c>
      <c r="L13" s="21">
        <f t="shared" si="2"/>
        <v>33.333333333333329</v>
      </c>
      <c r="M13" t="str" cm="1">
        <f t="array" ref="M13">_xlfn.TEXTJOIN(",",TRUE,IF(A13='Player Gender'!A:A,'Player Gender'!C:C,""))</f>
        <v>2014,2013,2011</v>
      </c>
    </row>
    <row r="14" spans="1:13" x14ac:dyDescent="0.35">
      <c r="A14" t="s">
        <v>188</v>
      </c>
      <c r="B14" t="str">
        <f>VLOOKUP(A14, 'Autralian Open'!C:E, 2, FALSE)</f>
        <v>SUI</v>
      </c>
      <c r="C14" t="str">
        <f>VLOOKUP(A14, 'Autralian Open'!C:E, 3, FALSE)</f>
        <v>Switzerland</v>
      </c>
      <c r="D14" s="44">
        <f ca="1">AVERAGEIF('Autralian Open'!W:AA,'Player Data'!A14,'Autralian Open'!AA:AA)</f>
        <v>60</v>
      </c>
      <c r="E14" t="str">
        <f>IF(VLOOKUP(A14,'Player Gender'!A:B,2,FALSE)="Women's","Women","Men")</f>
        <v>Men</v>
      </c>
      <c r="F14">
        <f>COUNTIF('Autralian Open'!W:W,'Player Data'!A14)</f>
        <v>1</v>
      </c>
      <c r="G14">
        <f>COUNTIF('Autralian Open'!AB:AB,'Player Data'!A14)</f>
        <v>0</v>
      </c>
      <c r="H14">
        <f t="shared" si="1"/>
        <v>1</v>
      </c>
      <c r="I14">
        <f ca="1">SUMIF('Autralian Open'!W:X,'Player Data'!A14,'Autralian Open'!X:X)</f>
        <v>21</v>
      </c>
      <c r="J14">
        <f ca="1">SUMIF('Autralian Open'!AB:AC,'Player Data'!A14,'Autralian Open'!AC:AC)</f>
        <v>0</v>
      </c>
      <c r="K14">
        <f t="shared" ca="1" si="0"/>
        <v>21</v>
      </c>
      <c r="L14" s="21">
        <f t="shared" si="2"/>
        <v>100</v>
      </c>
      <c r="M14" t="str" cm="1">
        <f t="array" ref="M14">_xlfn.TEXTJOIN(",",TRUE,IF(A14='Player Gender'!A:A,'Player Gender'!C:C,""))</f>
        <v>2014</v>
      </c>
    </row>
    <row r="15" spans="1:13" x14ac:dyDescent="0.35">
      <c r="A15" t="s">
        <v>316</v>
      </c>
      <c r="B15" t="str">
        <f>VLOOKUP(A15, 'Autralian Open'!C:E, 2, FALSE)</f>
        <v>BLR</v>
      </c>
      <c r="C15" t="str">
        <f>VLOOKUP(A15, 'Autralian Open'!C:E, 3, FALSE)</f>
        <v>Belarus</v>
      </c>
      <c r="D15" s="44">
        <f ca="1">AVERAGEIF('Autralian Open'!W:AA,'Player Data'!A15,'Autralian Open'!AA:AA)</f>
        <v>67.586206896551715</v>
      </c>
      <c r="E15" t="str">
        <f>IF(VLOOKUP(A15,'Player Gender'!A:B,2,FALSE)="Women's","Women","Men")</f>
        <v>Women</v>
      </c>
      <c r="F15">
        <f>COUNTIF('Autralian Open'!W:W,'Player Data'!A15)</f>
        <v>2</v>
      </c>
      <c r="G15">
        <f>COUNTIF('Autralian Open'!AB:AB,'Player Data'!A15)</f>
        <v>0</v>
      </c>
      <c r="H15">
        <f t="shared" si="1"/>
        <v>2</v>
      </c>
      <c r="I15">
        <f ca="1">SUMIF('Autralian Open'!W:X,'Player Data'!A15,'Autralian Open'!X:X)</f>
        <v>28</v>
      </c>
      <c r="J15">
        <f ca="1">SUMIF('Autralian Open'!AB:AC,'Player Data'!A15,'Autralian Open'!AC:AC)</f>
        <v>0</v>
      </c>
      <c r="K15">
        <f t="shared" ca="1" si="0"/>
        <v>28</v>
      </c>
      <c r="L15" s="21">
        <f t="shared" si="2"/>
        <v>100</v>
      </c>
      <c r="M15" t="str" cm="1">
        <f t="array" ref="M15">_xlfn.TEXTJOIN(",",TRUE,IF(A15='Player Gender'!A:A,'Player Gender'!C:C,""))</f>
        <v>2013,2012</v>
      </c>
    </row>
    <row r="16" spans="1:13" x14ac:dyDescent="0.35">
      <c r="A16" t="s">
        <v>304</v>
      </c>
      <c r="B16" t="str">
        <f>VLOOKUP(A16, 'Autralian Open'!C:E, 2, FALSE)</f>
        <v>BEL</v>
      </c>
      <c r="C16" t="str">
        <f>VLOOKUP(A16, 'Autralian Open'!C:E, 3, FALSE)</f>
        <v>Belgium</v>
      </c>
      <c r="D16" s="44">
        <f ca="1">AVERAGEIF('Autralian Open'!W:AA,'Player Data'!A16,'Autralian Open'!AA:AA)</f>
        <v>55.555555555555557</v>
      </c>
      <c r="E16" t="str">
        <f>IF(VLOOKUP(A16,'Player Gender'!A:B,2,FALSE)="Women's","Women","Men")</f>
        <v>Women</v>
      </c>
      <c r="F16">
        <f>COUNTIF('Autralian Open'!W:W,'Player Data'!A16)</f>
        <v>1</v>
      </c>
      <c r="G16">
        <f>COUNTIF('Autralian Open'!AB:AB,'Player Data'!A16)</f>
        <v>1</v>
      </c>
      <c r="H16">
        <f t="shared" si="1"/>
        <v>2</v>
      </c>
      <c r="I16">
        <f ca="1">SUMIF('Autralian Open'!W:X,'Player Data'!A16,'Autralian Open'!X:X)</f>
        <v>15</v>
      </c>
      <c r="J16">
        <f ca="1">SUMIF('Autralian Open'!AB:AC,'Player Data'!A16,'Autralian Open'!AC:AC)</f>
        <v>12</v>
      </c>
      <c r="K16">
        <f t="shared" ca="1" si="0"/>
        <v>27</v>
      </c>
      <c r="L16" s="21">
        <f t="shared" si="2"/>
        <v>50</v>
      </c>
      <c r="M16" t="str" cm="1">
        <f t="array" ref="M16">_xlfn.TEXTJOIN(",",TRUE,IF(A16='Player Gender'!A:A,'Player Gender'!C:C,""))</f>
        <v>2011,2004</v>
      </c>
    </row>
    <row r="17" spans="1:13" x14ac:dyDescent="0.35">
      <c r="A17" t="s">
        <v>308</v>
      </c>
      <c r="B17" t="str">
        <f>VLOOKUP(A17, 'Autralian Open'!C:E, 2, FALSE)</f>
        <v>RUS</v>
      </c>
      <c r="C17" t="str">
        <f>VLOOKUP(A17, 'Autralian Open'!C:E, 3, FALSE)</f>
        <v>Russia</v>
      </c>
      <c r="D17" s="44">
        <f ca="1">AVERAGEIF('Autralian Open'!W:AA,'Player Data'!A17,'Autralian Open'!AA:AA)</f>
        <v>61.904761904761905</v>
      </c>
      <c r="E17" t="str">
        <f>IF(VLOOKUP(A17,'Player Gender'!A:B,2,FALSE)="Women's","Women","Men")</f>
        <v>Women</v>
      </c>
      <c r="F17">
        <f>COUNTIF('Autralian Open'!W:W,'Player Data'!A17)</f>
        <v>1</v>
      </c>
      <c r="G17">
        <f>COUNTIF('Autralian Open'!AB:AB,'Player Data'!A17)</f>
        <v>3</v>
      </c>
      <c r="H17">
        <f t="shared" si="1"/>
        <v>4</v>
      </c>
      <c r="I17">
        <f ca="1">SUMIF('Autralian Open'!W:X,'Player Data'!A17,'Autralian Open'!X:X)</f>
        <v>13</v>
      </c>
      <c r="J17">
        <f ca="1">SUMIF('Autralian Open'!AB:AC,'Player Data'!A17,'Autralian Open'!AC:AC)</f>
        <v>15</v>
      </c>
      <c r="K17">
        <f t="shared" ca="1" si="0"/>
        <v>28</v>
      </c>
      <c r="L17" s="21">
        <f t="shared" si="2"/>
        <v>25</v>
      </c>
      <c r="M17" t="str" cm="1">
        <f t="array" ref="M17">_xlfn.TEXTJOIN(",",TRUE,IF(A17='Player Gender'!A:A,'Player Gender'!C:C,""))</f>
        <v>2008,2015,2012,2007</v>
      </c>
    </row>
    <row r="18" spans="1:13" x14ac:dyDescent="0.35">
      <c r="A18" s="33" t="s">
        <v>298</v>
      </c>
      <c r="B18" t="str">
        <f>VLOOKUP(A18, 'Autralian Open'!C:E, 2, FALSE)</f>
        <v>FRA</v>
      </c>
      <c r="C18" t="str">
        <f>VLOOKUP(A18, 'Autralian Open'!C:E, 3, FALSE)</f>
        <v>France</v>
      </c>
      <c r="D18" s="44">
        <f ca="1">AVERAGEIF('Autralian Open'!W:AA,'Player Data'!A18,'Autralian Open'!AA:AA)</f>
        <v>88.888888888888886</v>
      </c>
      <c r="E18" t="str">
        <f>IF(VLOOKUP(A18,'Player Gender'!A:B,2,FALSE)="Women's","Women","Men")</f>
        <v>Women</v>
      </c>
      <c r="F18">
        <f>COUNTIF('Autralian Open'!W:W,'Player Data'!A18)</f>
        <v>1</v>
      </c>
      <c r="G18">
        <f>COUNTIF('Autralian Open'!AB:AB,'Player Data'!A18)</f>
        <v>1</v>
      </c>
      <c r="H18">
        <f t="shared" si="1"/>
        <v>2</v>
      </c>
      <c r="I18">
        <f ca="1">SUMIF('Autralian Open'!W:X,'Player Data'!A18,'Autralian Open'!X:X)</f>
        <v>8</v>
      </c>
      <c r="J18">
        <f ca="1">SUMIF('Autralian Open'!AB:AC,'Player Data'!A18,'Autralian Open'!AC:AC)</f>
        <v>5</v>
      </c>
      <c r="K18">
        <f t="shared" ca="1" si="0"/>
        <v>13</v>
      </c>
      <c r="L18" s="21">
        <f t="shared" si="2"/>
        <v>50</v>
      </c>
      <c r="M18" t="str" cm="1">
        <f t="array" ref="M18">_xlfn.TEXTJOIN(",",TRUE,IF(A18='Player Gender'!A:A,'Player Gender'!C:C,""))</f>
        <v>2006,1999</v>
      </c>
    </row>
    <row r="19" spans="1:13" x14ac:dyDescent="0.35">
      <c r="A19" t="s">
        <v>174</v>
      </c>
      <c r="B19" t="str">
        <f>VLOOKUP(A19, 'Autralian Open'!C:E, 2, FALSE)</f>
        <v>RUS</v>
      </c>
      <c r="C19" t="str">
        <f>VLOOKUP(A19, 'Autralian Open'!C:E, 3, FALSE)</f>
        <v>Russia</v>
      </c>
      <c r="D19" s="44">
        <f ca="1">AVERAGEIF('Autralian Open'!W:AA,'Player Data'!A19,'Autralian Open'!AA:AA)</f>
        <v>52.777777777777779</v>
      </c>
      <c r="E19" t="str">
        <f>IF(VLOOKUP(A19,'Player Gender'!A:B,2,FALSE)="Women's","Women","Men")</f>
        <v>Men</v>
      </c>
      <c r="F19">
        <f>COUNTIF('Autralian Open'!W:W,'Player Data'!A19)</f>
        <v>1</v>
      </c>
      <c r="G19">
        <f>COUNTIF('Autralian Open'!AB:AB,'Player Data'!A19)</f>
        <v>2</v>
      </c>
      <c r="H19">
        <f t="shared" si="1"/>
        <v>3</v>
      </c>
      <c r="I19">
        <f ca="1">SUMIF('Autralian Open'!W:X,'Player Data'!A19,'Autralian Open'!X:X)</f>
        <v>19</v>
      </c>
      <c r="J19">
        <f ca="1">SUMIF('Autralian Open'!AB:AC,'Player Data'!A19,'Autralian Open'!AC:AC)</f>
        <v>32</v>
      </c>
      <c r="K19">
        <f t="shared" ca="1" si="0"/>
        <v>51</v>
      </c>
      <c r="L19" s="21">
        <f t="shared" si="2"/>
        <v>33.333333333333329</v>
      </c>
      <c r="M19" t="str" cm="1">
        <f t="array" ref="M19">_xlfn.TEXTJOIN(",",TRUE,IF(A19='Player Gender'!A:A,'Player Gender'!C:C,""))</f>
        <v>2005,2004,2002</v>
      </c>
    </row>
    <row r="20" spans="1:13" x14ac:dyDescent="0.35">
      <c r="A20" t="s">
        <v>303</v>
      </c>
      <c r="B20" t="str">
        <f>VLOOKUP(A20, 'Autralian Open'!C:E, 2, FALSE)</f>
        <v>BEL</v>
      </c>
      <c r="C20" t="str">
        <f>VLOOKUP(A20, 'Autralian Open'!C:E, 3, FALSE)</f>
        <v>Belgium</v>
      </c>
      <c r="D20" s="44">
        <f ca="1">AVERAGEIF('Autralian Open'!W:AA,'Player Data'!A20,'Autralian Open'!AA:AA)</f>
        <v>57.142857142857139</v>
      </c>
      <c r="E20" t="str">
        <f>IF(VLOOKUP(A20,'Player Gender'!A:B,2,FALSE)="Women's","Women","Men")</f>
        <v>Women</v>
      </c>
      <c r="F20">
        <f>COUNTIF('Autralian Open'!W:W,'Player Data'!A20)</f>
        <v>1</v>
      </c>
      <c r="G20">
        <f>COUNTIF('Autralian Open'!AB:AB,'Player Data'!A20)</f>
        <v>2</v>
      </c>
      <c r="H20">
        <f t="shared" si="1"/>
        <v>3</v>
      </c>
      <c r="I20">
        <f ca="1">SUMIF('Autralian Open'!W:X,'Player Data'!A20,'Autralian Open'!X:X)</f>
        <v>16</v>
      </c>
      <c r="J20">
        <f ca="1">SUMIF('Autralian Open'!AB:AC,'Player Data'!A20,'Autralian Open'!AC:AC)</f>
        <v>13</v>
      </c>
      <c r="K20">
        <f t="shared" ca="1" si="0"/>
        <v>29</v>
      </c>
      <c r="L20" s="21">
        <f t="shared" si="2"/>
        <v>33.333333333333329</v>
      </c>
      <c r="M20" t="str" cm="1">
        <f t="array" ref="M20">_xlfn.TEXTJOIN(",",TRUE,IF(A20='Player Gender'!A:A,'Player Gender'!C:C,""))</f>
        <v>2004,2010,2006</v>
      </c>
    </row>
    <row r="21" spans="1:13" x14ac:dyDescent="0.35">
      <c r="A21" t="s">
        <v>161</v>
      </c>
      <c r="B21" t="str">
        <f>VLOOKUP(A21, 'Autralian Open'!C:E, 2, FALSE)</f>
        <v>USA</v>
      </c>
      <c r="C21" t="str">
        <f>VLOOKUP(A21, 'Autralian Open'!C:E, 3, FALSE)</f>
        <v>United States</v>
      </c>
      <c r="D21" s="44">
        <f ca="1">AVERAGEIF('Autralian Open'!W:AA,'Player Data'!A21,'Autralian Open'!AA:AA)</f>
        <v>65.831243032329979</v>
      </c>
      <c r="E21" t="str">
        <f>IF(VLOOKUP(A21,'Player Gender'!A:B,2,FALSE)="Women's","Women","Men")</f>
        <v>Men</v>
      </c>
      <c r="F21">
        <f>COUNTIF('Autralian Open'!W:W,'Player Data'!A21)</f>
        <v>4</v>
      </c>
      <c r="G21">
        <f>COUNTIF('Autralian Open'!AB:AB,'Player Data'!A21)</f>
        <v>0</v>
      </c>
      <c r="H21">
        <f t="shared" si="1"/>
        <v>4</v>
      </c>
      <c r="I21">
        <f ca="1">SUMIF('Autralian Open'!W:X,'Player Data'!A21,'Autralian Open'!X:X)</f>
        <v>80</v>
      </c>
      <c r="J21">
        <f ca="1">SUMIF('Autralian Open'!AB:AC,'Player Data'!A21,'Autralian Open'!AC:AC)</f>
        <v>0</v>
      </c>
      <c r="K21">
        <f t="shared" ca="1" si="0"/>
        <v>80</v>
      </c>
      <c r="L21" s="21">
        <f t="shared" si="2"/>
        <v>100</v>
      </c>
      <c r="M21" t="str" cm="1">
        <f t="array" ref="M21">_xlfn.TEXTJOIN(",",TRUE,IF(A21='Player Gender'!A:A,'Player Gender'!C:C,""))</f>
        <v>2003,2001,2000,1995</v>
      </c>
    </row>
    <row r="22" spans="1:13" x14ac:dyDescent="0.35">
      <c r="A22" t="s">
        <v>300</v>
      </c>
      <c r="B22" t="str">
        <f>VLOOKUP(A22, 'Autralian Open'!C:E, 2, FALSE)</f>
        <v>USA</v>
      </c>
      <c r="C22" t="str">
        <f>VLOOKUP(A22, 'Autralian Open'!C:E, 3, FALSE)</f>
        <v>United States</v>
      </c>
      <c r="D22" s="44">
        <f ca="1">AVERAGEIF('Autralian Open'!W:AA,'Player Data'!A22,'Autralian Open'!AA:AA)</f>
        <v>58.998302207130727</v>
      </c>
      <c r="E22" t="str">
        <f>IF(VLOOKUP(A22,'Player Gender'!A:B,2,FALSE)="Women's","Women","Men")</f>
        <v>Women</v>
      </c>
      <c r="F22">
        <f>COUNTIF('Autralian Open'!W:W,'Player Data'!A22)</f>
        <v>2</v>
      </c>
      <c r="G22">
        <f>COUNTIF('Autralian Open'!AB:AB,'Player Data'!A22)</f>
        <v>0</v>
      </c>
      <c r="H22">
        <f t="shared" si="1"/>
        <v>2</v>
      </c>
      <c r="I22">
        <f ca="1">SUMIF('Autralian Open'!W:X,'Player Data'!A22,'Autralian Open'!X:X)</f>
        <v>29</v>
      </c>
      <c r="J22">
        <f ca="1">SUMIF('Autralian Open'!AB:AC,'Player Data'!A22,'Autralian Open'!AC:AC)</f>
        <v>0</v>
      </c>
      <c r="K22">
        <f t="shared" ca="1" si="0"/>
        <v>29</v>
      </c>
      <c r="L22" s="21">
        <f t="shared" si="2"/>
        <v>100</v>
      </c>
      <c r="M22" t="str" cm="1">
        <f t="array" ref="M22">_xlfn.TEXTJOIN(",",TRUE,IF(A22='Player Gender'!A:A,'Player Gender'!C:C,""))</f>
        <v>2002,2001</v>
      </c>
    </row>
    <row r="23" spans="1:13" x14ac:dyDescent="0.35">
      <c r="A23" t="s">
        <v>173</v>
      </c>
      <c r="B23" t="str">
        <f>VLOOKUP(A23, 'Autralian Open'!C:E, 2, FALSE)</f>
        <v>SWE</v>
      </c>
      <c r="C23" t="str">
        <f>VLOOKUP(A23, 'Autralian Open'!C:E, 3, FALSE)</f>
        <v>Sweden</v>
      </c>
      <c r="D23" s="44">
        <f ca="1">AVERAGEIF('Autralian Open'!W:AA,'Player Data'!A23,'Autralian Open'!AA:AA)</f>
        <v>52.380952380952387</v>
      </c>
      <c r="E23" t="str">
        <f>IF(VLOOKUP(A23,'Player Gender'!A:B,2,FALSE)="Women's","Women","Men")</f>
        <v>Men</v>
      </c>
      <c r="F23">
        <f>COUNTIF('Autralian Open'!W:W,'Player Data'!A23)</f>
        <v>1</v>
      </c>
      <c r="G23">
        <f>COUNTIF('Autralian Open'!AB:AB,'Player Data'!A23)</f>
        <v>0</v>
      </c>
      <c r="H23">
        <f t="shared" si="1"/>
        <v>1</v>
      </c>
      <c r="I23">
        <f ca="1">SUMIF('Autralian Open'!W:X,'Player Data'!A23,'Autralian Open'!X:X)</f>
        <v>22</v>
      </c>
      <c r="J23">
        <f ca="1">SUMIF('Autralian Open'!AB:AC,'Player Data'!A23,'Autralian Open'!AC:AC)</f>
        <v>0</v>
      </c>
      <c r="K23">
        <f t="shared" ca="1" si="0"/>
        <v>22</v>
      </c>
      <c r="L23" s="21">
        <f t="shared" si="2"/>
        <v>100</v>
      </c>
      <c r="M23" t="str" cm="1">
        <f t="array" ref="M23">_xlfn.TEXTJOIN(",",TRUE,IF(A23='Player Gender'!A:A,'Player Gender'!C:C,""))</f>
        <v>2002</v>
      </c>
    </row>
    <row r="24" spans="1:13" x14ac:dyDescent="0.35">
      <c r="A24" t="s">
        <v>299</v>
      </c>
      <c r="B24" t="str">
        <f>VLOOKUP(A24, 'Autralian Open'!C:E, 2, FALSE)</f>
        <v>USA</v>
      </c>
      <c r="C24" t="str">
        <f>VLOOKUP(A24, 'Autralian Open'!C:E, 3, FALSE)</f>
        <v>United States</v>
      </c>
      <c r="D24" s="44">
        <f ca="1">AVERAGEIF('Autralian Open'!W:AA,'Player Data'!A24,'Autralian Open'!AA:AA)</f>
        <v>68.421052631578945</v>
      </c>
      <c r="E24" t="str">
        <f>IF(VLOOKUP(A24,'Player Gender'!A:B,2,FALSE)="Women's","Women","Men")</f>
        <v>Women</v>
      </c>
      <c r="F24">
        <f>COUNTIF('Autralian Open'!W:W,'Player Data'!A24)</f>
        <v>1</v>
      </c>
      <c r="G24">
        <f>COUNTIF('Autralian Open'!AB:AB,'Player Data'!A24)</f>
        <v>1</v>
      </c>
      <c r="H24">
        <f t="shared" si="1"/>
        <v>2</v>
      </c>
      <c r="I24">
        <f ca="1">SUMIF('Autralian Open'!W:X,'Player Data'!A24,'Autralian Open'!X:X)</f>
        <v>13</v>
      </c>
      <c r="J24">
        <f ca="1">SUMIF('Autralian Open'!AB:AC,'Player Data'!A24,'Autralian Open'!AC:AC)</f>
        <v>9</v>
      </c>
      <c r="K24">
        <f t="shared" ca="1" si="0"/>
        <v>22</v>
      </c>
      <c r="L24" s="21">
        <f t="shared" si="2"/>
        <v>50</v>
      </c>
      <c r="M24" t="str" cm="1">
        <f t="array" ref="M24">_xlfn.TEXTJOIN(",",TRUE,IF(A24='Player Gender'!A:A,'Player Gender'!C:C,""))</f>
        <v>2000,2005</v>
      </c>
    </row>
    <row r="25" spans="1:13" x14ac:dyDescent="0.35">
      <c r="A25" t="s">
        <v>296</v>
      </c>
      <c r="B25" t="str">
        <f>VLOOKUP(A25, 'Autralian Open'!C:E, 2, FALSE)</f>
        <v>SUI</v>
      </c>
      <c r="C25" t="str">
        <f>VLOOKUP(A25, 'Autralian Open'!C:E, 3, FALSE)</f>
        <v>Switzerland</v>
      </c>
      <c r="D25" s="44">
        <f ca="1">AVERAGEIF('Autralian Open'!W:AA,'Player Data'!A25,'Autralian Open'!AA:AA)</f>
        <v>70.751633986928098</v>
      </c>
      <c r="E25" t="str">
        <f>IF(VLOOKUP(A25,'Player Gender'!A:B,2,FALSE)="Women's","Women","Men")</f>
        <v>Women</v>
      </c>
      <c r="F25">
        <f>COUNTIF('Autralian Open'!W:W,'Player Data'!A25)</f>
        <v>3</v>
      </c>
      <c r="G25">
        <f>COUNTIF('Autralian Open'!AB:AB,'Player Data'!A25)</f>
        <v>3</v>
      </c>
      <c r="H25">
        <f t="shared" si="1"/>
        <v>6</v>
      </c>
      <c r="I25">
        <f ca="1">SUMIF('Autralian Open'!W:X,'Player Data'!A25,'Autralian Open'!X:X)</f>
        <v>36</v>
      </c>
      <c r="J25">
        <f ca="1">SUMIF('Autralian Open'!AB:AC,'Player Data'!A25,'Autralian Open'!AC:AC)</f>
        <v>27</v>
      </c>
      <c r="K25">
        <f t="shared" ca="1" si="0"/>
        <v>63</v>
      </c>
      <c r="L25" s="21">
        <f t="shared" si="2"/>
        <v>50</v>
      </c>
      <c r="M25" t="str" cm="1">
        <f t="array" ref="M25">_xlfn.TEXTJOIN(",",TRUE,IF(A25='Player Gender'!A:A,'Player Gender'!C:C,""))</f>
        <v>1999,1998,1997,2002,2001,2000</v>
      </c>
    </row>
    <row r="26" spans="1:13" x14ac:dyDescent="0.35">
      <c r="A26" t="s">
        <v>168</v>
      </c>
      <c r="B26" t="str">
        <f>VLOOKUP(A26, 'Autralian Open'!C:E, 2, FALSE)</f>
        <v>RUS</v>
      </c>
      <c r="C26" t="str">
        <f>VLOOKUP(A26, 'Autralian Open'!C:E, 3, FALSE)</f>
        <v>Russia</v>
      </c>
      <c r="D26" s="44">
        <f ca="1">AVERAGEIF('Autralian Open'!W:AA,'Player Data'!A26,'Autralian Open'!AA:AA)</f>
        <v>60.526315789473685</v>
      </c>
      <c r="E26" t="str">
        <f>IF(VLOOKUP(A26,'Player Gender'!A:B,2,FALSE)="Women's","Women","Men")</f>
        <v>Men</v>
      </c>
      <c r="F26">
        <f>COUNTIF('Autralian Open'!W:W,'Player Data'!A26)</f>
        <v>1</v>
      </c>
      <c r="G26">
        <f>COUNTIF('Autralian Open'!AB:AB,'Player Data'!A26)</f>
        <v>1</v>
      </c>
      <c r="H26">
        <f t="shared" si="1"/>
        <v>2</v>
      </c>
      <c r="I26">
        <f ca="1">SUMIF('Autralian Open'!W:X,'Player Data'!A26,'Autralian Open'!X:X)</f>
        <v>23</v>
      </c>
      <c r="J26">
        <f ca="1">SUMIF('Autralian Open'!AB:AC,'Player Data'!A26,'Autralian Open'!AC:AC)</f>
        <v>15</v>
      </c>
      <c r="K26">
        <f t="shared" ca="1" si="0"/>
        <v>38</v>
      </c>
      <c r="L26" s="21">
        <f t="shared" si="2"/>
        <v>50</v>
      </c>
      <c r="M26" t="str" cm="1">
        <f t="array" ref="M26">_xlfn.TEXTJOIN(",",TRUE,IF(A26='Player Gender'!A:A,'Player Gender'!C:C,""))</f>
        <v>1999,2000</v>
      </c>
    </row>
    <row r="27" spans="1:13" x14ac:dyDescent="0.35">
      <c r="A27" t="s">
        <v>166</v>
      </c>
      <c r="B27" t="str">
        <f>VLOOKUP(A27, 'Autralian Open'!C:E, 2, FALSE)</f>
        <v>CZE</v>
      </c>
      <c r="C27" t="str">
        <f>VLOOKUP(A27, 'Autralian Open'!C:E, 3, FALSE)</f>
        <v>Czechia</v>
      </c>
      <c r="D27" s="44">
        <f ca="1">AVERAGEIF('Autralian Open'!W:AA,'Player Data'!A27,'Autralian Open'!AA:AA)</f>
        <v>75</v>
      </c>
      <c r="E27" t="str">
        <f>IF(VLOOKUP(A27,'Player Gender'!A:B,2,FALSE)="Women's","Women","Men")</f>
        <v>Men</v>
      </c>
      <c r="F27">
        <f>COUNTIF('Autralian Open'!W:W,'Player Data'!A27)</f>
        <v>1</v>
      </c>
      <c r="G27">
        <f>COUNTIF('Autralian Open'!AB:AB,'Player Data'!A27)</f>
        <v>0</v>
      </c>
      <c r="H27">
        <f t="shared" si="1"/>
        <v>1</v>
      </c>
      <c r="I27">
        <f ca="1">SUMIF('Autralian Open'!W:X,'Player Data'!A27,'Autralian Open'!X:X)</f>
        <v>18</v>
      </c>
      <c r="J27">
        <f ca="1">SUMIF('Autralian Open'!AB:AC,'Player Data'!A27,'Autralian Open'!AC:AC)</f>
        <v>0</v>
      </c>
      <c r="K27">
        <f t="shared" ca="1" si="0"/>
        <v>18</v>
      </c>
      <c r="L27" s="21">
        <f t="shared" si="2"/>
        <v>100</v>
      </c>
      <c r="M27" t="str" cm="1">
        <f t="array" ref="M27">_xlfn.TEXTJOIN(",",TRUE,IF(A27='Player Gender'!A:A,'Player Gender'!C:C,""))</f>
        <v>1998</v>
      </c>
    </row>
    <row r="28" spans="1:13" x14ac:dyDescent="0.35">
      <c r="A28" t="s">
        <v>159</v>
      </c>
      <c r="B28" t="str">
        <f>VLOOKUP(A28, 'Autralian Open'!C:E, 2, FALSE)</f>
        <v>USA</v>
      </c>
      <c r="C28" t="str">
        <f>VLOOKUP(A28, 'Autralian Open'!C:E, 3, FALSE)</f>
        <v>United States</v>
      </c>
      <c r="D28" s="44">
        <f ca="1">AVERAGEIF('Autralian Open'!W:AA,'Player Data'!A28,'Autralian Open'!AA:AA)</f>
        <v>63.403263403263402</v>
      </c>
      <c r="E28" t="str">
        <f>IF(VLOOKUP(A28,'Player Gender'!A:B,2,FALSE)="Women's","Women","Men")</f>
        <v>Men</v>
      </c>
      <c r="F28">
        <f>COUNTIF('Autralian Open'!W:W,'Player Data'!A28)</f>
        <v>2</v>
      </c>
      <c r="G28">
        <f>COUNTIF('Autralian Open'!AB:AB,'Player Data'!A28)</f>
        <v>1</v>
      </c>
      <c r="H28">
        <f t="shared" si="1"/>
        <v>3</v>
      </c>
      <c r="I28">
        <f ca="1">SUMIF('Autralian Open'!W:X,'Player Data'!A28,'Autralian Open'!X:X)</f>
        <v>37</v>
      </c>
      <c r="J28">
        <f ca="1">SUMIF('Autralian Open'!AB:AC,'Player Data'!A28,'Autralian Open'!AC:AC)</f>
        <v>17</v>
      </c>
      <c r="K28">
        <f t="shared" ca="1" si="0"/>
        <v>54</v>
      </c>
      <c r="L28" s="21">
        <f t="shared" si="2"/>
        <v>66.666666666666657</v>
      </c>
      <c r="M28" t="str" cm="1">
        <f t="array" ref="M28">_xlfn.TEXTJOIN(",",TRUE,IF(A28='Player Gender'!A:A,'Player Gender'!C:C,""))</f>
        <v>1997,1994,1995</v>
      </c>
    </row>
    <row r="29" spans="1:13" x14ac:dyDescent="0.35">
      <c r="A29" t="s">
        <v>289</v>
      </c>
      <c r="B29" t="str">
        <f>VLOOKUP(A29, 'Autralian Open'!C:E, 2, FALSE)</f>
        <v>USA</v>
      </c>
      <c r="C29" t="str">
        <f>VLOOKUP(A29, 'Autralian Open'!C:E, 3, FALSE)</f>
        <v>United States</v>
      </c>
      <c r="D29" s="44">
        <f ca="1">AVERAGEIF('Autralian Open'!W:AA,'Player Data'!A29,'Autralian Open'!AA:AA)</f>
        <v>70.588235294117652</v>
      </c>
      <c r="E29" t="str">
        <f>IF(VLOOKUP(A29,'Player Gender'!A:B,2,FALSE)="Women's","Women","Men")</f>
        <v>Women</v>
      </c>
      <c r="F29">
        <f>COUNTIF('Autralian Open'!W:W,'Player Data'!A29)</f>
        <v>1</v>
      </c>
      <c r="G29">
        <f>COUNTIF('Autralian Open'!AB:AB,'Player Data'!A29)</f>
        <v>0</v>
      </c>
      <c r="H29">
        <f t="shared" si="1"/>
        <v>1</v>
      </c>
      <c r="I29">
        <f ca="1">SUMIF('Autralian Open'!W:X,'Player Data'!A29,'Autralian Open'!X:X)</f>
        <v>12</v>
      </c>
      <c r="J29">
        <f ca="1">SUMIF('Autralian Open'!AB:AC,'Player Data'!A29,'Autralian Open'!AC:AC)</f>
        <v>0</v>
      </c>
      <c r="K29">
        <f t="shared" ca="1" si="0"/>
        <v>12</v>
      </c>
      <c r="L29" s="21">
        <f t="shared" si="2"/>
        <v>100</v>
      </c>
      <c r="M29" t="str" cm="1">
        <f t="array" ref="M29">_xlfn.TEXTJOIN(",",TRUE,IF(A29='Player Gender'!A:A,'Player Gender'!C:C,""))</f>
        <v>1996,1993,1992,1991</v>
      </c>
    </row>
    <row r="30" spans="1:13" x14ac:dyDescent="0.35">
      <c r="A30" t="s">
        <v>470</v>
      </c>
      <c r="B30" t="str">
        <f>VLOOKUP(A30, 'Autralian Open'!C:E, 2, FALSE)</f>
        <v>SRB</v>
      </c>
      <c r="C30" t="str">
        <f>VLOOKUP(A30, 'Autralian Open'!C:E, 3, FALSE)</f>
        <v>Serbia</v>
      </c>
      <c r="D30" s="44">
        <f ca="1">AVERAGEIF('Autralian Open'!W:AA,'Player Data'!A30,'Autralian Open'!AA:AA)</f>
        <v>63.520593422554214</v>
      </c>
      <c r="E30" t="str">
        <f>IF(VLOOKUP(A30,'Player Gender'!A:B,2,FALSE)="Women's","Women","Men")</f>
        <v>Women</v>
      </c>
      <c r="F30">
        <f>COUNTIF('Autralian Open'!W:W,'Player Data'!A30)</f>
        <v>3</v>
      </c>
      <c r="G30">
        <f>COUNTIF('Autralian Open'!AB:AB,'Player Data'!A30)</f>
        <v>0</v>
      </c>
      <c r="H30">
        <f t="shared" si="1"/>
        <v>3</v>
      </c>
      <c r="I30">
        <f ca="1">SUMIF('Autralian Open'!W:X,'Player Data'!A30,'Autralian Open'!X:X)</f>
        <v>45</v>
      </c>
      <c r="J30">
        <f ca="1">SUMIF('Autralian Open'!AB:AC,'Player Data'!A30,'Autralian Open'!AC:AC)</f>
        <v>0</v>
      </c>
      <c r="K30">
        <f t="shared" ca="1" si="0"/>
        <v>45</v>
      </c>
      <c r="L30" s="21">
        <f t="shared" si="2"/>
        <v>100</v>
      </c>
      <c r="M30" t="str" cm="1">
        <f t="array" ref="M30">_xlfn.TEXTJOIN(",",TRUE,IF(A30='Player Gender'!A:A,'Player Gender'!C:C,""))</f>
        <v>1996</v>
      </c>
    </row>
    <row r="31" spans="1:13" x14ac:dyDescent="0.35">
      <c r="A31" t="s">
        <v>154</v>
      </c>
      <c r="B31" t="str">
        <f>VLOOKUP(A31, 'Autralian Open'!C:E, 2, FALSE)</f>
        <v>GER</v>
      </c>
      <c r="C31" t="str">
        <f>VLOOKUP(A31, 'Autralian Open'!C:E, 3, FALSE)</f>
        <v>Germany</v>
      </c>
      <c r="D31" s="44">
        <f ca="1">AVERAGEIF('Autralian Open'!W:AA,'Player Data'!A31,'Autralian Open'!AA:AA)</f>
        <v>55.087440381558025</v>
      </c>
      <c r="E31" t="str">
        <f>IF(VLOOKUP(A31,'Player Gender'!A:B,2,FALSE)="Women's","Women","Men")</f>
        <v>Men</v>
      </c>
      <c r="F31">
        <f>COUNTIF('Autralian Open'!W:W,'Player Data'!A31)</f>
        <v>2</v>
      </c>
      <c r="G31">
        <f>COUNTIF('Autralian Open'!AB:AB,'Player Data'!A31)</f>
        <v>0</v>
      </c>
      <c r="H31">
        <f t="shared" si="1"/>
        <v>2</v>
      </c>
      <c r="I31">
        <f ca="1">SUMIF('Autralian Open'!W:X,'Player Data'!A31,'Autralian Open'!X:X)</f>
        <v>39</v>
      </c>
      <c r="J31">
        <f ca="1">SUMIF('Autralian Open'!AB:AC,'Player Data'!A31,'Autralian Open'!AC:AC)</f>
        <v>0</v>
      </c>
      <c r="K31">
        <f t="shared" ca="1" si="0"/>
        <v>39</v>
      </c>
      <c r="L31" s="21">
        <f t="shared" si="2"/>
        <v>100</v>
      </c>
      <c r="M31" t="str" cm="1">
        <f t="array" ref="M31">_xlfn.TEXTJOIN(",",TRUE,IF(A31='Player Gender'!A:A,'Player Gender'!C:C,""))</f>
        <v>1996,1991</v>
      </c>
    </row>
    <row r="32" spans="1:13" x14ac:dyDescent="0.35">
      <c r="A32" t="s">
        <v>294</v>
      </c>
      <c r="B32" t="str">
        <f>VLOOKUP(A32, 'Autralian Open'!C:E, 2, FALSE)</f>
        <v>FRA</v>
      </c>
      <c r="C32" t="str">
        <f>VLOOKUP(A32, 'Autralian Open'!C:E, 3, FALSE)</f>
        <v>France</v>
      </c>
      <c r="D32" s="44">
        <f ca="1">AVERAGEIF('Autralian Open'!W:AA,'Player Data'!A32,'Autralian Open'!AA:AA)</f>
        <v>70.588235294117652</v>
      </c>
      <c r="E32" t="str">
        <f>IF(VLOOKUP(A32,'Player Gender'!A:B,2,FALSE)="Women's","Women","Men")</f>
        <v>Women</v>
      </c>
      <c r="F32">
        <f>COUNTIF('Autralian Open'!W:W,'Player Data'!A32)</f>
        <v>1</v>
      </c>
      <c r="G32">
        <f>COUNTIF('Autralian Open'!AB:AB,'Player Data'!A32)</f>
        <v>1</v>
      </c>
      <c r="H32">
        <f t="shared" si="1"/>
        <v>2</v>
      </c>
      <c r="I32">
        <f ca="1">SUMIF('Autralian Open'!W:X,'Player Data'!A32,'Autralian Open'!X:X)</f>
        <v>12</v>
      </c>
      <c r="J32">
        <f ca="1">SUMIF('Autralian Open'!AB:AC,'Player Data'!A32,'Autralian Open'!AC:AC)</f>
        <v>4</v>
      </c>
      <c r="K32">
        <f t="shared" ca="1" si="0"/>
        <v>16</v>
      </c>
      <c r="L32" s="21">
        <f t="shared" si="2"/>
        <v>50</v>
      </c>
      <c r="M32" t="str" cm="1">
        <f t="array" ref="M32">_xlfn.TEXTJOIN(",",TRUE,IF(A32='Player Gender'!A:A,'Player Gender'!C:C,""))</f>
        <v>1995,1997</v>
      </c>
    </row>
    <row r="33" spans="1:13" x14ac:dyDescent="0.35">
      <c r="A33" t="s">
        <v>287</v>
      </c>
      <c r="B33" t="str">
        <f>VLOOKUP(A33, 'Autralian Open'!C:E, 2, FALSE)</f>
        <v>GER</v>
      </c>
      <c r="C33" t="str">
        <f>VLOOKUP(A33, 'Autralian Open'!C:E, 3, FALSE)</f>
        <v>Germany</v>
      </c>
      <c r="D33" s="44">
        <f ca="1">AVERAGEIF('Autralian Open'!W:AA,'Player Data'!A33,'Autralian Open'!AA:AA)</f>
        <v>68.468045112781951</v>
      </c>
      <c r="E33" t="str">
        <f>IF(VLOOKUP(A33,'Player Gender'!A:B,2,FALSE)="Women's","Women","Men")</f>
        <v>Women</v>
      </c>
      <c r="F33">
        <f>COUNTIF('Autralian Open'!W:W,'Player Data'!A33)</f>
        <v>4</v>
      </c>
      <c r="G33">
        <f>COUNTIF('Autralian Open'!AB:AB,'Player Data'!A33)</f>
        <v>1</v>
      </c>
      <c r="H33">
        <f t="shared" si="1"/>
        <v>5</v>
      </c>
      <c r="I33">
        <f ca="1">SUMIF('Autralian Open'!W:X,'Player Data'!A33,'Autralian Open'!X:X)</f>
        <v>49</v>
      </c>
      <c r="J33">
        <f ca="1">SUMIF('Autralian Open'!AB:AC,'Player Data'!A33,'Autralian Open'!AC:AC)</f>
        <v>11</v>
      </c>
      <c r="K33">
        <f t="shared" ca="1" si="0"/>
        <v>60</v>
      </c>
      <c r="L33" s="21">
        <f t="shared" si="2"/>
        <v>80</v>
      </c>
      <c r="M33" t="str" cm="1">
        <f t="array" ref="M33">_xlfn.TEXTJOIN(",",TRUE,IF(A33='Player Gender'!A:A,'Player Gender'!C:C,""))</f>
        <v>1994,1990,1989,1988,1993</v>
      </c>
    </row>
    <row r="34" spans="1:13" x14ac:dyDescent="0.35">
      <c r="A34" t="s">
        <v>156</v>
      </c>
      <c r="B34" t="str">
        <f>VLOOKUP(A34, 'Autralian Open'!C:E, 2, FALSE)</f>
        <v>USA</v>
      </c>
      <c r="C34" t="str">
        <f>VLOOKUP(A34, 'Autralian Open'!C:E, 3, FALSE)</f>
        <v>United States</v>
      </c>
      <c r="D34" s="44">
        <f ca="1">AVERAGEIF('Autralian Open'!W:AA,'Player Data'!A34,'Autralian Open'!AA:AA)</f>
        <v>59.166666666666671</v>
      </c>
      <c r="E34" t="str">
        <f>IF(VLOOKUP(A34,'Player Gender'!A:B,2,FALSE)="Women's","Women","Men")</f>
        <v>Men</v>
      </c>
      <c r="F34">
        <f>COUNTIF('Autralian Open'!W:W,'Player Data'!A34)</f>
        <v>2</v>
      </c>
      <c r="G34">
        <f>COUNTIF('Autralian Open'!AB:AB,'Player Data'!A34)</f>
        <v>0</v>
      </c>
      <c r="H34">
        <f t="shared" si="1"/>
        <v>2</v>
      </c>
      <c r="I34">
        <f ca="1">SUMIF('Autralian Open'!W:X,'Player Data'!A34,'Autralian Open'!X:X)</f>
        <v>42</v>
      </c>
      <c r="J34">
        <f ca="1">SUMIF('Autralian Open'!AB:AC,'Player Data'!A34,'Autralian Open'!AC:AC)</f>
        <v>0</v>
      </c>
      <c r="K34">
        <f t="shared" ca="1" si="0"/>
        <v>42</v>
      </c>
      <c r="L34" s="21">
        <f t="shared" si="2"/>
        <v>100</v>
      </c>
      <c r="M34" t="str" cm="1">
        <f t="array" ref="M34">_xlfn.TEXTJOIN(",",TRUE,IF(A34='Player Gender'!A:A,'Player Gender'!C:C,""))</f>
        <v>1993,1992</v>
      </c>
    </row>
    <row r="35" spans="1:13" x14ac:dyDescent="0.35">
      <c r="A35" s="33" t="s">
        <v>146</v>
      </c>
      <c r="B35" t="str">
        <f>VLOOKUP(A35, 'Autralian Open'!C:E, 2, FALSE)</f>
        <v>CAE</v>
      </c>
      <c r="C35" t="str">
        <f>VLOOKUP(A35, 'Autralian Open'!C:E, 3, FALSE)</f>
        <v>Czechia</v>
      </c>
      <c r="D35" s="44">
        <f ca="1">AVERAGEIF('Autralian Open'!W:AA,'Player Data'!A35,'Autralian Open'!AA:AA)</f>
        <v>64.166666666666671</v>
      </c>
      <c r="E35" t="str">
        <f>IF(VLOOKUP(A35,'Player Gender'!A:B,2,FALSE)="Women's","Women","Men")</f>
        <v>Men</v>
      </c>
      <c r="F35">
        <f>COUNTIF('Autralian Open'!W:W,'Player Data'!A35)</f>
        <v>2</v>
      </c>
      <c r="G35">
        <f>COUNTIF('Autralian Open'!AB:AB,'Player Data'!A35)</f>
        <v>2</v>
      </c>
      <c r="H35">
        <f t="shared" si="1"/>
        <v>4</v>
      </c>
      <c r="I35">
        <f ca="1">SUMIF('Autralian Open'!W:X,'Player Data'!A35,'Autralian Open'!X:X)</f>
        <v>34</v>
      </c>
      <c r="J35">
        <f ca="1">SUMIF('Autralian Open'!AB:AC,'Player Data'!A35,'Autralian Open'!AC:AC)</f>
        <v>27</v>
      </c>
      <c r="K35">
        <f t="shared" ca="1" si="0"/>
        <v>61</v>
      </c>
      <c r="L35" s="21">
        <f t="shared" si="2"/>
        <v>50</v>
      </c>
      <c r="M35" t="str" cm="1">
        <f t="array" ref="M35">_xlfn.TEXTJOIN(",",TRUE,IF(A35='Player Gender'!A:A,'Player Gender'!C:C,""))</f>
        <v>1990,1989,1991,1983</v>
      </c>
    </row>
    <row r="36" spans="1:13" x14ac:dyDescent="0.35">
      <c r="A36" t="s">
        <v>145</v>
      </c>
      <c r="B36" t="str">
        <f>VLOOKUP(A36, 'Autralian Open'!C:E, 2, FALSE)</f>
        <v>SWE</v>
      </c>
      <c r="C36" t="str">
        <f>VLOOKUP(A36, 'Autralian Open'!C:E, 3, FALSE)</f>
        <v>Sweden</v>
      </c>
      <c r="D36" s="44">
        <f ca="1">AVERAGEIF('Autralian Open'!W:AA,'Player Data'!A36,'Autralian Open'!AA:AA)</f>
        <v>59.75135975135975</v>
      </c>
      <c r="E36" t="str">
        <f>IF(VLOOKUP(A36,'Player Gender'!A:B,2,FALSE)="Women's","Women","Men")</f>
        <v>Men</v>
      </c>
      <c r="F36">
        <f>COUNTIF('Autralian Open'!W:W,'Player Data'!A36)</f>
        <v>3</v>
      </c>
      <c r="G36">
        <f>COUNTIF('Autralian Open'!AB:AB,'Player Data'!A36)</f>
        <v>1</v>
      </c>
      <c r="H36">
        <f t="shared" si="1"/>
        <v>4</v>
      </c>
      <c r="I36">
        <f ca="1">SUMIF('Autralian Open'!W:X,'Player Data'!A36,'Autralian Open'!X:X)</f>
        <v>72</v>
      </c>
      <c r="J36">
        <f ca="1">SUMIF('Autralian Open'!AB:AC,'Player Data'!A36,'Autralian Open'!AC:AC)</f>
        <v>10</v>
      </c>
      <c r="K36">
        <f t="shared" ca="1" si="0"/>
        <v>82</v>
      </c>
      <c r="L36" s="21">
        <f t="shared" si="2"/>
        <v>75</v>
      </c>
      <c r="M36" t="str" cm="1">
        <f t="array" ref="M36">_xlfn.TEXTJOIN(",",TRUE,IF(A36='Player Gender'!A:A,'Player Gender'!C:C,""))</f>
        <v>1988,1984,1983,1985</v>
      </c>
    </row>
    <row r="37" spans="1:13" x14ac:dyDescent="0.35">
      <c r="A37" t="s">
        <v>279</v>
      </c>
      <c r="B37" t="str">
        <f>VLOOKUP(A37, 'Autralian Open'!C:E, 2, FALSE)</f>
        <v>CAE</v>
      </c>
      <c r="C37" t="str">
        <f>VLOOKUP(A37, 'Autralian Open'!C:E, 3, FALSE)</f>
        <v>Czechia</v>
      </c>
      <c r="D37" s="44">
        <f ca="1">AVERAGEIF('Autralian Open'!W:AA,'Player Data'!A37,'Autralian Open'!AA:AA)</f>
        <v>64.111111111111114</v>
      </c>
      <c r="E37" t="str">
        <f>IF(VLOOKUP(A37,'Player Gender'!A:B,2,FALSE)="Women's","Women","Men")</f>
        <v>Women</v>
      </c>
      <c r="F37">
        <f>COUNTIF('Autralian Open'!W:W,'Player Data'!A37)</f>
        <v>2</v>
      </c>
      <c r="G37">
        <f>COUNTIF('Autralian Open'!AB:AB,'Player Data'!A37)</f>
        <v>0</v>
      </c>
      <c r="H37">
        <f t="shared" si="1"/>
        <v>2</v>
      </c>
      <c r="I37">
        <f ca="1">SUMIF('Autralian Open'!W:X,'Player Data'!A37,'Autralian Open'!X:X)</f>
        <v>27</v>
      </c>
      <c r="J37">
        <f ca="1">SUMIF('Autralian Open'!AB:AC,'Player Data'!A37,'Autralian Open'!AC:AC)</f>
        <v>0</v>
      </c>
      <c r="K37">
        <f t="shared" ca="1" si="0"/>
        <v>27</v>
      </c>
      <c r="L37" s="21">
        <f t="shared" si="2"/>
        <v>100</v>
      </c>
      <c r="M37" t="str" cm="1">
        <f t="array" ref="M37">_xlfn.TEXTJOIN(",",TRUE,IF(A37='Player Gender'!A:A,'Player Gender'!C:C,""))</f>
        <v>1987,1980</v>
      </c>
    </row>
    <row r="38" spans="1:13" x14ac:dyDescent="0.35">
      <c r="A38" t="s">
        <v>149</v>
      </c>
      <c r="B38" t="str">
        <f>VLOOKUP(A38, 'Autralian Open'!C:E, 2, FALSE)</f>
        <v>SWE</v>
      </c>
      <c r="C38" t="str">
        <f>VLOOKUP(A38, 'Autralian Open'!C:E, 3, FALSE)</f>
        <v>Sweden</v>
      </c>
      <c r="D38" s="44">
        <f ca="1">AVERAGEIF('Autralian Open'!W:AA,'Player Data'!A38,'Autralian Open'!AA:AA)</f>
        <v>58.673469387755105</v>
      </c>
      <c r="E38" t="str">
        <f>IF(VLOOKUP(A38,'Player Gender'!A:B,2,FALSE)="Women's","Women","Men")</f>
        <v>Men</v>
      </c>
      <c r="F38">
        <f>COUNTIF('Autralian Open'!W:W,'Player Data'!A38)</f>
        <v>2</v>
      </c>
      <c r="G38">
        <f>COUNTIF('Autralian Open'!AB:AB,'Player Data'!A38)</f>
        <v>3</v>
      </c>
      <c r="H38">
        <f t="shared" si="1"/>
        <v>5</v>
      </c>
      <c r="I38">
        <f ca="1">SUMIF('Autralian Open'!W:X,'Player Data'!A38,'Autralian Open'!X:X)</f>
        <v>44</v>
      </c>
      <c r="J38">
        <f ca="1">SUMIF('Autralian Open'!AB:AC,'Player Data'!A38,'Autralian Open'!AC:AC)</f>
        <v>43</v>
      </c>
      <c r="K38">
        <f t="shared" ca="1" si="0"/>
        <v>87</v>
      </c>
      <c r="L38" s="21">
        <f t="shared" si="2"/>
        <v>40</v>
      </c>
      <c r="M38" t="str" cm="1">
        <f t="array" ref="M38">_xlfn.TEXTJOIN(",",TRUE,IF(A38='Player Gender'!A:A,'Player Gender'!C:C,""))</f>
        <v>1987,1985,1993,1992,1990</v>
      </c>
    </row>
    <row r="39" spans="1:13" x14ac:dyDescent="0.35">
      <c r="A39" t="s">
        <v>282</v>
      </c>
      <c r="B39" t="str">
        <f>VLOOKUP(A39, 'Autralian Open'!C:E, 2, FALSE)</f>
        <v>USA</v>
      </c>
      <c r="C39" t="str">
        <f>VLOOKUP(A39, 'Autralian Open'!C:E, 3, FALSE)</f>
        <v>United States</v>
      </c>
      <c r="D39" s="44">
        <f ca="1">AVERAGEIF('Autralian Open'!W:AA,'Player Data'!A39,'Autralian Open'!AA:AA)</f>
        <v>59.242979242979239</v>
      </c>
      <c r="E39" t="str">
        <f>IF(VLOOKUP(A39,'Player Gender'!A:B,2,FALSE)="Women's","Women","Men")</f>
        <v>Women</v>
      </c>
      <c r="F39">
        <f>COUNTIF('Autralian Open'!W:W,'Player Data'!A39)</f>
        <v>3</v>
      </c>
      <c r="G39">
        <f>COUNTIF('Autralian Open'!AB:AB,'Player Data'!A39)</f>
        <v>3</v>
      </c>
      <c r="H39">
        <f t="shared" si="1"/>
        <v>6</v>
      </c>
      <c r="I39">
        <f ca="1">SUMIF('Autralian Open'!W:X,'Player Data'!A39,'Autralian Open'!X:X)</f>
        <v>48</v>
      </c>
      <c r="J39">
        <f ca="1">SUMIF('Autralian Open'!AB:AC,'Player Data'!A39,'Autralian Open'!AC:AC)</f>
        <v>28</v>
      </c>
      <c r="K39">
        <f t="shared" ca="1" si="0"/>
        <v>76</v>
      </c>
      <c r="L39" s="21">
        <f t="shared" si="2"/>
        <v>50</v>
      </c>
      <c r="M39" t="str" cm="1">
        <f t="array" ref="M39">_xlfn.TEXTJOIN(",",TRUE,IF(A39='Player Gender'!A:A,'Player Gender'!C:C,""))</f>
        <v>1985,1983,1981,1987,1982,1975</v>
      </c>
    </row>
    <row r="40" spans="1:13" x14ac:dyDescent="0.35">
      <c r="A40" t="s">
        <v>268</v>
      </c>
      <c r="B40" t="str">
        <f>VLOOKUP(A40, 'Autralian Open'!C:E, 2, FALSE)</f>
        <v>USA</v>
      </c>
      <c r="C40" t="str">
        <f>VLOOKUP(A40, 'Autralian Open'!C:E, 3, FALSE)</f>
        <v>United States</v>
      </c>
      <c r="D40" s="44">
        <f ca="1">AVERAGEIF('Autralian Open'!W:AA,'Player Data'!A40,'Autralian Open'!AA:AA)</f>
        <v>57.957559681697617</v>
      </c>
      <c r="E40" t="str">
        <f>IF(VLOOKUP(A40,'Player Gender'!A:B,2,FALSE)="Women's","Women","Men")</f>
        <v>Women</v>
      </c>
      <c r="F40">
        <f>COUNTIF('Autralian Open'!W:W,'Player Data'!A40)</f>
        <v>2</v>
      </c>
      <c r="G40">
        <f>COUNTIF('Autralian Open'!AB:AB,'Player Data'!A40)</f>
        <v>4</v>
      </c>
      <c r="H40">
        <f t="shared" si="1"/>
        <v>6</v>
      </c>
      <c r="I40">
        <f ca="1">SUMIF('Autralian Open'!W:X,'Player Data'!A40,'Autralian Open'!X:X)</f>
        <v>32</v>
      </c>
      <c r="J40">
        <f ca="1">SUMIF('Autralian Open'!AB:AC,'Player Data'!A40,'Autralian Open'!AC:AC)</f>
        <v>45</v>
      </c>
      <c r="K40">
        <f t="shared" ca="1" si="0"/>
        <v>77</v>
      </c>
      <c r="L40" s="21">
        <f t="shared" si="2"/>
        <v>33.333333333333329</v>
      </c>
      <c r="M40" t="str" cm="1">
        <f t="array" ref="M40">_xlfn.TEXTJOIN(",",TRUE,IF(A40='Player Gender'!A:A,'Player Gender'!C:C,""))</f>
        <v>1984,1982,1988,1985,1981,1974</v>
      </c>
    </row>
    <row r="41" spans="1:13" x14ac:dyDescent="0.35">
      <c r="A41" t="s">
        <v>142</v>
      </c>
      <c r="B41" t="str">
        <f>VLOOKUP(A41, 'Autralian Open'!C:E, 2, FALSE)</f>
        <v>USA</v>
      </c>
      <c r="C41" t="str">
        <f>VLOOKUP(A41, 'Autralian Open'!C:E, 3, FALSE)</f>
        <v>United States</v>
      </c>
      <c r="D41" s="44">
        <f ca="1">AVERAGEIF('Autralian Open'!W:AA,'Player Data'!A41,'Autralian Open'!AA:AA)</f>
        <v>63.02447552447552</v>
      </c>
      <c r="E41" t="str">
        <f>IF(VLOOKUP(A41,'Player Gender'!A:B,2,FALSE)="Women's","Women","Men")</f>
        <v>Men</v>
      </c>
      <c r="F41">
        <f>COUNTIF('Autralian Open'!W:W,'Player Data'!A41)</f>
        <v>2</v>
      </c>
      <c r="G41">
        <f>COUNTIF('Autralian Open'!AB:AB,'Player Data'!A41)</f>
        <v>0</v>
      </c>
      <c r="H41">
        <f t="shared" si="1"/>
        <v>2</v>
      </c>
      <c r="I41">
        <f ca="1">SUMIF('Autralian Open'!W:X,'Player Data'!A41,'Autralian Open'!X:X)</f>
        <v>43</v>
      </c>
      <c r="J41">
        <f ca="1">SUMIF('Autralian Open'!AB:AC,'Player Data'!A41,'Autralian Open'!AC:AC)</f>
        <v>0</v>
      </c>
      <c r="K41">
        <f t="shared" ca="1" si="0"/>
        <v>43</v>
      </c>
      <c r="L41" s="21">
        <f t="shared" si="2"/>
        <v>100</v>
      </c>
      <c r="M41" t="str" cm="1">
        <f t="array" ref="M41">_xlfn.TEXTJOIN(",",TRUE,IF(A41='Player Gender'!A:A,'Player Gender'!C:C,""))</f>
        <v>1982,1981</v>
      </c>
    </row>
    <row r="42" spans="1:13" x14ac:dyDescent="0.35">
      <c r="A42" t="s">
        <v>140</v>
      </c>
      <c r="B42" t="str">
        <f>VLOOKUP(A42, 'Autralian Open'!C:E, 2, FALSE)</f>
        <v>USA</v>
      </c>
      <c r="C42" t="str">
        <f>VLOOKUP(A42, 'Autralian Open'!C:E, 3, FALSE)</f>
        <v>United States</v>
      </c>
      <c r="D42" s="44">
        <f ca="1">AVERAGEIF('Autralian Open'!W:AA,'Player Data'!A42,'Autralian Open'!AA:AA)</f>
        <v>60.606060606060609</v>
      </c>
      <c r="E42" t="str">
        <f>IF(VLOOKUP(A42,'Player Gender'!A:B,2,FALSE)="Women's","Women","Men")</f>
        <v>Men</v>
      </c>
      <c r="F42">
        <f>COUNTIF('Autralian Open'!W:W,'Player Data'!A42)</f>
        <v>1</v>
      </c>
      <c r="G42">
        <f>COUNTIF('Autralian Open'!AB:AB,'Player Data'!A42)</f>
        <v>0</v>
      </c>
      <c r="H42">
        <f t="shared" si="1"/>
        <v>1</v>
      </c>
      <c r="I42">
        <f ca="1">SUMIF('Autralian Open'!W:X,'Player Data'!A42,'Autralian Open'!X:X)</f>
        <v>20</v>
      </c>
      <c r="J42">
        <f ca="1">SUMIF('Autralian Open'!AB:AC,'Player Data'!A42,'Autralian Open'!AC:AC)</f>
        <v>0</v>
      </c>
      <c r="K42">
        <f t="shared" ca="1" si="0"/>
        <v>20</v>
      </c>
      <c r="L42" s="21">
        <f t="shared" si="2"/>
        <v>100</v>
      </c>
      <c r="M42" t="str" cm="1">
        <f t="array" ref="M42">_xlfn.TEXTJOIN(",",TRUE,IF(A42='Player Gender'!A:A,'Player Gender'!C:C,""))</f>
        <v>1980</v>
      </c>
    </row>
    <row r="43" spans="1:13" x14ac:dyDescent="0.35">
      <c r="A43" t="s">
        <v>276</v>
      </c>
      <c r="B43" t="str">
        <f>VLOOKUP(A43, 'Autralian Open'!C:E, 2, FALSE)</f>
        <v>USA</v>
      </c>
      <c r="C43" t="str">
        <f>VLOOKUP(A43, 'Autralian Open'!C:E, 3, FALSE)</f>
        <v>United States</v>
      </c>
      <c r="D43" s="44">
        <f ca="1">AVERAGEIF('Autralian Open'!W:AA,'Player Data'!A43,'Autralian Open'!AA:AA)</f>
        <v>66.666666666666657</v>
      </c>
      <c r="E43" t="str">
        <f>IF(VLOOKUP(A43,'Player Gender'!A:B,2,FALSE)="Women's","Women","Men")</f>
        <v>Women</v>
      </c>
      <c r="F43">
        <f>COUNTIF('Autralian Open'!W:W,'Player Data'!A43)</f>
        <v>1</v>
      </c>
      <c r="G43">
        <f>COUNTIF('Autralian Open'!AB:AB,'Player Data'!A43)</f>
        <v>0</v>
      </c>
      <c r="H43">
        <f t="shared" si="1"/>
        <v>1</v>
      </c>
      <c r="I43">
        <f ca="1">SUMIF('Autralian Open'!W:X,'Player Data'!A43,'Autralian Open'!X:X)</f>
        <v>12</v>
      </c>
      <c r="J43">
        <f ca="1">SUMIF('Autralian Open'!AB:AC,'Player Data'!A43,'Autralian Open'!AC:AC)</f>
        <v>0</v>
      </c>
      <c r="K43">
        <f t="shared" ca="1" si="0"/>
        <v>12</v>
      </c>
      <c r="L43" s="21">
        <f t="shared" si="2"/>
        <v>100</v>
      </c>
      <c r="M43" t="str" cm="1">
        <f t="array" ref="M43">_xlfn.TEXTJOIN(",",TRUE,IF(A43='Player Gender'!A:A,'Player Gender'!C:C,""))</f>
        <v>1979</v>
      </c>
    </row>
    <row r="44" spans="1:13" x14ac:dyDescent="0.35">
      <c r="A44" t="s">
        <v>133</v>
      </c>
      <c r="B44" t="str">
        <f>VLOOKUP(A44, 'Autralian Open'!C:E, 2, FALSE)</f>
        <v>ARG</v>
      </c>
      <c r="C44" t="str">
        <f>VLOOKUP(A44, 'Autralian Open'!C:E, 3, FALSE)</f>
        <v>Argentina</v>
      </c>
      <c r="D44" s="44">
        <f ca="1">AVERAGEIF('Autralian Open'!W:AA,'Player Data'!A44,'Autralian Open'!AA:AA)</f>
        <v>59.298245614035089</v>
      </c>
      <c r="E44" t="str">
        <f>IF(VLOOKUP(A44,'Player Gender'!A:B,2,FALSE)="Women's","Women","Men")</f>
        <v>Men</v>
      </c>
      <c r="F44">
        <f>COUNTIF('Autralian Open'!W:W,'Player Data'!A44)</f>
        <v>2</v>
      </c>
      <c r="G44">
        <f>COUNTIF('Autralian Open'!AB:AB,'Player Data'!A44)</f>
        <v>1</v>
      </c>
      <c r="H44">
        <f t="shared" si="1"/>
        <v>3</v>
      </c>
      <c r="I44">
        <f ca="1">SUMIF('Autralian Open'!W:X,'Player Data'!A44,'Autralian Open'!X:X)</f>
        <v>40</v>
      </c>
      <c r="J44">
        <f ca="1">SUMIF('Autralian Open'!AB:AC,'Player Data'!A44,'Autralian Open'!AC:AC)</f>
        <v>9</v>
      </c>
      <c r="K44">
        <f t="shared" ref="K44:K107" ca="1" si="3">I44+J44</f>
        <v>49</v>
      </c>
      <c r="L44" s="21">
        <f t="shared" si="2"/>
        <v>66.666666666666657</v>
      </c>
      <c r="M44" t="str" cm="1">
        <f t="array" ref="M44">_xlfn.TEXTJOIN(",",TRUE,IF(A44='Player Gender'!A:A,'Player Gender'!C:C,""))</f>
        <v>1979,1978,1977-(1)</v>
      </c>
    </row>
    <row r="45" spans="1:13" x14ac:dyDescent="0.35">
      <c r="A45" t="s">
        <v>274</v>
      </c>
      <c r="B45" t="str">
        <f>VLOOKUP(A45, 'Autralian Open'!C:E, 2, FALSE)</f>
        <v>AUS</v>
      </c>
      <c r="C45" t="str">
        <f>VLOOKUP(A45, 'Autralian Open'!C:E, 3, FALSE)</f>
        <v>Australia</v>
      </c>
      <c r="D45" s="44">
        <f ca="1">AVERAGEIF('Autralian Open'!W:AA,'Player Data'!A45,'Autralian Open'!AA:AA)</f>
        <v>59.090909090909093</v>
      </c>
      <c r="E45" t="str">
        <f>IF(VLOOKUP(A45,'Player Gender'!A:B,2,FALSE)="Women's","Women","Men")</f>
        <v>Women</v>
      </c>
      <c r="F45">
        <f>COUNTIF('Autralian Open'!W:W,'Player Data'!A45)</f>
        <v>1</v>
      </c>
      <c r="G45">
        <f>COUNTIF('Autralian Open'!AB:AB,'Player Data'!A45)</f>
        <v>0</v>
      </c>
      <c r="H45">
        <f t="shared" si="1"/>
        <v>1</v>
      </c>
      <c r="I45">
        <f ca="1">SUMIF('Autralian Open'!W:X,'Player Data'!A45,'Autralian Open'!X:X)</f>
        <v>13</v>
      </c>
      <c r="J45">
        <f ca="1">SUMIF('Autralian Open'!AB:AC,'Player Data'!A45,'Autralian Open'!AC:AC)</f>
        <v>0</v>
      </c>
      <c r="K45">
        <f t="shared" ca="1" si="3"/>
        <v>13</v>
      </c>
      <c r="L45" s="21">
        <f t="shared" si="2"/>
        <v>100</v>
      </c>
      <c r="M45" t="str" cm="1">
        <f t="array" ref="M45">_xlfn.TEXTJOIN(",",TRUE,IF(A45='Player Gender'!A:A,'Player Gender'!C:C,""))</f>
        <v>1978</v>
      </c>
    </row>
    <row r="46" spans="1:13" x14ac:dyDescent="0.35">
      <c r="A46" t="s">
        <v>265</v>
      </c>
      <c r="B46" t="str">
        <f>VLOOKUP(A46, 'Autralian Open'!C:E, 2, FALSE)</f>
        <v>AUS</v>
      </c>
      <c r="C46" t="str">
        <f>VLOOKUP(A46, 'Autralian Open'!C:E, 3, FALSE)</f>
        <v>Australia</v>
      </c>
      <c r="D46" s="44">
        <f ca="1">AVERAGEIF('Autralian Open'!W:AA,'Player Data'!A46,'Autralian Open'!AA:AA)</f>
        <v>71.052231237322516</v>
      </c>
      <c r="E46" t="str">
        <f>IF(VLOOKUP(A46,'Player Gender'!A:B,2,FALSE)="Women's","Women","Men")</f>
        <v>Women</v>
      </c>
      <c r="F46">
        <f>COUNTIF('Autralian Open'!W:W,'Player Data'!A46)</f>
        <v>4</v>
      </c>
      <c r="G46">
        <f>COUNTIF('Autralian Open'!AB:AB,'Player Data'!A46)</f>
        <v>3</v>
      </c>
      <c r="H46">
        <f t="shared" si="1"/>
        <v>7</v>
      </c>
      <c r="I46">
        <f ca="1">SUMIF('Autralian Open'!W:X,'Player Data'!A46,'Autralian Open'!X:X)</f>
        <v>53</v>
      </c>
      <c r="J46">
        <f ca="1">SUMIF('Autralian Open'!AB:AC,'Player Data'!A46,'Autralian Open'!AC:AC)</f>
        <v>34</v>
      </c>
      <c r="K46">
        <f t="shared" ca="1" si="3"/>
        <v>87</v>
      </c>
      <c r="L46" s="21">
        <f t="shared" si="2"/>
        <v>57.142857142857139</v>
      </c>
      <c r="M46" t="str" cm="1">
        <f t="array" ref="M46">_xlfn.TEXTJOIN(",",TRUE,IF(A46='Player Gender'!A:A,'Player Gender'!C:C,""))</f>
        <v>1977-(2),1976,1975,1974,1973,1972,1971</v>
      </c>
    </row>
    <row r="47" spans="1:13" x14ac:dyDescent="0.35">
      <c r="A47" t="s">
        <v>135</v>
      </c>
      <c r="B47" t="str">
        <f>VLOOKUP(A47, 'Autralian Open'!C:E, 2, FALSE)</f>
        <v>USA</v>
      </c>
      <c r="C47" t="str">
        <f>VLOOKUP(A47, 'Autralian Open'!C:E, 3, FALSE)</f>
        <v>United States</v>
      </c>
      <c r="D47" s="44">
        <f ca="1">AVERAGEIF('Autralian Open'!W:AA,'Player Data'!A47,'Autralian Open'!AA:AA)</f>
        <v>52.941176470588239</v>
      </c>
      <c r="E47" t="str">
        <f>IF(VLOOKUP(A47,'Player Gender'!A:B,2,FALSE)="Women's","Women","Men")</f>
        <v>Men</v>
      </c>
      <c r="F47">
        <f>COUNTIF('Autralian Open'!W:W,'Player Data'!A47)</f>
        <v>1</v>
      </c>
      <c r="G47">
        <f>COUNTIF('Autralian Open'!AB:AB,'Player Data'!A47)</f>
        <v>0</v>
      </c>
      <c r="H47">
        <f t="shared" si="1"/>
        <v>1</v>
      </c>
      <c r="I47">
        <f ca="1">SUMIF('Autralian Open'!W:X,'Player Data'!A47,'Autralian Open'!X:X)</f>
        <v>27</v>
      </c>
      <c r="J47">
        <f ca="1">SUMIF('Autralian Open'!AB:AC,'Player Data'!A47,'Autralian Open'!AC:AC)</f>
        <v>0</v>
      </c>
      <c r="K47">
        <f t="shared" ca="1" si="3"/>
        <v>27</v>
      </c>
      <c r="L47" s="21">
        <f t="shared" si="2"/>
        <v>100</v>
      </c>
      <c r="M47" t="str" cm="1">
        <f t="array" ref="M47">_xlfn.TEXTJOIN(",",TRUE,IF(A47='Player Gender'!A:A,'Player Gender'!C:C,""))</f>
        <v>1977-(2)</v>
      </c>
    </row>
    <row r="48" spans="1:13" x14ac:dyDescent="0.35">
      <c r="A48" t="s">
        <v>270</v>
      </c>
      <c r="B48" t="str">
        <f>VLOOKUP(A48, 'Autralian Open'!C:E, 2, FALSE)</f>
        <v>AUS</v>
      </c>
      <c r="C48" t="str">
        <f>VLOOKUP(A48, 'Autralian Open'!C:E, 3, FALSE)</f>
        <v>Australia</v>
      </c>
      <c r="D48" s="44">
        <f ca="1">AVERAGEIF('Autralian Open'!W:AA,'Player Data'!A48,'Autralian Open'!AA:AA)</f>
        <v>65</v>
      </c>
      <c r="E48" t="str">
        <f>IF(VLOOKUP(A48,'Player Gender'!A:B,2,FALSE)="Women's","Women","Men")</f>
        <v>Women</v>
      </c>
      <c r="F48">
        <f>COUNTIF('Autralian Open'!W:W,'Player Data'!A48)</f>
        <v>1</v>
      </c>
      <c r="G48">
        <f>COUNTIF('Autralian Open'!AB:AB,'Player Data'!A48)</f>
        <v>1</v>
      </c>
      <c r="H48">
        <f t="shared" si="1"/>
        <v>2</v>
      </c>
      <c r="I48">
        <f ca="1">SUMIF('Autralian Open'!W:X,'Player Data'!A48,'Autralian Open'!X:X)</f>
        <v>13</v>
      </c>
      <c r="J48">
        <f ca="1">SUMIF('Autralian Open'!AB:AC,'Player Data'!A48,'Autralian Open'!AC:AC)</f>
        <v>4</v>
      </c>
      <c r="K48">
        <f t="shared" ca="1" si="3"/>
        <v>17</v>
      </c>
      <c r="L48" s="21">
        <f t="shared" si="2"/>
        <v>50</v>
      </c>
      <c r="M48" t="str" cm="1">
        <f t="array" ref="M48">_xlfn.TEXTJOIN(",",TRUE,IF(A48='Player Gender'!A:A,'Player Gender'!C:C,""))</f>
        <v>1977-(1),1970</v>
      </c>
    </row>
    <row r="49" spans="1:13" x14ac:dyDescent="0.35">
      <c r="A49" t="s">
        <v>132</v>
      </c>
      <c r="B49" t="str">
        <f>VLOOKUP(A49, 'Autralian Open'!C:E, 2, FALSE)</f>
        <v>USA</v>
      </c>
      <c r="C49" t="str">
        <f>VLOOKUP(A49, 'Autralian Open'!C:E, 3, FALSE)</f>
        <v>United States</v>
      </c>
      <c r="D49" s="44">
        <f ca="1">AVERAGEIF('Autralian Open'!W:AA,'Player Data'!A49,'Autralian Open'!AA:AA)</f>
        <v>66.666666666666657</v>
      </c>
      <c r="E49" t="str">
        <f>IF(VLOOKUP(A49,'Player Gender'!A:B,2,FALSE)="Women's","Women","Men")</f>
        <v>Men</v>
      </c>
      <c r="F49">
        <f>COUNTIF('Autralian Open'!W:W,'Player Data'!A49)</f>
        <v>1</v>
      </c>
      <c r="G49">
        <f>COUNTIF('Autralian Open'!AB:AB,'Player Data'!A49)</f>
        <v>0</v>
      </c>
      <c r="H49">
        <f t="shared" si="1"/>
        <v>1</v>
      </c>
      <c r="I49">
        <f ca="1">SUMIF('Autralian Open'!W:X,'Player Data'!A49,'Autralian Open'!X:X)</f>
        <v>18</v>
      </c>
      <c r="J49">
        <f ca="1">SUMIF('Autralian Open'!AB:AC,'Player Data'!A49,'Autralian Open'!AC:AC)</f>
        <v>0</v>
      </c>
      <c r="K49">
        <f t="shared" ca="1" si="3"/>
        <v>18</v>
      </c>
      <c r="L49" s="21">
        <f t="shared" si="2"/>
        <v>100</v>
      </c>
      <c r="M49" t="str" cm="1">
        <f t="array" ref="M49">_xlfn.TEXTJOIN(",",TRUE,IF(A49='Player Gender'!A:A,'Player Gender'!C:C,""))</f>
        <v>1977-(1)</v>
      </c>
    </row>
    <row r="50" spans="1:13" x14ac:dyDescent="0.35">
      <c r="A50" t="s">
        <v>130</v>
      </c>
      <c r="B50" t="str">
        <f>VLOOKUP(A50, 'Autralian Open'!C:E, 2, FALSE)</f>
        <v>AUS</v>
      </c>
      <c r="C50" t="str">
        <f>VLOOKUP(A50, 'Autralian Open'!C:E, 3, FALSE)</f>
        <v>Australia</v>
      </c>
      <c r="D50" s="44">
        <f ca="1">AVERAGEIF('Autralian Open'!W:AA,'Player Data'!A50,'Autralian Open'!AA:AA)</f>
        <v>59.523809523809526</v>
      </c>
      <c r="E50" t="str">
        <f>IF(VLOOKUP(A50,'Player Gender'!A:B,2,FALSE)="Women's","Women","Men")</f>
        <v>Men</v>
      </c>
      <c r="F50">
        <f>COUNTIF('Autralian Open'!W:W,'Player Data'!A50)</f>
        <v>1</v>
      </c>
      <c r="G50">
        <f>COUNTIF('Autralian Open'!AB:AB,'Player Data'!A50)</f>
        <v>0</v>
      </c>
      <c r="H50">
        <f t="shared" si="1"/>
        <v>1</v>
      </c>
      <c r="I50">
        <f ca="1">SUMIF('Autralian Open'!W:X,'Player Data'!A50,'Autralian Open'!X:X)</f>
        <v>25</v>
      </c>
      <c r="J50">
        <f ca="1">SUMIF('Autralian Open'!AB:AC,'Player Data'!A50,'Autralian Open'!AC:AC)</f>
        <v>0</v>
      </c>
      <c r="K50">
        <f t="shared" ca="1" si="3"/>
        <v>25</v>
      </c>
      <c r="L50" s="21">
        <f t="shared" si="2"/>
        <v>100</v>
      </c>
      <c r="M50" t="str" cm="1">
        <f t="array" ref="M50">_xlfn.TEXTJOIN(",",TRUE,IF(A50='Player Gender'!A:A,'Player Gender'!C:C,""))</f>
        <v>1976</v>
      </c>
    </row>
    <row r="51" spans="1:13" x14ac:dyDescent="0.35">
      <c r="A51" t="s">
        <v>125</v>
      </c>
      <c r="B51" t="str">
        <f>VLOOKUP(A51, 'Autralian Open'!C:E, 2, FALSE)</f>
        <v>AUS</v>
      </c>
      <c r="C51" t="str">
        <f>VLOOKUP(A51, 'Autralian Open'!C:E, 3, FALSE)</f>
        <v>Australia</v>
      </c>
      <c r="D51" s="44">
        <f ca="1">AVERAGEIF('Autralian Open'!W:AA,'Player Data'!A51,'Autralian Open'!AA:AA)</f>
        <v>56.624168514412418</v>
      </c>
      <c r="E51" t="str">
        <f>IF(VLOOKUP(A51,'Player Gender'!A:B,2,FALSE)="Women's","Women","Men")</f>
        <v>Men</v>
      </c>
      <c r="F51">
        <f>COUNTIF('Autralian Open'!W:W,'Player Data'!A51)</f>
        <v>2</v>
      </c>
      <c r="G51">
        <f>COUNTIF('Autralian Open'!AB:AB,'Player Data'!A51)</f>
        <v>1</v>
      </c>
      <c r="H51">
        <f t="shared" si="1"/>
        <v>3</v>
      </c>
      <c r="I51">
        <f ca="1">SUMIF('Autralian Open'!W:X,'Player Data'!A51,'Autralian Open'!X:X)</f>
        <v>48</v>
      </c>
      <c r="J51">
        <f ca="1">SUMIF('Autralian Open'!AB:AC,'Player Data'!A51,'Autralian Open'!AC:AC)</f>
        <v>17</v>
      </c>
      <c r="K51">
        <f t="shared" ca="1" si="3"/>
        <v>65</v>
      </c>
      <c r="L51" s="21">
        <f t="shared" si="2"/>
        <v>66.666666666666657</v>
      </c>
      <c r="M51" t="str" cm="1">
        <f t="array" ref="M51">_xlfn.TEXTJOIN(",",TRUE,IF(A51='Player Gender'!A:A,'Player Gender'!C:C,""))</f>
        <v>1975,1973,1976</v>
      </c>
    </row>
    <row r="52" spans="1:13" x14ac:dyDescent="0.35">
      <c r="A52" t="s">
        <v>128</v>
      </c>
      <c r="B52" t="str">
        <f>VLOOKUP(A52, 'Autralian Open'!C:E, 2, FALSE)</f>
        <v>USA</v>
      </c>
      <c r="C52" t="str">
        <f>VLOOKUP(A52, 'Autralian Open'!C:E, 3, FALSE)</f>
        <v>United States</v>
      </c>
      <c r="D52" s="44">
        <f ca="1">AVERAGEIF('Autralian Open'!W:AA,'Player Data'!A52,'Autralian Open'!AA:AA)</f>
        <v>54.761904761904766</v>
      </c>
      <c r="E52" t="str">
        <f>IF(VLOOKUP(A52,'Player Gender'!A:B,2,FALSE)="Women's","Women","Men")</f>
        <v>Men</v>
      </c>
      <c r="F52">
        <f>COUNTIF('Autralian Open'!W:W,'Player Data'!A52)</f>
        <v>1</v>
      </c>
      <c r="G52">
        <f>COUNTIF('Autralian Open'!AB:AB,'Player Data'!A52)</f>
        <v>1</v>
      </c>
      <c r="H52">
        <f t="shared" si="1"/>
        <v>2</v>
      </c>
      <c r="I52">
        <f ca="1">SUMIF('Autralian Open'!W:X,'Player Data'!A52,'Autralian Open'!X:X)</f>
        <v>23</v>
      </c>
      <c r="J52">
        <f ca="1">SUMIF('Autralian Open'!AB:AC,'Player Data'!A52,'Autralian Open'!AC:AC)</f>
        <v>21</v>
      </c>
      <c r="K52">
        <f t="shared" ca="1" si="3"/>
        <v>44</v>
      </c>
      <c r="L52" s="21">
        <f t="shared" si="2"/>
        <v>50</v>
      </c>
      <c r="M52" t="str" cm="1">
        <f t="array" ref="M52">_xlfn.TEXTJOIN(",",TRUE,IF(A52='Player Gender'!A:A,'Player Gender'!C:C,""))</f>
        <v>1974,1975</v>
      </c>
    </row>
    <row r="53" spans="1:13" x14ac:dyDescent="0.35">
      <c r="A53" t="s">
        <v>263</v>
      </c>
      <c r="B53" t="str">
        <f>VLOOKUP(A53, 'Autralian Open'!C:E, 2, FALSE)</f>
        <v>AUS</v>
      </c>
      <c r="C53" t="str">
        <f>VLOOKUP(A53, 'Autralian Open'!C:E, 3, FALSE)</f>
        <v>Australia</v>
      </c>
      <c r="D53" s="44">
        <f ca="1">AVERAGEIF('Autralian Open'!W:AA,'Player Data'!A53,'Autralian Open'!AA:AA)</f>
        <v>67.522716296549973</v>
      </c>
      <c r="E53" t="str">
        <f>IF(VLOOKUP(A53,'Player Gender'!A:B,2,FALSE)="Women's","Women","Men")</f>
        <v>Women</v>
      </c>
      <c r="F53">
        <f>COUNTIF('Autralian Open'!W:W,'Player Data'!A53)</f>
        <v>11</v>
      </c>
      <c r="G53">
        <f>COUNTIF('Autralian Open'!AB:AB,'Player Data'!A53)</f>
        <v>1</v>
      </c>
      <c r="H53">
        <f t="shared" si="1"/>
        <v>12</v>
      </c>
      <c r="I53">
        <f ca="1">SUMIF('Autralian Open'!W:X,'Player Data'!A53,'Autralian Open'!X:X)</f>
        <v>130</v>
      </c>
      <c r="J53">
        <f ca="1">SUMIF('Autralian Open'!AB:AC,'Player Data'!A53,'Autralian Open'!AC:AC)</f>
        <v>3</v>
      </c>
      <c r="K53">
        <f t="shared" ca="1" si="3"/>
        <v>133</v>
      </c>
      <c r="L53" s="21">
        <f t="shared" si="2"/>
        <v>91.666666666666657</v>
      </c>
      <c r="M53" t="str" cm="1">
        <f t="array" ref="M53">_xlfn.TEXTJOIN(",",TRUE,IF(A53='Player Gender'!A:A,'Player Gender'!C:C,""))</f>
        <v>1973,1971,1970,1969,1966,1965,1964,1963,1962,1961,1960,1968</v>
      </c>
    </row>
    <row r="54" spans="1:13" x14ac:dyDescent="0.35">
      <c r="A54" t="s">
        <v>266</v>
      </c>
      <c r="B54" t="str">
        <f>VLOOKUP(A54, 'Autralian Open'!C:E, 2, FALSE)</f>
        <v>GBR</v>
      </c>
      <c r="C54" t="str">
        <f>VLOOKUP(A54, 'Autralian Open'!C:E, 3, FALSE)</f>
        <v>United Kingdom</v>
      </c>
      <c r="D54" s="44">
        <f ca="1">AVERAGEIF('Autralian Open'!W:AA,'Player Data'!A54,'Autralian Open'!AA:AA)</f>
        <v>60</v>
      </c>
      <c r="E54" t="str">
        <f>IF(VLOOKUP(A54,'Player Gender'!A:B,2,FALSE)="Women's","Women","Men")</f>
        <v>Women</v>
      </c>
      <c r="F54">
        <f>COUNTIF('Autralian Open'!W:W,'Player Data'!A54)</f>
        <v>1</v>
      </c>
      <c r="G54">
        <f>COUNTIF('Autralian Open'!AB:AB,'Player Data'!A54)</f>
        <v>0</v>
      </c>
      <c r="H54">
        <f t="shared" si="1"/>
        <v>1</v>
      </c>
      <c r="I54">
        <f ca="1">SUMIF('Autralian Open'!W:X,'Player Data'!A54,'Autralian Open'!X:X)</f>
        <v>12</v>
      </c>
      <c r="J54">
        <f ca="1">SUMIF('Autralian Open'!AB:AC,'Player Data'!A54,'Autralian Open'!AC:AC)</f>
        <v>0</v>
      </c>
      <c r="K54">
        <f t="shared" ca="1" si="3"/>
        <v>12</v>
      </c>
      <c r="L54" s="21">
        <f t="shared" si="2"/>
        <v>100</v>
      </c>
      <c r="M54" t="str" cm="1">
        <f t="array" ref="M54">_xlfn.TEXTJOIN(",",TRUE,IF(A54='Player Gender'!A:A,'Player Gender'!C:C,""))</f>
        <v>1972</v>
      </c>
    </row>
    <row r="55" spans="1:13" x14ac:dyDescent="0.35">
      <c r="A55" t="s">
        <v>91</v>
      </c>
      <c r="B55" t="str">
        <f>VLOOKUP(A55, 'Autralian Open'!C:E, 2, FALSE)</f>
        <v>AUS</v>
      </c>
      <c r="C55" t="str">
        <f>VLOOKUP(A55, 'Autralian Open'!C:E, 3, FALSE)</f>
        <v>Australia</v>
      </c>
      <c r="D55" s="44">
        <f ca="1">AVERAGEIF('Autralian Open'!W:AA,'Player Data'!A55,'Autralian Open'!AA:AA)</f>
        <v>64.253501400560225</v>
      </c>
      <c r="E55" t="str">
        <f>IF(VLOOKUP(A55,'Player Gender'!A:B,2,FALSE)="Women's","Women","Men")</f>
        <v>Men</v>
      </c>
      <c r="F55">
        <f>COUNTIF('Autralian Open'!W:W,'Player Data'!A55)</f>
        <v>4</v>
      </c>
      <c r="G55">
        <f>COUNTIF('Autralian Open'!AB:AB,'Player Data'!A55)</f>
        <v>1</v>
      </c>
      <c r="H55">
        <f t="shared" si="1"/>
        <v>5</v>
      </c>
      <c r="I55">
        <f ca="1">SUMIF('Autralian Open'!W:X,'Player Data'!A55,'Autralian Open'!X:X)</f>
        <v>78</v>
      </c>
      <c r="J55">
        <f ca="1">SUMIF('Autralian Open'!AB:AC,'Player Data'!A55,'Autralian Open'!AC:AC)</f>
        <v>19</v>
      </c>
      <c r="K55">
        <f t="shared" ca="1" si="3"/>
        <v>97</v>
      </c>
      <c r="L55" s="21">
        <f t="shared" si="2"/>
        <v>80</v>
      </c>
      <c r="M55" t="str" cm="1">
        <f t="array" ref="M55">_xlfn.TEXTJOIN(",",TRUE,IF(A55='Player Gender'!A:A,'Player Gender'!C:C,""))</f>
        <v>1972,1971,1955,1953,1956</v>
      </c>
    </row>
    <row r="56" spans="1:13" x14ac:dyDescent="0.35">
      <c r="A56" t="s">
        <v>115</v>
      </c>
      <c r="B56" t="str">
        <f>VLOOKUP(A56, 'Autralian Open'!C:E, 2, FALSE)</f>
        <v>USA</v>
      </c>
      <c r="C56" t="str">
        <f>VLOOKUP(A56, 'Autralian Open'!C:E, 3, FALSE)</f>
        <v>United States</v>
      </c>
      <c r="D56" s="44">
        <f ca="1">AVERAGEIF('Autralian Open'!W:AA,'Player Data'!A56,'Autralian Open'!AA:AA)</f>
        <v>61.764705882352942</v>
      </c>
      <c r="E56" t="str">
        <f>IF(VLOOKUP(A56,'Player Gender'!A:B,2,FALSE)="Women's","Women","Men")</f>
        <v>Men</v>
      </c>
      <c r="F56">
        <f>COUNTIF('Autralian Open'!W:W,'Player Data'!A56)</f>
        <v>1</v>
      </c>
      <c r="G56">
        <f>COUNTIF('Autralian Open'!AB:AB,'Player Data'!A56)</f>
        <v>3</v>
      </c>
      <c r="H56">
        <f t="shared" si="1"/>
        <v>4</v>
      </c>
      <c r="I56">
        <f ca="1">SUMIF('Autralian Open'!W:X,'Player Data'!A56,'Autralian Open'!X:X)</f>
        <v>21</v>
      </c>
      <c r="J56">
        <f ca="1">SUMIF('Autralian Open'!AB:AC,'Player Data'!A56,'Autralian Open'!AC:AC)</f>
        <v>35</v>
      </c>
      <c r="K56">
        <f t="shared" ca="1" si="3"/>
        <v>56</v>
      </c>
      <c r="L56" s="21">
        <f t="shared" si="2"/>
        <v>25</v>
      </c>
      <c r="M56" t="str" cm="1">
        <f t="array" ref="M56">_xlfn.TEXTJOIN(",",TRUE,IF(A56='Player Gender'!A:A,'Player Gender'!C:C,""))</f>
        <v>1970,1971,1967,1966</v>
      </c>
    </row>
    <row r="57" spans="1:13" x14ac:dyDescent="0.35">
      <c r="A57" t="s">
        <v>105</v>
      </c>
      <c r="B57" t="str">
        <f>VLOOKUP(A57, 'Autralian Open'!C:E, 2, FALSE)</f>
        <v>AUS</v>
      </c>
      <c r="C57" t="str">
        <f>VLOOKUP(A57, 'Autralian Open'!C:E, 3, FALSE)</f>
        <v>Australia</v>
      </c>
      <c r="D57" s="44">
        <f ca="1">AVERAGEIF('Autralian Open'!W:AA,'Player Data'!A57,'Autralian Open'!AA:AA)</f>
        <v>54.33815350389321</v>
      </c>
      <c r="E57" t="str">
        <f>IF(VLOOKUP(A57,'Player Gender'!A:B,2,FALSE)="Women's","Women","Men")</f>
        <v>Men</v>
      </c>
      <c r="F57">
        <f>COUNTIF('Autralian Open'!W:W,'Player Data'!A57)</f>
        <v>3</v>
      </c>
      <c r="G57">
        <f>COUNTIF('Autralian Open'!AB:AB,'Player Data'!A57)</f>
        <v>1</v>
      </c>
      <c r="H57">
        <f t="shared" si="1"/>
        <v>4</v>
      </c>
      <c r="I57">
        <f ca="1">SUMIF('Autralian Open'!W:X,'Player Data'!A57,'Autralian Open'!X:X)</f>
        <v>69</v>
      </c>
      <c r="J57">
        <f ca="1">SUMIF('Autralian Open'!AB:AC,'Player Data'!A57,'Autralian Open'!AC:AC)</f>
        <v>18</v>
      </c>
      <c r="K57">
        <f t="shared" ca="1" si="3"/>
        <v>87</v>
      </c>
      <c r="L57" s="21">
        <f t="shared" si="2"/>
        <v>75</v>
      </c>
      <c r="M57" t="str" cm="1">
        <f t="array" ref="M57">_xlfn.TEXTJOIN(",",TRUE,IF(A57='Player Gender'!A:A,'Player Gender'!C:C,""))</f>
        <v>1969,1962,1960,1961</v>
      </c>
    </row>
    <row r="58" spans="1:13" x14ac:dyDescent="0.35">
      <c r="A58" t="s">
        <v>262</v>
      </c>
      <c r="B58" t="str">
        <f>VLOOKUP(A58, 'Autralian Open'!C:E, 2, FALSE)</f>
        <v>USA</v>
      </c>
      <c r="C58" t="str">
        <f>VLOOKUP(A58, 'Autralian Open'!C:E, 3, FALSE)</f>
        <v>United States</v>
      </c>
      <c r="D58" s="44">
        <f ca="1">AVERAGEIF('Autralian Open'!W:AA,'Player Data'!A58,'Autralian Open'!AA:AA)</f>
        <v>80</v>
      </c>
      <c r="E58" t="str">
        <f>IF(VLOOKUP(A58,'Player Gender'!A:B,2,FALSE)="Women's","Women","Men")</f>
        <v>Women</v>
      </c>
      <c r="F58">
        <f>COUNTIF('Autralian Open'!W:W,'Player Data'!A58)</f>
        <v>1</v>
      </c>
      <c r="G58">
        <f>COUNTIF('Autralian Open'!AB:AB,'Player Data'!A58)</f>
        <v>1</v>
      </c>
      <c r="H58">
        <f t="shared" si="1"/>
        <v>2</v>
      </c>
      <c r="I58">
        <f ca="1">SUMIF('Autralian Open'!W:X,'Player Data'!A58,'Autralian Open'!X:X)</f>
        <v>12</v>
      </c>
      <c r="J58">
        <f ca="1">SUMIF('Autralian Open'!AB:AC,'Player Data'!A58,'Autralian Open'!AC:AC)</f>
        <v>5</v>
      </c>
      <c r="K58">
        <f t="shared" ca="1" si="3"/>
        <v>17</v>
      </c>
      <c r="L58" s="21">
        <f t="shared" si="2"/>
        <v>50</v>
      </c>
      <c r="M58" t="str" cm="1">
        <f t="array" ref="M58">_xlfn.TEXTJOIN(",",TRUE,IF(A58='Player Gender'!A:A,'Player Gender'!C:C,""))</f>
        <v>1968,1969</v>
      </c>
    </row>
    <row r="59" spans="1:13" x14ac:dyDescent="0.35">
      <c r="A59" t="s">
        <v>453</v>
      </c>
      <c r="B59" t="str">
        <f>VLOOKUP(A59, 'Autralian Open'!C:E, 2, FALSE)</f>
        <v>AUS</v>
      </c>
      <c r="C59" t="str">
        <f>VLOOKUP(A59, 'Autralian Open'!C:E, 3, FALSE)</f>
        <v>Australia</v>
      </c>
      <c r="D59" s="44">
        <f ca="1">AVERAGEIF('Autralian Open'!W:AA,'Player Data'!A59,'Autralian Open'!AA:AA)</f>
        <v>52.173913043478258</v>
      </c>
      <c r="E59" t="str">
        <f>IF(VLOOKUP(A59,'Player Gender'!A:B,2,FALSE)="Women's","Women","Men")</f>
        <v>Men</v>
      </c>
      <c r="F59">
        <f>COUNTIF('Autralian Open'!W:W,'Player Data'!A59)</f>
        <v>1</v>
      </c>
      <c r="G59">
        <f>COUNTIF('Autralian Open'!AB:AB,'Player Data'!A59)</f>
        <v>0</v>
      </c>
      <c r="H59">
        <f t="shared" si="1"/>
        <v>1</v>
      </c>
      <c r="I59">
        <f ca="1">SUMIF('Autralian Open'!W:X,'Player Data'!A59,'Autralian Open'!X:X)</f>
        <v>24</v>
      </c>
      <c r="J59">
        <f ca="1">SUMIF('Autralian Open'!AB:AC,'Player Data'!A59,'Autralian Open'!AC:AC)</f>
        <v>0</v>
      </c>
      <c r="K59">
        <f t="shared" ca="1" si="3"/>
        <v>24</v>
      </c>
      <c r="L59" s="21">
        <f t="shared" si="2"/>
        <v>100</v>
      </c>
      <c r="M59" t="str" cm="1">
        <f t="array" ref="M59">_xlfn.TEXTJOIN(",",TRUE,IF(A59='Player Gender'!A:A,'Player Gender'!C:C,""))</f>
        <v>1968</v>
      </c>
    </row>
    <row r="60" spans="1:13" x14ac:dyDescent="0.35">
      <c r="A60" t="s">
        <v>260</v>
      </c>
      <c r="B60" t="str">
        <f>VLOOKUP(A60, 'Autralian Open'!C:E, 2, FALSE)</f>
        <v>USA</v>
      </c>
      <c r="C60" t="str">
        <f>VLOOKUP(A60, 'Autralian Open'!C:E, 3, FALSE)</f>
        <v>United States</v>
      </c>
      <c r="D60" s="44">
        <f ca="1">AVERAGEIF('Autralian Open'!W:AA,'Player Data'!A60,'Autralian Open'!AA:AA)</f>
        <v>70.588235294117652</v>
      </c>
      <c r="E60" t="str">
        <f>IF(VLOOKUP(A60,'Player Gender'!A:B,2,FALSE)="Women's","Women","Men")</f>
        <v>Women</v>
      </c>
      <c r="F60">
        <f>COUNTIF('Autralian Open'!W:W,'Player Data'!A60)</f>
        <v>1</v>
      </c>
      <c r="G60">
        <f>COUNTIF('Autralian Open'!AB:AB,'Player Data'!A60)</f>
        <v>1</v>
      </c>
      <c r="H60">
        <f t="shared" si="1"/>
        <v>2</v>
      </c>
      <c r="I60">
        <f ca="1">SUMIF('Autralian Open'!W:X,'Player Data'!A60,'Autralian Open'!X:X)</f>
        <v>12</v>
      </c>
      <c r="J60">
        <f ca="1">SUMIF('Autralian Open'!AB:AC,'Player Data'!A60,'Autralian Open'!AC:AC)</f>
        <v>0</v>
      </c>
      <c r="K60">
        <f t="shared" ca="1" si="3"/>
        <v>12</v>
      </c>
      <c r="L60" s="21">
        <f t="shared" si="2"/>
        <v>50</v>
      </c>
      <c r="M60" t="str" cm="1">
        <f t="array" ref="M60">_xlfn.TEXTJOIN(",",TRUE,IF(A60='Player Gender'!A:A,'Player Gender'!C:C,""))</f>
        <v>1967,1966</v>
      </c>
    </row>
    <row r="61" spans="1:13" x14ac:dyDescent="0.35">
      <c r="A61" t="s">
        <v>107</v>
      </c>
      <c r="B61" t="str">
        <f>VLOOKUP(A61, 'Autralian Open'!C:E, 2, FALSE)</f>
        <v>AUS</v>
      </c>
      <c r="C61" t="str">
        <f>VLOOKUP(A61, 'Autralian Open'!C:E, 3, FALSE)</f>
        <v>Australia</v>
      </c>
      <c r="D61" s="44">
        <f ca="1">AVERAGEIF('Autralian Open'!W:AA,'Player Data'!A61,'Autralian Open'!AA:AA)</f>
        <v>61.55528105430011</v>
      </c>
      <c r="E61" t="str">
        <f>IF(VLOOKUP(A61,'Player Gender'!A:B,2,FALSE)="Women's","Women","Men")</f>
        <v>Men</v>
      </c>
      <c r="F61">
        <f>COUNTIF('Autralian Open'!W:W,'Player Data'!A61)</f>
        <v>6</v>
      </c>
      <c r="G61">
        <f>COUNTIF('Autralian Open'!AB:AB,'Player Data'!A61)</f>
        <v>1</v>
      </c>
      <c r="H61">
        <f t="shared" si="1"/>
        <v>7</v>
      </c>
      <c r="I61">
        <f ca="1">SUMIF('Autralian Open'!W:X,'Player Data'!A61,'Autralian Open'!X:X)</f>
        <v>126</v>
      </c>
      <c r="J61">
        <f ca="1">SUMIF('Autralian Open'!AB:AC,'Player Data'!A61,'Autralian Open'!AC:AC)</f>
        <v>20</v>
      </c>
      <c r="K61">
        <f t="shared" ca="1" si="3"/>
        <v>146</v>
      </c>
      <c r="L61" s="21">
        <f t="shared" si="2"/>
        <v>85.714285714285708</v>
      </c>
      <c r="M61" t="str" cm="1">
        <f t="array" ref="M61">_xlfn.TEXTJOIN(",",TRUE,IF(A61='Player Gender'!A:A,'Player Gender'!C:C,""))</f>
        <v>1967,1966,1965,1964,1963,1961,1962</v>
      </c>
    </row>
    <row r="62" spans="1:13" x14ac:dyDescent="0.35">
      <c r="A62" t="s">
        <v>247</v>
      </c>
      <c r="B62" t="str">
        <f>VLOOKUP(A62, 'Autralian Open'!C:E, 2, FALSE)</f>
        <v>AUS</v>
      </c>
      <c r="C62" t="str">
        <f>VLOOKUP(A62, 'Autralian Open'!C:E, 3, FALSE)</f>
        <v>Australia</v>
      </c>
      <c r="D62" s="44">
        <f ca="1">AVERAGEIF('Autralian Open'!W:AA,'Player Data'!A62,'Autralian Open'!AA:AA)</f>
        <v>62.566844919786092</v>
      </c>
      <c r="E62" t="str">
        <f>IF(VLOOKUP(A62,'Player Gender'!A:B,2,FALSE)="Women's","Women","Men")</f>
        <v>Women</v>
      </c>
      <c r="F62">
        <f>COUNTIF('Autralian Open'!W:W,'Player Data'!A62)</f>
        <v>2</v>
      </c>
      <c r="G62">
        <f>COUNTIF('Autralian Open'!AB:AB,'Player Data'!A62)</f>
        <v>0</v>
      </c>
      <c r="H62">
        <f t="shared" si="1"/>
        <v>2</v>
      </c>
      <c r="I62">
        <f ca="1">SUMIF('Autralian Open'!W:X,'Player Data'!A62,'Autralian Open'!X:X)</f>
        <v>30</v>
      </c>
      <c r="J62">
        <f ca="1">SUMIF('Autralian Open'!AB:AC,'Player Data'!A62,'Autralian Open'!AC:AC)</f>
        <v>0</v>
      </c>
      <c r="K62">
        <f t="shared" ca="1" si="3"/>
        <v>30</v>
      </c>
      <c r="L62" s="21">
        <f t="shared" si="2"/>
        <v>100</v>
      </c>
      <c r="M62" t="str" cm="1">
        <f t="array" ref="M62">_xlfn.TEXTJOIN(",",TRUE,IF(A62='Player Gender'!A:A,'Player Gender'!C:C,""))</f>
        <v>1959,1956</v>
      </c>
    </row>
    <row r="63" spans="1:13" x14ac:dyDescent="0.35">
      <c r="A63" t="s">
        <v>385</v>
      </c>
      <c r="B63" t="str">
        <f>VLOOKUP(A63, 'Autralian Open'!C:E, 2, FALSE)</f>
        <v>USA</v>
      </c>
      <c r="C63" t="str">
        <f>VLOOKUP(A63, 'Autralian Open'!C:E, 3, FALSE)</f>
        <v>United States</v>
      </c>
      <c r="D63" s="44">
        <f ca="1">AVERAGEIF('Autralian Open'!W:AA,'Player Data'!A63,'Autralian Open'!AA:AA)</f>
        <v>63.636363636363633</v>
      </c>
      <c r="E63" t="str">
        <f>IF(VLOOKUP(A63,'Player Gender'!A:B,2,FALSE)="Women's","Women","Men")</f>
        <v>Men</v>
      </c>
      <c r="F63">
        <f>COUNTIF('Autralian Open'!W:W,'Player Data'!A63)</f>
        <v>1</v>
      </c>
      <c r="G63">
        <f>COUNTIF('Autralian Open'!AB:AB,'Player Data'!A63)</f>
        <v>0</v>
      </c>
      <c r="H63">
        <f t="shared" si="1"/>
        <v>1</v>
      </c>
      <c r="I63">
        <f ca="1">SUMIF('Autralian Open'!W:X,'Player Data'!A63,'Autralian Open'!X:X)</f>
        <v>21</v>
      </c>
      <c r="J63">
        <f ca="1">SUMIF('Autralian Open'!AB:AC,'Player Data'!A63,'Autralian Open'!AC:AC)</f>
        <v>0</v>
      </c>
      <c r="K63">
        <f t="shared" ca="1" si="3"/>
        <v>21</v>
      </c>
      <c r="L63" s="21">
        <f t="shared" si="2"/>
        <v>100</v>
      </c>
      <c r="M63" t="str" cm="1">
        <f t="array" ref="M63">_xlfn.TEXTJOIN(",",TRUE,IF(A63='Player Gender'!A:A,'Player Gender'!C:C,""))</f>
        <v>1959</v>
      </c>
    </row>
    <row r="64" spans="1:13" x14ac:dyDescent="0.35">
      <c r="A64" t="s">
        <v>251</v>
      </c>
      <c r="B64" t="str">
        <f>VLOOKUP(A64, 'Autralian Open'!C:E, 2, FALSE)</f>
        <v>GBR</v>
      </c>
      <c r="C64" t="str">
        <f>VLOOKUP(A64, 'Autralian Open'!C:E, 3, FALSE)</f>
        <v>United Kingdom</v>
      </c>
      <c r="D64" s="44">
        <f ca="1">AVERAGEIF('Autralian Open'!W:AA,'Player Data'!A64,'Autralian Open'!AA:AA)</f>
        <v>63.157894736842103</v>
      </c>
      <c r="E64" t="str">
        <f>IF(VLOOKUP(A64,'Player Gender'!A:B,2,FALSE)="Women's","Women","Men")</f>
        <v>Women</v>
      </c>
      <c r="F64">
        <f>COUNTIF('Autralian Open'!W:W,'Player Data'!A64)</f>
        <v>1</v>
      </c>
      <c r="G64">
        <f>COUNTIF('Autralian Open'!AB:AB,'Player Data'!A64)</f>
        <v>0</v>
      </c>
      <c r="H64">
        <f t="shared" si="1"/>
        <v>1</v>
      </c>
      <c r="I64">
        <f ca="1">SUMIF('Autralian Open'!W:X,'Player Data'!A64,'Autralian Open'!X:X)</f>
        <v>12</v>
      </c>
      <c r="J64">
        <f ca="1">SUMIF('Autralian Open'!AB:AC,'Player Data'!A64,'Autralian Open'!AC:AC)</f>
        <v>0</v>
      </c>
      <c r="K64">
        <f t="shared" ca="1" si="3"/>
        <v>12</v>
      </c>
      <c r="L64" s="21">
        <f t="shared" si="2"/>
        <v>100</v>
      </c>
      <c r="M64" t="str" cm="1">
        <f t="array" ref="M64">_xlfn.TEXTJOIN(",",TRUE,IF(A64='Player Gender'!A:A,'Player Gender'!C:C,""))</f>
        <v>1958</v>
      </c>
    </row>
    <row r="65" spans="1:13" x14ac:dyDescent="0.35">
      <c r="A65" t="s">
        <v>99</v>
      </c>
      <c r="B65" t="str">
        <f>VLOOKUP(A65, 'Autralian Open'!C:E, 2, FALSE)</f>
        <v>AUS</v>
      </c>
      <c r="C65" t="str">
        <f>VLOOKUP(A65, 'Autralian Open'!C:E, 3, FALSE)</f>
        <v>Australia</v>
      </c>
      <c r="D65" s="44">
        <f ca="1">AVERAGEIF('Autralian Open'!W:AA,'Player Data'!A65,'Autralian Open'!AA:AA)</f>
        <v>59.368565545641729</v>
      </c>
      <c r="E65" t="str">
        <f>IF(VLOOKUP(A65,'Player Gender'!A:B,2,FALSE)="Women's","Women","Men")</f>
        <v>Men</v>
      </c>
      <c r="F65">
        <f>COUNTIF('Autralian Open'!W:W,'Player Data'!A65)</f>
        <v>2</v>
      </c>
      <c r="G65">
        <f>COUNTIF('Autralian Open'!AB:AB,'Player Data'!A65)</f>
        <v>0</v>
      </c>
      <c r="H65">
        <f t="shared" si="1"/>
        <v>2</v>
      </c>
      <c r="I65">
        <f ca="1">SUMIF('Autralian Open'!W:X,'Player Data'!A65,'Autralian Open'!X:X)</f>
        <v>46</v>
      </c>
      <c r="J65">
        <f ca="1">SUMIF('Autralian Open'!AB:AC,'Player Data'!A65,'Autralian Open'!AC:AC)</f>
        <v>0</v>
      </c>
      <c r="K65">
        <f t="shared" ca="1" si="3"/>
        <v>46</v>
      </c>
      <c r="L65" s="21">
        <f t="shared" si="2"/>
        <v>100</v>
      </c>
      <c r="M65" t="str" cm="1">
        <f t="array" ref="M65">_xlfn.TEXTJOIN(",",TRUE,IF(A65='Player Gender'!A:A,'Player Gender'!C:C,""))</f>
        <v>1958,1957</v>
      </c>
    </row>
    <row r="66" spans="1:13" x14ac:dyDescent="0.35">
      <c r="A66" t="s">
        <v>249</v>
      </c>
      <c r="B66" t="str">
        <f>VLOOKUP(A66, 'Autralian Open'!C:E, 2, FALSE)</f>
        <v>USA</v>
      </c>
      <c r="C66" t="str">
        <f>VLOOKUP(A66, 'Autralian Open'!C:E, 3, FALSE)</f>
        <v>United States</v>
      </c>
      <c r="D66" s="44">
        <f ca="1">AVERAGEIF('Autralian Open'!W:AA,'Player Data'!A66,'Autralian Open'!AA:AA)</f>
        <v>63.157894736842103</v>
      </c>
      <c r="E66" t="str">
        <f>IF(VLOOKUP(A66,'Player Gender'!A:B,2,FALSE)="Women's","Women","Men")</f>
        <v>Women</v>
      </c>
      <c r="F66">
        <f>COUNTIF('Autralian Open'!W:W,'Player Data'!A66)</f>
        <v>1</v>
      </c>
      <c r="G66">
        <f>COUNTIF('Autralian Open'!AB:AB,'Player Data'!A66)</f>
        <v>0</v>
      </c>
      <c r="H66">
        <f t="shared" si="1"/>
        <v>1</v>
      </c>
      <c r="I66">
        <f ca="1">SUMIF('Autralian Open'!W:X,'Player Data'!A66,'Autralian Open'!X:X)</f>
        <v>12</v>
      </c>
      <c r="J66">
        <f ca="1">SUMIF('Autralian Open'!AB:AC,'Player Data'!A66,'Autralian Open'!AC:AC)</f>
        <v>0</v>
      </c>
      <c r="K66">
        <f t="shared" ca="1" si="3"/>
        <v>12</v>
      </c>
      <c r="L66" s="21">
        <f t="shared" si="2"/>
        <v>100</v>
      </c>
      <c r="M66" t="str" cm="1">
        <f t="array" ref="M66">_xlfn.TEXTJOIN(",",TRUE,IF(A66='Player Gender'!A:A,'Player Gender'!C:C,""))</f>
        <v>1957</v>
      </c>
    </row>
    <row r="67" spans="1:13" x14ac:dyDescent="0.35">
      <c r="A67" t="s">
        <v>96</v>
      </c>
      <c r="B67" t="str">
        <f>VLOOKUP(A67, 'Autralian Open'!C:E, 2, FALSE)</f>
        <v>AUS</v>
      </c>
      <c r="C67" t="str">
        <f>VLOOKUP(A67, 'Autralian Open'!C:E, 3, FALSE)</f>
        <v>Australia</v>
      </c>
      <c r="D67" s="44">
        <f ca="1">AVERAGEIF('Autralian Open'!W:AA,'Player Data'!A67,'Autralian Open'!AA:AA)</f>
        <v>53.658536585365859</v>
      </c>
      <c r="E67" t="str">
        <f>IF(VLOOKUP(A67,'Player Gender'!A:B,2,FALSE)="Women's","Women","Men")</f>
        <v>Men</v>
      </c>
      <c r="F67">
        <f>COUNTIF('Autralian Open'!W:W,'Player Data'!A67)</f>
        <v>1</v>
      </c>
      <c r="G67">
        <f>COUNTIF('Autralian Open'!AB:AB,'Player Data'!A67)</f>
        <v>1</v>
      </c>
      <c r="H67">
        <f t="shared" ref="H67:H130" si="4">F67+G67</f>
        <v>2</v>
      </c>
      <c r="I67">
        <f ca="1">SUMIF('Autralian Open'!W:X,'Player Data'!A67,'Autralian Open'!X:X)</f>
        <v>22</v>
      </c>
      <c r="J67">
        <f ca="1">SUMIF('Autralian Open'!AB:AC,'Player Data'!A67,'Autralian Open'!AC:AC)</f>
        <v>15</v>
      </c>
      <c r="K67">
        <f t="shared" ca="1" si="3"/>
        <v>37</v>
      </c>
      <c r="L67" s="21">
        <f t="shared" ref="L67:L130" si="5">F67/H67*100</f>
        <v>50</v>
      </c>
      <c r="M67" t="str" cm="1">
        <f t="array" ref="M67">_xlfn.TEXTJOIN(",",TRUE,IF(A67='Player Gender'!A:A,'Player Gender'!C:C,""))</f>
        <v>1956,1955</v>
      </c>
    </row>
    <row r="68" spans="1:13" x14ac:dyDescent="0.35">
      <c r="A68" t="s">
        <v>246</v>
      </c>
      <c r="B68" t="str">
        <f>VLOOKUP(A68, 'Autralian Open'!C:E, 2, FALSE)</f>
        <v>AUS</v>
      </c>
      <c r="C68" t="str">
        <f>VLOOKUP(A68, 'Autralian Open'!C:E, 3, FALSE)</f>
        <v>Australia</v>
      </c>
      <c r="D68" s="44">
        <f ca="1">AVERAGEIF('Autralian Open'!W:AA,'Player Data'!A68,'Autralian Open'!AA:AA)</f>
        <v>63.157894736842103</v>
      </c>
      <c r="E68" t="str">
        <f>IF(VLOOKUP(A68,'Player Gender'!A:B,2,FALSE)="Women's","Women","Men")</f>
        <v>Women</v>
      </c>
      <c r="F68">
        <f>COUNTIF('Autralian Open'!W:W,'Player Data'!A68)</f>
        <v>1</v>
      </c>
      <c r="G68">
        <f>COUNTIF('Autralian Open'!AB:AB,'Player Data'!A68)</f>
        <v>0</v>
      </c>
      <c r="H68">
        <f t="shared" si="4"/>
        <v>1</v>
      </c>
      <c r="I68">
        <f ca="1">SUMIF('Autralian Open'!W:X,'Player Data'!A68,'Autralian Open'!X:X)</f>
        <v>12</v>
      </c>
      <c r="J68">
        <f ca="1">SUMIF('Autralian Open'!AB:AC,'Player Data'!A68,'Autralian Open'!AC:AC)</f>
        <v>0</v>
      </c>
      <c r="K68">
        <f t="shared" ca="1" si="3"/>
        <v>12</v>
      </c>
      <c r="L68" s="21">
        <f t="shared" si="5"/>
        <v>100</v>
      </c>
      <c r="M68" t="str" cm="1">
        <f t="array" ref="M68">_xlfn.TEXTJOIN(",",TRUE,IF(A68='Player Gender'!A:A,'Player Gender'!C:C,""))</f>
        <v>1955</v>
      </c>
    </row>
    <row r="69" spans="1:13" x14ac:dyDescent="0.35">
      <c r="A69" t="s">
        <v>232</v>
      </c>
      <c r="B69" t="str">
        <f>VLOOKUP(A69, 'Autralian Open'!C:E, 2, FALSE)</f>
        <v>AUS</v>
      </c>
      <c r="C69" t="str">
        <f>VLOOKUP(A69, 'Autralian Open'!C:E, 3, FALSE)</f>
        <v>Australia</v>
      </c>
      <c r="D69" s="44">
        <f ca="1">AVERAGEIF('Autralian Open'!W:AA,'Player Data'!A69,'Autralian Open'!AA:AA)</f>
        <v>66.873065015479881</v>
      </c>
      <c r="E69" t="str">
        <f>IF(VLOOKUP(A69,'Player Gender'!A:B,2,FALSE)="Women's","Women","Men")</f>
        <v>Women</v>
      </c>
      <c r="F69">
        <f>COUNTIF('Autralian Open'!W:W,'Player Data'!A69)</f>
        <v>2</v>
      </c>
      <c r="G69">
        <f>COUNTIF('Autralian Open'!AB:AB,'Player Data'!A69)</f>
        <v>4</v>
      </c>
      <c r="H69">
        <f t="shared" si="4"/>
        <v>6</v>
      </c>
      <c r="I69">
        <f ca="1">SUMIF('Autralian Open'!W:X,'Player Data'!A69,'Autralian Open'!X:X)</f>
        <v>24</v>
      </c>
      <c r="J69">
        <f ca="1">SUMIF('Autralian Open'!AB:AC,'Player Data'!A69,'Autralian Open'!AC:AC)</f>
        <v>39</v>
      </c>
      <c r="K69">
        <f t="shared" ca="1" si="3"/>
        <v>63</v>
      </c>
      <c r="L69" s="21">
        <f t="shared" si="5"/>
        <v>33.333333333333329</v>
      </c>
      <c r="M69" t="str" cm="1">
        <f t="array" ref="M69">_xlfn.TEXTJOIN(",",TRUE,IF(A69='Player Gender'!A:A,'Player Gender'!C:C,""))</f>
        <v>1954,1952,1956,1955,1951,1940</v>
      </c>
    </row>
    <row r="70" spans="1:13" x14ac:dyDescent="0.35">
      <c r="A70" t="s">
        <v>92</v>
      </c>
      <c r="B70" t="str">
        <f>VLOOKUP(A70, 'Autralian Open'!C:E, 2, FALSE)</f>
        <v>AUS</v>
      </c>
      <c r="C70" t="str">
        <f>VLOOKUP(A70, 'Autralian Open'!C:E, 3, FALSE)</f>
        <v>Australia</v>
      </c>
      <c r="D70" s="44">
        <f ca="1">AVERAGEIF('Autralian Open'!W:AA,'Player Data'!A70,'Autralian Open'!AA:AA)</f>
        <v>56.25</v>
      </c>
      <c r="E70" t="str">
        <f>IF(VLOOKUP(A70,'Player Gender'!A:B,2,FALSE)="Women's","Women","Men")</f>
        <v>Men</v>
      </c>
      <c r="F70">
        <f>COUNTIF('Autralian Open'!W:W,'Player Data'!A70)</f>
        <v>1</v>
      </c>
      <c r="G70">
        <f>COUNTIF('Autralian Open'!AB:AB,'Player Data'!A70)</f>
        <v>1</v>
      </c>
      <c r="H70">
        <f t="shared" si="4"/>
        <v>2</v>
      </c>
      <c r="I70">
        <f ca="1">SUMIF('Autralian Open'!W:X,'Player Data'!A70,'Autralian Open'!X:X)</f>
        <v>18</v>
      </c>
      <c r="J70">
        <f ca="1">SUMIF('Autralian Open'!AB:AC,'Player Data'!A70,'Autralian Open'!AC:AC)</f>
        <v>7</v>
      </c>
      <c r="K70">
        <f t="shared" ca="1" si="3"/>
        <v>25</v>
      </c>
      <c r="L70" s="21">
        <f t="shared" si="5"/>
        <v>50</v>
      </c>
      <c r="M70" t="str" cm="1">
        <f t="array" ref="M70">_xlfn.TEXTJOIN(",",TRUE,IF(A70='Player Gender'!A:A,'Player Gender'!C:C,""))</f>
        <v>1954,1953</v>
      </c>
    </row>
    <row r="71" spans="1:13" x14ac:dyDescent="0.35">
      <c r="A71" t="s">
        <v>243</v>
      </c>
      <c r="B71" t="str">
        <f>VLOOKUP(A71, 'Autralian Open'!C:E, 2, FALSE)</f>
        <v>USA</v>
      </c>
      <c r="C71" t="str">
        <f>VLOOKUP(A71, 'Autralian Open'!C:E, 3, FALSE)</f>
        <v>United States</v>
      </c>
      <c r="D71" s="44">
        <f ca="1">AVERAGEIF('Autralian Open'!W:AA,'Player Data'!A71,'Autralian Open'!AA:AA)</f>
        <v>70.588235294117652</v>
      </c>
      <c r="E71" t="str">
        <f>IF(VLOOKUP(A71,'Player Gender'!A:B,2,FALSE)="Women's","Women","Men")</f>
        <v>Women</v>
      </c>
      <c r="F71">
        <f>COUNTIF('Autralian Open'!W:W,'Player Data'!A71)</f>
        <v>1</v>
      </c>
      <c r="G71">
        <f>COUNTIF('Autralian Open'!AB:AB,'Player Data'!A71)</f>
        <v>0</v>
      </c>
      <c r="H71">
        <f t="shared" si="4"/>
        <v>1</v>
      </c>
      <c r="I71">
        <f ca="1">SUMIF('Autralian Open'!W:X,'Player Data'!A71,'Autralian Open'!X:X)</f>
        <v>12</v>
      </c>
      <c r="J71">
        <f ca="1">SUMIF('Autralian Open'!AB:AC,'Player Data'!A71,'Autralian Open'!AC:AC)</f>
        <v>0</v>
      </c>
      <c r="K71">
        <f t="shared" ca="1" si="3"/>
        <v>12</v>
      </c>
      <c r="L71" s="21">
        <f t="shared" si="5"/>
        <v>100</v>
      </c>
      <c r="M71" t="str" cm="1">
        <f t="array" ref="M71">_xlfn.TEXTJOIN(",",TRUE,IF(A71='Player Gender'!A:A,'Player Gender'!C:C,""))</f>
        <v>1953</v>
      </c>
    </row>
    <row r="72" spans="1:13" x14ac:dyDescent="0.35">
      <c r="A72" t="s">
        <v>86</v>
      </c>
      <c r="B72" t="str">
        <f>VLOOKUP(A72, 'Autralian Open'!C:E, 2, FALSE)</f>
        <v>AUS</v>
      </c>
      <c r="C72" t="str">
        <f>VLOOKUP(A72, 'Autralian Open'!C:E, 3, FALSE)</f>
        <v>Australia</v>
      </c>
      <c r="D72" s="44">
        <f ca="1">AVERAGEIF('Autralian Open'!W:AA,'Player Data'!A72,'Autralian Open'!AA:AA)</f>
        <v>54</v>
      </c>
      <c r="E72" t="str">
        <f>IF(VLOOKUP(A72,'Player Gender'!A:B,2,FALSE)="Women's","Women","Men")</f>
        <v>Men</v>
      </c>
      <c r="F72">
        <f>COUNTIF('Autralian Open'!W:W,'Player Data'!A72)</f>
        <v>1</v>
      </c>
      <c r="G72">
        <f>COUNTIF('Autralian Open'!AB:AB,'Player Data'!A72)</f>
        <v>2</v>
      </c>
      <c r="H72">
        <f t="shared" si="4"/>
        <v>3</v>
      </c>
      <c r="I72">
        <f ca="1">SUMIF('Autralian Open'!W:X,'Player Data'!A72,'Autralian Open'!X:X)</f>
        <v>27</v>
      </c>
      <c r="J72">
        <f ca="1">SUMIF('Autralian Open'!AB:AC,'Player Data'!A72,'Autralian Open'!AC:AC)</f>
        <v>27</v>
      </c>
      <c r="K72">
        <f t="shared" ca="1" si="3"/>
        <v>54</v>
      </c>
      <c r="L72" s="21">
        <f t="shared" si="5"/>
        <v>33.333333333333329</v>
      </c>
      <c r="M72" t="str" cm="1">
        <f t="array" ref="M72">_xlfn.TEXTJOIN(",",TRUE,IF(A72='Player Gender'!A:A,'Player Gender'!C:C,""))</f>
        <v>1952,1951,1950</v>
      </c>
    </row>
    <row r="73" spans="1:13" x14ac:dyDescent="0.35">
      <c r="A73" t="s">
        <v>223</v>
      </c>
      <c r="B73" t="str">
        <f>VLOOKUP(A73, 'Autralian Open'!C:E, 2, FALSE)</f>
        <v>AUS</v>
      </c>
      <c r="C73" t="str">
        <f>VLOOKUP(A73, 'Autralian Open'!C:E, 3, FALSE)</f>
        <v>Australia</v>
      </c>
      <c r="D73" s="44">
        <f ca="1">AVERAGEIF('Autralian Open'!W:AA,'Player Data'!A73,'Autralian Open'!AA:AA)</f>
        <v>64.927047219566944</v>
      </c>
      <c r="E73" t="str">
        <f>IF(VLOOKUP(A73,'Player Gender'!A:B,2,FALSE)="Women's","Women","Men")</f>
        <v>Women</v>
      </c>
      <c r="F73">
        <f>COUNTIF('Autralian Open'!W:W,'Player Data'!A73)</f>
        <v>6</v>
      </c>
      <c r="G73">
        <f>COUNTIF('Autralian Open'!AB:AB,'Player Data'!A73)</f>
        <v>2</v>
      </c>
      <c r="H73">
        <f t="shared" si="4"/>
        <v>8</v>
      </c>
      <c r="I73">
        <f ca="1">SUMIF('Autralian Open'!W:X,'Player Data'!A73,'Autralian Open'!X:X)</f>
        <v>83</v>
      </c>
      <c r="J73">
        <f ca="1">SUMIF('Autralian Open'!AB:AC,'Player Data'!A73,'Autralian Open'!AC:AC)</f>
        <v>15</v>
      </c>
      <c r="K73">
        <f t="shared" ca="1" si="3"/>
        <v>98</v>
      </c>
      <c r="L73" s="21">
        <f t="shared" si="5"/>
        <v>75</v>
      </c>
      <c r="M73" t="str" cm="1">
        <f t="array" ref="M73">_xlfn.TEXTJOIN(",",TRUE,IF(A73='Player Gender'!A:A,'Player Gender'!C:C,""))</f>
        <v>1951,1948,1947,1946,1940,1937,1949,1936</v>
      </c>
    </row>
    <row r="74" spans="1:13" x14ac:dyDescent="0.35">
      <c r="A74" t="s">
        <v>88</v>
      </c>
      <c r="B74" t="str">
        <f>VLOOKUP(A74, 'Autralian Open'!C:E, 2, FALSE)</f>
        <v>USA</v>
      </c>
      <c r="C74" t="str">
        <f>VLOOKUP(A74, 'Autralian Open'!C:E, 3, FALSE)</f>
        <v>United States</v>
      </c>
      <c r="D74" s="44">
        <f ca="1">AVERAGEIF('Autralian Open'!W:AA,'Player Data'!A74,'Autralian Open'!AA:AA)</f>
        <v>60.606060606060609</v>
      </c>
      <c r="E74" t="str">
        <f>IF(VLOOKUP(A74,'Player Gender'!A:B,2,FALSE)="Women's","Women","Men")</f>
        <v>Men</v>
      </c>
      <c r="F74">
        <f>COUNTIF('Autralian Open'!W:W,'Player Data'!A74)</f>
        <v>1</v>
      </c>
      <c r="G74">
        <f>COUNTIF('Autralian Open'!AB:AB,'Player Data'!A74)</f>
        <v>0</v>
      </c>
      <c r="H74">
        <f t="shared" si="4"/>
        <v>1</v>
      </c>
      <c r="I74">
        <f ca="1">SUMIF('Autralian Open'!W:X,'Player Data'!A74,'Autralian Open'!X:X)</f>
        <v>20</v>
      </c>
      <c r="J74">
        <f ca="1">SUMIF('Autralian Open'!AB:AC,'Player Data'!A74,'Autralian Open'!AC:AC)</f>
        <v>0</v>
      </c>
      <c r="K74">
        <f t="shared" ca="1" si="3"/>
        <v>20</v>
      </c>
      <c r="L74" s="21">
        <f t="shared" si="5"/>
        <v>100</v>
      </c>
      <c r="M74" t="str" cm="1">
        <f t="array" ref="M74">_xlfn.TEXTJOIN(",",TRUE,IF(A74='Player Gender'!A:A,'Player Gender'!C:C,""))</f>
        <v>1951</v>
      </c>
    </row>
    <row r="75" spans="1:13" x14ac:dyDescent="0.35">
      <c r="A75" t="s">
        <v>239</v>
      </c>
      <c r="B75" t="str">
        <f>VLOOKUP(A75, 'Autralian Open'!C:E, 2, FALSE)</f>
        <v>USA</v>
      </c>
      <c r="C75" t="str">
        <f>VLOOKUP(A75, 'Autralian Open'!C:E, 3, FALSE)</f>
        <v>United States</v>
      </c>
      <c r="D75" s="44">
        <f ca="1">AVERAGEIF('Autralian Open'!W:AA,'Player Data'!A75,'Autralian Open'!AA:AA)</f>
        <v>51.724137931034484</v>
      </c>
      <c r="E75" t="str">
        <f>IF(VLOOKUP(A75,'Player Gender'!A:B,2,FALSE)="Women's","Women","Men")</f>
        <v>Women</v>
      </c>
      <c r="F75">
        <f>COUNTIF('Autralian Open'!W:W,'Player Data'!A75)</f>
        <v>1</v>
      </c>
      <c r="G75">
        <f>COUNTIF('Autralian Open'!AB:AB,'Player Data'!A75)</f>
        <v>0</v>
      </c>
      <c r="H75">
        <f t="shared" si="4"/>
        <v>1</v>
      </c>
      <c r="I75">
        <f ca="1">SUMIF('Autralian Open'!W:X,'Player Data'!A75,'Autralian Open'!X:X)</f>
        <v>15</v>
      </c>
      <c r="J75">
        <f ca="1">SUMIF('Autralian Open'!AB:AC,'Player Data'!A75,'Autralian Open'!AC:AC)</f>
        <v>0</v>
      </c>
      <c r="K75">
        <f t="shared" ca="1" si="3"/>
        <v>15</v>
      </c>
      <c r="L75" s="21">
        <f t="shared" si="5"/>
        <v>100</v>
      </c>
      <c r="M75" t="str" cm="1">
        <f t="array" ref="M75">_xlfn.TEXTJOIN(",",TRUE,IF(A75='Player Gender'!A:A,'Player Gender'!C:C,""))</f>
        <v>1950</v>
      </c>
    </row>
    <row r="76" spans="1:13" x14ac:dyDescent="0.35">
      <c r="A76" t="s">
        <v>84</v>
      </c>
      <c r="B76" t="str">
        <f>VLOOKUP(A76, 'Autralian Open'!C:E, 2, FALSE)</f>
        <v>AUS</v>
      </c>
      <c r="C76" t="str">
        <f>VLOOKUP(A76, 'Autralian Open'!C:E, 3, FALSE)</f>
        <v>Australia</v>
      </c>
      <c r="D76" s="44">
        <f ca="1">AVERAGEIF('Autralian Open'!W:AA,'Player Data'!A76,'Autralian Open'!AA:AA)</f>
        <v>66.555555555555557</v>
      </c>
      <c r="E76" t="str">
        <f>IF(VLOOKUP(A76,'Player Gender'!A:B,2,FALSE)="Women's","Women","Men")</f>
        <v>Men</v>
      </c>
      <c r="F76">
        <f>COUNTIF('Autralian Open'!W:W,'Player Data'!A76)</f>
        <v>2</v>
      </c>
      <c r="G76">
        <f>COUNTIF('Autralian Open'!AB:AB,'Player Data'!A76)</f>
        <v>1</v>
      </c>
      <c r="H76">
        <f t="shared" si="4"/>
        <v>3</v>
      </c>
      <c r="I76">
        <f ca="1">SUMIF('Autralian Open'!W:X,'Player Data'!A76,'Autralian Open'!X:X)</f>
        <v>40</v>
      </c>
      <c r="J76">
        <f ca="1">SUMIF('Autralian Open'!AB:AC,'Player Data'!A76,'Autralian Open'!AC:AC)</f>
        <v>23</v>
      </c>
      <c r="K76">
        <f t="shared" ca="1" si="3"/>
        <v>63</v>
      </c>
      <c r="L76" s="21">
        <f t="shared" si="5"/>
        <v>66.666666666666657</v>
      </c>
      <c r="M76" t="str" cm="1">
        <f t="array" ref="M76">_xlfn.TEXTJOIN(",",TRUE,IF(A76='Player Gender'!A:A,'Player Gender'!C:C,""))</f>
        <v>1950,1949,1952</v>
      </c>
    </row>
    <row r="77" spans="1:13" x14ac:dyDescent="0.35">
      <c r="A77" t="s">
        <v>237</v>
      </c>
      <c r="B77" t="str">
        <f>VLOOKUP(A77, 'Autralian Open'!C:E, 2, FALSE)</f>
        <v>USA</v>
      </c>
      <c r="C77" t="str">
        <f>VLOOKUP(A77, 'Autralian Open'!C:E, 3, FALSE)</f>
        <v>United States</v>
      </c>
      <c r="D77" s="44">
        <f ca="1">AVERAGEIF('Autralian Open'!W:AA,'Player Data'!A77,'Autralian Open'!AA:AA)</f>
        <v>63.157894736842103</v>
      </c>
      <c r="E77" t="str">
        <f>IF(VLOOKUP(A77,'Player Gender'!A:B,2,FALSE)="Women's","Women","Men")</f>
        <v>Women</v>
      </c>
      <c r="F77">
        <f>COUNTIF('Autralian Open'!W:W,'Player Data'!A77)</f>
        <v>1</v>
      </c>
      <c r="G77">
        <f>COUNTIF('Autralian Open'!AB:AB,'Player Data'!A77)</f>
        <v>1</v>
      </c>
      <c r="H77">
        <f t="shared" si="4"/>
        <v>2</v>
      </c>
      <c r="I77">
        <f ca="1">SUMIF('Autralian Open'!W:X,'Player Data'!A77,'Autralian Open'!X:X)</f>
        <v>12</v>
      </c>
      <c r="J77">
        <f ca="1">SUMIF('Autralian Open'!AB:AC,'Player Data'!A77,'Autralian Open'!AC:AC)</f>
        <v>14</v>
      </c>
      <c r="K77">
        <f t="shared" ca="1" si="3"/>
        <v>26</v>
      </c>
      <c r="L77" s="21">
        <f t="shared" si="5"/>
        <v>50</v>
      </c>
      <c r="M77" t="str" cm="1">
        <f t="array" ref="M77">_xlfn.TEXTJOIN(",",TRUE,IF(A77='Player Gender'!A:A,'Player Gender'!C:C,""))</f>
        <v>1949,1950</v>
      </c>
    </row>
    <row r="78" spans="1:13" x14ac:dyDescent="0.35">
      <c r="A78" t="s">
        <v>71</v>
      </c>
      <c r="B78" t="str">
        <f>VLOOKUP(A78, 'Autralian Open'!C:E, 2, FALSE)</f>
        <v>AUS</v>
      </c>
      <c r="C78" t="str">
        <f>VLOOKUP(A78, 'Autralian Open'!C:E, 3, FALSE)</f>
        <v>Australia</v>
      </c>
      <c r="D78" s="44">
        <f ca="1">AVERAGEIF('Autralian Open'!W:AA,'Player Data'!A78,'Autralian Open'!AA:AA)</f>
        <v>59.985754985754987</v>
      </c>
      <c r="E78" t="str">
        <f>IF(VLOOKUP(A78,'Player Gender'!A:B,2,FALSE)="Women's","Women","Men")</f>
        <v>Men</v>
      </c>
      <c r="F78">
        <f>COUNTIF('Autralian Open'!W:W,'Player Data'!A78)</f>
        <v>3</v>
      </c>
      <c r="G78">
        <f>COUNTIF('Autralian Open'!AB:AB,'Player Data'!A78)</f>
        <v>1</v>
      </c>
      <c r="H78">
        <f t="shared" si="4"/>
        <v>4</v>
      </c>
      <c r="I78">
        <f ca="1">SUMIF('Autralian Open'!W:X,'Player Data'!A78,'Autralian Open'!X:X)</f>
        <v>69</v>
      </c>
      <c r="J78">
        <f ca="1">SUMIF('Autralian Open'!AB:AC,'Player Data'!A78,'Autralian Open'!AC:AC)</f>
        <v>8</v>
      </c>
      <c r="K78">
        <f t="shared" ca="1" si="3"/>
        <v>77</v>
      </c>
      <c r="L78" s="21">
        <f t="shared" si="5"/>
        <v>75</v>
      </c>
      <c r="M78" t="str" cm="1">
        <f t="array" ref="M78">_xlfn.TEXTJOIN(",",TRUE,IF(A78='Player Gender'!A:A,'Player Gender'!C:C,""))</f>
        <v>1948,1940,1936,1939</v>
      </c>
    </row>
    <row r="79" spans="1:13" x14ac:dyDescent="0.35">
      <c r="A79" t="s">
        <v>80</v>
      </c>
      <c r="B79" t="str">
        <f>VLOOKUP(A79, 'Autralian Open'!C:E, 2, FALSE)</f>
        <v>AUS</v>
      </c>
      <c r="C79" t="str">
        <f>VLOOKUP(A79, 'Autralian Open'!C:E, 3, FALSE)</f>
        <v>Australia</v>
      </c>
      <c r="D79" s="44">
        <f ca="1">AVERAGEIF('Autralian Open'!W:AA,'Player Data'!A79,'Autralian Open'!AA:AA)</f>
        <v>50.909090909090907</v>
      </c>
      <c r="E79" t="str">
        <f>IF(VLOOKUP(A79,'Player Gender'!A:B,2,FALSE)="Women's","Women","Men")</f>
        <v>Men</v>
      </c>
      <c r="F79">
        <f>COUNTIF('Autralian Open'!W:W,'Player Data'!A79)</f>
        <v>1</v>
      </c>
      <c r="G79">
        <f>COUNTIF('Autralian Open'!AB:AB,'Player Data'!A79)</f>
        <v>1</v>
      </c>
      <c r="H79">
        <f t="shared" si="4"/>
        <v>2</v>
      </c>
      <c r="I79">
        <f ca="1">SUMIF('Autralian Open'!W:X,'Player Data'!A79,'Autralian Open'!X:X)</f>
        <v>28</v>
      </c>
      <c r="J79">
        <f ca="1">SUMIF('Autralian Open'!AB:AC,'Player Data'!A79,'Autralian Open'!AC:AC)</f>
        <v>23</v>
      </c>
      <c r="K79">
        <f t="shared" ca="1" si="3"/>
        <v>51</v>
      </c>
      <c r="L79" s="21">
        <f t="shared" si="5"/>
        <v>50</v>
      </c>
      <c r="M79" t="str" cm="1">
        <f t="array" ref="M79">_xlfn.TEXTJOIN(",",TRUE,IF(A79='Player Gender'!A:A,'Player Gender'!C:C,""))</f>
        <v>1947,1946</v>
      </c>
    </row>
    <row r="80" spans="1:13" x14ac:dyDescent="0.35">
      <c r="A80" t="s">
        <v>74</v>
      </c>
      <c r="B80" t="str">
        <f>VLOOKUP(A80, 'Autralian Open'!C:E, 2, FALSE)</f>
        <v>AUS</v>
      </c>
      <c r="C80" t="str">
        <f>VLOOKUP(A80, 'Autralian Open'!C:E, 3, FALSE)</f>
        <v>Australia</v>
      </c>
      <c r="D80" s="44">
        <f ca="1">AVERAGEIF('Autralian Open'!W:AA,'Player Data'!A80,'Autralian Open'!AA:AA)</f>
        <v>61.615384615384613</v>
      </c>
      <c r="E80" t="str">
        <f>IF(VLOOKUP(A80,'Player Gender'!A:B,2,FALSE)="Women's","Women","Men")</f>
        <v>Men</v>
      </c>
      <c r="F80">
        <f>COUNTIF('Autralian Open'!W:W,'Player Data'!A80)</f>
        <v>2</v>
      </c>
      <c r="G80">
        <f>COUNTIF('Autralian Open'!AB:AB,'Player Data'!A80)</f>
        <v>5</v>
      </c>
      <c r="H80">
        <f t="shared" si="4"/>
        <v>7</v>
      </c>
      <c r="I80">
        <f ca="1">SUMIF('Autralian Open'!W:X,'Player Data'!A80,'Autralian Open'!X:X)</f>
        <v>45</v>
      </c>
      <c r="J80">
        <f ca="1">SUMIF('Autralian Open'!AB:AC,'Player Data'!A80,'Autralian Open'!AC:AC)</f>
        <v>79</v>
      </c>
      <c r="K80">
        <f t="shared" ca="1" si="3"/>
        <v>124</v>
      </c>
      <c r="L80" s="21">
        <f t="shared" si="5"/>
        <v>28.571428571428569</v>
      </c>
      <c r="M80" t="str" cm="1">
        <f t="array" ref="M80">_xlfn.TEXTJOIN(",",TRUE,IF(A80='Player Gender'!A:A,'Player Gender'!C:C,""))</f>
        <v>1946,1939,1949,1948,1947,1938,1937</v>
      </c>
    </row>
    <row r="81" spans="1:13" x14ac:dyDescent="0.35">
      <c r="A81" t="s">
        <v>225</v>
      </c>
      <c r="B81" t="str">
        <f>VLOOKUP(A81, 'Autralian Open'!C:E, 2, FALSE)</f>
        <v>AUS</v>
      </c>
      <c r="C81" t="str">
        <f>VLOOKUP(A81, 'Autralian Open'!C:E, 3, FALSE)</f>
        <v>Australia</v>
      </c>
      <c r="D81" s="44">
        <f ca="1">AVERAGEIF('Autralian Open'!W:AA,'Player Data'!A81,'Autralian Open'!AA:AA)</f>
        <v>80</v>
      </c>
      <c r="E81" t="str">
        <f>IF(VLOOKUP(A81,'Player Gender'!A:B,2,FALSE)="Women's","Women","Men")</f>
        <v>Women</v>
      </c>
      <c r="F81">
        <f>COUNTIF('Autralian Open'!W:W,'Player Data'!A81)</f>
        <v>1</v>
      </c>
      <c r="G81">
        <f>COUNTIF('Autralian Open'!AB:AB,'Player Data'!A81)</f>
        <v>1</v>
      </c>
      <c r="H81">
        <f t="shared" si="4"/>
        <v>2</v>
      </c>
      <c r="I81">
        <f ca="1">SUMIF('Autralian Open'!W:X,'Player Data'!A81,'Autralian Open'!X:X)</f>
        <v>12</v>
      </c>
      <c r="J81">
        <f ca="1">SUMIF('Autralian Open'!AB:AC,'Player Data'!A81,'Autralian Open'!AC:AC)</f>
        <v>14</v>
      </c>
      <c r="K81">
        <f t="shared" ca="1" si="3"/>
        <v>26</v>
      </c>
      <c r="L81" s="21">
        <f t="shared" si="5"/>
        <v>50</v>
      </c>
      <c r="M81" t="str" cm="1">
        <f t="array" ref="M81">_xlfn.TEXTJOIN(",",TRUE,IF(A81='Player Gender'!A:A,'Player Gender'!C:C,""))</f>
        <v>1939,1937</v>
      </c>
    </row>
    <row r="82" spans="1:13" x14ac:dyDescent="0.35">
      <c r="A82" t="s">
        <v>227</v>
      </c>
      <c r="B82" t="str">
        <f>VLOOKUP(A82, 'Autralian Open'!C:E, 2, FALSE)</f>
        <v>USA</v>
      </c>
      <c r="C82" t="str">
        <f>VLOOKUP(A82, 'Autralian Open'!C:E, 3, FALSE)</f>
        <v>United States</v>
      </c>
      <c r="D82" s="44">
        <f ca="1">AVERAGEIF('Autralian Open'!W:AA,'Player Data'!A82,'Autralian Open'!AA:AA)</f>
        <v>70.588235294117652</v>
      </c>
      <c r="E82" t="str">
        <f>IF(VLOOKUP(A82,'Player Gender'!A:B,2,FALSE)="Women's","Women","Men")</f>
        <v>Women</v>
      </c>
      <c r="F82">
        <f>COUNTIF('Autralian Open'!W:W,'Player Data'!A82)</f>
        <v>1</v>
      </c>
      <c r="G82">
        <f>COUNTIF('Autralian Open'!AB:AB,'Player Data'!A82)</f>
        <v>0</v>
      </c>
      <c r="H82">
        <f t="shared" si="4"/>
        <v>1</v>
      </c>
      <c r="I82">
        <f ca="1">SUMIF('Autralian Open'!W:X,'Player Data'!A82,'Autralian Open'!X:X)</f>
        <v>12</v>
      </c>
      <c r="J82">
        <f ca="1">SUMIF('Autralian Open'!AB:AC,'Player Data'!A82,'Autralian Open'!AC:AC)</f>
        <v>0</v>
      </c>
      <c r="K82">
        <f t="shared" ca="1" si="3"/>
        <v>12</v>
      </c>
      <c r="L82" s="21">
        <f t="shared" si="5"/>
        <v>100</v>
      </c>
      <c r="M82" t="str" cm="1">
        <f t="array" ref="M82">_xlfn.TEXTJOIN(",",TRUE,IF(A82='Player Gender'!A:A,'Player Gender'!C:C,""))</f>
        <v>1938</v>
      </c>
    </row>
    <row r="83" spans="1:13" x14ac:dyDescent="0.35">
      <c r="A83" t="s">
        <v>76</v>
      </c>
      <c r="B83" t="str">
        <f>VLOOKUP(A83, 'Autralian Open'!C:E, 2, FALSE)</f>
        <v>USA</v>
      </c>
      <c r="C83" t="str">
        <f>VLOOKUP(A83, 'Autralian Open'!C:E, 3, FALSE)</f>
        <v>United States</v>
      </c>
      <c r="D83" s="44">
        <f ca="1">AVERAGEIF('Autralian Open'!W:AA,'Player Data'!A83,'Autralian Open'!AA:AA)</f>
        <v>72</v>
      </c>
      <c r="E83" t="str">
        <f>IF(VLOOKUP(A83,'Player Gender'!A:B,2,FALSE)="Women's","Women","Men")</f>
        <v>Men</v>
      </c>
      <c r="F83">
        <f>COUNTIF('Autralian Open'!W:W,'Player Data'!A83)</f>
        <v>1</v>
      </c>
      <c r="G83">
        <f>COUNTIF('Autralian Open'!AB:AB,'Player Data'!A83)</f>
        <v>0</v>
      </c>
      <c r="H83">
        <f t="shared" si="4"/>
        <v>1</v>
      </c>
      <c r="I83">
        <f ca="1">SUMIF('Autralian Open'!W:X,'Player Data'!A83,'Autralian Open'!X:X)</f>
        <v>18</v>
      </c>
      <c r="J83">
        <f ca="1">SUMIF('Autralian Open'!AB:AC,'Player Data'!A83,'Autralian Open'!AC:AC)</f>
        <v>0</v>
      </c>
      <c r="K83">
        <f t="shared" ca="1" si="3"/>
        <v>18</v>
      </c>
      <c r="L83" s="21">
        <f t="shared" si="5"/>
        <v>100</v>
      </c>
      <c r="M83" t="str" cm="1">
        <f t="array" ref="M83">_xlfn.TEXTJOIN(",",TRUE,IF(A83='Player Gender'!A:A,'Player Gender'!C:C,""))</f>
        <v>1938</v>
      </c>
    </row>
    <row r="84" spans="1:13" x14ac:dyDescent="0.35">
      <c r="A84" t="s">
        <v>73</v>
      </c>
      <c r="B84" t="str">
        <f>VLOOKUP(A84, 'Autralian Open'!C:E, 2, FALSE)</f>
        <v>AUS</v>
      </c>
      <c r="C84" t="str">
        <f>VLOOKUP(A84, 'Autralian Open'!C:E, 3, FALSE)</f>
        <v>Australia</v>
      </c>
      <c r="D84" s="44">
        <f ca="1">AVERAGEIF('Autralian Open'!W:AA,'Player Data'!A84,'Autralian Open'!AA:AA)</f>
        <v>56.756756756756758</v>
      </c>
      <c r="E84" t="str">
        <f>IF(VLOOKUP(A84,'Player Gender'!A:B,2,FALSE)="Women's","Women","Men")</f>
        <v>Men</v>
      </c>
      <c r="F84">
        <f>COUNTIF('Autralian Open'!W:W,'Player Data'!A84)</f>
        <v>1</v>
      </c>
      <c r="G84">
        <f>COUNTIF('Autralian Open'!AB:AB,'Player Data'!A84)</f>
        <v>0</v>
      </c>
      <c r="H84">
        <f t="shared" si="4"/>
        <v>1</v>
      </c>
      <c r="I84">
        <f ca="1">SUMIF('Autralian Open'!W:X,'Player Data'!A84,'Autralian Open'!X:X)</f>
        <v>21</v>
      </c>
      <c r="J84">
        <f ca="1">SUMIF('Autralian Open'!AB:AC,'Player Data'!A84,'Autralian Open'!AC:AC)</f>
        <v>0</v>
      </c>
      <c r="K84">
        <f t="shared" ca="1" si="3"/>
        <v>21</v>
      </c>
      <c r="L84" s="21">
        <f t="shared" si="5"/>
        <v>100</v>
      </c>
      <c r="M84" t="str" cm="1">
        <f t="array" ref="M84">_xlfn.TEXTJOIN(",",TRUE,IF(A84='Player Gender'!A:A,'Player Gender'!C:C,""))</f>
        <v>1937</v>
      </c>
    </row>
    <row r="85" spans="1:13" x14ac:dyDescent="0.35">
      <c r="A85" t="s">
        <v>217</v>
      </c>
      <c r="B85" t="str">
        <f>VLOOKUP(A85, 'Autralian Open'!C:E, 2, FALSE)</f>
        <v>AUS</v>
      </c>
      <c r="C85" t="str">
        <f>VLOOKUP(A85, 'Autralian Open'!C:E, 3, FALSE)</f>
        <v>Australia</v>
      </c>
      <c r="D85" s="44">
        <f ca="1">AVERAGEIF('Autralian Open'!W:AA,'Player Data'!A85,'Autralian Open'!AA:AA)</f>
        <v>64.582043343653254</v>
      </c>
      <c r="E85" t="str">
        <f>IF(VLOOKUP(A85,'Player Gender'!A:B,2,FALSE)="Women's","Women","Men")</f>
        <v>Women</v>
      </c>
      <c r="F85">
        <f>COUNTIF('Autralian Open'!W:W,'Player Data'!A85)</f>
        <v>3</v>
      </c>
      <c r="G85">
        <f>COUNTIF('Autralian Open'!AB:AB,'Player Data'!A85)</f>
        <v>0</v>
      </c>
      <c r="H85">
        <f t="shared" si="4"/>
        <v>3</v>
      </c>
      <c r="I85">
        <f ca="1">SUMIF('Autralian Open'!W:X,'Player Data'!A85,'Autralian Open'!X:X)</f>
        <v>36</v>
      </c>
      <c r="J85">
        <f ca="1">SUMIF('Autralian Open'!AB:AC,'Player Data'!A85,'Autralian Open'!AC:AC)</f>
        <v>0</v>
      </c>
      <c r="K85">
        <f t="shared" ca="1" si="3"/>
        <v>36</v>
      </c>
      <c r="L85" s="21">
        <f t="shared" si="5"/>
        <v>100</v>
      </c>
      <c r="M85" t="str" cm="1">
        <f t="array" ref="M85">_xlfn.TEXTJOIN(",",TRUE,IF(A85='Player Gender'!A:A,'Player Gender'!C:C,""))</f>
        <v>1936,1934,1933</v>
      </c>
    </row>
    <row r="86" spans="1:13" x14ac:dyDescent="0.35">
      <c r="A86" t="s">
        <v>220</v>
      </c>
      <c r="B86" t="str">
        <f>VLOOKUP(A86, 'Autralian Open'!C:E, 2, FALSE)</f>
        <v>GBR</v>
      </c>
      <c r="C86" t="str">
        <f>VLOOKUP(A86, 'Autralian Open'!C:E, 3, FALSE)</f>
        <v>United Kingdom</v>
      </c>
      <c r="D86" s="44">
        <f ca="1">AVERAGEIF('Autralian Open'!W:AA,'Player Data'!A86,'Autralian Open'!AA:AA)</f>
        <v>56.521739130434781</v>
      </c>
      <c r="E86" t="str">
        <f>IF(VLOOKUP(A86,'Player Gender'!A:B,2,FALSE)="Women's","Women","Men")</f>
        <v>Women</v>
      </c>
      <c r="F86">
        <f>COUNTIF('Autralian Open'!W:W,'Player Data'!A86)</f>
        <v>1</v>
      </c>
      <c r="G86">
        <f>COUNTIF('Autralian Open'!AB:AB,'Player Data'!A86)</f>
        <v>0</v>
      </c>
      <c r="H86">
        <f t="shared" si="4"/>
        <v>1</v>
      </c>
      <c r="I86">
        <f ca="1">SUMIF('Autralian Open'!W:X,'Player Data'!A86,'Autralian Open'!X:X)</f>
        <v>13</v>
      </c>
      <c r="J86">
        <f ca="1">SUMIF('Autralian Open'!AB:AC,'Player Data'!A86,'Autralian Open'!AC:AC)</f>
        <v>0</v>
      </c>
      <c r="K86">
        <f t="shared" ca="1" si="3"/>
        <v>13</v>
      </c>
      <c r="L86" s="21">
        <f t="shared" si="5"/>
        <v>100</v>
      </c>
      <c r="M86" t="str" cm="1">
        <f t="array" ref="M86">_xlfn.TEXTJOIN(",",TRUE,IF(A86='Player Gender'!A:A,'Player Gender'!C:C,""))</f>
        <v>1935</v>
      </c>
    </row>
    <row r="87" spans="1:13" x14ac:dyDescent="0.35">
      <c r="A87" t="s">
        <v>63</v>
      </c>
      <c r="B87" t="str">
        <f>VLOOKUP(A87, 'Autralian Open'!C:E, 2, FALSE)</f>
        <v>AUS</v>
      </c>
      <c r="C87" t="str">
        <f>VLOOKUP(A87, 'Autralian Open'!C:E, 3, FALSE)</f>
        <v>Australia</v>
      </c>
      <c r="D87" s="44">
        <f ca="1">AVERAGEIF('Autralian Open'!W:AA,'Player Data'!A87,'Autralian Open'!AA:AA)</f>
        <v>56.703144532091898</v>
      </c>
      <c r="E87" t="str">
        <f>IF(VLOOKUP(A87,'Player Gender'!A:B,2,FALSE)="Women's","Women","Men")</f>
        <v>Men</v>
      </c>
      <c r="F87">
        <f>COUNTIF('Autralian Open'!W:W,'Player Data'!A87)</f>
        <v>4</v>
      </c>
      <c r="G87">
        <f>COUNTIF('Autralian Open'!AB:AB,'Player Data'!A87)</f>
        <v>3</v>
      </c>
      <c r="H87">
        <f t="shared" si="4"/>
        <v>7</v>
      </c>
      <c r="I87">
        <f ca="1">SUMIF('Autralian Open'!W:X,'Player Data'!A87,'Autralian Open'!X:X)</f>
        <v>86</v>
      </c>
      <c r="J87">
        <f ca="1">SUMIF('Autralian Open'!AB:AC,'Player Data'!A87,'Autralian Open'!AC:AC)</f>
        <v>39</v>
      </c>
      <c r="K87">
        <f t="shared" ca="1" si="3"/>
        <v>125</v>
      </c>
      <c r="L87" s="21">
        <f t="shared" si="5"/>
        <v>57.142857142857139</v>
      </c>
      <c r="M87" t="str" cm="1">
        <f t="array" ref="M87">_xlfn.TEXTJOIN(",",TRUE,IF(A87='Player Gender'!A:A,'Player Gender'!C:C,""))</f>
        <v>1935,1933,1932,1931,1940,1936,1934</v>
      </c>
    </row>
    <row r="88" spans="1:13" x14ac:dyDescent="0.35">
      <c r="A88" t="s">
        <v>68</v>
      </c>
      <c r="B88" t="str">
        <f>VLOOKUP(A88, 'Autralian Open'!C:E, 2, FALSE)</f>
        <v>GBR</v>
      </c>
      <c r="C88" t="str">
        <f>VLOOKUP(A88, 'Autralian Open'!C:E, 3, FALSE)</f>
        <v>United Kingdom</v>
      </c>
      <c r="D88" s="44">
        <f ca="1">AVERAGEIF('Autralian Open'!W:AA,'Player Data'!A88,'Autralian Open'!AA:AA)</f>
        <v>67.857142857142861</v>
      </c>
      <c r="E88" t="str">
        <f>IF(VLOOKUP(A88,'Player Gender'!A:B,2,FALSE)="Women's","Women","Men")</f>
        <v>Men</v>
      </c>
      <c r="F88">
        <f>COUNTIF('Autralian Open'!W:W,'Player Data'!A88)</f>
        <v>1</v>
      </c>
      <c r="G88">
        <f>COUNTIF('Autralian Open'!AB:AB,'Player Data'!A88)</f>
        <v>1</v>
      </c>
      <c r="H88">
        <f t="shared" si="4"/>
        <v>2</v>
      </c>
      <c r="I88">
        <f ca="1">SUMIF('Autralian Open'!W:X,'Player Data'!A88,'Autralian Open'!X:X)</f>
        <v>19</v>
      </c>
      <c r="J88">
        <f ca="1">SUMIF('Autralian Open'!AB:AC,'Player Data'!A88,'Autralian Open'!AC:AC)</f>
        <v>18</v>
      </c>
      <c r="K88">
        <f t="shared" ca="1" si="3"/>
        <v>37</v>
      </c>
      <c r="L88" s="21">
        <f t="shared" si="5"/>
        <v>50</v>
      </c>
      <c r="M88" t="str" cm="1">
        <f t="array" ref="M88">_xlfn.TEXTJOIN(",",TRUE,IF(A88='Player Gender'!A:A,'Player Gender'!C:C,""))</f>
        <v>1934,1935</v>
      </c>
    </row>
    <row r="89" spans="1:13" x14ac:dyDescent="0.35">
      <c r="A89" t="s">
        <v>212</v>
      </c>
      <c r="B89" t="str">
        <f>VLOOKUP(A89, 'Autralian Open'!C:E, 2, FALSE)</f>
        <v>AUS</v>
      </c>
      <c r="C89" t="str">
        <f>VLOOKUP(A89, 'Autralian Open'!C:E, 3, FALSE)</f>
        <v>Australia</v>
      </c>
      <c r="D89" s="44">
        <f ca="1">AVERAGEIF('Autralian Open'!W:AA,'Player Data'!A89,'Autralian Open'!AA:AA)</f>
        <v>53.84615384615384</v>
      </c>
      <c r="E89" t="str">
        <f>IF(VLOOKUP(A89,'Player Gender'!A:B,2,FALSE)="Women's","Women","Men")</f>
        <v>Women</v>
      </c>
      <c r="F89">
        <f>COUNTIF('Autralian Open'!W:W,'Player Data'!A89)</f>
        <v>2</v>
      </c>
      <c r="G89">
        <f>COUNTIF('Autralian Open'!AB:AB,'Player Data'!A89)</f>
        <v>1</v>
      </c>
      <c r="H89">
        <f t="shared" si="4"/>
        <v>3</v>
      </c>
      <c r="I89">
        <f ca="1">SUMIF('Autralian Open'!W:X,'Player Data'!A89,'Autralian Open'!X:X)</f>
        <v>28</v>
      </c>
      <c r="J89">
        <f ca="1">SUMIF('Autralian Open'!AB:AC,'Player Data'!A89,'Autralian Open'!AC:AC)</f>
        <v>7</v>
      </c>
      <c r="K89">
        <f t="shared" ca="1" si="3"/>
        <v>35</v>
      </c>
      <c r="L89" s="21">
        <f t="shared" si="5"/>
        <v>66.666666666666657</v>
      </c>
      <c r="M89" t="str" cm="1">
        <f t="array" ref="M89">_xlfn.TEXTJOIN(",",TRUE,IF(A89='Player Gender'!A:A,'Player Gender'!C:C,""))</f>
        <v>1932,1931,1933</v>
      </c>
    </row>
    <row r="90" spans="1:13" x14ac:dyDescent="0.35">
      <c r="A90" t="s">
        <v>204</v>
      </c>
      <c r="B90" t="str">
        <f>VLOOKUP(A90, 'Autralian Open'!C:E, 2, FALSE)</f>
        <v>AUS</v>
      </c>
      <c r="C90" t="str">
        <f>VLOOKUP(A90, 'Autralian Open'!C:E, 3, FALSE)</f>
        <v>Australia</v>
      </c>
      <c r="D90" s="44">
        <f ca="1">AVERAGEIF('Autralian Open'!W:AA,'Player Data'!A90,'Autralian Open'!AA:AA)</f>
        <v>60.270011947431307</v>
      </c>
      <c r="E90" t="str">
        <f>IF(VLOOKUP(A90,'Player Gender'!A:B,2,FALSE)="Women's","Women","Men")</f>
        <v>Women</v>
      </c>
      <c r="F90">
        <f>COUNTIF('Autralian Open'!W:W,'Player Data'!A90)</f>
        <v>5</v>
      </c>
      <c r="G90">
        <f>COUNTIF('Autralian Open'!AB:AB,'Player Data'!A90)</f>
        <v>0</v>
      </c>
      <c r="H90">
        <f t="shared" si="4"/>
        <v>5</v>
      </c>
      <c r="I90">
        <f ca="1">SUMIF('Autralian Open'!W:X,'Player Data'!A90,'Autralian Open'!X:X)</f>
        <v>76</v>
      </c>
      <c r="J90">
        <f ca="1">SUMIF('Autralian Open'!AB:AC,'Player Data'!A90,'Autralian Open'!AC:AC)</f>
        <v>0</v>
      </c>
      <c r="K90">
        <f t="shared" ca="1" si="3"/>
        <v>76</v>
      </c>
      <c r="L90" s="21">
        <f t="shared" si="5"/>
        <v>100</v>
      </c>
      <c r="M90" t="str" cm="1">
        <f t="array" ref="M90">_xlfn.TEXTJOIN(",",TRUE,IF(A90='Player Gender'!A:A,'Player Gender'!C:C,""))</f>
        <v>1930,1929,1928,1926,1925</v>
      </c>
    </row>
    <row r="91" spans="1:13" x14ac:dyDescent="0.35">
      <c r="A91" t="s">
        <v>60</v>
      </c>
      <c r="B91" t="str">
        <f>VLOOKUP(A91, 'Autralian Open'!C:E, 2, FALSE)</f>
        <v>AUS</v>
      </c>
      <c r="C91" t="str">
        <f>VLOOKUP(A91, 'Autralian Open'!C:E, 3, FALSE)</f>
        <v>Australia</v>
      </c>
      <c r="D91" s="44">
        <f ca="1">AVERAGEIF('Autralian Open'!W:AA,'Player Data'!A91,'Autralian Open'!AA:AA)</f>
        <v>72</v>
      </c>
      <c r="E91" t="str">
        <f>IF(VLOOKUP(A91,'Player Gender'!A:B,2,FALSE)="Women's","Women","Men")</f>
        <v>Men</v>
      </c>
      <c r="F91">
        <f>COUNTIF('Autralian Open'!W:W,'Player Data'!A91)</f>
        <v>1</v>
      </c>
      <c r="G91">
        <f>COUNTIF('Autralian Open'!AB:AB,'Player Data'!A91)</f>
        <v>0</v>
      </c>
      <c r="H91">
        <f t="shared" si="4"/>
        <v>1</v>
      </c>
      <c r="I91">
        <f ca="1">SUMIF('Autralian Open'!W:X,'Player Data'!A91,'Autralian Open'!X:X)</f>
        <v>18</v>
      </c>
      <c r="J91">
        <f ca="1">SUMIF('Autralian Open'!AB:AC,'Player Data'!A91,'Autralian Open'!AC:AC)</f>
        <v>0</v>
      </c>
      <c r="K91">
        <f t="shared" ca="1" si="3"/>
        <v>18</v>
      </c>
      <c r="L91" s="21">
        <f t="shared" si="5"/>
        <v>100</v>
      </c>
      <c r="M91" t="str" cm="1">
        <f t="array" ref="M91">_xlfn.TEXTJOIN(",",TRUE,IF(A91='Player Gender'!A:A,'Player Gender'!C:C,""))</f>
        <v>1930</v>
      </c>
    </row>
    <row r="92" spans="1:13" x14ac:dyDescent="0.35">
      <c r="A92" t="s">
        <v>58</v>
      </c>
      <c r="B92" t="str">
        <f>VLOOKUP(A92, 'Autralian Open'!C:E, 2, FALSE)</f>
        <v>GBR</v>
      </c>
      <c r="C92" t="str">
        <f>VLOOKUP(A92, 'Autralian Open'!C:E, 3, FALSE)</f>
        <v>United Kingdom</v>
      </c>
      <c r="D92" s="44">
        <f ca="1">AVERAGEIF('Autralian Open'!W:AA,'Player Data'!A92,'Autralian Open'!AA:AA)</f>
        <v>60</v>
      </c>
      <c r="E92" t="str">
        <f>IF(VLOOKUP(A92,'Player Gender'!A:B,2,FALSE)="Women's","Women","Men")</f>
        <v>Men</v>
      </c>
      <c r="F92">
        <f>COUNTIF('Autralian Open'!W:W,'Player Data'!A92)</f>
        <v>1</v>
      </c>
      <c r="G92">
        <f>COUNTIF('Autralian Open'!AB:AB,'Player Data'!A92)</f>
        <v>0</v>
      </c>
      <c r="H92">
        <f t="shared" si="4"/>
        <v>1</v>
      </c>
      <c r="I92">
        <f ca="1">SUMIF('Autralian Open'!W:X,'Player Data'!A92,'Autralian Open'!X:X)</f>
        <v>24</v>
      </c>
      <c r="J92">
        <f ca="1">SUMIF('Autralian Open'!AB:AC,'Player Data'!A92,'Autralian Open'!AC:AC)</f>
        <v>0</v>
      </c>
      <c r="K92">
        <f t="shared" ca="1" si="3"/>
        <v>24</v>
      </c>
      <c r="L92" s="21">
        <f t="shared" si="5"/>
        <v>100</v>
      </c>
      <c r="M92" t="str" cm="1">
        <f t="array" ref="M92">_xlfn.TEXTJOIN(",",TRUE,IF(A92='Player Gender'!A:A,'Player Gender'!C:C,""))</f>
        <v>1929</v>
      </c>
    </row>
    <row r="93" spans="1:13" x14ac:dyDescent="0.35">
      <c r="A93" t="s">
        <v>55</v>
      </c>
      <c r="B93" t="str">
        <f>VLOOKUP(A93, 'Autralian Open'!C:E, 2, FALSE)</f>
        <v>FRA</v>
      </c>
      <c r="C93" t="str">
        <f>VLOOKUP(A93, 'Autralian Open'!C:E, 3, FALSE)</f>
        <v>France</v>
      </c>
      <c r="D93" s="44">
        <f ca="1">AVERAGEIF('Autralian Open'!W:AA,'Player Data'!A93,'Autralian Open'!AA:AA)</f>
        <v>56.25</v>
      </c>
      <c r="E93" t="str">
        <f>IF(VLOOKUP(A93,'Player Gender'!A:B,2,FALSE)="Women's","Women","Men")</f>
        <v>Men</v>
      </c>
      <c r="F93">
        <f>COUNTIF('Autralian Open'!W:W,'Player Data'!A93)</f>
        <v>1</v>
      </c>
      <c r="G93">
        <f>COUNTIF('Autralian Open'!AB:AB,'Player Data'!A93)</f>
        <v>0</v>
      </c>
      <c r="H93">
        <f t="shared" si="4"/>
        <v>1</v>
      </c>
      <c r="I93">
        <f ca="1">SUMIF('Autralian Open'!W:X,'Player Data'!A93,'Autralian Open'!X:X)</f>
        <v>27</v>
      </c>
      <c r="J93">
        <f ca="1">SUMIF('Autralian Open'!AB:AC,'Player Data'!A93,'Autralian Open'!AC:AC)</f>
        <v>0</v>
      </c>
      <c r="K93">
        <f t="shared" ca="1" si="3"/>
        <v>27</v>
      </c>
      <c r="L93" s="21">
        <f t="shared" si="5"/>
        <v>100</v>
      </c>
      <c r="M93" t="str" cm="1">
        <f t="array" ref="M93">_xlfn.TEXTJOIN(",",TRUE,IF(A93='Player Gender'!A:A,'Player Gender'!C:C,""))</f>
        <v>1928</v>
      </c>
    </row>
    <row r="94" spans="1:13" x14ac:dyDescent="0.35">
      <c r="A94" t="s">
        <v>199</v>
      </c>
      <c r="B94" t="str">
        <f>VLOOKUP(A94, 'Autralian Open'!C:E, 2, FALSE)</f>
        <v>AUS</v>
      </c>
      <c r="C94" t="str">
        <f>VLOOKUP(A94, 'Autralian Open'!C:E, 3, FALSE)</f>
        <v>Australia</v>
      </c>
      <c r="D94" s="44">
        <f ca="1">AVERAGEIF('Autralian Open'!W:AA,'Player Data'!A94,'Autralian Open'!AA:AA)</f>
        <v>62.962962962962962</v>
      </c>
      <c r="E94" t="str">
        <f>IF(VLOOKUP(A94,'Player Gender'!A:B,2,FALSE)="Women's","Women","Men")</f>
        <v>Women</v>
      </c>
      <c r="F94">
        <f>COUNTIF('Autralian Open'!W:W,'Player Data'!A94)</f>
        <v>1</v>
      </c>
      <c r="G94">
        <f>COUNTIF('Autralian Open'!AB:AB,'Player Data'!A94)</f>
        <v>6</v>
      </c>
      <c r="H94">
        <f t="shared" si="4"/>
        <v>7</v>
      </c>
      <c r="I94">
        <f ca="1">SUMIF('Autralian Open'!W:X,'Player Data'!A94,'Autralian Open'!X:X)</f>
        <v>17</v>
      </c>
      <c r="J94">
        <f ca="1">SUMIF('Autralian Open'!AB:AC,'Player Data'!A94,'Autralian Open'!AC:AC)</f>
        <v>59</v>
      </c>
      <c r="K94">
        <f t="shared" ca="1" si="3"/>
        <v>76</v>
      </c>
      <c r="L94" s="21">
        <f t="shared" si="5"/>
        <v>14.285714285714285</v>
      </c>
      <c r="M94" t="str" cm="1">
        <f t="array" ref="M94">_xlfn.TEXTJOIN(",",TRUE,IF(A94='Player Gender'!A:A,'Player Gender'!C:C,""))</f>
        <v>1927,1928,1926,1925,1924,1923,1922</v>
      </c>
    </row>
    <row r="95" spans="1:13" x14ac:dyDescent="0.35">
      <c r="A95" t="s">
        <v>31</v>
      </c>
      <c r="B95" t="str">
        <f>VLOOKUP(A95, 'Autralian Open'!C:E, 2, FALSE)</f>
        <v>AUS</v>
      </c>
      <c r="C95" t="str">
        <f>VLOOKUP(A95, 'Autralian Open'!C:E, 3, FALSE)</f>
        <v>Australia</v>
      </c>
      <c r="D95" s="44">
        <f ca="1">AVERAGEIF('Autralian Open'!W:AA,'Player Data'!A95,'Autralian Open'!AA:AA)</f>
        <v>50.704225352112672</v>
      </c>
      <c r="E95" t="str">
        <f>IF(VLOOKUP(A95,'Player Gender'!A:B,2,FALSE)="Women's","Women","Men")</f>
        <v>Men</v>
      </c>
      <c r="F95">
        <f>COUNTIF('Autralian Open'!W:W,'Player Data'!A95)</f>
        <v>1</v>
      </c>
      <c r="G95">
        <f>COUNTIF('Autralian Open'!AB:AB,'Player Data'!A95)</f>
        <v>3</v>
      </c>
      <c r="H95">
        <f t="shared" si="4"/>
        <v>4</v>
      </c>
      <c r="I95">
        <f ca="1">SUMIF('Autralian Open'!W:X,'Player Data'!A95,'Autralian Open'!X:X)</f>
        <v>36</v>
      </c>
      <c r="J95">
        <f ca="1">SUMIF('Autralian Open'!AB:AC,'Player Data'!A95,'Autralian Open'!AC:AC)</f>
        <v>52</v>
      </c>
      <c r="K95">
        <f t="shared" ca="1" si="3"/>
        <v>88</v>
      </c>
      <c r="L95" s="21">
        <f t="shared" si="5"/>
        <v>25</v>
      </c>
      <c r="M95" t="str" cm="1">
        <f t="array" ref="M95">_xlfn.TEXTJOIN(",",TRUE,IF(A95='Player Gender'!A:A,'Player Gender'!C:C,""))</f>
        <v>1927,1925,1922,1914</v>
      </c>
    </row>
    <row r="96" spans="1:13" x14ac:dyDescent="0.35">
      <c r="A96" t="s">
        <v>51</v>
      </c>
      <c r="B96" t="str">
        <f>VLOOKUP(A96, 'Autralian Open'!C:E, 2, FALSE)</f>
        <v>AUS</v>
      </c>
      <c r="C96" t="str">
        <f>VLOOKUP(A96, 'Autralian Open'!C:E, 3, FALSE)</f>
        <v>Australia</v>
      </c>
      <c r="D96" s="44">
        <f ca="1">AVERAGEIF('Autralian Open'!W:AA,'Player Data'!A96,'Autralian Open'!AA:AA)</f>
        <v>78.260869565217391</v>
      </c>
      <c r="E96" t="str">
        <f>IF(VLOOKUP(A96,'Player Gender'!A:B,2,FALSE)="Women's","Women","Men")</f>
        <v>Men</v>
      </c>
      <c r="F96">
        <f>COUNTIF('Autralian Open'!W:W,'Player Data'!A96)</f>
        <v>1</v>
      </c>
      <c r="G96">
        <f>COUNTIF('Autralian Open'!AB:AB,'Player Data'!A96)</f>
        <v>1</v>
      </c>
      <c r="H96">
        <f t="shared" si="4"/>
        <v>2</v>
      </c>
      <c r="I96">
        <f ca="1">SUMIF('Autralian Open'!W:X,'Player Data'!A96,'Autralian Open'!X:X)</f>
        <v>18</v>
      </c>
      <c r="J96">
        <f ca="1">SUMIF('Autralian Open'!AB:AC,'Player Data'!A96,'Autralian Open'!AC:AC)</f>
        <v>35</v>
      </c>
      <c r="K96">
        <f t="shared" ca="1" si="3"/>
        <v>53</v>
      </c>
      <c r="L96" s="21">
        <f t="shared" si="5"/>
        <v>50</v>
      </c>
      <c r="M96" t="str" cm="1">
        <f t="array" ref="M96">_xlfn.TEXTJOIN(",",TRUE,IF(A96='Player Gender'!A:A,'Player Gender'!C:C,""))</f>
        <v>1926,1927</v>
      </c>
    </row>
    <row r="97" spans="1:13" x14ac:dyDescent="0.35">
      <c r="A97" t="s">
        <v>44</v>
      </c>
      <c r="B97" t="str">
        <f>VLOOKUP(A97, 'Autralian Open'!C:E, 2, FALSE)</f>
        <v>AUS</v>
      </c>
      <c r="C97" t="str">
        <f>VLOOKUP(A97, 'Autralian Open'!C:E, 3, FALSE)</f>
        <v>Australia</v>
      </c>
      <c r="D97" s="44">
        <f ca="1">AVERAGEIF('Autralian Open'!W:AA,'Player Data'!A97,'Autralian Open'!AA:AA)</f>
        <v>55.717788470401707</v>
      </c>
      <c r="E97" t="str">
        <f>IF(VLOOKUP(A97,'Player Gender'!A:B,2,FALSE)="Women's","Women","Men")</f>
        <v>Men</v>
      </c>
      <c r="F97">
        <f>COUNTIF('Autralian Open'!W:W,'Player Data'!A97)</f>
        <v>3</v>
      </c>
      <c r="G97">
        <f>COUNTIF('Autralian Open'!AB:AB,'Player Data'!A97)</f>
        <v>0</v>
      </c>
      <c r="H97">
        <f t="shared" si="4"/>
        <v>3</v>
      </c>
      <c r="I97">
        <f ca="1">SUMIF('Autralian Open'!W:X,'Player Data'!A97,'Autralian Open'!X:X)</f>
        <v>75</v>
      </c>
      <c r="J97">
        <f ca="1">SUMIF('Autralian Open'!AB:AC,'Player Data'!A97,'Autralian Open'!AC:AC)</f>
        <v>0</v>
      </c>
      <c r="K97">
        <f t="shared" ca="1" si="3"/>
        <v>75</v>
      </c>
      <c r="L97" s="21">
        <f t="shared" si="5"/>
        <v>100</v>
      </c>
      <c r="M97" t="str" cm="1">
        <f t="array" ref="M97">_xlfn.TEXTJOIN(",",TRUE,IF(A97='Player Gender'!A:A,'Player Gender'!C:C,""))</f>
        <v>1925,1924,1922</v>
      </c>
    </row>
    <row r="98" spans="1:13" x14ac:dyDescent="0.35">
      <c r="A98" t="s">
        <v>202</v>
      </c>
      <c r="B98" t="str">
        <f>VLOOKUP(A98, 'Autralian Open'!C:E, 2, FALSE)</f>
        <v>AUS</v>
      </c>
      <c r="C98" t="str">
        <f>VLOOKUP(A98, 'Autralian Open'!C:E, 3, FALSE)</f>
        <v>Australia</v>
      </c>
      <c r="D98" s="44">
        <f ca="1">AVERAGEIF('Autralian Open'!W:AA,'Player Data'!A98,'Autralian Open'!AA:AA)</f>
        <v>53.125</v>
      </c>
      <c r="E98" t="str">
        <f>IF(VLOOKUP(A98,'Player Gender'!A:B,2,FALSE)="Women's","Women","Men")</f>
        <v>Women</v>
      </c>
      <c r="F98">
        <f>COUNTIF('Autralian Open'!W:W,'Player Data'!A98)</f>
        <v>1</v>
      </c>
      <c r="G98">
        <f>COUNTIF('Autralian Open'!AB:AB,'Player Data'!A98)</f>
        <v>2</v>
      </c>
      <c r="H98">
        <f t="shared" si="4"/>
        <v>3</v>
      </c>
      <c r="I98">
        <f ca="1">SUMIF('Autralian Open'!W:X,'Player Data'!A98,'Autralian Open'!X:X)</f>
        <v>17</v>
      </c>
      <c r="J98">
        <f ca="1">SUMIF('Autralian Open'!AB:AC,'Player Data'!A98,'Autralian Open'!AC:AC)</f>
        <v>29</v>
      </c>
      <c r="K98">
        <f t="shared" ca="1" si="3"/>
        <v>46</v>
      </c>
      <c r="L98" s="21">
        <f t="shared" si="5"/>
        <v>33.333333333333329</v>
      </c>
      <c r="M98" t="str" cm="1">
        <f t="array" ref="M98">_xlfn.TEXTJOIN(",",TRUE,IF(A98='Player Gender'!A:A,'Player Gender'!C:C,""))</f>
        <v>1924,1930,1927</v>
      </c>
    </row>
    <row r="99" spans="1:13" x14ac:dyDescent="0.35">
      <c r="A99" t="s">
        <v>198</v>
      </c>
      <c r="B99" t="str">
        <f>VLOOKUP(A99, 'Autralian Open'!C:E, 2, FALSE)</f>
        <v>AUS</v>
      </c>
      <c r="C99" t="str">
        <f>VLOOKUP(A99, 'Autralian Open'!C:E, 3, FALSE)</f>
        <v>Australia</v>
      </c>
      <c r="D99" s="44">
        <f ca="1">AVERAGEIF('Autralian Open'!W:AA,'Player Data'!A99,'Autralian Open'!AA:AA)</f>
        <v>63.840155945419099</v>
      </c>
      <c r="E99" t="str">
        <f>IF(VLOOKUP(A99,'Player Gender'!A:B,2,FALSE)="Women's","Women","Men")</f>
        <v>Women</v>
      </c>
      <c r="F99">
        <f>COUNTIF('Autralian Open'!W:W,'Player Data'!A99)</f>
        <v>2</v>
      </c>
      <c r="G99">
        <f>COUNTIF('Autralian Open'!AB:AB,'Player Data'!A99)</f>
        <v>1</v>
      </c>
      <c r="H99">
        <f t="shared" si="4"/>
        <v>3</v>
      </c>
      <c r="I99">
        <f ca="1">SUMIF('Autralian Open'!W:X,'Player Data'!A99,'Autralian Open'!X:X)</f>
        <v>29</v>
      </c>
      <c r="J99">
        <f ca="1">SUMIF('Autralian Open'!AB:AC,'Player Data'!A99,'Autralian Open'!AC:AC)</f>
        <v>5</v>
      </c>
      <c r="K99">
        <f t="shared" ca="1" si="3"/>
        <v>34</v>
      </c>
      <c r="L99" s="21">
        <f t="shared" si="5"/>
        <v>66.666666666666657</v>
      </c>
      <c r="M99" t="str" cm="1">
        <f t="array" ref="M99">_xlfn.TEXTJOIN(",",TRUE,IF(A99='Player Gender'!A:A,'Player Gender'!C:C,""))</f>
        <v>1923,1922,1934</v>
      </c>
    </row>
    <row r="100" spans="1:13" x14ac:dyDescent="0.35">
      <c r="A100" t="s">
        <v>38</v>
      </c>
      <c r="B100" t="str">
        <f>VLOOKUP(A100, 'Autralian Open'!C:E, 2, FALSE)</f>
        <v>AUS</v>
      </c>
      <c r="C100" t="str">
        <f>VLOOKUP(A100, 'Autralian Open'!C:E, 3, FALSE)</f>
        <v>Australia</v>
      </c>
      <c r="D100" s="44">
        <f ca="1">AVERAGEIF('Autralian Open'!W:AA,'Player Data'!A100,'Autralian Open'!AA:AA)</f>
        <v>67.701863354037272</v>
      </c>
      <c r="E100" t="str">
        <f>IF(VLOOKUP(A100,'Player Gender'!A:B,2,FALSE)="Women's","Women","Men")</f>
        <v>Men</v>
      </c>
      <c r="F100">
        <f>COUNTIF('Autralian Open'!W:W,'Player Data'!A100)</f>
        <v>2</v>
      </c>
      <c r="G100">
        <f>COUNTIF('Autralian Open'!AB:AB,'Player Data'!A100)</f>
        <v>0</v>
      </c>
      <c r="H100">
        <f t="shared" si="4"/>
        <v>2</v>
      </c>
      <c r="I100">
        <f ca="1">SUMIF('Autralian Open'!W:X,'Player Data'!A100,'Autralian Open'!X:X)</f>
        <v>46</v>
      </c>
      <c r="J100">
        <f ca="1">SUMIF('Autralian Open'!AB:AC,'Player Data'!A100,'Autralian Open'!AC:AC)</f>
        <v>0</v>
      </c>
      <c r="K100">
        <f t="shared" ca="1" si="3"/>
        <v>46</v>
      </c>
      <c r="L100" s="21">
        <f t="shared" si="5"/>
        <v>100</v>
      </c>
      <c r="M100" t="str" cm="1">
        <f t="array" ref="M100">_xlfn.TEXTJOIN(",",TRUE,IF(A100='Player Gender'!A:A,'Player Gender'!C:C,""))</f>
        <v>1923,1920</v>
      </c>
    </row>
    <row r="101" spans="1:13" x14ac:dyDescent="0.35">
      <c r="A101" t="s">
        <v>41</v>
      </c>
      <c r="B101" t="str">
        <f>VLOOKUP(A101, 'Autralian Open'!C:E, 2, FALSE)</f>
        <v>AUS</v>
      </c>
      <c r="C101" t="str">
        <f>VLOOKUP(A101, 'Autralian Open'!C:E, 3, FALSE)</f>
        <v>Australia</v>
      </c>
      <c r="D101" s="44">
        <f ca="1">AVERAGEIF('Autralian Open'!W:AA,'Player Data'!A101,'Autralian Open'!AA:AA)</f>
        <v>65.517241379310349</v>
      </c>
      <c r="E101" t="str">
        <f>IF(VLOOKUP(A101,'Player Gender'!A:B,2,FALSE)="Women's","Women","Men")</f>
        <v>Men</v>
      </c>
      <c r="F101">
        <f>COUNTIF('Autralian Open'!W:W,'Player Data'!A101)</f>
        <v>1</v>
      </c>
      <c r="G101">
        <f>COUNTIF('Autralian Open'!AB:AB,'Player Data'!A101)</f>
        <v>0</v>
      </c>
      <c r="H101">
        <f t="shared" si="4"/>
        <v>1</v>
      </c>
      <c r="I101">
        <f ca="1">SUMIF('Autralian Open'!W:X,'Player Data'!A101,'Autralian Open'!X:X)</f>
        <v>19</v>
      </c>
      <c r="J101">
        <f ca="1">SUMIF('Autralian Open'!AB:AC,'Player Data'!A101,'Autralian Open'!AC:AC)</f>
        <v>0</v>
      </c>
      <c r="K101">
        <f t="shared" ca="1" si="3"/>
        <v>19</v>
      </c>
      <c r="L101" s="21">
        <f t="shared" si="5"/>
        <v>100</v>
      </c>
      <c r="M101" t="str" cm="1">
        <f t="array" ref="M101">_xlfn.TEXTJOIN(",",TRUE,IF(A101='Player Gender'!A:A,'Player Gender'!C:C,""))</f>
        <v>1921</v>
      </c>
    </row>
    <row r="102" spans="1:13" x14ac:dyDescent="0.35">
      <c r="A102" t="s">
        <v>35</v>
      </c>
      <c r="B102" t="str">
        <f>VLOOKUP(A102, 'Autralian Open'!C:E, 2, FALSE)</f>
        <v>GBR</v>
      </c>
      <c r="C102" t="str">
        <f>VLOOKUP(A102, 'Autralian Open'!C:E, 3, FALSE)</f>
        <v>United Kingdom</v>
      </c>
      <c r="D102" s="44">
        <f ca="1">AVERAGEIF('Autralian Open'!W:AA,'Player Data'!A102,'Autralian Open'!AA:AA)</f>
        <v>72</v>
      </c>
      <c r="E102" t="str">
        <f>IF(VLOOKUP(A102,'Player Gender'!A:B,2,FALSE)="Women's","Women","Men")</f>
        <v>Men</v>
      </c>
      <c r="F102">
        <f>COUNTIF('Autralian Open'!W:W,'Player Data'!A102)</f>
        <v>1</v>
      </c>
      <c r="G102">
        <f>COUNTIF('Autralian Open'!AB:AB,'Player Data'!A102)</f>
        <v>0</v>
      </c>
      <c r="H102">
        <f t="shared" si="4"/>
        <v>1</v>
      </c>
      <c r="I102">
        <f ca="1">SUMIF('Autralian Open'!W:X,'Player Data'!A102,'Autralian Open'!X:X)</f>
        <v>18</v>
      </c>
      <c r="J102">
        <f ca="1">SUMIF('Autralian Open'!AB:AC,'Player Data'!A102,'Autralian Open'!AC:AC)</f>
        <v>0</v>
      </c>
      <c r="K102">
        <f t="shared" ca="1" si="3"/>
        <v>18</v>
      </c>
      <c r="L102" s="21">
        <f t="shared" si="5"/>
        <v>100</v>
      </c>
      <c r="M102" t="str" cm="1">
        <f t="array" ref="M102">_xlfn.TEXTJOIN(",",TRUE,IF(A102='Player Gender'!A:A,'Player Gender'!C:C,""))</f>
        <v>1919</v>
      </c>
    </row>
    <row r="103" spans="1:13" x14ac:dyDescent="0.35">
      <c r="A103" t="s">
        <v>33</v>
      </c>
      <c r="B103" t="str">
        <f>VLOOKUP(A103, 'Autralian Open'!C:E, 2, FALSE)</f>
        <v>GBR</v>
      </c>
      <c r="C103" t="str">
        <f>VLOOKUP(A103, 'Autralian Open'!C:E, 3, FALSE)</f>
        <v>United Kingdom</v>
      </c>
      <c r="D103" s="44">
        <f ca="1">AVERAGEIF('Autralian Open'!W:AA,'Player Data'!A103,'Autralian Open'!AA:AA)</f>
        <v>64.705882352941174</v>
      </c>
      <c r="E103" t="str">
        <f>IF(VLOOKUP(A103,'Player Gender'!A:B,2,FALSE)="Women's","Women","Men")</f>
        <v>Men</v>
      </c>
      <c r="F103">
        <f>COUNTIF('Autralian Open'!W:W,'Player Data'!A103)</f>
        <v>1</v>
      </c>
      <c r="G103">
        <f>COUNTIF('Autralian Open'!AB:AB,'Player Data'!A103)</f>
        <v>0</v>
      </c>
      <c r="H103">
        <f t="shared" si="4"/>
        <v>1</v>
      </c>
      <c r="I103">
        <f ca="1">SUMIF('Autralian Open'!W:X,'Player Data'!A103,'Autralian Open'!X:X)</f>
        <v>22</v>
      </c>
      <c r="J103">
        <f ca="1">SUMIF('Autralian Open'!AB:AC,'Player Data'!A103,'Autralian Open'!AC:AC)</f>
        <v>0</v>
      </c>
      <c r="K103">
        <f t="shared" ca="1" si="3"/>
        <v>22</v>
      </c>
      <c r="L103" s="21">
        <f t="shared" si="5"/>
        <v>100</v>
      </c>
      <c r="M103" t="str" cm="1">
        <f t="array" ref="M103">_xlfn.TEXTJOIN(",",TRUE,IF(A103='Player Gender'!A:A,'Player Gender'!C:C,""))</f>
        <v>1915</v>
      </c>
    </row>
    <row r="104" spans="1:13" x14ac:dyDescent="0.35">
      <c r="A104" t="s">
        <v>30</v>
      </c>
      <c r="B104" t="str">
        <f>VLOOKUP(A104, 'Autralian Open'!C:E, 2, FALSE)</f>
        <v>AUS</v>
      </c>
      <c r="C104" t="str">
        <f>VLOOKUP(A104, 'Autralian Open'!C:E, 3, FALSE)</f>
        <v>Australia</v>
      </c>
      <c r="D104" s="44">
        <f ca="1">AVERAGEIF('Autralian Open'!W:AA,'Player Data'!A104,'Autralian Open'!AA:AA)</f>
        <v>60.526315789473685</v>
      </c>
      <c r="E104" t="str">
        <f>IF(VLOOKUP(A104,'Player Gender'!A:B,2,FALSE)="Women's","Women","Men")</f>
        <v>Men</v>
      </c>
      <c r="F104">
        <f>COUNTIF('Autralian Open'!W:W,'Player Data'!A104)</f>
        <v>1</v>
      </c>
      <c r="G104">
        <f>COUNTIF('Autralian Open'!AB:AB,'Player Data'!A104)</f>
        <v>0</v>
      </c>
      <c r="H104">
        <f t="shared" si="4"/>
        <v>1</v>
      </c>
      <c r="I104">
        <f ca="1">SUMIF('Autralian Open'!W:X,'Player Data'!A104,'Autralian Open'!X:X)</f>
        <v>23</v>
      </c>
      <c r="J104">
        <f ca="1">SUMIF('Autralian Open'!AB:AC,'Player Data'!A104,'Autralian Open'!AC:AC)</f>
        <v>0</v>
      </c>
      <c r="K104">
        <f t="shared" ca="1" si="3"/>
        <v>23</v>
      </c>
      <c r="L104" s="21">
        <f t="shared" si="5"/>
        <v>100</v>
      </c>
      <c r="M104" t="str" cm="1">
        <f t="array" ref="M104">_xlfn.TEXTJOIN(",",TRUE,IF(A104='Player Gender'!A:A,'Player Gender'!C:C,""))</f>
        <v>1914</v>
      </c>
    </row>
    <row r="105" spans="1:13" x14ac:dyDescent="0.35">
      <c r="A105" t="s">
        <v>21</v>
      </c>
      <c r="B105" t="str">
        <f>VLOOKUP(A105, 'Autralian Open'!C:E, 2, FALSE)</f>
        <v>AUS</v>
      </c>
      <c r="C105" t="str">
        <f>VLOOKUP(A105, 'Autralian Open'!C:E, 3, FALSE)</f>
        <v>Australia</v>
      </c>
      <c r="D105" s="44">
        <f ca="1">AVERAGEIF('Autralian Open'!W:AA,'Player Data'!A105,'Autralian Open'!AA:AA)</f>
        <v>62.5</v>
      </c>
      <c r="E105" t="str">
        <f>IF(VLOOKUP(A105,'Player Gender'!A:B,2,FALSE)="Women's","Women","Men")</f>
        <v>Men</v>
      </c>
      <c r="F105">
        <f>COUNTIF('Autralian Open'!W:W,'Player Data'!A105)</f>
        <v>1</v>
      </c>
      <c r="G105">
        <f>COUNTIF('Autralian Open'!AB:AB,'Player Data'!A105)</f>
        <v>1</v>
      </c>
      <c r="H105">
        <f t="shared" si="4"/>
        <v>2</v>
      </c>
      <c r="I105">
        <f ca="1">SUMIF('Autralian Open'!W:X,'Player Data'!A105,'Autralian Open'!X:X)</f>
        <v>20</v>
      </c>
      <c r="J105">
        <f ca="1">SUMIF('Autralian Open'!AB:AC,'Player Data'!A105,'Autralian Open'!AC:AC)</f>
        <v>8</v>
      </c>
      <c r="K105">
        <f t="shared" ca="1" si="3"/>
        <v>28</v>
      </c>
      <c r="L105" s="21">
        <f t="shared" si="5"/>
        <v>50</v>
      </c>
      <c r="M105" t="str" cm="1">
        <f t="array" ref="M105">_xlfn.TEXTJOIN(",",TRUE,IF(A105='Player Gender'!A:A,'Player Gender'!C:C,""))</f>
        <v>1913,1909</v>
      </c>
    </row>
    <row r="106" spans="1:13" x14ac:dyDescent="0.35">
      <c r="A106" t="s">
        <v>26</v>
      </c>
      <c r="B106" t="str">
        <f>VLOOKUP(A106, 'Autralian Open'!C:E, 2, FALSE)</f>
        <v>GBR</v>
      </c>
      <c r="C106" t="str">
        <f>VLOOKUP(A106, 'Autralian Open'!C:E, 3, FALSE)</f>
        <v>United Kingdom</v>
      </c>
      <c r="D106" s="44">
        <f ca="1">AVERAGEIF('Autralian Open'!W:AA,'Player Data'!A106,'Autralian Open'!AA:AA)</f>
        <v>52.272727272727273</v>
      </c>
      <c r="E106" t="str">
        <f>IF(VLOOKUP(A106,'Player Gender'!A:B,2,FALSE)="Women's","Women","Men")</f>
        <v>Men</v>
      </c>
      <c r="F106">
        <f>COUNTIF('Autralian Open'!W:W,'Player Data'!A106)</f>
        <v>1</v>
      </c>
      <c r="G106">
        <f>COUNTIF('Autralian Open'!AB:AB,'Player Data'!A106)</f>
        <v>0</v>
      </c>
      <c r="H106">
        <f t="shared" si="4"/>
        <v>1</v>
      </c>
      <c r="I106">
        <f ca="1">SUMIF('Autralian Open'!W:X,'Player Data'!A106,'Autralian Open'!X:X)</f>
        <v>23</v>
      </c>
      <c r="J106">
        <f ca="1">SUMIF('Autralian Open'!AB:AC,'Player Data'!A106,'Autralian Open'!AC:AC)</f>
        <v>0</v>
      </c>
      <c r="K106">
        <f t="shared" ca="1" si="3"/>
        <v>23</v>
      </c>
      <c r="L106" s="21">
        <f t="shared" si="5"/>
        <v>100</v>
      </c>
      <c r="M106" t="str" cm="1">
        <f t="array" ref="M106">_xlfn.TEXTJOIN(",",TRUE,IF(A106='Player Gender'!A:A,'Player Gender'!C:C,""))</f>
        <v>1912</v>
      </c>
    </row>
    <row r="107" spans="1:13" x14ac:dyDescent="0.35">
      <c r="A107" t="s">
        <v>24</v>
      </c>
      <c r="B107" t="str">
        <f>VLOOKUP(A107, 'Autralian Open'!C:E, 2, FALSE)</f>
        <v>AUS</v>
      </c>
      <c r="C107" t="str">
        <f>VLOOKUP(A107, 'Autralian Open'!C:E, 3, FALSE)</f>
        <v>Australia</v>
      </c>
      <c r="D107" s="44">
        <f ca="1">AVERAGEIF('Autralian Open'!W:AA,'Player Data'!A107,'Autralian Open'!AA:AA)</f>
        <v>75</v>
      </c>
      <c r="E107" t="str">
        <f>IF(VLOOKUP(A107,'Player Gender'!A:B,2,FALSE)="Women's","Women","Men")</f>
        <v>Men</v>
      </c>
      <c r="F107">
        <f>COUNTIF('Autralian Open'!W:W,'Player Data'!A107)</f>
        <v>1</v>
      </c>
      <c r="G107">
        <f>COUNTIF('Autralian Open'!AB:AB,'Player Data'!A107)</f>
        <v>0</v>
      </c>
      <c r="H107">
        <f t="shared" si="4"/>
        <v>1</v>
      </c>
      <c r="I107">
        <f ca="1">SUMIF('Autralian Open'!W:X,'Player Data'!A107,'Autralian Open'!X:X)</f>
        <v>18</v>
      </c>
      <c r="J107">
        <f ca="1">SUMIF('Autralian Open'!AB:AC,'Player Data'!A107,'Autralian Open'!AC:AC)</f>
        <v>0</v>
      </c>
      <c r="K107">
        <f t="shared" ca="1" si="3"/>
        <v>18</v>
      </c>
      <c r="L107" s="21">
        <f t="shared" si="5"/>
        <v>100</v>
      </c>
      <c r="M107" t="str" cm="1">
        <f t="array" ref="M107">_xlfn.TEXTJOIN(",",TRUE,IF(A107='Player Gender'!A:A,'Player Gender'!C:C,""))</f>
        <v>1911</v>
      </c>
    </row>
    <row r="108" spans="1:13" x14ac:dyDescent="0.35">
      <c r="A108" t="s">
        <v>9</v>
      </c>
      <c r="B108" t="str">
        <f>VLOOKUP(A108, 'Autralian Open'!C:E, 2, FALSE)</f>
        <v>AUS</v>
      </c>
      <c r="C108" t="str">
        <f>VLOOKUP(A108, 'Autralian Open'!C:E, 3, FALSE)</f>
        <v>Australia</v>
      </c>
      <c r="D108" s="44">
        <f ca="1">AVERAGEIF('Autralian Open'!W:AA,'Player Data'!A108,'Autralian Open'!AA:AA)</f>
        <v>61.538461538461533</v>
      </c>
      <c r="E108" t="str">
        <f>IF(VLOOKUP(A108,'Player Gender'!A:B,2,FALSE)="Women's","Women","Men")</f>
        <v>Men</v>
      </c>
      <c r="F108">
        <f>COUNTIF('Autralian Open'!W:W,'Player Data'!A108)</f>
        <v>2</v>
      </c>
      <c r="G108">
        <f>COUNTIF('Autralian Open'!AB:AB,'Player Data'!A108)</f>
        <v>0</v>
      </c>
      <c r="H108">
        <f t="shared" si="4"/>
        <v>2</v>
      </c>
      <c r="I108">
        <f ca="1">SUMIF('Autralian Open'!W:X,'Player Data'!A108,'Autralian Open'!X:X)</f>
        <v>40</v>
      </c>
      <c r="J108">
        <f ca="1">SUMIF('Autralian Open'!AB:AC,'Player Data'!A108,'Autralian Open'!AC:AC)</f>
        <v>0</v>
      </c>
      <c r="K108">
        <f t="shared" ref="K108:K171" ca="1" si="6">I108+J108</f>
        <v>40</v>
      </c>
      <c r="L108" s="21">
        <f t="shared" si="5"/>
        <v>100</v>
      </c>
      <c r="M108" t="str" cm="1">
        <f t="array" ref="M108">_xlfn.TEXTJOIN(",",TRUE,IF(A108='Player Gender'!A:A,'Player Gender'!C:C,""))</f>
        <v>1910,1905</v>
      </c>
    </row>
    <row r="109" spans="1:13" x14ac:dyDescent="0.35">
      <c r="A109" t="s">
        <v>12</v>
      </c>
      <c r="B109" t="str">
        <f>VLOOKUP(A109, 'Autralian Open'!C:E, 2, FALSE)</f>
        <v>NZL</v>
      </c>
      <c r="C109" t="str">
        <f>VLOOKUP(A109, 'Autralian Open'!C:E, 3, FALSE)</f>
        <v>New Zealand</v>
      </c>
      <c r="D109" s="44">
        <f ca="1">AVERAGEIF('Autralian Open'!W:AA,'Player Data'!A109,'Autralian Open'!AA:AA)</f>
        <v>69.800569800569804</v>
      </c>
      <c r="E109" t="str">
        <f>IF(VLOOKUP(A109,'Player Gender'!A:B,2,FALSE)="Women's","Women","Men")</f>
        <v>Men</v>
      </c>
      <c r="F109">
        <f>COUNTIF('Autralian Open'!W:W,'Player Data'!A109)</f>
        <v>2</v>
      </c>
      <c r="G109">
        <f>COUNTIF('Autralian Open'!AB:AB,'Player Data'!A109)</f>
        <v>0</v>
      </c>
      <c r="H109">
        <f t="shared" si="4"/>
        <v>2</v>
      </c>
      <c r="I109">
        <f ca="1">SUMIF('Autralian Open'!W:X,'Player Data'!A109,'Autralian Open'!X:X)</f>
        <v>37</v>
      </c>
      <c r="J109">
        <f ca="1">SUMIF('Autralian Open'!AB:AC,'Player Data'!A109,'Autralian Open'!AC:AC)</f>
        <v>0</v>
      </c>
      <c r="K109">
        <f t="shared" ca="1" si="6"/>
        <v>37</v>
      </c>
      <c r="L109" s="21">
        <f t="shared" si="5"/>
        <v>100</v>
      </c>
      <c r="M109" t="str" cm="1">
        <f t="array" ref="M109">_xlfn.TEXTJOIN(",",TRUE,IF(A109='Player Gender'!A:A,'Player Gender'!C:C,""))</f>
        <v>1909,1906</v>
      </c>
    </row>
    <row r="110" spans="1:13" x14ac:dyDescent="0.35">
      <c r="A110" t="s">
        <v>18</v>
      </c>
      <c r="B110" t="str">
        <f>VLOOKUP(A110, 'Autralian Open'!C:E, 2, FALSE)</f>
        <v>USA</v>
      </c>
      <c r="C110" t="str">
        <f>VLOOKUP(A110, 'Autralian Open'!C:E, 3, FALSE)</f>
        <v>United States</v>
      </c>
      <c r="D110" s="44">
        <f ca="1">AVERAGEIF('Autralian Open'!W:AA,'Player Data'!A110,'Autralian Open'!AA:AA)</f>
        <v>58.536585365853654</v>
      </c>
      <c r="E110" t="str">
        <f>IF(VLOOKUP(A110,'Player Gender'!A:B,2,FALSE)="Women's","Women","Men")</f>
        <v>Men</v>
      </c>
      <c r="F110">
        <f>COUNTIF('Autralian Open'!W:W,'Player Data'!A110)</f>
        <v>1</v>
      </c>
      <c r="G110">
        <f>COUNTIF('Autralian Open'!AB:AB,'Player Data'!A110)</f>
        <v>0</v>
      </c>
      <c r="H110">
        <f t="shared" si="4"/>
        <v>1</v>
      </c>
      <c r="I110">
        <f ca="1">SUMIF('Autralian Open'!W:X,'Player Data'!A110,'Autralian Open'!X:X)</f>
        <v>24</v>
      </c>
      <c r="J110">
        <f ca="1">SUMIF('Autralian Open'!AB:AC,'Player Data'!A110,'Autralian Open'!AC:AC)</f>
        <v>0</v>
      </c>
      <c r="K110">
        <f t="shared" ca="1" si="6"/>
        <v>24</v>
      </c>
      <c r="L110" s="21">
        <f t="shared" si="5"/>
        <v>100</v>
      </c>
      <c r="M110" t="str" cm="1">
        <f t="array" ref="M110">_xlfn.TEXTJOIN(",",TRUE,IF(A110='Player Gender'!A:A,'Player Gender'!C:C,""))</f>
        <v>1908</v>
      </c>
    </row>
    <row r="111" spans="1:13" x14ac:dyDescent="0.35">
      <c r="A111" t="s">
        <v>15</v>
      </c>
      <c r="B111" t="str">
        <f>VLOOKUP(A111, 'Autralian Open'!C:E, 2, FALSE)</f>
        <v>AUS</v>
      </c>
      <c r="C111" t="str">
        <f>VLOOKUP(A111, 'Autralian Open'!C:E, 3, FALSE)</f>
        <v>Australia</v>
      </c>
      <c r="D111" s="44">
        <f ca="1">AVERAGEIF('Autralian Open'!W:AA,'Player Data'!A111,'Autralian Open'!AA:AA)</f>
        <v>62.068965517241381</v>
      </c>
      <c r="E111" t="str">
        <f>IF(VLOOKUP(A111,'Player Gender'!A:B,2,FALSE)="Women's","Women","Men")</f>
        <v>Men</v>
      </c>
      <c r="F111">
        <f>COUNTIF('Autralian Open'!W:W,'Player Data'!A111)</f>
        <v>1</v>
      </c>
      <c r="G111">
        <f>COUNTIF('Autralian Open'!AB:AB,'Player Data'!A111)</f>
        <v>3</v>
      </c>
      <c r="H111">
        <f t="shared" si="4"/>
        <v>4</v>
      </c>
      <c r="I111">
        <f ca="1">SUMIF('Autralian Open'!W:X,'Player Data'!A111,'Autralian Open'!X:X)</f>
        <v>18</v>
      </c>
      <c r="J111">
        <f ca="1">SUMIF('Autralian Open'!AB:AC,'Player Data'!A111,'Autralian Open'!AC:AC)</f>
        <v>27</v>
      </c>
      <c r="K111">
        <f t="shared" ca="1" si="6"/>
        <v>45</v>
      </c>
      <c r="L111" s="21">
        <f t="shared" si="5"/>
        <v>25</v>
      </c>
      <c r="M111" t="str" cm="1">
        <f t="array" ref="M111">_xlfn.TEXTJOIN(",",TRUE,IF(A111='Player Gender'!A:A,'Player Gender'!C:C,""))</f>
        <v>1907,1915,1911,1910</v>
      </c>
    </row>
    <row r="112" spans="1:13" x14ac:dyDescent="0.35">
      <c r="A112" t="s">
        <v>445</v>
      </c>
      <c r="B112" t="str">
        <f>VLOOKUP(A112, 'Autralian Open'!S:U, 2, FALSE)</f>
        <v>CHN</v>
      </c>
      <c r="C112" t="str">
        <f>VLOOKUP(A112, 'Autralian Open'!S:U, 3, FALSE)</f>
        <v>China</v>
      </c>
      <c r="D112" s="44">
        <f ca="1">AVERAGEIF('Autralian Open'!AB:AF,'Player Data'!A112,'Autralian Open'!AF:AF)</f>
        <v>29.411764705882355</v>
      </c>
      <c r="E112" t="str">
        <f>IF(VLOOKUP(A112,'Player Gender'!A:B,2,FALSE)="Women's","Women","Men")</f>
        <v>Women</v>
      </c>
      <c r="F112">
        <f>COUNTIF('Autralian Open'!W:W,'Player Data'!A112)</f>
        <v>0</v>
      </c>
      <c r="G112">
        <f>COUNTIF('Autralian Open'!AB:AB,'Player Data'!A112)</f>
        <v>1</v>
      </c>
      <c r="H112">
        <f t="shared" si="4"/>
        <v>1</v>
      </c>
      <c r="I112">
        <f ca="1">SUMIF('Autralian Open'!W:X,'Player Data'!A112,'Autralian Open'!X:X)</f>
        <v>0</v>
      </c>
      <c r="J112">
        <f ca="1">SUMIF('Autralian Open'!AB:AC,'Player Data'!A112,'Autralian Open'!AC:AC)</f>
        <v>5</v>
      </c>
      <c r="K112">
        <f t="shared" ca="1" si="6"/>
        <v>5</v>
      </c>
      <c r="L112" s="21">
        <f t="shared" si="5"/>
        <v>0</v>
      </c>
      <c r="M112" t="str" cm="1">
        <f t="array" ref="M112">_xlfn.TEXTJOIN(",",TRUE,IF(A112='Player Gender'!A:A,'Player Gender'!C:C,""))</f>
        <v>2024</v>
      </c>
    </row>
    <row r="113" spans="1:13" x14ac:dyDescent="0.35">
      <c r="A113" t="s">
        <v>195</v>
      </c>
      <c r="B113" t="str">
        <f>VLOOKUP(A113, 'Autralian Open'!S:U, 2, FALSE)</f>
        <v>RUS</v>
      </c>
      <c r="C113" t="str">
        <f>VLOOKUP(A113, 'Autralian Open'!S:U, 3, FALSE)</f>
        <v>Russia</v>
      </c>
      <c r="D113" s="44">
        <f ca="1">AVERAGEIF('Autralian Open'!AB:AF,'Player Data'!A113,'Autralian Open'!AF:AF)</f>
        <v>43.378543709736</v>
      </c>
      <c r="E113" t="str">
        <f>IF(VLOOKUP(A113,'Player Gender'!A:B,2,FALSE)="Women's","Women","Men")</f>
        <v>Men</v>
      </c>
      <c r="F113">
        <f>COUNTIF('Autralian Open'!W:W,'Player Data'!A113)</f>
        <v>0</v>
      </c>
      <c r="G113">
        <f>COUNTIF('Autralian Open'!AB:AB,'Player Data'!A113)</f>
        <v>3</v>
      </c>
      <c r="H113">
        <f t="shared" si="4"/>
        <v>3</v>
      </c>
      <c r="I113">
        <f ca="1">SUMIF('Autralian Open'!W:X,'Player Data'!A113,'Autralian Open'!X:X)</f>
        <v>0</v>
      </c>
      <c r="J113">
        <f ca="1">SUMIF('Autralian Open'!AB:AC,'Player Data'!A113,'Autralian Open'!AC:AC)</f>
        <v>58</v>
      </c>
      <c r="K113">
        <f t="shared" ca="1" si="6"/>
        <v>58</v>
      </c>
      <c r="L113" s="21">
        <f t="shared" si="5"/>
        <v>0</v>
      </c>
      <c r="M113" t="str" cm="1">
        <f t="array" ref="M113">_xlfn.TEXTJOIN(",",TRUE,IF(A113='Player Gender'!A:A,'Player Gender'!C:C,""))</f>
        <v>2024,2022,2021</v>
      </c>
    </row>
    <row r="114" spans="1:13" x14ac:dyDescent="0.35">
      <c r="A114" t="s">
        <v>437</v>
      </c>
      <c r="B114" t="str">
        <f>VLOOKUP(A114, 'Autralian Open'!S:U, 2, FALSE)</f>
        <v>KAZ</v>
      </c>
      <c r="C114" t="str">
        <f>VLOOKUP(A114, 'Autralian Open'!S:U, 3, FALSE)</f>
        <v>Kazakhstan</v>
      </c>
      <c r="D114" s="44">
        <f ca="1">AVERAGEIF('Autralian Open'!AB:AF,'Player Data'!A114,'Autralian Open'!AF:AF)</f>
        <v>44.827586206896555</v>
      </c>
      <c r="E114" t="str">
        <f>IF(VLOOKUP(A114,'Player Gender'!A:B,2,FALSE)="Women's","Women","Men")</f>
        <v>Women</v>
      </c>
      <c r="F114">
        <f>COUNTIF('Autralian Open'!W:W,'Player Data'!A114)</f>
        <v>0</v>
      </c>
      <c r="G114">
        <f>COUNTIF('Autralian Open'!AB:AB,'Player Data'!A114)</f>
        <v>1</v>
      </c>
      <c r="H114">
        <f t="shared" si="4"/>
        <v>1</v>
      </c>
      <c r="I114">
        <f ca="1">SUMIF('Autralian Open'!W:X,'Player Data'!A114,'Autralian Open'!X:X)</f>
        <v>0</v>
      </c>
      <c r="J114">
        <f ca="1">SUMIF('Autralian Open'!AB:AC,'Player Data'!A114,'Autralian Open'!AC:AC)</f>
        <v>13</v>
      </c>
      <c r="K114">
        <f t="shared" ca="1" si="6"/>
        <v>13</v>
      </c>
      <c r="L114" s="21">
        <f t="shared" si="5"/>
        <v>0</v>
      </c>
      <c r="M114" t="str" cm="1">
        <f t="array" ref="M114">_xlfn.TEXTJOIN(",",TRUE,IF(A114='Player Gender'!A:A,'Player Gender'!C:C,""))</f>
        <v>2023</v>
      </c>
    </row>
    <row r="115" spans="1:13" x14ac:dyDescent="0.35">
      <c r="A115" t="s">
        <v>439</v>
      </c>
      <c r="B115" t="str">
        <f>VLOOKUP(A115, 'Autralian Open'!S:U, 2, FALSE)</f>
        <v>GRE</v>
      </c>
      <c r="C115" t="str">
        <f>VLOOKUP(A115, 'Autralian Open'!S:U, 3, FALSE)</f>
        <v>Greece</v>
      </c>
      <c r="D115" s="44">
        <f ca="1">AVERAGEIF('Autralian Open'!AB:AF,'Player Data'!A115,'Autralian Open'!AF:AF)</f>
        <v>42.857142857142854</v>
      </c>
      <c r="E115" t="str">
        <f>IF(VLOOKUP(A115,'Player Gender'!A:B,2,FALSE)="Women's","Women","Men")</f>
        <v>Men</v>
      </c>
      <c r="F115">
        <f>COUNTIF('Autralian Open'!W:W,'Player Data'!A115)</f>
        <v>0</v>
      </c>
      <c r="G115">
        <f>COUNTIF('Autralian Open'!AB:AB,'Player Data'!A115)</f>
        <v>1</v>
      </c>
      <c r="H115">
        <f t="shared" si="4"/>
        <v>1</v>
      </c>
      <c r="I115">
        <f ca="1">SUMIF('Autralian Open'!W:X,'Player Data'!A115,'Autralian Open'!X:X)</f>
        <v>0</v>
      </c>
      <c r="J115">
        <f ca="1">SUMIF('Autralian Open'!AB:AC,'Player Data'!A115,'Autralian Open'!AC:AC)</f>
        <v>15</v>
      </c>
      <c r="K115">
        <f t="shared" ca="1" si="6"/>
        <v>15</v>
      </c>
      <c r="L115" s="21">
        <f t="shared" si="5"/>
        <v>0</v>
      </c>
      <c r="M115" t="str" cm="1">
        <f t="array" ref="M115">_xlfn.TEXTJOIN(",",TRUE,IF(A115='Player Gender'!A:A,'Player Gender'!C:C,""))</f>
        <v>2023</v>
      </c>
    </row>
    <row r="116" spans="1:13" x14ac:dyDescent="0.35">
      <c r="A116" t="s">
        <v>329</v>
      </c>
      <c r="B116" t="str">
        <f>VLOOKUP(A116, 'Autralian Open'!S:U, 2, FALSE)</f>
        <v>USA</v>
      </c>
      <c r="C116" t="str">
        <f>VLOOKUP(A116, 'Autralian Open'!S:U, 3, FALSE)</f>
        <v>United States</v>
      </c>
      <c r="D116" s="44">
        <f ca="1">AVERAGEIF('Autralian Open'!AB:AF,'Player Data'!A116,'Autralian Open'!AF:AF)</f>
        <v>40.909090909090914</v>
      </c>
      <c r="E116" t="str">
        <f>IF(VLOOKUP(A116,'Player Gender'!A:B,2,FALSE)="Women's","Women","Men")</f>
        <v>Women</v>
      </c>
      <c r="F116">
        <f>COUNTIF('Autralian Open'!W:W,'Player Data'!A116)</f>
        <v>0</v>
      </c>
      <c r="G116">
        <f>COUNTIF('Autralian Open'!AB:AB,'Player Data'!A116)</f>
        <v>1</v>
      </c>
      <c r="H116">
        <f t="shared" si="4"/>
        <v>1</v>
      </c>
      <c r="I116">
        <f ca="1">SUMIF('Autralian Open'!W:X,'Player Data'!A116,'Autralian Open'!X:X)</f>
        <v>0</v>
      </c>
      <c r="J116">
        <f ca="1">SUMIF('Autralian Open'!AB:AC,'Player Data'!A116,'Autralian Open'!AC:AC)</f>
        <v>9</v>
      </c>
      <c r="K116">
        <f t="shared" ca="1" si="6"/>
        <v>9</v>
      </c>
      <c r="L116" s="21">
        <f t="shared" si="5"/>
        <v>0</v>
      </c>
      <c r="M116" t="str" cm="1">
        <f t="array" ref="M116">_xlfn.TEXTJOIN(",",TRUE,IF(A116='Player Gender'!A:A,'Player Gender'!C:C,""))</f>
        <v>2022</v>
      </c>
    </row>
    <row r="117" spans="1:13" x14ac:dyDescent="0.35">
      <c r="A117" t="s">
        <v>327</v>
      </c>
      <c r="B117" t="str">
        <f>VLOOKUP(A117, 'Autralian Open'!S:U, 2, FALSE)</f>
        <v>USA</v>
      </c>
      <c r="C117" t="str">
        <f>VLOOKUP(A117, 'Autralian Open'!S:U, 3, FALSE)</f>
        <v>United States</v>
      </c>
      <c r="D117" s="44">
        <f ca="1">AVERAGEIF('Autralian Open'!AB:AF,'Player Data'!A117,'Autralian Open'!AF:AF)</f>
        <v>36.84210526315789</v>
      </c>
      <c r="E117" t="str">
        <f>IF(VLOOKUP(A117,'Player Gender'!A:B,2,FALSE)="Women's","Women","Men")</f>
        <v>Women</v>
      </c>
      <c r="F117">
        <f>COUNTIF('Autralian Open'!W:W,'Player Data'!A117)</f>
        <v>0</v>
      </c>
      <c r="G117">
        <f>COUNTIF('Autralian Open'!AB:AB,'Player Data'!A117)</f>
        <v>1</v>
      </c>
      <c r="H117">
        <f t="shared" si="4"/>
        <v>1</v>
      </c>
      <c r="I117">
        <f ca="1">SUMIF('Autralian Open'!W:X,'Player Data'!A117,'Autralian Open'!X:X)</f>
        <v>0</v>
      </c>
      <c r="J117">
        <f ca="1">SUMIF('Autralian Open'!AB:AC,'Player Data'!A117,'Autralian Open'!AC:AC)</f>
        <v>7</v>
      </c>
      <c r="K117">
        <f t="shared" ca="1" si="6"/>
        <v>7</v>
      </c>
      <c r="L117" s="21">
        <f t="shared" si="5"/>
        <v>0</v>
      </c>
      <c r="M117" t="str" cm="1">
        <f t="array" ref="M117">_xlfn.TEXTJOIN(",",TRUE,IF(A117='Player Gender'!A:A,'Player Gender'!C:C,""))</f>
        <v>2021</v>
      </c>
    </row>
    <row r="118" spans="1:13" x14ac:dyDescent="0.35">
      <c r="A118" t="s">
        <v>325</v>
      </c>
      <c r="B118" t="str">
        <f>VLOOKUP(A118, 'Autralian Open'!S:U, 2, FALSE)</f>
        <v>ESP</v>
      </c>
      <c r="C118" t="str">
        <f>VLOOKUP(A118, 'Autralian Open'!S:U, 3, FALSE)</f>
        <v>Spain</v>
      </c>
      <c r="D118" s="44">
        <f ca="1">AVERAGEIF('Autralian Open'!AB:AF,'Player Data'!A118,'Autralian Open'!AF:AF)</f>
        <v>38.461538461538467</v>
      </c>
      <c r="E118" t="str">
        <f>IF(VLOOKUP(A118,'Player Gender'!A:B,2,FALSE)="Women's","Women","Men")</f>
        <v>Women</v>
      </c>
      <c r="F118">
        <f>COUNTIF('Autralian Open'!W:W,'Player Data'!A118)</f>
        <v>0</v>
      </c>
      <c r="G118">
        <f>COUNTIF('Autralian Open'!AB:AB,'Player Data'!A118)</f>
        <v>1</v>
      </c>
      <c r="H118">
        <f t="shared" si="4"/>
        <v>1</v>
      </c>
      <c r="I118">
        <f ca="1">SUMIF('Autralian Open'!W:X,'Player Data'!A118,'Autralian Open'!X:X)</f>
        <v>0</v>
      </c>
      <c r="J118">
        <f ca="1">SUMIF('Autralian Open'!AB:AC,'Player Data'!A118,'Autralian Open'!AC:AC)</f>
        <v>10</v>
      </c>
      <c r="K118">
        <f t="shared" ca="1" si="6"/>
        <v>10</v>
      </c>
      <c r="L118" s="21">
        <f t="shared" si="5"/>
        <v>0</v>
      </c>
      <c r="M118" t="str" cm="1">
        <f t="array" ref="M118">_xlfn.TEXTJOIN(",",TRUE,IF(A118='Player Gender'!A:A,'Player Gender'!C:C,""))</f>
        <v>2020</v>
      </c>
    </row>
    <row r="119" spans="1:13" x14ac:dyDescent="0.35">
      <c r="A119" t="s">
        <v>193</v>
      </c>
      <c r="B119" t="str">
        <f>VLOOKUP(A119, 'Autralian Open'!S:U, 2, FALSE)</f>
        <v>AUT</v>
      </c>
      <c r="C119" t="str">
        <f>VLOOKUP(A119, 'Autralian Open'!S:U, 3, FALSE)</f>
        <v>Austria</v>
      </c>
      <c r="D119" s="44">
        <f ca="1">AVERAGEIF('Autralian Open'!AB:AF,'Player Data'!A119,'Autralian Open'!AF:AF)</f>
        <v>48.936170212765958</v>
      </c>
      <c r="E119" t="str">
        <f>IF(VLOOKUP(A119,'Player Gender'!A:B,2,FALSE)="Women's","Women","Men")</f>
        <v>Men</v>
      </c>
      <c r="F119">
        <f>COUNTIF('Autralian Open'!W:W,'Player Data'!A119)</f>
        <v>0</v>
      </c>
      <c r="G119">
        <f>COUNTIF('Autralian Open'!AB:AB,'Player Data'!A119)</f>
        <v>1</v>
      </c>
      <c r="H119">
        <f t="shared" si="4"/>
        <v>1</v>
      </c>
      <c r="I119">
        <f ca="1">SUMIF('Autralian Open'!W:X,'Player Data'!A119,'Autralian Open'!X:X)</f>
        <v>0</v>
      </c>
      <c r="J119">
        <f ca="1">SUMIF('Autralian Open'!AB:AC,'Player Data'!A119,'Autralian Open'!AC:AC)</f>
        <v>23</v>
      </c>
      <c r="K119">
        <f t="shared" ca="1" si="6"/>
        <v>23</v>
      </c>
      <c r="L119" s="21">
        <f t="shared" si="5"/>
        <v>0</v>
      </c>
      <c r="M119" t="str" cm="1">
        <f t="array" ref="M119">_xlfn.TEXTJOIN(",",TRUE,IF(A119='Player Gender'!A:A,'Player Gender'!C:C,""))</f>
        <v>2020</v>
      </c>
    </row>
    <row r="120" spans="1:13" x14ac:dyDescent="0.35">
      <c r="A120" t="s">
        <v>323</v>
      </c>
      <c r="B120" t="str">
        <f>VLOOKUP(A120, 'Autralian Open'!S:U, 2, FALSE)</f>
        <v>CZE</v>
      </c>
      <c r="C120" t="str">
        <f>VLOOKUP(A120, 'Autralian Open'!S:U, 3, FALSE)</f>
        <v>Czechia</v>
      </c>
      <c r="D120" s="44">
        <f ca="1">AVERAGEIF('Autralian Open'!AB:AF,'Player Data'!A120,'Autralian Open'!AF:AF)</f>
        <v>48.571428571428569</v>
      </c>
      <c r="E120" t="str">
        <f>IF(VLOOKUP(A120,'Player Gender'!A:B,2,FALSE)="Women's","Women","Men")</f>
        <v>Women</v>
      </c>
      <c r="F120">
        <f>COUNTIF('Autralian Open'!W:W,'Player Data'!A120)</f>
        <v>0</v>
      </c>
      <c r="G120">
        <f>COUNTIF('Autralian Open'!AB:AB,'Player Data'!A120)</f>
        <v>1</v>
      </c>
      <c r="H120">
        <f t="shared" si="4"/>
        <v>1</v>
      </c>
      <c r="I120">
        <f ca="1">SUMIF('Autralian Open'!W:X,'Player Data'!A120,'Autralian Open'!X:X)</f>
        <v>0</v>
      </c>
      <c r="J120">
        <f ca="1">SUMIF('Autralian Open'!AB:AC,'Player Data'!A120,'Autralian Open'!AC:AC)</f>
        <v>17</v>
      </c>
      <c r="K120">
        <f t="shared" ca="1" si="6"/>
        <v>17</v>
      </c>
      <c r="L120" s="21">
        <f t="shared" si="5"/>
        <v>0</v>
      </c>
      <c r="M120" t="str" cm="1">
        <f t="array" ref="M120">_xlfn.TEXTJOIN(",",TRUE,IF(A120='Player Gender'!A:A,'Player Gender'!C:C,""))</f>
        <v>2019</v>
      </c>
    </row>
    <row r="121" spans="1:13" x14ac:dyDescent="0.35">
      <c r="A121" t="s">
        <v>321</v>
      </c>
      <c r="B121" t="str">
        <f>VLOOKUP(A121, 'Autralian Open'!S:U, 2, FALSE)</f>
        <v>ROU</v>
      </c>
      <c r="C121" t="str">
        <f>VLOOKUP(A121, 'Autralian Open'!S:U, 3, FALSE)</f>
        <v>Romania</v>
      </c>
      <c r="D121" s="44">
        <f ca="1">AVERAGEIF('Autralian Open'!AB:AF,'Player Data'!A121,'Autralian Open'!AF:AF)</f>
        <v>50</v>
      </c>
      <c r="E121" t="str">
        <f>IF(VLOOKUP(A121,'Player Gender'!A:B,2,FALSE)="Women's","Women","Men")</f>
        <v>Women</v>
      </c>
      <c r="F121">
        <f>COUNTIF('Autralian Open'!W:W,'Player Data'!A121)</f>
        <v>0</v>
      </c>
      <c r="G121">
        <f>COUNTIF('Autralian Open'!AB:AB,'Player Data'!A121)</f>
        <v>1</v>
      </c>
      <c r="H121">
        <f t="shared" si="4"/>
        <v>1</v>
      </c>
      <c r="I121">
        <f ca="1">SUMIF('Autralian Open'!W:X,'Player Data'!A121,'Autralian Open'!X:X)</f>
        <v>0</v>
      </c>
      <c r="J121">
        <f ca="1">SUMIF('Autralian Open'!AB:AC,'Player Data'!A121,'Autralian Open'!AC:AC)</f>
        <v>16</v>
      </c>
      <c r="K121">
        <f t="shared" ca="1" si="6"/>
        <v>16</v>
      </c>
      <c r="L121" s="21">
        <f t="shared" si="5"/>
        <v>0</v>
      </c>
      <c r="M121" t="str" cm="1">
        <f t="array" ref="M121">_xlfn.TEXTJOIN(",",TRUE,IF(A121='Player Gender'!A:A,'Player Gender'!C:C,""))</f>
        <v>2018</v>
      </c>
    </row>
    <row r="122" spans="1:13" x14ac:dyDescent="0.35">
      <c r="A122" t="s">
        <v>191</v>
      </c>
      <c r="B122" t="str">
        <f>VLOOKUP(A122, 'Autralian Open'!S:U, 2, FALSE)</f>
        <v>CRO</v>
      </c>
      <c r="C122" t="str">
        <f>VLOOKUP(A122, 'Autralian Open'!S:U, 3, FALSE)</f>
        <v>Croatia</v>
      </c>
      <c r="D122" s="44">
        <f ca="1">AVERAGEIF('Autralian Open'!AB:AF,'Player Data'!A122,'Autralian Open'!AF:AF)</f>
        <v>41.304347826086953</v>
      </c>
      <c r="E122" t="str">
        <f>IF(VLOOKUP(A122,'Player Gender'!A:B,2,FALSE)="Women's","Women","Men")</f>
        <v>Men</v>
      </c>
      <c r="F122">
        <f>COUNTIF('Autralian Open'!W:W,'Player Data'!A122)</f>
        <v>0</v>
      </c>
      <c r="G122">
        <f>COUNTIF('Autralian Open'!AB:AB,'Player Data'!A122)</f>
        <v>1</v>
      </c>
      <c r="H122">
        <f t="shared" si="4"/>
        <v>1</v>
      </c>
      <c r="I122">
        <f ca="1">SUMIF('Autralian Open'!W:X,'Player Data'!A122,'Autralian Open'!X:X)</f>
        <v>0</v>
      </c>
      <c r="J122">
        <f ca="1">SUMIF('Autralian Open'!AB:AC,'Player Data'!A122,'Autralian Open'!AC:AC)</f>
        <v>19</v>
      </c>
      <c r="K122">
        <f t="shared" ca="1" si="6"/>
        <v>19</v>
      </c>
      <c r="L122" s="21">
        <f t="shared" si="5"/>
        <v>0</v>
      </c>
      <c r="M122" t="str" cm="1">
        <f t="array" ref="M122">_xlfn.TEXTJOIN(",",TRUE,IF(A122='Player Gender'!A:A,'Player Gender'!C:C,""))</f>
        <v>2018</v>
      </c>
    </row>
    <row r="123" spans="1:13" x14ac:dyDescent="0.35">
      <c r="A123" t="s">
        <v>302</v>
      </c>
      <c r="B123" t="str">
        <f>VLOOKUP(A123, 'Autralian Open'!S:U, 2, FALSE)</f>
        <v>USA</v>
      </c>
      <c r="C123" t="str">
        <f>VLOOKUP(A123, 'Autralian Open'!S:U, 3, FALSE)</f>
        <v>United States</v>
      </c>
      <c r="D123" s="44">
        <f ca="1">AVERAGEIF('Autralian Open'!AB:AF,'Player Data'!A123,'Autralian Open'!AF:AF)</f>
        <v>45</v>
      </c>
      <c r="E123" t="str">
        <f>IF(VLOOKUP(A123,'Player Gender'!A:B,2,FALSE)="Women's","Women","Men")</f>
        <v>Women</v>
      </c>
      <c r="F123">
        <f>COUNTIF('Autralian Open'!W:W,'Player Data'!A123)</f>
        <v>0</v>
      </c>
      <c r="G123">
        <f>COUNTIF('Autralian Open'!AB:AB,'Player Data'!A123)</f>
        <v>2</v>
      </c>
      <c r="H123">
        <f t="shared" si="4"/>
        <v>2</v>
      </c>
      <c r="I123">
        <f ca="1">SUMIF('Autralian Open'!W:X,'Player Data'!A123,'Autralian Open'!X:X)</f>
        <v>0</v>
      </c>
      <c r="J123">
        <f ca="1">SUMIF('Autralian Open'!AB:AC,'Player Data'!A123,'Autralian Open'!AC:AC)</f>
        <v>24</v>
      </c>
      <c r="K123">
        <f t="shared" ca="1" si="6"/>
        <v>24</v>
      </c>
      <c r="L123" s="21">
        <f t="shared" si="5"/>
        <v>0</v>
      </c>
      <c r="M123" t="str" cm="1">
        <f t="array" ref="M123">_xlfn.TEXTJOIN(",",TRUE,IF(A123='Player Gender'!A:A,'Player Gender'!C:C,""))</f>
        <v>2017,2003</v>
      </c>
    </row>
    <row r="124" spans="1:13" x14ac:dyDescent="0.35">
      <c r="A124" t="s">
        <v>186</v>
      </c>
      <c r="B124" t="str">
        <f>VLOOKUP(A124, 'Autralian Open'!S:U, 2, FALSE)</f>
        <v>GBR</v>
      </c>
      <c r="C124" t="str">
        <f>VLOOKUP(A124, 'Autralian Open'!S:U, 3, FALSE)</f>
        <v>United Kingdom</v>
      </c>
      <c r="D124" s="44">
        <f ca="1">AVERAGEIF('Autralian Open'!AB:AF,'Player Data'!A124,'Autralian Open'!AF:AF)</f>
        <v>38.468637738702967</v>
      </c>
      <c r="E124" t="str">
        <f>IF(VLOOKUP(A124,'Player Gender'!A:B,2,FALSE)="Women's","Women","Men")</f>
        <v>Men</v>
      </c>
      <c r="F124">
        <f>COUNTIF('Autralian Open'!W:W,'Player Data'!A124)</f>
        <v>0</v>
      </c>
      <c r="G124">
        <f>COUNTIF('Autralian Open'!AB:AB,'Player Data'!A124)</f>
        <v>5</v>
      </c>
      <c r="H124">
        <f t="shared" si="4"/>
        <v>5</v>
      </c>
      <c r="I124">
        <f ca="1">SUMIF('Autralian Open'!W:X,'Player Data'!A124,'Autralian Open'!X:X)</f>
        <v>0</v>
      </c>
      <c r="J124">
        <f ca="1">SUMIF('Autralian Open'!AB:AC,'Player Data'!A124,'Autralian Open'!AC:AC)</f>
        <v>68</v>
      </c>
      <c r="K124">
        <f t="shared" ca="1" si="6"/>
        <v>68</v>
      </c>
      <c r="L124" s="21">
        <f t="shared" si="5"/>
        <v>0</v>
      </c>
      <c r="M124" t="str" cm="1">
        <f t="array" ref="M124">_xlfn.TEXTJOIN(",",TRUE,IF(A124='Player Gender'!A:A,'Player Gender'!C:C,""))</f>
        <v>2016,2015,2013,2011,2010</v>
      </c>
    </row>
    <row r="125" spans="1:13" x14ac:dyDescent="0.35">
      <c r="A125" t="s">
        <v>318</v>
      </c>
      <c r="B125" t="str">
        <f>VLOOKUP(A125, 'Autralian Open'!S:U, 2, FALSE)</f>
        <v>SVK</v>
      </c>
      <c r="C125" t="str">
        <f>VLOOKUP(A125, 'Autralian Open'!S:U, 3, FALSE)</f>
        <v>Slovakia</v>
      </c>
      <c r="D125" s="44">
        <f ca="1">AVERAGEIF('Autralian Open'!AB:AF,'Player Data'!A125,'Autralian Open'!AF:AF)</f>
        <v>31.578947368421051</v>
      </c>
      <c r="E125" t="str">
        <f>IF(VLOOKUP(A125,'Player Gender'!A:B,2,FALSE)="Women's","Women","Men")</f>
        <v>Women</v>
      </c>
      <c r="F125">
        <f>COUNTIF('Autralian Open'!W:W,'Player Data'!A125)</f>
        <v>0</v>
      </c>
      <c r="G125">
        <f>COUNTIF('Autralian Open'!AB:AB,'Player Data'!A125)</f>
        <v>1</v>
      </c>
      <c r="H125">
        <f t="shared" si="4"/>
        <v>1</v>
      </c>
      <c r="I125">
        <f ca="1">SUMIF('Autralian Open'!W:X,'Player Data'!A125,'Autralian Open'!X:X)</f>
        <v>0</v>
      </c>
      <c r="J125">
        <f ca="1">SUMIF('Autralian Open'!AB:AC,'Player Data'!A125,'Autralian Open'!AC:AC)</f>
        <v>6</v>
      </c>
      <c r="K125">
        <f t="shared" ca="1" si="6"/>
        <v>6</v>
      </c>
      <c r="L125" s="21">
        <f t="shared" si="5"/>
        <v>0</v>
      </c>
      <c r="M125" t="str" cm="1">
        <f t="array" ref="M125">_xlfn.TEXTJOIN(",",TRUE,IF(A125='Player Gender'!A:A,'Player Gender'!C:C,""))</f>
        <v>2014</v>
      </c>
    </row>
    <row r="126" spans="1:13" x14ac:dyDescent="0.35">
      <c r="A126" t="s">
        <v>311</v>
      </c>
      <c r="B126" t="str">
        <f>VLOOKUP(A126, 'Autralian Open'!S:U, 2, FALSE)</f>
        <v>RUS</v>
      </c>
      <c r="C126" t="str">
        <f>VLOOKUP(A126, 'Autralian Open'!S:U, 3, FALSE)</f>
        <v>Russia</v>
      </c>
      <c r="D126" s="44">
        <f ca="1">AVERAGEIF('Autralian Open'!AB:AF,'Player Data'!A126,'Autralian Open'!AF:AF)</f>
        <v>20</v>
      </c>
      <c r="E126" t="str">
        <f>IF(VLOOKUP(A126,'Player Gender'!A:B,2,FALSE)="Women's","Women","Men")</f>
        <v>Women</v>
      </c>
      <c r="F126">
        <f>COUNTIF('Autralian Open'!W:W,'Player Data'!A126)</f>
        <v>0</v>
      </c>
      <c r="G126">
        <f>COUNTIF('Autralian Open'!AB:AB,'Player Data'!A126)</f>
        <v>1</v>
      </c>
      <c r="H126">
        <f t="shared" si="4"/>
        <v>1</v>
      </c>
      <c r="I126">
        <f ca="1">SUMIF('Autralian Open'!W:X,'Player Data'!A126,'Autralian Open'!X:X)</f>
        <v>0</v>
      </c>
      <c r="J126">
        <f ca="1">SUMIF('Autralian Open'!AB:AC,'Player Data'!A126,'Autralian Open'!AC:AC)</f>
        <v>3</v>
      </c>
      <c r="K126">
        <f t="shared" ca="1" si="6"/>
        <v>3</v>
      </c>
      <c r="L126" s="21">
        <f t="shared" si="5"/>
        <v>0</v>
      </c>
      <c r="M126" t="str" cm="1">
        <f t="array" ref="M126">_xlfn.TEXTJOIN(",",TRUE,IF(A126='Player Gender'!A:A,'Player Gender'!C:C,""))</f>
        <v>2009</v>
      </c>
    </row>
    <row r="127" spans="1:13" x14ac:dyDescent="0.35">
      <c r="A127" t="s">
        <v>309</v>
      </c>
      <c r="B127" t="str">
        <f>VLOOKUP(A127, 'Autralian Open'!S:U, 2, FALSE)</f>
        <v>SRB</v>
      </c>
      <c r="C127" t="str">
        <f>VLOOKUP(A127, 'Autralian Open'!S:U, 3, FALSE)</f>
        <v>Serbia</v>
      </c>
      <c r="D127" s="44">
        <f ca="1">AVERAGEIF('Autralian Open'!AB:AF,'Player Data'!A127,'Autralian Open'!AF:AF)</f>
        <v>38.095238095238095</v>
      </c>
      <c r="E127" t="str">
        <f>IF(VLOOKUP(A127,'Player Gender'!A:B,2,FALSE)="Women's","Women","Men")</f>
        <v>Women</v>
      </c>
      <c r="F127">
        <f>COUNTIF('Autralian Open'!W:W,'Player Data'!A127)</f>
        <v>0</v>
      </c>
      <c r="G127">
        <f>COUNTIF('Autralian Open'!AB:AB,'Player Data'!A127)</f>
        <v>1</v>
      </c>
      <c r="H127">
        <f t="shared" si="4"/>
        <v>1</v>
      </c>
      <c r="I127">
        <f ca="1">SUMIF('Autralian Open'!W:X,'Player Data'!A127,'Autralian Open'!X:X)</f>
        <v>0</v>
      </c>
      <c r="J127">
        <f ca="1">SUMIF('Autralian Open'!AB:AC,'Player Data'!A127,'Autralian Open'!AC:AC)</f>
        <v>8</v>
      </c>
      <c r="K127">
        <f t="shared" ca="1" si="6"/>
        <v>8</v>
      </c>
      <c r="L127" s="21">
        <f t="shared" si="5"/>
        <v>0</v>
      </c>
      <c r="M127" t="str" cm="1">
        <f t="array" ref="M127">_xlfn.TEXTJOIN(",",TRUE,IF(A127='Player Gender'!A:A,'Player Gender'!C:C,""))</f>
        <v>2008</v>
      </c>
    </row>
    <row r="128" spans="1:13" x14ac:dyDescent="0.35">
      <c r="A128" t="s">
        <v>184</v>
      </c>
      <c r="B128" t="str">
        <f>VLOOKUP(A128, 'Autralian Open'!S:U, 2, FALSE)</f>
        <v>FRA</v>
      </c>
      <c r="C128" t="str">
        <f>VLOOKUP(A128, 'Autralian Open'!S:U, 3, FALSE)</f>
        <v>France</v>
      </c>
      <c r="D128" s="44">
        <f ca="1">AVERAGEIF('Autralian Open'!AB:AF,'Player Data'!A128,'Autralian Open'!AF:AF)</f>
        <v>45.238095238095241</v>
      </c>
      <c r="E128" t="str">
        <f>IF(VLOOKUP(A128,'Player Gender'!A:B,2,FALSE)="Women's","Women","Men")</f>
        <v>Men</v>
      </c>
      <c r="F128">
        <f>COUNTIF('Autralian Open'!W:W,'Player Data'!A128)</f>
        <v>0</v>
      </c>
      <c r="G128">
        <f>COUNTIF('Autralian Open'!AB:AB,'Player Data'!A128)</f>
        <v>1</v>
      </c>
      <c r="H128">
        <f t="shared" si="4"/>
        <v>1</v>
      </c>
      <c r="I128">
        <f ca="1">SUMIF('Autralian Open'!W:X,'Player Data'!A128,'Autralian Open'!X:X)</f>
        <v>0</v>
      </c>
      <c r="J128">
        <f ca="1">SUMIF('Autralian Open'!AB:AC,'Player Data'!A128,'Autralian Open'!AC:AC)</f>
        <v>19</v>
      </c>
      <c r="K128">
        <f t="shared" ca="1" si="6"/>
        <v>19</v>
      </c>
      <c r="L128" s="21">
        <f t="shared" si="5"/>
        <v>0</v>
      </c>
      <c r="M128" t="str" cm="1">
        <f t="array" ref="M128">_xlfn.TEXTJOIN(",",TRUE,IF(A128='Player Gender'!A:A,'Player Gender'!C:C,""))</f>
        <v>2008</v>
      </c>
    </row>
    <row r="129" spans="1:13" x14ac:dyDescent="0.35">
      <c r="A129" t="s">
        <v>182</v>
      </c>
      <c r="B129" t="str">
        <f>VLOOKUP(A129, 'Autralian Open'!S:U, 2, FALSE)</f>
        <v>CHI</v>
      </c>
      <c r="C129" t="str">
        <f>VLOOKUP(A129, 'Autralian Open'!S:U, 3, FALSE)</f>
        <v>Chile</v>
      </c>
      <c r="D129" s="44">
        <f ca="1">AVERAGEIF('Autralian Open'!AB:AF,'Player Data'!A129,'Autralian Open'!AF:AF)</f>
        <v>42.424242424242422</v>
      </c>
      <c r="E129" t="str">
        <f>IF(VLOOKUP(A129,'Player Gender'!A:B,2,FALSE)="Women's","Women","Men")</f>
        <v>Men</v>
      </c>
      <c r="F129">
        <f>COUNTIF('Autralian Open'!W:W,'Player Data'!A129)</f>
        <v>0</v>
      </c>
      <c r="G129">
        <f>COUNTIF('Autralian Open'!AB:AB,'Player Data'!A129)</f>
        <v>1</v>
      </c>
      <c r="H129">
        <f t="shared" si="4"/>
        <v>1</v>
      </c>
      <c r="I129">
        <f ca="1">SUMIF('Autralian Open'!W:X,'Player Data'!A129,'Autralian Open'!X:X)</f>
        <v>0</v>
      </c>
      <c r="J129">
        <f ca="1">SUMIF('Autralian Open'!AB:AC,'Player Data'!A129,'Autralian Open'!AC:AC)</f>
        <v>14</v>
      </c>
      <c r="K129">
        <f t="shared" ca="1" si="6"/>
        <v>14</v>
      </c>
      <c r="L129" s="21">
        <f t="shared" si="5"/>
        <v>0</v>
      </c>
      <c r="M129" t="str" cm="1">
        <f t="array" ref="M129">_xlfn.TEXTJOIN(",",TRUE,IF(A129='Player Gender'!A:A,'Player Gender'!C:C,""))</f>
        <v>2007</v>
      </c>
    </row>
    <row r="130" spans="1:13" x14ac:dyDescent="0.35">
      <c r="A130" t="s">
        <v>180</v>
      </c>
      <c r="B130" t="str">
        <f>VLOOKUP(A130, 'Autralian Open'!S:U, 2, FALSE)</f>
        <v>CYP</v>
      </c>
      <c r="C130" t="str">
        <f>VLOOKUP(A130, 'Autralian Open'!S:U, 3, FALSE)</f>
        <v>Cyprus</v>
      </c>
      <c r="D130" s="44">
        <f ca="1">AVERAGEIF('Autralian Open'!AB:AF,'Player Data'!A130,'Autralian Open'!AF:AF)</f>
        <v>36.84210526315789</v>
      </c>
      <c r="E130" t="str">
        <f>IF(VLOOKUP(A130,'Player Gender'!A:B,2,FALSE)="Women's","Women","Men")</f>
        <v>Men</v>
      </c>
      <c r="F130">
        <f>COUNTIF('Autralian Open'!W:W,'Player Data'!A130)</f>
        <v>0</v>
      </c>
      <c r="G130">
        <f>COUNTIF('Autralian Open'!AB:AB,'Player Data'!A130)</f>
        <v>1</v>
      </c>
      <c r="H130">
        <f t="shared" si="4"/>
        <v>1</v>
      </c>
      <c r="I130">
        <f ca="1">SUMIF('Autralian Open'!W:X,'Player Data'!A130,'Autralian Open'!X:X)</f>
        <v>0</v>
      </c>
      <c r="J130">
        <f ca="1">SUMIF('Autralian Open'!AB:AC,'Player Data'!A130,'Autralian Open'!AC:AC)</f>
        <v>14</v>
      </c>
      <c r="K130">
        <f t="shared" ca="1" si="6"/>
        <v>14</v>
      </c>
      <c r="L130" s="21">
        <f t="shared" si="5"/>
        <v>0</v>
      </c>
      <c r="M130" t="str" cm="1">
        <f t="array" ref="M130">_xlfn.TEXTJOIN(",",TRUE,IF(A130='Player Gender'!A:A,'Player Gender'!C:C,""))</f>
        <v>2006</v>
      </c>
    </row>
    <row r="131" spans="1:13" x14ac:dyDescent="0.35">
      <c r="A131" t="s">
        <v>178</v>
      </c>
      <c r="B131" t="str">
        <f>VLOOKUP(A131, 'Autralian Open'!S:U, 2, FALSE)</f>
        <v>AUS</v>
      </c>
      <c r="C131" t="str">
        <f>VLOOKUP(A131, 'Autralian Open'!S:U, 3, FALSE)</f>
        <v>Australia</v>
      </c>
      <c r="D131" s="44">
        <f ca="1">AVERAGEIF('Autralian Open'!AB:AF,'Player Data'!A131,'Autralian Open'!AF:AF)</f>
        <v>47.222222222222221</v>
      </c>
      <c r="E131" t="str">
        <f>IF(VLOOKUP(A131,'Player Gender'!A:B,2,FALSE)="Women's","Women","Men")</f>
        <v>Men</v>
      </c>
      <c r="F131">
        <f>COUNTIF('Autralian Open'!W:W,'Player Data'!A131)</f>
        <v>0</v>
      </c>
      <c r="G131">
        <f>COUNTIF('Autralian Open'!AB:AB,'Player Data'!A131)</f>
        <v>1</v>
      </c>
      <c r="H131">
        <f t="shared" ref="H131:H194" si="7">F131+G131</f>
        <v>1</v>
      </c>
      <c r="I131">
        <f ca="1">SUMIF('Autralian Open'!W:X,'Player Data'!A131,'Autralian Open'!X:X)</f>
        <v>0</v>
      </c>
      <c r="J131">
        <f ca="1">SUMIF('Autralian Open'!AB:AC,'Player Data'!A131,'Autralian Open'!AC:AC)</f>
        <v>17</v>
      </c>
      <c r="K131">
        <f t="shared" ca="1" si="6"/>
        <v>17</v>
      </c>
      <c r="L131" s="21">
        <f t="shared" ref="L131:L194" si="8">F131/H131*100</f>
        <v>0</v>
      </c>
      <c r="M131" t="str" cm="1">
        <f t="array" ref="M131">_xlfn.TEXTJOIN(",",TRUE,IF(A131='Player Gender'!A:A,'Player Gender'!C:C,""))</f>
        <v>2005</v>
      </c>
    </row>
    <row r="132" spans="1:13" x14ac:dyDescent="0.35">
      <c r="A132" t="s">
        <v>175</v>
      </c>
      <c r="B132" t="str">
        <f>VLOOKUP(A132, 'Autralian Open'!S:U, 2, FALSE)</f>
        <v>GER</v>
      </c>
      <c r="C132" t="str">
        <f>VLOOKUP(A132, 'Autralian Open'!S:U, 3, FALSE)</f>
        <v>Germany</v>
      </c>
      <c r="D132" s="44">
        <f ca="1">AVERAGEIF('Autralian Open'!AB:AF,'Player Data'!A132,'Autralian Open'!AF:AF)</f>
        <v>21.739130434782609</v>
      </c>
      <c r="E132" t="str">
        <f>IF(VLOOKUP(A132,'Player Gender'!A:B,2,FALSE)="Women's","Women","Men")</f>
        <v>Men</v>
      </c>
      <c r="F132">
        <f>COUNTIF('Autralian Open'!W:W,'Player Data'!A132)</f>
        <v>0</v>
      </c>
      <c r="G132">
        <f>COUNTIF('Autralian Open'!AB:AB,'Player Data'!A132)</f>
        <v>1</v>
      </c>
      <c r="H132">
        <f t="shared" si="7"/>
        <v>1</v>
      </c>
      <c r="I132">
        <f ca="1">SUMIF('Autralian Open'!W:X,'Player Data'!A132,'Autralian Open'!X:X)</f>
        <v>0</v>
      </c>
      <c r="J132">
        <f ca="1">SUMIF('Autralian Open'!AB:AC,'Player Data'!A132,'Autralian Open'!AC:AC)</f>
        <v>5</v>
      </c>
      <c r="K132">
        <f t="shared" ca="1" si="6"/>
        <v>5</v>
      </c>
      <c r="L132" s="21">
        <f t="shared" si="8"/>
        <v>0</v>
      </c>
      <c r="M132" t="str" cm="1">
        <f t="array" ref="M132">_xlfn.TEXTJOIN(",",TRUE,IF(A132='Player Gender'!A:A,'Player Gender'!C:C,""))</f>
        <v>2003</v>
      </c>
    </row>
    <row r="133" spans="1:13" x14ac:dyDescent="0.35">
      <c r="A133" t="s">
        <v>171</v>
      </c>
      <c r="B133" t="str">
        <f>VLOOKUP(A133, 'Autralian Open'!S:U, 2, FALSE)</f>
        <v>FRA</v>
      </c>
      <c r="C133" t="str">
        <f>VLOOKUP(A133, 'Autralian Open'!S:U, 3, FALSE)</f>
        <v>France</v>
      </c>
      <c r="D133" s="44">
        <f ca="1">AVERAGEIF('Autralian Open'!AB:AF,'Player Data'!A133,'Autralian Open'!AF:AF)</f>
        <v>30.76923076923077</v>
      </c>
      <c r="E133" t="str">
        <f>IF(VLOOKUP(A133,'Player Gender'!A:B,2,FALSE)="Women's","Women","Men")</f>
        <v>Men</v>
      </c>
      <c r="F133">
        <f>COUNTIF('Autralian Open'!W:W,'Player Data'!A133)</f>
        <v>0</v>
      </c>
      <c r="G133">
        <f>COUNTIF('Autralian Open'!AB:AB,'Player Data'!A133)</f>
        <v>1</v>
      </c>
      <c r="H133">
        <f t="shared" si="7"/>
        <v>1</v>
      </c>
      <c r="I133">
        <f ca="1">SUMIF('Autralian Open'!W:X,'Player Data'!A133,'Autralian Open'!X:X)</f>
        <v>0</v>
      </c>
      <c r="J133">
        <f ca="1">SUMIF('Autralian Open'!AB:AC,'Player Data'!A133,'Autralian Open'!AC:AC)</f>
        <v>8</v>
      </c>
      <c r="K133">
        <f t="shared" ca="1" si="6"/>
        <v>8</v>
      </c>
      <c r="L133" s="21">
        <f t="shared" si="8"/>
        <v>0</v>
      </c>
      <c r="M133" t="str" cm="1">
        <f t="array" ref="M133">_xlfn.TEXTJOIN(",",TRUE,IF(A133='Player Gender'!A:A,'Player Gender'!C:C,""))</f>
        <v>2001</v>
      </c>
    </row>
    <row r="134" spans="1:13" x14ac:dyDescent="0.35">
      <c r="A134" t="s">
        <v>169</v>
      </c>
      <c r="B134" t="str">
        <f>VLOOKUP(A134, 'Autralian Open'!S:U, 2, FALSE)</f>
        <v>SWE</v>
      </c>
      <c r="C134" t="str">
        <f>VLOOKUP(A134, 'Autralian Open'!S:U, 3, FALSE)</f>
        <v>Sweden</v>
      </c>
      <c r="D134" s="44">
        <f ca="1">AVERAGEIF('Autralian Open'!AB:AF,'Player Data'!A134,'Autralian Open'!AF:AF)</f>
        <v>39.473684210526315</v>
      </c>
      <c r="E134" t="str">
        <f>IF(VLOOKUP(A134,'Player Gender'!A:B,2,FALSE)="Women's","Women","Men")</f>
        <v>Men</v>
      </c>
      <c r="F134">
        <f>COUNTIF('Autralian Open'!W:W,'Player Data'!A134)</f>
        <v>0</v>
      </c>
      <c r="G134">
        <f>COUNTIF('Autralian Open'!AB:AB,'Player Data'!A134)</f>
        <v>1</v>
      </c>
      <c r="H134">
        <f t="shared" si="7"/>
        <v>1</v>
      </c>
      <c r="I134">
        <f ca="1">SUMIF('Autralian Open'!W:X,'Player Data'!A134,'Autralian Open'!X:X)</f>
        <v>0</v>
      </c>
      <c r="J134">
        <f ca="1">SUMIF('Autralian Open'!AB:AC,'Player Data'!A134,'Autralian Open'!AC:AC)</f>
        <v>15</v>
      </c>
      <c r="K134">
        <f t="shared" ca="1" si="6"/>
        <v>15</v>
      </c>
      <c r="L134" s="21">
        <f t="shared" si="8"/>
        <v>0</v>
      </c>
      <c r="M134" t="str" cm="1">
        <f t="array" ref="M134">_xlfn.TEXTJOIN(",",TRUE,IF(A134='Player Gender'!A:A,'Player Gender'!C:C,""))</f>
        <v>1999</v>
      </c>
    </row>
    <row r="135" spans="1:13" x14ac:dyDescent="0.35">
      <c r="A135" t="s">
        <v>297</v>
      </c>
      <c r="B135" t="str">
        <f>VLOOKUP(A135, 'Autralian Open'!S:U, 2, FALSE)</f>
        <v>ESP</v>
      </c>
      <c r="C135" t="str">
        <f>VLOOKUP(A135, 'Autralian Open'!S:U, 3, FALSE)</f>
        <v>Spain</v>
      </c>
      <c r="D135" s="44">
        <f ca="1">AVERAGEIF('Autralian Open'!AB:AF,'Player Data'!A135,'Autralian Open'!AF:AF)</f>
        <v>33.333333333333329</v>
      </c>
      <c r="E135" t="str">
        <f>IF(VLOOKUP(A135,'Player Gender'!A:B,2,FALSE)="Women's","Women","Men")</f>
        <v>Women</v>
      </c>
      <c r="F135">
        <f>COUNTIF('Autralian Open'!W:W,'Player Data'!A135)</f>
        <v>0</v>
      </c>
      <c r="G135">
        <f>COUNTIF('Autralian Open'!AB:AB,'Player Data'!A135)</f>
        <v>1</v>
      </c>
      <c r="H135">
        <f t="shared" si="7"/>
        <v>1</v>
      </c>
      <c r="I135">
        <f ca="1">SUMIF('Autralian Open'!W:X,'Player Data'!A135,'Autralian Open'!X:X)</f>
        <v>0</v>
      </c>
      <c r="J135">
        <f ca="1">SUMIF('Autralian Open'!AB:AC,'Player Data'!A135,'Autralian Open'!AC:AC)</f>
        <v>6</v>
      </c>
      <c r="K135">
        <f t="shared" ca="1" si="6"/>
        <v>6</v>
      </c>
      <c r="L135" s="21">
        <f t="shared" si="8"/>
        <v>0</v>
      </c>
      <c r="M135" t="str" cm="1">
        <f t="array" ref="M135">_xlfn.TEXTJOIN(",",TRUE,IF(A135='Player Gender'!A:A,'Player Gender'!C:C,""))</f>
        <v>1998</v>
      </c>
    </row>
    <row r="136" spans="1:13" x14ac:dyDescent="0.35">
      <c r="A136" t="s">
        <v>167</v>
      </c>
      <c r="B136" t="str">
        <f>VLOOKUP(A136, 'Autralian Open'!S:U, 2, FALSE)</f>
        <v>CHI</v>
      </c>
      <c r="C136" t="str">
        <f>VLOOKUP(A136, 'Autralian Open'!S:U, 3, FALSE)</f>
        <v>Chile</v>
      </c>
      <c r="D136" s="44">
        <f ca="1">AVERAGEIF('Autralian Open'!AB:AF,'Player Data'!A136,'Autralian Open'!AF:AF)</f>
        <v>25</v>
      </c>
      <c r="E136" t="str">
        <f>IF(VLOOKUP(A136,'Player Gender'!A:B,2,FALSE)="Women's","Women","Men")</f>
        <v>Men</v>
      </c>
      <c r="F136">
        <f>COUNTIF('Autralian Open'!W:W,'Player Data'!A136)</f>
        <v>0</v>
      </c>
      <c r="G136">
        <f>COUNTIF('Autralian Open'!AB:AB,'Player Data'!A136)</f>
        <v>1</v>
      </c>
      <c r="H136">
        <f t="shared" si="7"/>
        <v>1</v>
      </c>
      <c r="I136">
        <f ca="1">SUMIF('Autralian Open'!W:X,'Player Data'!A136,'Autralian Open'!X:X)</f>
        <v>0</v>
      </c>
      <c r="J136">
        <f ca="1">SUMIF('Autralian Open'!AB:AC,'Player Data'!A136,'Autralian Open'!AC:AC)</f>
        <v>6</v>
      </c>
      <c r="K136">
        <f t="shared" ca="1" si="6"/>
        <v>6</v>
      </c>
      <c r="L136" s="21">
        <f t="shared" si="8"/>
        <v>0</v>
      </c>
      <c r="M136" t="str" cm="1">
        <f t="array" ref="M136">_xlfn.TEXTJOIN(",",TRUE,IF(A136='Player Gender'!A:A,'Player Gender'!C:C,""))</f>
        <v>1998</v>
      </c>
    </row>
    <row r="137" spans="1:13" x14ac:dyDescent="0.35">
      <c r="A137" t="s">
        <v>164</v>
      </c>
      <c r="B137" t="str">
        <f>VLOOKUP(A137, 'Autralian Open'!S:U, 2, FALSE)</f>
        <v>ESP</v>
      </c>
      <c r="C137" t="str">
        <f>VLOOKUP(A137, 'Autralian Open'!S:U, 3, FALSE)</f>
        <v>Spain</v>
      </c>
      <c r="D137" s="44">
        <f ca="1">AVERAGEIF('Autralian Open'!AB:AF,'Player Data'!A137,'Autralian Open'!AF:AF)</f>
        <v>30.76923076923077</v>
      </c>
      <c r="E137" t="str">
        <f>IF(VLOOKUP(A137,'Player Gender'!A:B,2,FALSE)="Women's","Women","Men")</f>
        <v>Men</v>
      </c>
      <c r="F137">
        <f>COUNTIF('Autralian Open'!W:W,'Player Data'!A137)</f>
        <v>0</v>
      </c>
      <c r="G137">
        <f>COUNTIF('Autralian Open'!AB:AB,'Player Data'!A137)</f>
        <v>1</v>
      </c>
      <c r="H137">
        <f t="shared" si="7"/>
        <v>1</v>
      </c>
      <c r="I137">
        <f ca="1">SUMIF('Autralian Open'!W:X,'Player Data'!A137,'Autralian Open'!X:X)</f>
        <v>0</v>
      </c>
      <c r="J137">
        <f ca="1">SUMIF('Autralian Open'!AB:AC,'Player Data'!A137,'Autralian Open'!AC:AC)</f>
        <v>8</v>
      </c>
      <c r="K137">
        <f t="shared" ca="1" si="6"/>
        <v>8</v>
      </c>
      <c r="L137" s="21">
        <f t="shared" si="8"/>
        <v>0</v>
      </c>
      <c r="M137" t="str" cm="1">
        <f t="array" ref="M137">_xlfn.TEXTJOIN(",",TRUE,IF(A137='Player Gender'!A:A,'Player Gender'!C:C,""))</f>
        <v>1997</v>
      </c>
    </row>
    <row r="138" spans="1:13" x14ac:dyDescent="0.35">
      <c r="A138" t="s">
        <v>295</v>
      </c>
      <c r="B138" t="str">
        <f>VLOOKUP(A138, 'Autralian Open'!S:U, 2, FALSE)</f>
        <v>GER</v>
      </c>
      <c r="C138" t="str">
        <f>VLOOKUP(A138, 'Autralian Open'!S:U, 3, FALSE)</f>
        <v>Germany</v>
      </c>
      <c r="D138" s="44">
        <f ca="1">AVERAGEIF('Autralian Open'!AB:AF,'Player Data'!A138,'Autralian Open'!AF:AF)</f>
        <v>29.411764705882355</v>
      </c>
      <c r="E138" t="str">
        <f>IF(VLOOKUP(A138,'Player Gender'!A:B,2,FALSE)="Women's","Women","Men")</f>
        <v>Women</v>
      </c>
      <c r="F138">
        <f>COUNTIF('Autralian Open'!W:W,'Player Data'!A138)</f>
        <v>0</v>
      </c>
      <c r="G138">
        <f>COUNTIF('Autralian Open'!AB:AB,'Player Data'!A138)</f>
        <v>1</v>
      </c>
      <c r="H138">
        <f t="shared" si="7"/>
        <v>1</v>
      </c>
      <c r="I138">
        <f ca="1">SUMIF('Autralian Open'!W:X,'Player Data'!A138,'Autralian Open'!X:X)</f>
        <v>0</v>
      </c>
      <c r="J138">
        <f ca="1">SUMIF('Autralian Open'!AB:AC,'Player Data'!A138,'Autralian Open'!AC:AC)</f>
        <v>5</v>
      </c>
      <c r="K138">
        <f t="shared" ca="1" si="6"/>
        <v>5</v>
      </c>
      <c r="L138" s="21">
        <f t="shared" si="8"/>
        <v>0</v>
      </c>
      <c r="M138" t="str" cm="1">
        <f t="array" ref="M138">_xlfn.TEXTJOIN(",",TRUE,IF(A138='Player Gender'!A:A,'Player Gender'!C:C,""))</f>
        <v>1996</v>
      </c>
    </row>
    <row r="139" spans="1:13" x14ac:dyDescent="0.35">
      <c r="A139" t="s">
        <v>162</v>
      </c>
      <c r="B139" t="str">
        <f>VLOOKUP(A139, 'Autralian Open'!S:U, 2, FALSE)</f>
        <v>USA</v>
      </c>
      <c r="C139" t="str">
        <f>VLOOKUP(A139, 'Autralian Open'!S:U, 3, FALSE)</f>
        <v>United States</v>
      </c>
      <c r="D139" s="44">
        <f ca="1">AVERAGEIF('Autralian Open'!AB:AF,'Player Data'!A139,'Autralian Open'!AF:AF)</f>
        <v>41.17647058823529</v>
      </c>
      <c r="E139" t="str">
        <f>IF(VLOOKUP(A139,'Player Gender'!A:B,2,FALSE)="Women's","Women","Men")</f>
        <v>Men</v>
      </c>
      <c r="F139">
        <f>COUNTIF('Autralian Open'!W:W,'Player Data'!A139)</f>
        <v>0</v>
      </c>
      <c r="G139">
        <f>COUNTIF('Autralian Open'!AB:AB,'Player Data'!A139)</f>
        <v>1</v>
      </c>
      <c r="H139">
        <f t="shared" si="7"/>
        <v>1</v>
      </c>
      <c r="I139">
        <f ca="1">SUMIF('Autralian Open'!W:X,'Player Data'!A139,'Autralian Open'!X:X)</f>
        <v>0</v>
      </c>
      <c r="J139">
        <f ca="1">SUMIF('Autralian Open'!AB:AC,'Player Data'!A139,'Autralian Open'!AC:AC)</f>
        <v>14</v>
      </c>
      <c r="K139">
        <f t="shared" ca="1" si="6"/>
        <v>14</v>
      </c>
      <c r="L139" s="21">
        <f t="shared" si="8"/>
        <v>0</v>
      </c>
      <c r="M139" t="str" cm="1">
        <f t="array" ref="M139">_xlfn.TEXTJOIN(",",TRUE,IF(A139='Player Gender'!A:A,'Player Gender'!C:C,""))</f>
        <v>1996</v>
      </c>
    </row>
    <row r="140" spans="1:13" x14ac:dyDescent="0.35">
      <c r="A140" t="s">
        <v>293</v>
      </c>
      <c r="B140" t="str">
        <f>VLOOKUP(A140, 'Autralian Open'!S:U, 2, FALSE)</f>
        <v>ESP</v>
      </c>
      <c r="C140" t="str">
        <f>VLOOKUP(A140, 'Autralian Open'!S:U, 3, FALSE)</f>
        <v>Spain</v>
      </c>
      <c r="D140" s="44">
        <f ca="1">AVERAGEIF('Autralian Open'!AB:AF,'Player Data'!A140,'Autralian Open'!AF:AF)</f>
        <v>21.84873949579832</v>
      </c>
      <c r="E140" t="str">
        <f>IF(VLOOKUP(A140,'Player Gender'!A:B,2,FALSE)="Women's","Women","Men")</f>
        <v>Women</v>
      </c>
      <c r="F140">
        <f>COUNTIF('Autralian Open'!W:W,'Player Data'!A140)</f>
        <v>0</v>
      </c>
      <c r="G140">
        <f>COUNTIF('Autralian Open'!AB:AB,'Player Data'!A140)</f>
        <v>2</v>
      </c>
      <c r="H140">
        <f t="shared" si="7"/>
        <v>2</v>
      </c>
      <c r="I140">
        <f ca="1">SUMIF('Autralian Open'!W:X,'Player Data'!A140,'Autralian Open'!X:X)</f>
        <v>0</v>
      </c>
      <c r="J140">
        <f ca="1">SUMIF('Autralian Open'!AB:AC,'Player Data'!A140,'Autralian Open'!AC:AC)</f>
        <v>7</v>
      </c>
      <c r="K140">
        <f t="shared" ca="1" si="6"/>
        <v>7</v>
      </c>
      <c r="L140" s="21">
        <f t="shared" si="8"/>
        <v>0</v>
      </c>
      <c r="M140" t="str" cm="1">
        <f t="array" ref="M140">_xlfn.TEXTJOIN(",",TRUE,IF(A140='Player Gender'!A:A,'Player Gender'!C:C,""))</f>
        <v>1995,1994</v>
      </c>
    </row>
    <row r="141" spans="1:13" x14ac:dyDescent="0.35">
      <c r="A141" t="s">
        <v>160</v>
      </c>
      <c r="B141" t="str">
        <f>VLOOKUP(A141, 'Autralian Open'!S:U, 2, FALSE)</f>
        <v>USA</v>
      </c>
      <c r="C141" t="str">
        <f>VLOOKUP(A141, 'Autralian Open'!S:U, 3, FALSE)</f>
        <v>United States</v>
      </c>
      <c r="D141" s="44">
        <f ca="1">AVERAGEIF('Autralian Open'!AB:AF,'Player Data'!A141,'Autralian Open'!AF:AF)</f>
        <v>42.424242424242422</v>
      </c>
      <c r="E141" t="str">
        <f>IF(VLOOKUP(A141,'Player Gender'!A:B,2,FALSE)="Women's","Women","Men")</f>
        <v>Men</v>
      </c>
      <c r="F141">
        <f>COUNTIF('Autralian Open'!W:W,'Player Data'!A141)</f>
        <v>0</v>
      </c>
      <c r="G141">
        <f>COUNTIF('Autralian Open'!AB:AB,'Player Data'!A141)</f>
        <v>1</v>
      </c>
      <c r="H141">
        <f t="shared" si="7"/>
        <v>1</v>
      </c>
      <c r="I141">
        <f ca="1">SUMIF('Autralian Open'!W:X,'Player Data'!A141,'Autralian Open'!X:X)</f>
        <v>0</v>
      </c>
      <c r="J141">
        <f ca="1">SUMIF('Autralian Open'!AB:AC,'Player Data'!A141,'Autralian Open'!AC:AC)</f>
        <v>14</v>
      </c>
      <c r="K141">
        <f t="shared" ca="1" si="6"/>
        <v>14</v>
      </c>
      <c r="L141" s="21">
        <f t="shared" si="8"/>
        <v>0</v>
      </c>
      <c r="M141" t="str" cm="1">
        <f t="array" ref="M141">_xlfn.TEXTJOIN(",",TRUE,IF(A141='Player Gender'!A:A,'Player Gender'!C:C,""))</f>
        <v>1994</v>
      </c>
    </row>
    <row r="142" spans="1:13" x14ac:dyDescent="0.35">
      <c r="A142" t="s">
        <v>288</v>
      </c>
      <c r="B142" t="str">
        <f>VLOOKUP(A142, 'Autralian Open'!S:U, 2, FALSE)</f>
        <v>USA</v>
      </c>
      <c r="C142" t="str">
        <f>VLOOKUP(A142, 'Autralian Open'!S:U, 3, FALSE)</f>
        <v>United States</v>
      </c>
      <c r="D142" s="44">
        <f ca="1">AVERAGEIF('Autralian Open'!AB:AF,'Player Data'!A142,'Autralian Open'!AF:AF)</f>
        <v>33.126934984520119</v>
      </c>
      <c r="E142" t="str">
        <f>IF(VLOOKUP(A142,'Player Gender'!A:B,2,FALSE)="Women's","Women","Men")</f>
        <v>Women</v>
      </c>
      <c r="F142">
        <f>COUNTIF('Autralian Open'!W:W,'Player Data'!A142)</f>
        <v>0</v>
      </c>
      <c r="G142">
        <f>COUNTIF('Autralian Open'!AB:AB,'Player Data'!A142)</f>
        <v>2</v>
      </c>
      <c r="H142">
        <f t="shared" si="7"/>
        <v>2</v>
      </c>
      <c r="I142">
        <f ca="1">SUMIF('Autralian Open'!W:X,'Player Data'!A142,'Autralian Open'!X:X)</f>
        <v>0</v>
      </c>
      <c r="J142">
        <f ca="1">SUMIF('Autralian Open'!AB:AC,'Player Data'!A142,'Autralian Open'!AC:AC)</f>
        <v>12</v>
      </c>
      <c r="K142">
        <f t="shared" ca="1" si="6"/>
        <v>12</v>
      </c>
      <c r="L142" s="21">
        <f t="shared" si="8"/>
        <v>0</v>
      </c>
      <c r="M142" t="str" cm="1">
        <f t="array" ref="M142">_xlfn.TEXTJOIN(",",TRUE,IF(A142='Player Gender'!A:A,'Player Gender'!C:C,""))</f>
        <v>1992,1990</v>
      </c>
    </row>
    <row r="143" spans="1:13" x14ac:dyDescent="0.35">
      <c r="A143" t="s">
        <v>290</v>
      </c>
      <c r="B143" t="str">
        <f>VLOOKUP(A143, 'Autralian Open'!S:U, 2, FALSE)</f>
        <v>CAE</v>
      </c>
      <c r="C143" t="str">
        <f>VLOOKUP(A143, 'Autralian Open'!S:U, 3, FALSE)</f>
        <v>Czechia</v>
      </c>
      <c r="D143" s="44">
        <f ca="1">AVERAGEIF('Autralian Open'!AB:AF,'Player Data'!A143,'Autralian Open'!AF:AF)</f>
        <v>39.285714285714285</v>
      </c>
      <c r="E143" t="str">
        <f>IF(VLOOKUP(A143,'Player Gender'!A:B,2,FALSE)="Women's","Women","Men")</f>
        <v>Women</v>
      </c>
      <c r="F143">
        <f>COUNTIF('Autralian Open'!W:W,'Player Data'!A143)</f>
        <v>0</v>
      </c>
      <c r="G143">
        <f>COUNTIF('Autralian Open'!AB:AB,'Player Data'!A143)</f>
        <v>1</v>
      </c>
      <c r="H143">
        <f t="shared" si="7"/>
        <v>1</v>
      </c>
      <c r="I143">
        <f ca="1">SUMIF('Autralian Open'!W:X,'Player Data'!A143,'Autralian Open'!X:X)</f>
        <v>0</v>
      </c>
      <c r="J143">
        <f ca="1">SUMIF('Autralian Open'!AB:AC,'Player Data'!A143,'Autralian Open'!AC:AC)</f>
        <v>11</v>
      </c>
      <c r="K143">
        <f t="shared" ca="1" si="6"/>
        <v>11</v>
      </c>
      <c r="L143" s="21">
        <f t="shared" si="8"/>
        <v>0</v>
      </c>
      <c r="M143" t="str" cm="1">
        <f t="array" ref="M143">_xlfn.TEXTJOIN(",",TRUE,IF(A143='Player Gender'!A:A,'Player Gender'!C:C,""))</f>
        <v>1991</v>
      </c>
    </row>
    <row r="144" spans="1:13" x14ac:dyDescent="0.35">
      <c r="A144" t="s">
        <v>285</v>
      </c>
      <c r="B144" t="str">
        <f>VLOOKUP(A144, 'Autralian Open'!S:U, 2, FALSE)</f>
        <v>CAE</v>
      </c>
      <c r="C144" t="str">
        <f>VLOOKUP(A144, 'Autralian Open'!S:U, 3, FALSE)</f>
        <v>Czechia</v>
      </c>
      <c r="D144" s="44">
        <f ca="1">AVERAGEIF('Autralian Open'!AB:AF,'Player Data'!A144,'Autralian Open'!AF:AF)</f>
        <v>38.96551724137931</v>
      </c>
      <c r="E144" t="str">
        <f>IF(VLOOKUP(A144,'Player Gender'!A:B,2,FALSE)="Women's","Women","Men")</f>
        <v>Women</v>
      </c>
      <c r="F144">
        <f>COUNTIF('Autralian Open'!W:W,'Player Data'!A144)</f>
        <v>0</v>
      </c>
      <c r="G144">
        <f>COUNTIF('Autralian Open'!AB:AB,'Player Data'!A144)</f>
        <v>2</v>
      </c>
      <c r="H144">
        <f t="shared" si="7"/>
        <v>2</v>
      </c>
      <c r="I144">
        <f ca="1">SUMIF('Autralian Open'!W:X,'Player Data'!A144,'Autralian Open'!X:X)</f>
        <v>0</v>
      </c>
      <c r="J144">
        <f ca="1">SUMIF('Autralian Open'!AB:AC,'Player Data'!A144,'Autralian Open'!AC:AC)</f>
        <v>19</v>
      </c>
      <c r="K144">
        <f t="shared" ca="1" si="6"/>
        <v>19</v>
      </c>
      <c r="L144" s="21">
        <f t="shared" si="8"/>
        <v>0</v>
      </c>
      <c r="M144" t="str" cm="1">
        <f t="array" ref="M144">_xlfn.TEXTJOIN(",",TRUE,IF(A144='Player Gender'!A:A,'Player Gender'!C:C,""))</f>
        <v>1989,1984</v>
      </c>
    </row>
    <row r="145" spans="1:13" x14ac:dyDescent="0.35">
      <c r="A145" t="s">
        <v>152</v>
      </c>
      <c r="B145" t="str">
        <f>VLOOKUP(A145, 'Autralian Open'!S:U, 2, FALSE)</f>
        <v>CAE</v>
      </c>
      <c r="C145" t="str">
        <f>VLOOKUP(A145, 'Autralian Open'!S:U, 3, FALSE)</f>
        <v>Czechia</v>
      </c>
      <c r="D145" s="44">
        <f ca="1">AVERAGEIF('Autralian Open'!AB:AF,'Player Data'!A145,'Autralian Open'!AF:AF)</f>
        <v>25</v>
      </c>
      <c r="E145" t="str">
        <f>IF(VLOOKUP(A145,'Player Gender'!A:B,2,FALSE)="Women's","Women","Men")</f>
        <v>Men</v>
      </c>
      <c r="F145">
        <f>COUNTIF('Autralian Open'!W:W,'Player Data'!A145)</f>
        <v>0</v>
      </c>
      <c r="G145">
        <f>COUNTIF('Autralian Open'!AB:AB,'Player Data'!A145)</f>
        <v>1</v>
      </c>
      <c r="H145">
        <f t="shared" si="7"/>
        <v>1</v>
      </c>
      <c r="I145">
        <f ca="1">SUMIF('Autralian Open'!W:X,'Player Data'!A145,'Autralian Open'!X:X)</f>
        <v>0</v>
      </c>
      <c r="J145">
        <f ca="1">SUMIF('Autralian Open'!AB:AC,'Player Data'!A145,'Autralian Open'!AC:AC)</f>
        <v>6</v>
      </c>
      <c r="K145">
        <f t="shared" ca="1" si="6"/>
        <v>6</v>
      </c>
      <c r="L145" s="21">
        <f t="shared" si="8"/>
        <v>0</v>
      </c>
      <c r="M145" t="str" cm="1">
        <f t="array" ref="M145">_xlfn.TEXTJOIN(",",TRUE,IF(A145='Player Gender'!A:A,'Player Gender'!C:C,""))</f>
        <v>1989</v>
      </c>
    </row>
    <row r="146" spans="1:13" x14ac:dyDescent="0.35">
      <c r="A146" t="s">
        <v>151</v>
      </c>
      <c r="B146" t="str">
        <f>VLOOKUP(A146, 'Autralian Open'!S:U, 2, FALSE)</f>
        <v>AUS</v>
      </c>
      <c r="C146" t="str">
        <f>VLOOKUP(A146, 'Autralian Open'!S:U, 3, FALSE)</f>
        <v>Australia</v>
      </c>
      <c r="D146" s="44">
        <f ca="1">AVERAGEIF('Autralian Open'!AB:AF,'Player Data'!A146,'Autralian Open'!AF:AF)</f>
        <v>45.584772370486654</v>
      </c>
      <c r="E146" t="str">
        <f>IF(VLOOKUP(A146,'Player Gender'!A:B,2,FALSE)="Women's","Women","Men")</f>
        <v>Men</v>
      </c>
      <c r="F146">
        <f>COUNTIF('Autralian Open'!W:W,'Player Data'!A146)</f>
        <v>0</v>
      </c>
      <c r="G146">
        <f>COUNTIF('Autralian Open'!AB:AB,'Player Data'!A146)</f>
        <v>2</v>
      </c>
      <c r="H146">
        <f t="shared" si="7"/>
        <v>2</v>
      </c>
      <c r="I146">
        <f ca="1">SUMIF('Autralian Open'!W:X,'Player Data'!A146,'Autralian Open'!X:X)</f>
        <v>0</v>
      </c>
      <c r="J146">
        <f ca="1">SUMIF('Autralian Open'!AB:AC,'Player Data'!A146,'Autralian Open'!AC:AC)</f>
        <v>46</v>
      </c>
      <c r="K146">
        <f t="shared" ca="1" si="6"/>
        <v>46</v>
      </c>
      <c r="L146" s="21">
        <f t="shared" si="8"/>
        <v>0</v>
      </c>
      <c r="M146" t="str" cm="1">
        <f t="array" ref="M146">_xlfn.TEXTJOIN(",",TRUE,IF(A146='Player Gender'!A:A,'Player Gender'!C:C,""))</f>
        <v>1988,1987</v>
      </c>
    </row>
    <row r="147" spans="1:13" x14ac:dyDescent="0.35">
      <c r="A147" t="s">
        <v>148</v>
      </c>
      <c r="B147" t="str">
        <f>VLOOKUP(A147, 'Autralian Open'!S:U, 2, FALSE)</f>
        <v>RSA</v>
      </c>
      <c r="C147" t="str">
        <f>VLOOKUP(A147, 'Autralian Open'!S:U, 3, FALSE)</f>
        <v>South Africa</v>
      </c>
      <c r="D147" s="44">
        <f ca="1">AVERAGEIF('Autralian Open'!AB:AF,'Player Data'!A147,'Autralian Open'!AF:AF)</f>
        <v>43.18181818181818</v>
      </c>
      <c r="E147" t="str">
        <f>IF(VLOOKUP(A147,'Player Gender'!A:B,2,FALSE)="Women's","Women","Men")</f>
        <v>Men</v>
      </c>
      <c r="F147">
        <f>COUNTIF('Autralian Open'!W:W,'Player Data'!A147)</f>
        <v>0</v>
      </c>
      <c r="G147">
        <f>COUNTIF('Autralian Open'!AB:AB,'Player Data'!A147)</f>
        <v>1</v>
      </c>
      <c r="H147">
        <f t="shared" si="7"/>
        <v>1</v>
      </c>
      <c r="I147">
        <f ca="1">SUMIF('Autralian Open'!W:X,'Player Data'!A147,'Autralian Open'!X:X)</f>
        <v>0</v>
      </c>
      <c r="J147">
        <f ca="1">SUMIF('Autralian Open'!AB:AC,'Player Data'!A147,'Autralian Open'!AC:AC)</f>
        <v>19</v>
      </c>
      <c r="K147">
        <f t="shared" ca="1" si="6"/>
        <v>19</v>
      </c>
      <c r="L147" s="21">
        <f t="shared" si="8"/>
        <v>0</v>
      </c>
      <c r="M147" t="str" cm="1">
        <f t="array" ref="M147">_xlfn.TEXTJOIN(",",TRUE,IF(A147='Player Gender'!A:A,'Player Gender'!C:C,""))</f>
        <v>1984</v>
      </c>
    </row>
    <row r="148" spans="1:13" x14ac:dyDescent="0.35">
      <c r="A148" t="s">
        <v>284</v>
      </c>
      <c r="B148" t="str">
        <f>VLOOKUP(A148, 'Autralian Open'!S:U, 2, FALSE)</f>
        <v>USA</v>
      </c>
      <c r="C148" t="str">
        <f>VLOOKUP(A148, 'Autralian Open'!S:U, 3, FALSE)</f>
        <v>United States</v>
      </c>
      <c r="D148" s="44">
        <f ca="1">AVERAGEIF('Autralian Open'!AB:AF,'Player Data'!A148,'Autralian Open'!AF:AF)</f>
        <v>38.095238095238095</v>
      </c>
      <c r="E148" t="str">
        <f>IF(VLOOKUP(A148,'Player Gender'!A:B,2,FALSE)="Women's","Women","Men")</f>
        <v>Women</v>
      </c>
      <c r="F148">
        <f>COUNTIF('Autralian Open'!W:W,'Player Data'!A148)</f>
        <v>0</v>
      </c>
      <c r="G148">
        <f>COUNTIF('Autralian Open'!AB:AB,'Player Data'!A148)</f>
        <v>1</v>
      </c>
      <c r="H148">
        <f t="shared" si="7"/>
        <v>1</v>
      </c>
      <c r="I148">
        <f ca="1">SUMIF('Autralian Open'!W:X,'Player Data'!A148,'Autralian Open'!X:X)</f>
        <v>0</v>
      </c>
      <c r="J148">
        <f ca="1">SUMIF('Autralian Open'!AB:AC,'Player Data'!A148,'Autralian Open'!AC:AC)</f>
        <v>8</v>
      </c>
      <c r="K148">
        <f t="shared" ca="1" si="6"/>
        <v>8</v>
      </c>
      <c r="L148" s="21">
        <f t="shared" si="8"/>
        <v>0</v>
      </c>
      <c r="M148" t="str" cm="1">
        <f t="array" ref="M148">_xlfn.TEXTJOIN(",",TRUE,IF(A148='Player Gender'!A:A,'Player Gender'!C:C,""))</f>
        <v>1983</v>
      </c>
    </row>
    <row r="149" spans="1:13" x14ac:dyDescent="0.35">
      <c r="A149" t="s">
        <v>143</v>
      </c>
      <c r="B149" t="str">
        <f>VLOOKUP(A149, 'Autralian Open'!S:U, 2, FALSE)</f>
        <v>USA</v>
      </c>
      <c r="C149" t="str">
        <f>VLOOKUP(A149, 'Autralian Open'!S:U, 3, FALSE)</f>
        <v>United States</v>
      </c>
      <c r="D149" s="44">
        <f ca="1">AVERAGEIF('Autralian Open'!AB:AF,'Player Data'!A149,'Autralian Open'!AF:AF)</f>
        <v>36.975524475524473</v>
      </c>
      <c r="E149" t="str">
        <f>IF(VLOOKUP(A149,'Player Gender'!A:B,2,FALSE)="Women's","Women","Men")</f>
        <v>Men</v>
      </c>
      <c r="F149">
        <f>COUNTIF('Autralian Open'!W:W,'Player Data'!A149)</f>
        <v>0</v>
      </c>
      <c r="G149">
        <f>COUNTIF('Autralian Open'!AB:AB,'Player Data'!A149)</f>
        <v>2</v>
      </c>
      <c r="H149">
        <f t="shared" si="7"/>
        <v>2</v>
      </c>
      <c r="I149">
        <f ca="1">SUMIF('Autralian Open'!W:X,'Player Data'!A149,'Autralian Open'!X:X)</f>
        <v>0</v>
      </c>
      <c r="J149">
        <f ca="1">SUMIF('Autralian Open'!AB:AC,'Player Data'!A149,'Autralian Open'!AC:AC)</f>
        <v>27</v>
      </c>
      <c r="K149">
        <f t="shared" ca="1" si="6"/>
        <v>27</v>
      </c>
      <c r="L149" s="21">
        <f t="shared" si="8"/>
        <v>0</v>
      </c>
      <c r="M149" t="str" cm="1">
        <f t="array" ref="M149">_xlfn.TEXTJOIN(",",TRUE,IF(A149='Player Gender'!A:A,'Player Gender'!C:C,""))</f>
        <v>1982,1981</v>
      </c>
    </row>
    <row r="150" spans="1:13" x14ac:dyDescent="0.35">
      <c r="A150" t="s">
        <v>280</v>
      </c>
      <c r="B150" t="str">
        <f>VLOOKUP(A150, 'Autralian Open'!S:U, 2, FALSE)</f>
        <v>AUS</v>
      </c>
      <c r="C150" t="str">
        <f>VLOOKUP(A150, 'Autralian Open'!S:U, 3, FALSE)</f>
        <v>Australia</v>
      </c>
      <c r="D150" s="44">
        <f ca="1">AVERAGEIF('Autralian Open'!AB:AF,'Player Data'!A150,'Autralian Open'!AF:AF)</f>
        <v>27.777777777777779</v>
      </c>
      <c r="E150" t="str">
        <f>IF(VLOOKUP(A150,'Player Gender'!A:B,2,FALSE)="Women's","Women","Men")</f>
        <v>Women</v>
      </c>
      <c r="F150">
        <f>COUNTIF('Autralian Open'!W:W,'Player Data'!A150)</f>
        <v>0</v>
      </c>
      <c r="G150">
        <f>COUNTIF('Autralian Open'!AB:AB,'Player Data'!A150)</f>
        <v>1</v>
      </c>
      <c r="H150">
        <f t="shared" si="7"/>
        <v>1</v>
      </c>
      <c r="I150">
        <f ca="1">SUMIF('Autralian Open'!W:X,'Player Data'!A150,'Autralian Open'!X:X)</f>
        <v>0</v>
      </c>
      <c r="J150">
        <f ca="1">SUMIF('Autralian Open'!AB:AC,'Player Data'!A150,'Autralian Open'!AC:AC)</f>
        <v>5</v>
      </c>
      <c r="K150">
        <f t="shared" ca="1" si="6"/>
        <v>5</v>
      </c>
      <c r="L150" s="21">
        <f t="shared" si="8"/>
        <v>0</v>
      </c>
      <c r="M150" t="str" cm="1">
        <f t="array" ref="M150">_xlfn.TEXTJOIN(",",TRUE,IF(A150='Player Gender'!A:A,'Player Gender'!C:C,""))</f>
        <v>1980</v>
      </c>
    </row>
    <row r="151" spans="1:13" x14ac:dyDescent="0.35">
      <c r="A151" t="s">
        <v>141</v>
      </c>
      <c r="B151" t="str">
        <f>VLOOKUP(A151, 'Autralian Open'!S:U, 2, FALSE)</f>
        <v>AUS</v>
      </c>
      <c r="C151" t="str">
        <f>VLOOKUP(A151, 'Autralian Open'!S:U, 3, FALSE)</f>
        <v>Australia</v>
      </c>
      <c r="D151" s="44">
        <f ca="1">AVERAGEIF('Autralian Open'!AB:AF,'Player Data'!A151,'Autralian Open'!AF:AF)</f>
        <v>39.393939393939391</v>
      </c>
      <c r="E151" t="str">
        <f>IF(VLOOKUP(A151,'Player Gender'!A:B,2,FALSE)="Women's","Women","Men")</f>
        <v>Men</v>
      </c>
      <c r="F151">
        <f>COUNTIF('Autralian Open'!W:W,'Player Data'!A151)</f>
        <v>0</v>
      </c>
      <c r="G151">
        <f>COUNTIF('Autralian Open'!AB:AB,'Player Data'!A151)</f>
        <v>1</v>
      </c>
      <c r="H151">
        <f t="shared" si="7"/>
        <v>1</v>
      </c>
      <c r="I151">
        <f ca="1">SUMIF('Autralian Open'!W:X,'Player Data'!A151,'Autralian Open'!X:X)</f>
        <v>0</v>
      </c>
      <c r="J151">
        <f ca="1">SUMIF('Autralian Open'!AB:AC,'Player Data'!A151,'Autralian Open'!AC:AC)</f>
        <v>13</v>
      </c>
      <c r="K151">
        <f t="shared" ca="1" si="6"/>
        <v>13</v>
      </c>
      <c r="L151" s="21">
        <f t="shared" si="8"/>
        <v>0</v>
      </c>
      <c r="M151" t="str" cm="1">
        <f t="array" ref="M151">_xlfn.TEXTJOIN(",",TRUE,IF(A151='Player Gender'!A:A,'Player Gender'!C:C,""))</f>
        <v>1980</v>
      </c>
    </row>
    <row r="152" spans="1:13" x14ac:dyDescent="0.35">
      <c r="A152" t="s">
        <v>277</v>
      </c>
      <c r="B152" t="str">
        <f>VLOOKUP(A152, 'Autralian Open'!S:U, 2, FALSE)</f>
        <v>USA</v>
      </c>
      <c r="C152" t="str">
        <f>VLOOKUP(A152, 'Autralian Open'!S:U, 3, FALSE)</f>
        <v>United States</v>
      </c>
      <c r="D152" s="44">
        <f ca="1">AVERAGEIF('Autralian Open'!AB:AF,'Player Data'!A152,'Autralian Open'!AF:AF)</f>
        <v>33.333333333333329</v>
      </c>
      <c r="E152" t="str">
        <f>IF(VLOOKUP(A152,'Player Gender'!A:B,2,FALSE)="Women's","Women","Men")</f>
        <v>Women</v>
      </c>
      <c r="F152">
        <f>COUNTIF('Autralian Open'!W:W,'Player Data'!A152)</f>
        <v>0</v>
      </c>
      <c r="G152">
        <f>COUNTIF('Autralian Open'!AB:AB,'Player Data'!A152)</f>
        <v>1</v>
      </c>
      <c r="H152">
        <f t="shared" si="7"/>
        <v>1</v>
      </c>
      <c r="I152">
        <f ca="1">SUMIF('Autralian Open'!W:X,'Player Data'!A152,'Autralian Open'!X:X)</f>
        <v>0</v>
      </c>
      <c r="J152">
        <f ca="1">SUMIF('Autralian Open'!AB:AC,'Player Data'!A152,'Autralian Open'!AC:AC)</f>
        <v>6</v>
      </c>
      <c r="K152">
        <f t="shared" ca="1" si="6"/>
        <v>6</v>
      </c>
      <c r="L152" s="21">
        <f t="shared" si="8"/>
        <v>0</v>
      </c>
      <c r="M152" t="str" cm="1">
        <f t="array" ref="M152">_xlfn.TEXTJOIN(",",TRUE,IF(A152='Player Gender'!A:A,'Player Gender'!C:C,""))</f>
        <v>1979</v>
      </c>
    </row>
    <row r="153" spans="1:13" x14ac:dyDescent="0.35">
      <c r="A153" t="s">
        <v>139</v>
      </c>
      <c r="B153" t="str">
        <f>VLOOKUP(A153, 'Autralian Open'!S:U, 2, FALSE)</f>
        <v>USA</v>
      </c>
      <c r="C153" t="str">
        <f>VLOOKUP(A153, 'Autralian Open'!S:U, 3, FALSE)</f>
        <v>United States</v>
      </c>
      <c r="D153" s="44">
        <f ca="1">AVERAGEIF('Autralian Open'!AB:AF,'Player Data'!A153,'Autralian Open'!AF:AF)</f>
        <v>36.666666666666664</v>
      </c>
      <c r="E153" t="str">
        <f>IF(VLOOKUP(A153,'Player Gender'!A:B,2,FALSE)="Women's","Women","Men")</f>
        <v>Men</v>
      </c>
      <c r="F153">
        <f>COUNTIF('Autralian Open'!W:W,'Player Data'!A153)</f>
        <v>0</v>
      </c>
      <c r="G153">
        <f>COUNTIF('Autralian Open'!AB:AB,'Player Data'!A153)</f>
        <v>1</v>
      </c>
      <c r="H153">
        <f t="shared" si="7"/>
        <v>1</v>
      </c>
      <c r="I153">
        <f ca="1">SUMIF('Autralian Open'!W:X,'Player Data'!A153,'Autralian Open'!X:X)</f>
        <v>0</v>
      </c>
      <c r="J153">
        <f ca="1">SUMIF('Autralian Open'!AB:AC,'Player Data'!A153,'Autralian Open'!AC:AC)</f>
        <v>11</v>
      </c>
      <c r="K153">
        <f t="shared" ca="1" si="6"/>
        <v>11</v>
      </c>
      <c r="L153" s="21">
        <f t="shared" si="8"/>
        <v>0</v>
      </c>
      <c r="M153" t="str" cm="1">
        <f t="array" ref="M153">_xlfn.TEXTJOIN(",",TRUE,IF(A153='Player Gender'!A:A,'Player Gender'!C:C,""))</f>
        <v>1979</v>
      </c>
    </row>
    <row r="154" spans="1:13" x14ac:dyDescent="0.35">
      <c r="A154" t="s">
        <v>275</v>
      </c>
      <c r="B154" t="str">
        <f>VLOOKUP(A154, 'Autralian Open'!S:U, 2, FALSE)</f>
        <v>USA</v>
      </c>
      <c r="C154" t="str">
        <f>VLOOKUP(A154, 'Autralian Open'!S:U, 3, FALSE)</f>
        <v>United States</v>
      </c>
      <c r="D154" s="44">
        <f ca="1">AVERAGEIF('Autralian Open'!AB:AF,'Player Data'!A154,'Autralian Open'!AF:AF)</f>
        <v>40.909090909090914</v>
      </c>
      <c r="E154" t="str">
        <f>IF(VLOOKUP(A154,'Player Gender'!A:B,2,FALSE)="Women's","Women","Men")</f>
        <v>Women</v>
      </c>
      <c r="F154">
        <f>COUNTIF('Autralian Open'!W:W,'Player Data'!A154)</f>
        <v>0</v>
      </c>
      <c r="G154">
        <f>COUNTIF('Autralian Open'!AB:AB,'Player Data'!A154)</f>
        <v>1</v>
      </c>
      <c r="H154">
        <f t="shared" si="7"/>
        <v>1</v>
      </c>
      <c r="I154">
        <f ca="1">SUMIF('Autralian Open'!W:X,'Player Data'!A154,'Autralian Open'!X:X)</f>
        <v>0</v>
      </c>
      <c r="J154">
        <f ca="1">SUMIF('Autralian Open'!AB:AC,'Player Data'!A154,'Autralian Open'!AC:AC)</f>
        <v>9</v>
      </c>
      <c r="K154">
        <f t="shared" ca="1" si="6"/>
        <v>9</v>
      </c>
      <c r="L154" s="21">
        <f t="shared" si="8"/>
        <v>0</v>
      </c>
      <c r="M154" t="str" cm="1">
        <f t="array" ref="M154">_xlfn.TEXTJOIN(",",TRUE,IF(A154='Player Gender'!A:A,'Player Gender'!C:C,""))</f>
        <v>1978</v>
      </c>
    </row>
    <row r="155" spans="1:13" x14ac:dyDescent="0.35">
      <c r="A155" t="s">
        <v>137</v>
      </c>
      <c r="B155" t="str">
        <f>VLOOKUP(A155, 'Autralian Open'!S:U, 2, FALSE)</f>
        <v>AUS</v>
      </c>
      <c r="C155" t="str">
        <f>VLOOKUP(A155, 'Autralian Open'!S:U, 3, FALSE)</f>
        <v>Australia</v>
      </c>
      <c r="D155" s="44">
        <f ca="1">AVERAGEIF('Autralian Open'!AB:AF,'Player Data'!A155,'Autralian Open'!AF:AF)</f>
        <v>44.736842105263158</v>
      </c>
      <c r="E155" t="str">
        <f>IF(VLOOKUP(A155,'Player Gender'!A:B,2,FALSE)="Women's","Women","Men")</f>
        <v>Men</v>
      </c>
      <c r="F155">
        <f>COUNTIF('Autralian Open'!W:W,'Player Data'!A155)</f>
        <v>0</v>
      </c>
      <c r="G155">
        <f>COUNTIF('Autralian Open'!AB:AB,'Player Data'!A155)</f>
        <v>1</v>
      </c>
      <c r="H155">
        <f t="shared" si="7"/>
        <v>1</v>
      </c>
      <c r="I155">
        <f ca="1">SUMIF('Autralian Open'!W:X,'Player Data'!A155,'Autralian Open'!X:X)</f>
        <v>0</v>
      </c>
      <c r="J155">
        <f ca="1">SUMIF('Autralian Open'!AB:AC,'Player Data'!A155,'Autralian Open'!AC:AC)</f>
        <v>17</v>
      </c>
      <c r="K155">
        <f t="shared" ca="1" si="6"/>
        <v>17</v>
      </c>
      <c r="L155" s="21">
        <f t="shared" si="8"/>
        <v>0</v>
      </c>
      <c r="M155" t="str" cm="1">
        <f t="array" ref="M155">_xlfn.TEXTJOIN(",",TRUE,IF(A155='Player Gender'!A:A,'Player Gender'!C:C,""))</f>
        <v>1978</v>
      </c>
    </row>
    <row r="156" spans="1:13" x14ac:dyDescent="0.35">
      <c r="A156" t="s">
        <v>272</v>
      </c>
      <c r="B156" t="str">
        <f>VLOOKUP(A156, 'Autralian Open'!S:U, 2, FALSE)</f>
        <v>AUS</v>
      </c>
      <c r="C156" t="str">
        <f>VLOOKUP(A156, 'Autralian Open'!S:U, 3, FALSE)</f>
        <v>Australia</v>
      </c>
      <c r="D156" s="44">
        <f ca="1">AVERAGEIF('Autralian Open'!AB:AF,'Player Data'!A156,'Autralian Open'!AF:AF)</f>
        <v>20</v>
      </c>
      <c r="E156" t="str">
        <f>IF(VLOOKUP(A156,'Player Gender'!A:B,2,FALSE)="Women's","Women","Men")</f>
        <v>Women</v>
      </c>
      <c r="F156">
        <f>COUNTIF('Autralian Open'!W:W,'Player Data'!A156)</f>
        <v>0</v>
      </c>
      <c r="G156">
        <f>COUNTIF('Autralian Open'!AB:AB,'Player Data'!A156)</f>
        <v>1</v>
      </c>
      <c r="H156">
        <f t="shared" si="7"/>
        <v>1</v>
      </c>
      <c r="I156">
        <f ca="1">SUMIF('Autralian Open'!W:X,'Player Data'!A156,'Autralian Open'!X:X)</f>
        <v>0</v>
      </c>
      <c r="J156">
        <f ca="1">SUMIF('Autralian Open'!AB:AC,'Player Data'!A156,'Autralian Open'!AC:AC)</f>
        <v>3</v>
      </c>
      <c r="K156">
        <f t="shared" ca="1" si="6"/>
        <v>3</v>
      </c>
      <c r="L156" s="21">
        <f t="shared" si="8"/>
        <v>0</v>
      </c>
      <c r="M156" t="str" cm="1">
        <f t="array" ref="M156">_xlfn.TEXTJOIN(",",TRUE,IF(A156='Player Gender'!A:A,'Player Gender'!C:C,""))</f>
        <v>1977-(2)</v>
      </c>
    </row>
    <row r="157" spans="1:13" x14ac:dyDescent="0.35">
      <c r="A157" t="s">
        <v>136</v>
      </c>
      <c r="B157" t="str">
        <f>VLOOKUP(A157, 'Autralian Open'!S:U, 2, FALSE)</f>
        <v>GBR</v>
      </c>
      <c r="C157" t="str">
        <f>VLOOKUP(A157, 'Autralian Open'!S:U, 3, FALSE)</f>
        <v>United Kingdom</v>
      </c>
      <c r="D157" s="44">
        <f ca="1">AVERAGEIF('Autralian Open'!AB:AF,'Player Data'!A157,'Autralian Open'!AF:AF)</f>
        <v>47.058823529411761</v>
      </c>
      <c r="E157" t="str">
        <f>IF(VLOOKUP(A157,'Player Gender'!A:B,2,FALSE)="Women's","Women","Men")</f>
        <v>Men</v>
      </c>
      <c r="F157">
        <f>COUNTIF('Autralian Open'!W:W,'Player Data'!A157)</f>
        <v>0</v>
      </c>
      <c r="G157">
        <f>COUNTIF('Autralian Open'!AB:AB,'Player Data'!A157)</f>
        <v>1</v>
      </c>
      <c r="H157">
        <f t="shared" si="7"/>
        <v>1</v>
      </c>
      <c r="I157">
        <f ca="1">SUMIF('Autralian Open'!W:X,'Player Data'!A157,'Autralian Open'!X:X)</f>
        <v>0</v>
      </c>
      <c r="J157">
        <f ca="1">SUMIF('Autralian Open'!AB:AC,'Player Data'!A157,'Autralian Open'!AC:AC)</f>
        <v>24</v>
      </c>
      <c r="K157">
        <f t="shared" ca="1" si="6"/>
        <v>24</v>
      </c>
      <c r="L157" s="21">
        <f t="shared" si="8"/>
        <v>0</v>
      </c>
      <c r="M157" t="str" cm="1">
        <f t="array" ref="M157">_xlfn.TEXTJOIN(",",TRUE,IF(A157='Player Gender'!A:A,'Player Gender'!C:C,""))</f>
        <v>1977-(2)</v>
      </c>
    </row>
    <row r="158" spans="1:13" x14ac:dyDescent="0.35">
      <c r="A158" t="s">
        <v>271</v>
      </c>
      <c r="B158" t="str">
        <f>VLOOKUP(A158, 'Autralian Open'!S:U, 2, FALSE)</f>
        <v>AUS</v>
      </c>
      <c r="C158" t="str">
        <f>VLOOKUP(A158, 'Autralian Open'!S:U, 3, FALSE)</f>
        <v>Australia</v>
      </c>
      <c r="D158" s="44">
        <f ca="1">AVERAGEIF('Autralian Open'!AB:AF,'Player Data'!A158,'Autralian Open'!AF:AF)</f>
        <v>35</v>
      </c>
      <c r="E158" t="str">
        <f>IF(VLOOKUP(A158,'Player Gender'!A:B,2,FALSE)="Women's","Women","Men")</f>
        <v>Women</v>
      </c>
      <c r="F158">
        <f>COUNTIF('Autralian Open'!W:W,'Player Data'!A158)</f>
        <v>0</v>
      </c>
      <c r="G158">
        <f>COUNTIF('Autralian Open'!AB:AB,'Player Data'!A158)</f>
        <v>1</v>
      </c>
      <c r="H158">
        <f t="shared" si="7"/>
        <v>1</v>
      </c>
      <c r="I158">
        <f ca="1">SUMIF('Autralian Open'!W:X,'Player Data'!A158,'Autralian Open'!X:X)</f>
        <v>0</v>
      </c>
      <c r="J158">
        <f ca="1">SUMIF('Autralian Open'!AB:AC,'Player Data'!A158,'Autralian Open'!AC:AC)</f>
        <v>7</v>
      </c>
      <c r="K158">
        <f t="shared" ca="1" si="6"/>
        <v>7</v>
      </c>
      <c r="L158" s="21">
        <f t="shared" si="8"/>
        <v>0</v>
      </c>
      <c r="M158" t="str" cm="1">
        <f t="array" ref="M158">_xlfn.TEXTJOIN(",",TRUE,IF(A158='Player Gender'!A:A,'Player Gender'!C:C,""))</f>
        <v>1977-(1)</v>
      </c>
    </row>
    <row r="159" spans="1:13" x14ac:dyDescent="0.35">
      <c r="A159" t="s">
        <v>269</v>
      </c>
      <c r="B159" t="str">
        <f>VLOOKUP(A159, 'Autralian Open'!S:U, 2, FALSE)</f>
        <v>CAE</v>
      </c>
      <c r="C159" t="str">
        <f>VLOOKUP(A159, 'Autralian Open'!S:U, 3, FALSE)</f>
        <v>Czechia</v>
      </c>
      <c r="D159" s="44">
        <f ca="1">AVERAGEIF('Autralian Open'!AB:AF,'Player Data'!A159,'Autralian Open'!AF:AF)</f>
        <v>25</v>
      </c>
      <c r="E159" t="str">
        <f>IF(VLOOKUP(A159,'Player Gender'!A:B,2,FALSE)="Women's","Women","Men")</f>
        <v>Women</v>
      </c>
      <c r="F159">
        <f>COUNTIF('Autralian Open'!W:W,'Player Data'!A159)</f>
        <v>0</v>
      </c>
      <c r="G159">
        <f>COUNTIF('Autralian Open'!AB:AB,'Player Data'!A159)</f>
        <v>1</v>
      </c>
      <c r="H159">
        <f t="shared" si="7"/>
        <v>1</v>
      </c>
      <c r="I159">
        <f ca="1">SUMIF('Autralian Open'!W:X,'Player Data'!A159,'Autralian Open'!X:X)</f>
        <v>0</v>
      </c>
      <c r="J159">
        <f ca="1">SUMIF('Autralian Open'!AB:AC,'Player Data'!A159,'Autralian Open'!AC:AC)</f>
        <v>4</v>
      </c>
      <c r="K159">
        <f t="shared" ca="1" si="6"/>
        <v>4</v>
      </c>
      <c r="L159" s="21">
        <f t="shared" si="8"/>
        <v>0</v>
      </c>
      <c r="M159" t="str" cm="1">
        <f t="array" ref="M159">_xlfn.TEXTJOIN(",",TRUE,IF(A159='Player Gender'!A:A,'Player Gender'!C:C,""))</f>
        <v>1976</v>
      </c>
    </row>
    <row r="160" spans="1:13" x14ac:dyDescent="0.35">
      <c r="A160" t="s">
        <v>129</v>
      </c>
      <c r="B160" t="str">
        <f>VLOOKUP(A160, 'Autralian Open'!S:U, 2, FALSE)</f>
        <v>AUS</v>
      </c>
      <c r="C160" t="str">
        <f>VLOOKUP(A160, 'Autralian Open'!S:U, 3, FALSE)</f>
        <v>Australia</v>
      </c>
      <c r="D160" s="44">
        <f ca="1">AVERAGEIF('Autralian Open'!AB:AF,'Player Data'!A160,'Autralian Open'!AF:AF)</f>
        <v>45.238095238095241</v>
      </c>
      <c r="E160" t="str">
        <f>IF(VLOOKUP(A160,'Player Gender'!A:B,2,FALSE)="Women's","Women","Men")</f>
        <v>Men</v>
      </c>
      <c r="F160">
        <f>COUNTIF('Autralian Open'!W:W,'Player Data'!A160)</f>
        <v>0</v>
      </c>
      <c r="G160">
        <f>COUNTIF('Autralian Open'!AB:AB,'Player Data'!A160)</f>
        <v>1</v>
      </c>
      <c r="H160">
        <f t="shared" si="7"/>
        <v>1</v>
      </c>
      <c r="I160">
        <f ca="1">SUMIF('Autralian Open'!W:X,'Player Data'!A160,'Autralian Open'!X:X)</f>
        <v>0</v>
      </c>
      <c r="J160">
        <f ca="1">SUMIF('Autralian Open'!AB:AC,'Player Data'!A160,'Autralian Open'!AC:AC)</f>
        <v>19</v>
      </c>
      <c r="K160">
        <f t="shared" ca="1" si="6"/>
        <v>19</v>
      </c>
      <c r="L160" s="21">
        <f t="shared" si="8"/>
        <v>0</v>
      </c>
      <c r="M160" t="str" cm="1">
        <f t="array" ref="M160">_xlfn.TEXTJOIN(",",TRUE,IF(A160='Player Gender'!A:A,'Player Gender'!C:C,""))</f>
        <v>1974</v>
      </c>
    </row>
    <row r="161" spans="1:13" x14ac:dyDescent="0.35">
      <c r="A161" t="s">
        <v>126</v>
      </c>
      <c r="B161" t="str">
        <f>VLOOKUP(A161, 'Autralian Open'!S:U, 2, FALSE)</f>
        <v>NZL</v>
      </c>
      <c r="C161" t="str">
        <f>VLOOKUP(A161, 'Autralian Open'!S:U, 3, FALSE)</f>
        <v>New Zealand</v>
      </c>
      <c r="D161" s="44">
        <f ca="1">AVERAGEIF('Autralian Open'!AB:AF,'Player Data'!A161,'Autralian Open'!AF:AF)</f>
        <v>39.024390243902438</v>
      </c>
      <c r="E161" t="str">
        <f>IF(VLOOKUP(A161,'Player Gender'!A:B,2,FALSE)="Women's","Women","Men")</f>
        <v>Men</v>
      </c>
      <c r="F161">
        <f>COUNTIF('Autralian Open'!W:W,'Player Data'!A161)</f>
        <v>0</v>
      </c>
      <c r="G161">
        <f>COUNTIF('Autralian Open'!AB:AB,'Player Data'!A161)</f>
        <v>1</v>
      </c>
      <c r="H161">
        <f t="shared" si="7"/>
        <v>1</v>
      </c>
      <c r="I161">
        <f ca="1">SUMIF('Autralian Open'!W:X,'Player Data'!A161,'Autralian Open'!X:X)</f>
        <v>0</v>
      </c>
      <c r="J161">
        <f ca="1">SUMIF('Autralian Open'!AB:AC,'Player Data'!A161,'Autralian Open'!AC:AC)</f>
        <v>16</v>
      </c>
      <c r="K161">
        <f t="shared" ca="1" si="6"/>
        <v>16</v>
      </c>
      <c r="L161" s="21">
        <f t="shared" si="8"/>
        <v>0</v>
      </c>
      <c r="M161" t="str" cm="1">
        <f t="array" ref="M161">_xlfn.TEXTJOIN(",",TRUE,IF(A161='Player Gender'!A:A,'Player Gender'!C:C,""))</f>
        <v>1973</v>
      </c>
    </row>
    <row r="162" spans="1:13" x14ac:dyDescent="0.35">
      <c r="A162" t="s">
        <v>102</v>
      </c>
      <c r="B162" t="str">
        <f>VLOOKUP(A162, 'Autralian Open'!S:U, 2, FALSE)</f>
        <v>AUS</v>
      </c>
      <c r="C162" t="str">
        <f>VLOOKUP(A162, 'Autralian Open'!S:U, 3, FALSE)</f>
        <v>Australia</v>
      </c>
      <c r="D162" s="44">
        <f ca="1">AVERAGEIF('Autralian Open'!AB:AF,'Player Data'!A162,'Autralian Open'!AF:AF)</f>
        <v>39.943074003795061</v>
      </c>
      <c r="E162" t="str">
        <f>IF(VLOOKUP(A162,'Player Gender'!A:B,2,FALSE)="Women's","Women","Men")</f>
        <v>Men</v>
      </c>
      <c r="F162">
        <f>COUNTIF('Autralian Open'!W:W,'Player Data'!A162)</f>
        <v>0</v>
      </c>
      <c r="G162">
        <f>COUNTIF('Autralian Open'!AB:AB,'Player Data'!A162)</f>
        <v>2</v>
      </c>
      <c r="H162">
        <f t="shared" si="7"/>
        <v>2</v>
      </c>
      <c r="I162">
        <f ca="1">SUMIF('Autralian Open'!W:X,'Player Data'!A162,'Autralian Open'!X:X)</f>
        <v>0</v>
      </c>
      <c r="J162">
        <f ca="1">SUMIF('Autralian Open'!AB:AC,'Player Data'!A162,'Autralian Open'!AC:AC)</f>
        <v>26</v>
      </c>
      <c r="K162">
        <f t="shared" ca="1" si="6"/>
        <v>26</v>
      </c>
      <c r="L162" s="21">
        <f t="shared" si="8"/>
        <v>0</v>
      </c>
      <c r="M162" t="str" cm="1">
        <f t="array" ref="M162">_xlfn.TEXTJOIN(",",TRUE,IF(A162='Player Gender'!A:A,'Player Gender'!C:C,""))</f>
        <v>1972,1958</v>
      </c>
    </row>
    <row r="163" spans="1:13" x14ac:dyDescent="0.35">
      <c r="A163" t="s">
        <v>122</v>
      </c>
      <c r="B163" t="str">
        <f>VLOOKUP(A163, 'Autralian Open'!S:U, 2, FALSE)</f>
        <v>AUS</v>
      </c>
      <c r="C163" t="str">
        <f>VLOOKUP(A163, 'Autralian Open'!S:U, 3, FALSE)</f>
        <v>Australia</v>
      </c>
      <c r="D163" s="44">
        <f ca="1">AVERAGEIF('Autralian Open'!AB:AF,'Player Data'!A163,'Autralian Open'!AF:AF)</f>
        <v>38.235294117647058</v>
      </c>
      <c r="E163" t="str">
        <f>IF(VLOOKUP(A163,'Player Gender'!A:B,2,FALSE)="Women's","Women","Men")</f>
        <v>Men</v>
      </c>
      <c r="F163">
        <f>COUNTIF('Autralian Open'!W:W,'Player Data'!A163)</f>
        <v>0</v>
      </c>
      <c r="G163">
        <f>COUNTIF('Autralian Open'!AB:AB,'Player Data'!A163)</f>
        <v>1</v>
      </c>
      <c r="H163">
        <f t="shared" si="7"/>
        <v>1</v>
      </c>
      <c r="I163">
        <f ca="1">SUMIF('Autralian Open'!W:X,'Player Data'!A163,'Autralian Open'!X:X)</f>
        <v>0</v>
      </c>
      <c r="J163">
        <f ca="1">SUMIF('Autralian Open'!AB:AC,'Player Data'!A163,'Autralian Open'!AC:AC)</f>
        <v>13</v>
      </c>
      <c r="K163">
        <f t="shared" ca="1" si="6"/>
        <v>13</v>
      </c>
      <c r="L163" s="21">
        <f t="shared" si="8"/>
        <v>0</v>
      </c>
      <c r="M163" t="str" cm="1">
        <f t="array" ref="M163">_xlfn.TEXTJOIN(",",TRUE,IF(A163='Player Gender'!A:A,'Player Gender'!C:C,""))</f>
        <v>1970</v>
      </c>
    </row>
    <row r="164" spans="1:13" x14ac:dyDescent="0.35">
      <c r="A164" t="s">
        <v>120</v>
      </c>
      <c r="B164" t="str">
        <f>VLOOKUP(A164, 'Autralian Open'!S:U, 2, FALSE)</f>
        <v>ESP</v>
      </c>
      <c r="C164" t="str">
        <f>VLOOKUP(A164, 'Autralian Open'!S:U, 3, FALSE)</f>
        <v>Spain</v>
      </c>
      <c r="D164" s="44">
        <f ca="1">AVERAGEIF('Autralian Open'!AB:AF,'Player Data'!A164,'Autralian Open'!AF:AF)</f>
        <v>38.70967741935484</v>
      </c>
      <c r="E164" t="str">
        <f>IF(VLOOKUP(A164,'Player Gender'!A:B,2,FALSE)="Women's","Women","Men")</f>
        <v>Men</v>
      </c>
      <c r="F164">
        <f>COUNTIF('Autralian Open'!W:W,'Player Data'!A164)</f>
        <v>0</v>
      </c>
      <c r="G164">
        <f>COUNTIF('Autralian Open'!AB:AB,'Player Data'!A164)</f>
        <v>1</v>
      </c>
      <c r="H164">
        <f t="shared" si="7"/>
        <v>1</v>
      </c>
      <c r="I164">
        <f ca="1">SUMIF('Autralian Open'!W:X,'Player Data'!A164,'Autralian Open'!X:X)</f>
        <v>0</v>
      </c>
      <c r="J164">
        <f ca="1">SUMIF('Autralian Open'!AB:AC,'Player Data'!A164,'Autralian Open'!AC:AC)</f>
        <v>12</v>
      </c>
      <c r="K164">
        <f t="shared" ca="1" si="6"/>
        <v>12</v>
      </c>
      <c r="L164" s="21">
        <f t="shared" si="8"/>
        <v>0</v>
      </c>
      <c r="M164" t="str" cm="1">
        <f t="array" ref="M164">_xlfn.TEXTJOIN(",",TRUE,IF(A164='Player Gender'!A:A,'Player Gender'!C:C,""))</f>
        <v>1969</v>
      </c>
    </row>
    <row r="165" spans="1:13" x14ac:dyDescent="0.35">
      <c r="A165" t="s">
        <v>118</v>
      </c>
      <c r="B165" t="str">
        <f>VLOOKUP(A165, 'Autralian Open'!S:U, 2, FALSE)</f>
        <v>ESP</v>
      </c>
      <c r="C165" t="str">
        <f>VLOOKUP(A165, 'Autralian Open'!S:U, 3, FALSE)</f>
        <v>Spain</v>
      </c>
      <c r="D165" s="44">
        <f ca="1">AVERAGEIF('Autralian Open'!AB:AF,'Player Data'!A165,'Autralian Open'!AF:AF)</f>
        <v>47.826086956521742</v>
      </c>
      <c r="E165" t="str">
        <f>IF(VLOOKUP(A165,'Player Gender'!A:B,2,FALSE)="Women's","Women","Men")</f>
        <v>Men</v>
      </c>
      <c r="F165">
        <f>COUNTIF('Autralian Open'!W:W,'Player Data'!A165)</f>
        <v>0</v>
      </c>
      <c r="G165">
        <f>COUNTIF('Autralian Open'!AB:AB,'Player Data'!A165)</f>
        <v>1</v>
      </c>
      <c r="H165">
        <f t="shared" si="7"/>
        <v>1</v>
      </c>
      <c r="I165">
        <f ca="1">SUMIF('Autralian Open'!W:X,'Player Data'!A165,'Autralian Open'!X:X)</f>
        <v>0</v>
      </c>
      <c r="J165">
        <f ca="1">SUMIF('Autralian Open'!AB:AC,'Player Data'!A165,'Autralian Open'!AC:AC)</f>
        <v>22</v>
      </c>
      <c r="K165">
        <f t="shared" ca="1" si="6"/>
        <v>22</v>
      </c>
      <c r="L165" s="21">
        <f t="shared" si="8"/>
        <v>0</v>
      </c>
      <c r="M165" t="str" cm="1">
        <f t="array" ref="M165">_xlfn.TEXTJOIN(",",TRUE,IF(A165='Player Gender'!A:A,'Player Gender'!C:C,""))</f>
        <v>1968</v>
      </c>
    </row>
    <row r="166" spans="1:13" x14ac:dyDescent="0.35">
      <c r="A166" t="s">
        <v>257</v>
      </c>
      <c r="B166" t="str">
        <f>VLOOKUP(A166, 'Autralian Open'!S:U, 2, FALSE)</f>
        <v>AUS</v>
      </c>
      <c r="C166" t="str">
        <f>VLOOKUP(A166, 'Autralian Open'!S:U, 3, FALSE)</f>
        <v>Australia</v>
      </c>
      <c r="D166" s="44">
        <f ca="1">AVERAGEIF('Autralian Open'!AB:AF,'Player Data'!A166,'Autralian Open'!AF:AF)</f>
        <v>29.411764705882355</v>
      </c>
      <c r="E166" t="str">
        <f>IF(VLOOKUP(A166,'Player Gender'!A:B,2,FALSE)="Women's","Women","Men")</f>
        <v>Women</v>
      </c>
      <c r="F166">
        <f>COUNTIF('Autralian Open'!W:W,'Player Data'!A166)</f>
        <v>0</v>
      </c>
      <c r="G166">
        <f>COUNTIF('Autralian Open'!AB:AB,'Player Data'!A166)</f>
        <v>2</v>
      </c>
      <c r="H166">
        <f t="shared" si="7"/>
        <v>2</v>
      </c>
      <c r="I166">
        <f ca="1">SUMIF('Autralian Open'!W:X,'Player Data'!A166,'Autralian Open'!X:X)</f>
        <v>0</v>
      </c>
      <c r="J166">
        <f ca="1">SUMIF('Autralian Open'!AB:AC,'Player Data'!A166,'Autralian Open'!AC:AC)</f>
        <v>10</v>
      </c>
      <c r="K166">
        <f t="shared" ca="1" si="6"/>
        <v>10</v>
      </c>
      <c r="L166" s="21">
        <f t="shared" si="8"/>
        <v>0</v>
      </c>
      <c r="M166" t="str" cm="1">
        <f t="array" ref="M166">_xlfn.TEXTJOIN(",",TRUE,IF(A166='Player Gender'!A:A,'Player Gender'!C:C,""))</f>
        <v>1967,1964</v>
      </c>
    </row>
    <row r="167" spans="1:13" x14ac:dyDescent="0.35">
      <c r="A167" s="33" t="s">
        <v>258</v>
      </c>
      <c r="B167" t="str">
        <f>VLOOKUP(A167, 'Autralian Open'!S:U, 2, FALSE)</f>
        <v>BRA</v>
      </c>
      <c r="C167" t="str">
        <f>VLOOKUP(A167, 'Autralian Open'!S:U, 3, FALSE)</f>
        <v>Brazil</v>
      </c>
      <c r="D167" s="44">
        <f ca="1">AVERAGEIF('Autralian Open'!AB:AF,'Player Data'!A167,'Autralian Open'!AF:AF)</f>
        <v>44.827586206896555</v>
      </c>
      <c r="E167" t="str">
        <f>IF(VLOOKUP(A167,'Player Gender'!A:B,2,FALSE)="Women's","Women","Men")</f>
        <v>Women</v>
      </c>
      <c r="F167">
        <f>COUNTIF('Autralian Open'!W:W,'Player Data'!A167)</f>
        <v>0</v>
      </c>
      <c r="G167">
        <f>COUNTIF('Autralian Open'!AB:AB,'Player Data'!A167)</f>
        <v>1</v>
      </c>
      <c r="H167">
        <f t="shared" si="7"/>
        <v>1</v>
      </c>
      <c r="I167">
        <f ca="1">SUMIF('Autralian Open'!W:X,'Player Data'!A167,'Autralian Open'!X:X)</f>
        <v>0</v>
      </c>
      <c r="J167">
        <f ca="1">SUMIF('Autralian Open'!AB:AC,'Player Data'!A167,'Autralian Open'!AC:AC)</f>
        <v>13</v>
      </c>
      <c r="K167">
        <f t="shared" ca="1" si="6"/>
        <v>13</v>
      </c>
      <c r="L167" s="21">
        <f t="shared" si="8"/>
        <v>0</v>
      </c>
      <c r="M167" t="str" cm="1">
        <f t="array" ref="M167">_xlfn.TEXTJOIN(",",TRUE,IF(A167='Player Gender'!A:A,'Player Gender'!C:C,""))</f>
        <v>1965</v>
      </c>
    </row>
    <row r="168" spans="1:13" x14ac:dyDescent="0.35">
      <c r="A168" t="s">
        <v>112</v>
      </c>
      <c r="B168" t="str">
        <f>VLOOKUP(A168, 'Autralian Open'!S:U, 2, FALSE)</f>
        <v>AUS</v>
      </c>
      <c r="C168" t="str">
        <f>VLOOKUP(A168, 'Autralian Open'!S:U, 3, FALSE)</f>
        <v>Australia</v>
      </c>
      <c r="D168" s="44">
        <f ca="1">AVERAGEIF('Autralian Open'!AB:AF,'Player Data'!A168,'Autralian Open'!AF:AF)</f>
        <v>40.251572327044023</v>
      </c>
      <c r="E168" t="str">
        <f>IF(VLOOKUP(A168,'Player Gender'!A:B,2,FALSE)="Women's","Women","Men")</f>
        <v>Men</v>
      </c>
      <c r="F168">
        <f>COUNTIF('Autralian Open'!W:W,'Player Data'!A168)</f>
        <v>0</v>
      </c>
      <c r="G168">
        <f>COUNTIF('Autralian Open'!AB:AB,'Player Data'!A168)</f>
        <v>2</v>
      </c>
      <c r="H168">
        <f t="shared" si="7"/>
        <v>2</v>
      </c>
      <c r="I168">
        <f ca="1">SUMIF('Autralian Open'!W:X,'Player Data'!A168,'Autralian Open'!X:X)</f>
        <v>0</v>
      </c>
      <c r="J168">
        <f ca="1">SUMIF('Autralian Open'!AB:AC,'Player Data'!A168,'Autralian Open'!AC:AC)</f>
        <v>34</v>
      </c>
      <c r="K168">
        <f t="shared" ca="1" si="6"/>
        <v>34</v>
      </c>
      <c r="L168" s="21">
        <f t="shared" si="8"/>
        <v>0</v>
      </c>
      <c r="M168" t="str" cm="1">
        <f t="array" ref="M168">_xlfn.TEXTJOIN(",",TRUE,IF(A168='Player Gender'!A:A,'Player Gender'!C:C,""))</f>
        <v>1965,1964</v>
      </c>
    </row>
    <row r="169" spans="1:13" x14ac:dyDescent="0.35">
      <c r="A169" t="s">
        <v>254</v>
      </c>
      <c r="B169" t="str">
        <f>VLOOKUP(A169, 'Autralian Open'!S:U, 2, FALSE)</f>
        <v>AUS</v>
      </c>
      <c r="C169" t="str">
        <f>VLOOKUP(A169, 'Autralian Open'!S:U, 3, FALSE)</f>
        <v>Australia</v>
      </c>
      <c r="D169" s="44">
        <f ca="1">AVERAGEIF('Autralian Open'!AB:AF,'Player Data'!A169,'Autralian Open'!AF:AF)</f>
        <v>25.92436974789916</v>
      </c>
      <c r="E169" t="str">
        <f>IF(VLOOKUP(A169,'Player Gender'!A:B,2,FALSE)="Women's","Women","Men")</f>
        <v>Women</v>
      </c>
      <c r="F169">
        <f>COUNTIF('Autralian Open'!W:W,'Player Data'!A169)</f>
        <v>0</v>
      </c>
      <c r="G169">
        <f>COUNTIF('Autralian Open'!AB:AB,'Player Data'!A169)</f>
        <v>4</v>
      </c>
      <c r="H169">
        <f t="shared" si="7"/>
        <v>4</v>
      </c>
      <c r="I169">
        <f ca="1">SUMIF('Autralian Open'!W:X,'Player Data'!A169,'Autralian Open'!X:X)</f>
        <v>0</v>
      </c>
      <c r="J169">
        <f ca="1">SUMIF('Autralian Open'!AB:AC,'Player Data'!A169,'Autralian Open'!AC:AC)</f>
        <v>18</v>
      </c>
      <c r="K169">
        <f t="shared" ca="1" si="6"/>
        <v>18</v>
      </c>
      <c r="L169" s="21">
        <f t="shared" si="8"/>
        <v>0</v>
      </c>
      <c r="M169" t="str" cm="1">
        <f t="array" ref="M169">_xlfn.TEXTJOIN(",",TRUE,IF(A169='Player Gender'!A:A,'Player Gender'!C:C,""))</f>
        <v>1963,1962,1961,1960</v>
      </c>
    </row>
    <row r="170" spans="1:13" x14ac:dyDescent="0.35">
      <c r="A170" t="s">
        <v>110</v>
      </c>
      <c r="B170" t="str">
        <f>VLOOKUP(A170, 'Autralian Open'!S:U, 2, FALSE)</f>
        <v>AUS</v>
      </c>
      <c r="C170" t="str">
        <f>VLOOKUP(A170, 'Autralian Open'!S:U, 3, FALSE)</f>
        <v>Australia</v>
      </c>
      <c r="D170" s="44">
        <f ca="1">AVERAGEIF('Autralian Open'!AB:AF,'Player Data'!A170,'Autralian Open'!AF:AF)</f>
        <v>28.000000000000004</v>
      </c>
      <c r="E170" t="str">
        <f>IF(VLOOKUP(A170,'Player Gender'!A:B,2,FALSE)="Women's","Women","Men")</f>
        <v>Men</v>
      </c>
      <c r="F170">
        <f>COUNTIF('Autralian Open'!W:W,'Player Data'!A170)</f>
        <v>0</v>
      </c>
      <c r="G170">
        <f>COUNTIF('Autralian Open'!AB:AB,'Player Data'!A170)</f>
        <v>1</v>
      </c>
      <c r="H170">
        <f t="shared" si="7"/>
        <v>1</v>
      </c>
      <c r="I170">
        <f ca="1">SUMIF('Autralian Open'!W:X,'Player Data'!A170,'Autralian Open'!X:X)</f>
        <v>0</v>
      </c>
      <c r="J170">
        <f ca="1">SUMIF('Autralian Open'!AB:AC,'Player Data'!A170,'Autralian Open'!AC:AC)</f>
        <v>7</v>
      </c>
      <c r="K170">
        <f t="shared" ca="1" si="6"/>
        <v>7</v>
      </c>
      <c r="L170" s="21">
        <f t="shared" si="8"/>
        <v>0</v>
      </c>
      <c r="M170" t="str" cm="1">
        <f t="array" ref="M170">_xlfn.TEXTJOIN(",",TRUE,IF(A170='Player Gender'!A:A,'Player Gender'!C:C,""))</f>
        <v>1963</v>
      </c>
    </row>
    <row r="171" spans="1:13" x14ac:dyDescent="0.35">
      <c r="A171" t="s">
        <v>100</v>
      </c>
      <c r="B171" t="str">
        <f>VLOOKUP(A171, 'Autralian Open'!S:U, 2, FALSE)</f>
        <v>AUS</v>
      </c>
      <c r="C171" t="str">
        <f>VLOOKUP(A171, 'Autralian Open'!S:U, 3, FALSE)</f>
        <v>Australia</v>
      </c>
      <c r="D171" s="44">
        <f ca="1">AVERAGEIF('Autralian Open'!AB:AF,'Player Data'!A171,'Autralian Open'!AF:AF)</f>
        <v>42.397563307321199</v>
      </c>
      <c r="E171" t="str">
        <f>IF(VLOOKUP(A171,'Player Gender'!A:B,2,FALSE)="Women's","Women","Men")</f>
        <v>Men</v>
      </c>
      <c r="F171">
        <f>COUNTIF('Autralian Open'!W:W,'Player Data'!A171)</f>
        <v>0</v>
      </c>
      <c r="G171">
        <f>COUNTIF('Autralian Open'!AB:AB,'Player Data'!A171)</f>
        <v>3</v>
      </c>
      <c r="H171">
        <f t="shared" si="7"/>
        <v>3</v>
      </c>
      <c r="I171">
        <f ca="1">SUMIF('Autralian Open'!W:X,'Player Data'!A171,'Autralian Open'!X:X)</f>
        <v>0</v>
      </c>
      <c r="J171">
        <f ca="1">SUMIF('Autralian Open'!AB:AC,'Player Data'!A171,'Autralian Open'!AC:AC)</f>
        <v>60</v>
      </c>
      <c r="K171">
        <f t="shared" ca="1" si="6"/>
        <v>60</v>
      </c>
      <c r="L171" s="21">
        <f t="shared" si="8"/>
        <v>0</v>
      </c>
      <c r="M171" t="str" cm="1">
        <f t="array" ref="M171">_xlfn.TEXTJOIN(",",TRUE,IF(A171='Player Gender'!A:A,'Player Gender'!C:C,""))</f>
        <v>1960,1959,1957</v>
      </c>
    </row>
    <row r="172" spans="1:13" x14ac:dyDescent="0.35">
      <c r="A172" t="s">
        <v>253</v>
      </c>
      <c r="B172" t="str">
        <f>VLOOKUP(A172, 'Autralian Open'!S:U, 2, FALSE)</f>
        <v>RSA</v>
      </c>
      <c r="C172" t="str">
        <f>VLOOKUP(A172, 'Autralian Open'!S:U, 3, FALSE)</f>
        <v>South Africa</v>
      </c>
      <c r="D172" s="44">
        <f ca="1">AVERAGEIF('Autralian Open'!AB:AF,'Player Data'!A172,'Autralian Open'!AF:AF)</f>
        <v>29.411764705882355</v>
      </c>
      <c r="E172" t="str">
        <f>IF(VLOOKUP(A172,'Player Gender'!A:B,2,FALSE)="Women's","Women","Men")</f>
        <v>Women</v>
      </c>
      <c r="F172">
        <f>COUNTIF('Autralian Open'!W:W,'Player Data'!A172)</f>
        <v>0</v>
      </c>
      <c r="G172">
        <f>COUNTIF('Autralian Open'!AB:AB,'Player Data'!A172)</f>
        <v>1</v>
      </c>
      <c r="H172">
        <f t="shared" si="7"/>
        <v>1</v>
      </c>
      <c r="I172">
        <f ca="1">SUMIF('Autralian Open'!W:X,'Player Data'!A172,'Autralian Open'!X:X)</f>
        <v>0</v>
      </c>
      <c r="J172">
        <f ca="1">SUMIF('Autralian Open'!AB:AC,'Player Data'!A172,'Autralian Open'!AC:AC)</f>
        <v>5</v>
      </c>
      <c r="K172">
        <f t="shared" ref="K172:K200" ca="1" si="9">I172+J172</f>
        <v>5</v>
      </c>
      <c r="L172" s="21">
        <f t="shared" si="8"/>
        <v>0</v>
      </c>
      <c r="M172" t="str" cm="1">
        <f t="array" ref="M172">_xlfn.TEXTJOIN(",",TRUE,IF(A172='Player Gender'!A:A,'Player Gender'!C:C,""))</f>
        <v>1959</v>
      </c>
    </row>
    <row r="173" spans="1:13" x14ac:dyDescent="0.35">
      <c r="A173" t="s">
        <v>252</v>
      </c>
      <c r="B173" t="str">
        <f>VLOOKUP(A173, 'Autralian Open'!S:U, 2, FALSE)</f>
        <v>AUS</v>
      </c>
      <c r="C173" t="str">
        <f>VLOOKUP(A173, 'Autralian Open'!S:U, 3, FALSE)</f>
        <v>Australia</v>
      </c>
      <c r="D173" s="44">
        <f ca="1">AVERAGEIF('Autralian Open'!AB:AF,'Player Data'!A173,'Autralian Open'!AF:AF)</f>
        <v>36.84210526315789</v>
      </c>
      <c r="E173" t="str">
        <f>IF(VLOOKUP(A173,'Player Gender'!A:B,2,FALSE)="Women's","Women","Men")</f>
        <v>Women</v>
      </c>
      <c r="F173">
        <f>COUNTIF('Autralian Open'!W:W,'Player Data'!A173)</f>
        <v>0</v>
      </c>
      <c r="G173">
        <f>COUNTIF('Autralian Open'!AB:AB,'Player Data'!A173)</f>
        <v>1</v>
      </c>
      <c r="H173">
        <f t="shared" si="7"/>
        <v>1</v>
      </c>
      <c r="I173">
        <f ca="1">SUMIF('Autralian Open'!W:X,'Player Data'!A173,'Autralian Open'!X:X)</f>
        <v>0</v>
      </c>
      <c r="J173">
        <f ca="1">SUMIF('Autralian Open'!AB:AC,'Player Data'!A173,'Autralian Open'!AC:AC)</f>
        <v>7</v>
      </c>
      <c r="K173">
        <f t="shared" ca="1" si="9"/>
        <v>7</v>
      </c>
      <c r="L173" s="21">
        <f t="shared" si="8"/>
        <v>0</v>
      </c>
      <c r="M173" t="str" cm="1">
        <f t="array" ref="M173">_xlfn.TEXTJOIN(",",TRUE,IF(A173='Player Gender'!A:A,'Player Gender'!C:C,""))</f>
        <v>1958</v>
      </c>
    </row>
    <row r="174" spans="1:13" x14ac:dyDescent="0.35">
      <c r="A174" t="s">
        <v>250</v>
      </c>
      <c r="B174" t="str">
        <f>VLOOKUP(A174, 'Autralian Open'!S:U, 2, FALSE)</f>
        <v>USA</v>
      </c>
      <c r="C174" t="str">
        <f>VLOOKUP(A174, 'Autralian Open'!S:U, 3, FALSE)</f>
        <v>United States</v>
      </c>
      <c r="D174" s="44">
        <f ca="1">AVERAGEIF('Autralian Open'!AB:AF,'Player Data'!A174,'Autralian Open'!AF:AF)</f>
        <v>36.84210526315789</v>
      </c>
      <c r="E174" t="str">
        <f>IF(VLOOKUP(A174,'Player Gender'!A:B,2,FALSE)="Women's","Women","Men")</f>
        <v>Women</v>
      </c>
      <c r="F174">
        <f>COUNTIF('Autralian Open'!W:W,'Player Data'!A174)</f>
        <v>0</v>
      </c>
      <c r="G174">
        <f>COUNTIF('Autralian Open'!AB:AB,'Player Data'!A174)</f>
        <v>1</v>
      </c>
      <c r="H174">
        <f t="shared" si="7"/>
        <v>1</v>
      </c>
      <c r="I174">
        <f ca="1">SUMIF('Autralian Open'!W:X,'Player Data'!A174,'Autralian Open'!X:X)</f>
        <v>0</v>
      </c>
      <c r="J174">
        <f ca="1">SUMIF('Autralian Open'!AB:AC,'Player Data'!A174,'Autralian Open'!AC:AC)</f>
        <v>7</v>
      </c>
      <c r="K174">
        <f t="shared" ca="1" si="9"/>
        <v>7</v>
      </c>
      <c r="L174" s="21">
        <f t="shared" si="8"/>
        <v>0</v>
      </c>
      <c r="M174" t="str" cm="1">
        <f t="array" ref="M174">_xlfn.TEXTJOIN(",",TRUE,IF(A174='Player Gender'!A:A,'Player Gender'!C:C,""))</f>
        <v>1957</v>
      </c>
    </row>
    <row r="175" spans="1:13" x14ac:dyDescent="0.35">
      <c r="A175" t="s">
        <v>245</v>
      </c>
      <c r="B175" t="str">
        <f>VLOOKUP(A175, 'Autralian Open'!S:U, 2, FALSE)</f>
        <v>AUS</v>
      </c>
      <c r="C175" t="str">
        <f>VLOOKUP(A175, 'Autralian Open'!S:U, 3, FALSE)</f>
        <v>Australia</v>
      </c>
      <c r="D175" s="44">
        <f ca="1">AVERAGEIF('Autralian Open'!AB:AF,'Player Data'!A175,'Autralian Open'!AF:AF)</f>
        <v>36.84210526315789</v>
      </c>
      <c r="E175" t="str">
        <f>IF(VLOOKUP(A175,'Player Gender'!A:B,2,FALSE)="Women's","Women","Men")</f>
        <v>Women</v>
      </c>
      <c r="F175">
        <f>COUNTIF('Autralian Open'!W:W,'Player Data'!A175)</f>
        <v>0</v>
      </c>
      <c r="G175">
        <f>COUNTIF('Autralian Open'!AB:AB,'Player Data'!A175)</f>
        <v>1</v>
      </c>
      <c r="H175">
        <f t="shared" si="7"/>
        <v>1</v>
      </c>
      <c r="I175">
        <f ca="1">SUMIF('Autralian Open'!W:X,'Player Data'!A175,'Autralian Open'!X:X)</f>
        <v>0</v>
      </c>
      <c r="J175">
        <f ca="1">SUMIF('Autralian Open'!AB:AC,'Player Data'!A175,'Autralian Open'!AC:AC)</f>
        <v>7</v>
      </c>
      <c r="K175">
        <f t="shared" ca="1" si="9"/>
        <v>7</v>
      </c>
      <c r="L175" s="21">
        <f t="shared" si="8"/>
        <v>0</v>
      </c>
      <c r="M175" t="str" cm="1">
        <f t="array" ref="M175">_xlfn.TEXTJOIN(",",TRUE,IF(A175='Player Gender'!A:A,'Player Gender'!C:C,""))</f>
        <v>1954</v>
      </c>
    </row>
    <row r="176" spans="1:13" x14ac:dyDescent="0.35">
      <c r="A176" t="s">
        <v>94</v>
      </c>
      <c r="B176" t="str">
        <f>VLOOKUP(A176, 'Autralian Open'!S:U, 2, FALSE)</f>
        <v>AUS</v>
      </c>
      <c r="C176" t="str">
        <f>VLOOKUP(A176, 'Autralian Open'!S:U, 3, FALSE)</f>
        <v>Australia</v>
      </c>
      <c r="D176" s="44">
        <f ca="1">AVERAGEIF('Autralian Open'!AB:AF,'Player Data'!A176,'Autralian Open'!AF:AF)</f>
        <v>43.75</v>
      </c>
      <c r="E176" t="str">
        <f>IF(VLOOKUP(A176,'Player Gender'!A:B,2,FALSE)="Women's","Women","Men")</f>
        <v>Men</v>
      </c>
      <c r="F176">
        <f>COUNTIF('Autralian Open'!W:W,'Player Data'!A176)</f>
        <v>0</v>
      </c>
      <c r="G176">
        <f>COUNTIF('Autralian Open'!AB:AB,'Player Data'!A176)</f>
        <v>1</v>
      </c>
      <c r="H176">
        <f t="shared" si="7"/>
        <v>1</v>
      </c>
      <c r="I176">
        <f ca="1">SUMIF('Autralian Open'!W:X,'Player Data'!A176,'Autralian Open'!X:X)</f>
        <v>0</v>
      </c>
      <c r="J176">
        <f ca="1">SUMIF('Autralian Open'!AB:AC,'Player Data'!A176,'Autralian Open'!AC:AC)</f>
        <v>14</v>
      </c>
      <c r="K176">
        <f t="shared" ca="1" si="9"/>
        <v>14</v>
      </c>
      <c r="L176" s="21">
        <f t="shared" si="8"/>
        <v>0</v>
      </c>
      <c r="M176" t="str" cm="1">
        <f t="array" ref="M176">_xlfn.TEXTJOIN(",",TRUE,IF(A176='Player Gender'!A:A,'Player Gender'!C:C,""))</f>
        <v>1954</v>
      </c>
    </row>
    <row r="177" spans="1:13" x14ac:dyDescent="0.35">
      <c r="A177" t="s">
        <v>244</v>
      </c>
      <c r="B177" t="str">
        <f>VLOOKUP(A177, 'Autralian Open'!S:U, 2, FALSE)</f>
        <v>USA</v>
      </c>
      <c r="C177" t="str">
        <f>VLOOKUP(A177, 'Autralian Open'!S:U, 3, FALSE)</f>
        <v>United States</v>
      </c>
      <c r="D177" s="44">
        <f ca="1">AVERAGEIF('Autralian Open'!AB:AF,'Player Data'!A177,'Autralian Open'!AF:AF)</f>
        <v>29.411764705882355</v>
      </c>
      <c r="E177" t="str">
        <f>IF(VLOOKUP(A177,'Player Gender'!A:B,2,FALSE)="Women's","Women","Men")</f>
        <v>Women</v>
      </c>
      <c r="F177">
        <f>COUNTIF('Autralian Open'!W:W,'Player Data'!A177)</f>
        <v>0</v>
      </c>
      <c r="G177">
        <f>COUNTIF('Autralian Open'!AB:AB,'Player Data'!A177)</f>
        <v>1</v>
      </c>
      <c r="H177">
        <f t="shared" si="7"/>
        <v>1</v>
      </c>
      <c r="I177">
        <f ca="1">SUMIF('Autralian Open'!W:X,'Player Data'!A177,'Autralian Open'!X:X)</f>
        <v>0</v>
      </c>
      <c r="J177">
        <f ca="1">SUMIF('Autralian Open'!AB:AC,'Player Data'!A177,'Autralian Open'!AC:AC)</f>
        <v>5</v>
      </c>
      <c r="K177">
        <f t="shared" ca="1" si="9"/>
        <v>5</v>
      </c>
      <c r="L177" s="21">
        <f t="shared" si="8"/>
        <v>0</v>
      </c>
      <c r="M177" t="str" cm="1">
        <f t="array" ref="M177">_xlfn.TEXTJOIN(",",TRUE,IF(A177='Player Gender'!A:A,'Player Gender'!C:C,""))</f>
        <v>1953</v>
      </c>
    </row>
    <row r="178" spans="1:13" x14ac:dyDescent="0.35">
      <c r="A178" t="s">
        <v>241</v>
      </c>
      <c r="B178" t="str">
        <f>VLOOKUP(A178, 'Autralian Open'!S:U, 2, FALSE)</f>
        <v>AUS</v>
      </c>
      <c r="C178" t="str">
        <f>VLOOKUP(A178, 'Autralian Open'!S:U, 3, FALSE)</f>
        <v>Australia</v>
      </c>
      <c r="D178" s="44">
        <f ca="1">AVERAGEIF('Autralian Open'!AB:AF,'Player Data'!A178,'Autralian Open'!AF:AF)</f>
        <v>29.411764705882355</v>
      </c>
      <c r="E178" t="str">
        <f>IF(VLOOKUP(A178,'Player Gender'!A:B,2,FALSE)="Women's","Women","Men")</f>
        <v>Women</v>
      </c>
      <c r="F178">
        <f>COUNTIF('Autralian Open'!W:W,'Player Data'!A178)</f>
        <v>0</v>
      </c>
      <c r="G178">
        <f>COUNTIF('Autralian Open'!AB:AB,'Player Data'!A178)</f>
        <v>1</v>
      </c>
      <c r="H178">
        <f t="shared" si="7"/>
        <v>1</v>
      </c>
      <c r="I178">
        <f ca="1">SUMIF('Autralian Open'!W:X,'Player Data'!A178,'Autralian Open'!X:X)</f>
        <v>0</v>
      </c>
      <c r="J178">
        <f ca="1">SUMIF('Autralian Open'!AB:AC,'Player Data'!A178,'Autralian Open'!AC:AC)</f>
        <v>5</v>
      </c>
      <c r="K178">
        <f t="shared" ca="1" si="9"/>
        <v>5</v>
      </c>
      <c r="L178" s="21">
        <f t="shared" si="8"/>
        <v>0</v>
      </c>
      <c r="M178" t="str" cm="1">
        <f t="array" ref="M178">_xlfn.TEXTJOIN(",",TRUE,IF(A178='Player Gender'!A:A,'Player Gender'!C:C,""))</f>
        <v>1952</v>
      </c>
    </row>
    <row r="179" spans="1:13" x14ac:dyDescent="0.35">
      <c r="A179" t="s">
        <v>235</v>
      </c>
      <c r="B179" t="str">
        <f>VLOOKUP(A179, 'Autralian Open'!S:U, 2, FALSE)</f>
        <v>AUS</v>
      </c>
      <c r="C179" t="str">
        <f>VLOOKUP(A179, 'Autralian Open'!S:U, 3, FALSE)</f>
        <v>Australia</v>
      </c>
      <c r="D179" s="44">
        <f ca="1">AVERAGEIF('Autralian Open'!AB:AF,'Player Data'!A179,'Autralian Open'!AF:AF)</f>
        <v>25</v>
      </c>
      <c r="E179" t="str">
        <f>IF(VLOOKUP(A179,'Player Gender'!A:B,2,FALSE)="Women's","Women","Men")</f>
        <v>Women</v>
      </c>
      <c r="F179">
        <f>COUNTIF('Autralian Open'!W:W,'Player Data'!A179)</f>
        <v>0</v>
      </c>
      <c r="G179">
        <f>COUNTIF('Autralian Open'!AB:AB,'Player Data'!A179)</f>
        <v>1</v>
      </c>
      <c r="H179">
        <f t="shared" si="7"/>
        <v>1</v>
      </c>
      <c r="I179">
        <f ca="1">SUMIF('Autralian Open'!W:X,'Player Data'!A179,'Autralian Open'!X:X)</f>
        <v>0</v>
      </c>
      <c r="J179">
        <f ca="1">SUMIF('Autralian Open'!AB:AC,'Player Data'!A179,'Autralian Open'!AC:AC)</f>
        <v>4</v>
      </c>
      <c r="K179">
        <f t="shared" ca="1" si="9"/>
        <v>4</v>
      </c>
      <c r="L179" s="21">
        <f t="shared" si="8"/>
        <v>0</v>
      </c>
      <c r="M179" t="str" cm="1">
        <f t="array" ref="M179">_xlfn.TEXTJOIN(",",TRUE,IF(A179='Player Gender'!A:A,'Player Gender'!C:C,""))</f>
        <v>1948</v>
      </c>
    </row>
    <row r="180" spans="1:13" x14ac:dyDescent="0.35">
      <c r="A180" t="s">
        <v>230</v>
      </c>
      <c r="B180" t="str">
        <f>VLOOKUP(A180, 'Autralian Open'!S:U, 2, FALSE)</f>
        <v>AUS</v>
      </c>
      <c r="C180" t="str">
        <f>VLOOKUP(A180, 'Autralian Open'!S:U, 3, FALSE)</f>
        <v>Australia</v>
      </c>
      <c r="D180" s="44">
        <f ca="1">AVERAGEIF('Autralian Open'!AB:AF,'Player Data'!A180,'Autralian Open'!AF:AF)</f>
        <v>24.705882352941178</v>
      </c>
      <c r="E180" t="str">
        <f>IF(VLOOKUP(A180,'Player Gender'!A:B,2,FALSE)="Women's","Women","Men")</f>
        <v>Women</v>
      </c>
      <c r="F180">
        <f>COUNTIF('Autralian Open'!W:W,'Player Data'!A180)</f>
        <v>0</v>
      </c>
      <c r="G180">
        <f>COUNTIF('Autralian Open'!AB:AB,'Player Data'!A180)</f>
        <v>2</v>
      </c>
      <c r="H180">
        <f t="shared" si="7"/>
        <v>2</v>
      </c>
      <c r="I180">
        <f ca="1">SUMIF('Autralian Open'!W:X,'Player Data'!A180,'Autralian Open'!X:X)</f>
        <v>0</v>
      </c>
      <c r="J180">
        <f ca="1">SUMIF('Autralian Open'!AB:AC,'Player Data'!A180,'Autralian Open'!AC:AC)</f>
        <v>8</v>
      </c>
      <c r="K180">
        <f t="shared" ca="1" si="9"/>
        <v>8</v>
      </c>
      <c r="L180" s="21">
        <f t="shared" si="8"/>
        <v>0</v>
      </c>
      <c r="M180" t="str" cm="1">
        <f t="array" ref="M180">_xlfn.TEXTJOIN(",",TRUE,IF(A180='Player Gender'!A:A,'Player Gender'!C:C,""))</f>
        <v>1947,1939</v>
      </c>
    </row>
    <row r="181" spans="1:13" x14ac:dyDescent="0.35">
      <c r="A181" t="s">
        <v>234</v>
      </c>
      <c r="B181" t="str">
        <f>VLOOKUP(A181, 'Autralian Open'!S:U, 2, FALSE)</f>
        <v>AUS</v>
      </c>
      <c r="C181" t="str">
        <f>VLOOKUP(A181, 'Autralian Open'!S:U, 3, FALSE)</f>
        <v>Australia</v>
      </c>
      <c r="D181" s="44">
        <f ca="1">AVERAGEIF('Autralian Open'!AB:AF,'Player Data'!A181,'Autralian Open'!AF:AF)</f>
        <v>40</v>
      </c>
      <c r="E181" t="str">
        <f>IF(VLOOKUP(A181,'Player Gender'!A:B,2,FALSE)="Women's","Women","Men")</f>
        <v>Women</v>
      </c>
      <c r="F181">
        <f>COUNTIF('Autralian Open'!W:W,'Player Data'!A181)</f>
        <v>0</v>
      </c>
      <c r="G181">
        <f>COUNTIF('Autralian Open'!AB:AB,'Player Data'!A181)</f>
        <v>1</v>
      </c>
      <c r="H181">
        <f t="shared" si="7"/>
        <v>1</v>
      </c>
      <c r="I181">
        <f ca="1">SUMIF('Autralian Open'!W:X,'Player Data'!A181,'Autralian Open'!X:X)</f>
        <v>0</v>
      </c>
      <c r="J181">
        <f ca="1">SUMIF('Autralian Open'!AB:AC,'Player Data'!A181,'Autralian Open'!AC:AC)</f>
        <v>8</v>
      </c>
      <c r="K181">
        <f t="shared" ca="1" si="9"/>
        <v>8</v>
      </c>
      <c r="L181" s="21">
        <f t="shared" si="8"/>
        <v>0</v>
      </c>
      <c r="M181" t="str" cm="1">
        <f t="array" ref="M181">_xlfn.TEXTJOIN(",",TRUE,IF(A181='Player Gender'!A:A,'Player Gender'!C:C,""))</f>
        <v>1946</v>
      </c>
    </row>
    <row r="182" spans="1:13" x14ac:dyDescent="0.35">
      <c r="A182" t="s">
        <v>228</v>
      </c>
      <c r="B182" t="str">
        <f>VLOOKUP(A182, 'Autralian Open'!S:U, 2, FALSE)</f>
        <v>AUS</v>
      </c>
      <c r="C182" t="str">
        <f>VLOOKUP(A182, 'Autralian Open'!S:U, 3, FALSE)</f>
        <v>Australia</v>
      </c>
      <c r="D182" s="44">
        <f ca="1">AVERAGEIF('Autralian Open'!AB:AF,'Player Data'!A182,'Autralian Open'!AF:AF)</f>
        <v>29.411764705882355</v>
      </c>
      <c r="E182" t="str">
        <f>IF(VLOOKUP(A182,'Player Gender'!A:B,2,FALSE)="Women's","Women","Men")</f>
        <v>Women</v>
      </c>
      <c r="F182">
        <f>COUNTIF('Autralian Open'!W:W,'Player Data'!A182)</f>
        <v>0</v>
      </c>
      <c r="G182">
        <f>COUNTIF('Autralian Open'!AB:AB,'Player Data'!A182)</f>
        <v>1</v>
      </c>
      <c r="H182">
        <f t="shared" si="7"/>
        <v>1</v>
      </c>
      <c r="I182">
        <f ca="1">SUMIF('Autralian Open'!W:X,'Player Data'!A182,'Autralian Open'!X:X)</f>
        <v>0</v>
      </c>
      <c r="J182">
        <f ca="1">SUMIF('Autralian Open'!AB:AC,'Player Data'!A182,'Autralian Open'!AC:AC)</f>
        <v>5</v>
      </c>
      <c r="K182">
        <f t="shared" ca="1" si="9"/>
        <v>5</v>
      </c>
      <c r="L182" s="21">
        <f t="shared" si="8"/>
        <v>0</v>
      </c>
      <c r="M182" t="str" cm="1">
        <f t="array" ref="M182">_xlfn.TEXTJOIN(",",TRUE,IF(A182='Player Gender'!A:A,'Player Gender'!C:C,""))</f>
        <v>1938</v>
      </c>
    </row>
    <row r="183" spans="1:13" x14ac:dyDescent="0.35">
      <c r="A183" t="s">
        <v>221</v>
      </c>
      <c r="B183" t="str">
        <f>VLOOKUP(A183, 'Autralian Open'!S:U, 2, FALSE)</f>
        <v>GBR</v>
      </c>
      <c r="C183" t="str">
        <f>VLOOKUP(A183, 'Autralian Open'!S:U, 3, FALSE)</f>
        <v>United Kingdom</v>
      </c>
      <c r="D183" s="44">
        <f ca="1">AVERAGEIF('Autralian Open'!AB:AF,'Player Data'!A183,'Autralian Open'!AF:AF)</f>
        <v>43.478260869565219</v>
      </c>
      <c r="E183" t="str">
        <f>IF(VLOOKUP(A183,'Player Gender'!A:B,2,FALSE)="Women's","Women","Men")</f>
        <v>Women</v>
      </c>
      <c r="F183">
        <f>COUNTIF('Autralian Open'!W:W,'Player Data'!A183)</f>
        <v>0</v>
      </c>
      <c r="G183">
        <f>COUNTIF('Autralian Open'!AB:AB,'Player Data'!A183)</f>
        <v>1</v>
      </c>
      <c r="H183">
        <f t="shared" si="7"/>
        <v>1</v>
      </c>
      <c r="I183">
        <f ca="1">SUMIF('Autralian Open'!W:X,'Player Data'!A183,'Autralian Open'!X:X)</f>
        <v>0</v>
      </c>
      <c r="J183">
        <f ca="1">SUMIF('Autralian Open'!AB:AC,'Player Data'!A183,'Autralian Open'!AC:AC)</f>
        <v>10</v>
      </c>
      <c r="K183">
        <f t="shared" ca="1" si="9"/>
        <v>10</v>
      </c>
      <c r="L183" s="21">
        <f t="shared" si="8"/>
        <v>0</v>
      </c>
      <c r="M183" t="str" cm="1">
        <f t="array" ref="M183">_xlfn.TEXTJOIN(",",TRUE,IF(A183='Player Gender'!A:A,'Player Gender'!C:C,""))</f>
        <v>1935</v>
      </c>
    </row>
    <row r="184" spans="1:13" x14ac:dyDescent="0.35">
      <c r="A184" t="s">
        <v>66</v>
      </c>
      <c r="B184" t="str">
        <f>VLOOKUP(A184, 'Autralian Open'!S:U, 2, FALSE)</f>
        <v>USA</v>
      </c>
      <c r="C184" t="str">
        <f>VLOOKUP(A184, 'Autralian Open'!S:U, 3, FALSE)</f>
        <v>United States</v>
      </c>
      <c r="D184" s="44">
        <f ca="1">AVERAGEIF('Autralian Open'!AB:AF,'Player Data'!A184,'Autralian Open'!AF:AF)</f>
        <v>43.243243243243242</v>
      </c>
      <c r="E184" t="str">
        <f>IF(VLOOKUP(A184,'Player Gender'!A:B,2,FALSE)="Women's","Women","Men")</f>
        <v>Men</v>
      </c>
      <c r="F184">
        <f>COUNTIF('Autralian Open'!W:W,'Player Data'!A184)</f>
        <v>0</v>
      </c>
      <c r="G184">
        <f>COUNTIF('Autralian Open'!AB:AB,'Player Data'!A184)</f>
        <v>1</v>
      </c>
      <c r="H184">
        <f t="shared" si="7"/>
        <v>1</v>
      </c>
      <c r="I184">
        <f ca="1">SUMIF('Autralian Open'!W:X,'Player Data'!A184,'Autralian Open'!X:X)</f>
        <v>0</v>
      </c>
      <c r="J184">
        <f ca="1">SUMIF('Autralian Open'!AB:AC,'Player Data'!A184,'Autralian Open'!AC:AC)</f>
        <v>16</v>
      </c>
      <c r="K184">
        <f t="shared" ca="1" si="9"/>
        <v>16</v>
      </c>
      <c r="L184" s="21">
        <f t="shared" si="8"/>
        <v>0</v>
      </c>
      <c r="M184" t="str" cm="1">
        <f t="array" ref="M184">_xlfn.TEXTJOIN(",",TRUE,IF(A184='Player Gender'!A:A,'Player Gender'!C:C,""))</f>
        <v>1933</v>
      </c>
    </row>
    <row r="185" spans="1:13" x14ac:dyDescent="0.35">
      <c r="A185" t="s">
        <v>215</v>
      </c>
      <c r="B185" t="str">
        <f>VLOOKUP(A185, 'Autralian Open'!S:U, 2, FALSE)</f>
        <v>AUS</v>
      </c>
      <c r="C185" t="str">
        <f>VLOOKUP(A185, 'Autralian Open'!S:U, 3, FALSE)</f>
        <v>Australia</v>
      </c>
      <c r="D185" s="44">
        <f ca="1">AVERAGEIF('Autralian Open'!AB:AF,'Player Data'!A185,'Autralian Open'!AF:AF)</f>
        <v>42.307692307692307</v>
      </c>
      <c r="E185" t="str">
        <f>IF(VLOOKUP(A185,'Player Gender'!A:B,2,FALSE)="Women's","Women","Men")</f>
        <v>Women</v>
      </c>
      <c r="F185">
        <f>COUNTIF('Autralian Open'!W:W,'Player Data'!A185)</f>
        <v>0</v>
      </c>
      <c r="G185">
        <f>COUNTIF('Autralian Open'!AB:AB,'Player Data'!A185)</f>
        <v>1</v>
      </c>
      <c r="H185">
        <f t="shared" si="7"/>
        <v>1</v>
      </c>
      <c r="I185">
        <f ca="1">SUMIF('Autralian Open'!W:X,'Player Data'!A185,'Autralian Open'!X:X)</f>
        <v>0</v>
      </c>
      <c r="J185">
        <f ca="1">SUMIF('Autralian Open'!AB:AC,'Player Data'!A185,'Autralian Open'!AC:AC)</f>
        <v>11</v>
      </c>
      <c r="K185">
        <f t="shared" ca="1" si="9"/>
        <v>11</v>
      </c>
      <c r="L185" s="21">
        <f t="shared" si="8"/>
        <v>0</v>
      </c>
      <c r="M185" t="str" cm="1">
        <f t="array" ref="M185">_xlfn.TEXTJOIN(",",TRUE,IF(A185='Player Gender'!A:A,'Player Gender'!C:C,""))</f>
        <v>1932</v>
      </c>
    </row>
    <row r="186" spans="1:13" x14ac:dyDescent="0.35">
      <c r="A186" t="s">
        <v>61</v>
      </c>
      <c r="B186" t="str">
        <f>VLOOKUP(A186, 'Autralian Open'!S:U, 2, FALSE)</f>
        <v>AUS</v>
      </c>
      <c r="C186" t="str">
        <f>VLOOKUP(A186, 'Autralian Open'!S:U, 3, FALSE)</f>
        <v>Australia</v>
      </c>
      <c r="D186" s="44">
        <f ca="1">AVERAGEIF('Autralian Open'!AB:AF,'Player Data'!A186,'Autralian Open'!AF:AF)</f>
        <v>36.858585858585855</v>
      </c>
      <c r="E186" t="str">
        <f>IF(VLOOKUP(A186,'Player Gender'!A:B,2,FALSE)="Women's","Women","Men")</f>
        <v>Men</v>
      </c>
      <c r="F186">
        <f>COUNTIF('Autralian Open'!W:W,'Player Data'!A186)</f>
        <v>0</v>
      </c>
      <c r="G186">
        <f>COUNTIF('Autralian Open'!AB:AB,'Player Data'!A186)</f>
        <v>3</v>
      </c>
      <c r="H186">
        <f t="shared" si="7"/>
        <v>3</v>
      </c>
      <c r="I186">
        <f ca="1">SUMIF('Autralian Open'!W:X,'Player Data'!A186,'Autralian Open'!X:X)</f>
        <v>0</v>
      </c>
      <c r="J186">
        <f ca="1">SUMIF('Autralian Open'!AB:AC,'Player Data'!A186,'Autralian Open'!AC:AC)</f>
        <v>39</v>
      </c>
      <c r="K186">
        <f t="shared" ca="1" si="9"/>
        <v>39</v>
      </c>
      <c r="L186" s="21">
        <f t="shared" si="8"/>
        <v>0</v>
      </c>
      <c r="M186" t="str" cm="1">
        <f t="array" ref="M186">_xlfn.TEXTJOIN(",",TRUE,IF(A186='Player Gender'!A:A,'Player Gender'!C:C,""))</f>
        <v>1932,1931,1930</v>
      </c>
    </row>
    <row r="187" spans="1:13" x14ac:dyDescent="0.35">
      <c r="A187" t="s">
        <v>213</v>
      </c>
      <c r="B187" t="str">
        <f>VLOOKUP(A187, 'Autralian Open'!S:U, 2, FALSE)</f>
        <v>AUS</v>
      </c>
      <c r="C187" t="str">
        <f>VLOOKUP(A187, 'Autralian Open'!S:U, 3, FALSE)</f>
        <v>Australia</v>
      </c>
      <c r="D187" s="44">
        <f ca="1">AVERAGEIF('Autralian Open'!AB:AF,'Player Data'!A187,'Autralian Open'!AF:AF)</f>
        <v>50</v>
      </c>
      <c r="E187" t="str">
        <f>IF(VLOOKUP(A187,'Player Gender'!A:B,2,FALSE)="Women's","Women","Men")</f>
        <v>Women</v>
      </c>
      <c r="F187">
        <f>COUNTIF('Autralian Open'!W:W,'Player Data'!A187)</f>
        <v>0</v>
      </c>
      <c r="G187">
        <f>COUNTIF('Autralian Open'!AB:AB,'Player Data'!A187)</f>
        <v>1</v>
      </c>
      <c r="H187">
        <f t="shared" si="7"/>
        <v>1</v>
      </c>
      <c r="I187">
        <f ca="1">SUMIF('Autralian Open'!W:X,'Player Data'!A187,'Autralian Open'!X:X)</f>
        <v>0</v>
      </c>
      <c r="J187">
        <f ca="1">SUMIF('Autralian Open'!AB:AC,'Player Data'!A187,'Autralian Open'!AC:AC)</f>
        <v>13</v>
      </c>
      <c r="K187">
        <f t="shared" ca="1" si="9"/>
        <v>13</v>
      </c>
      <c r="L187" s="21">
        <f t="shared" si="8"/>
        <v>0</v>
      </c>
      <c r="M187" t="str" cm="1">
        <f t="array" ref="M187">_xlfn.TEXTJOIN(",",TRUE,IF(A187='Player Gender'!A:A,'Player Gender'!C:C,""))</f>
        <v>1931</v>
      </c>
    </row>
    <row r="188" spans="1:13" x14ac:dyDescent="0.35">
      <c r="A188" t="s">
        <v>209</v>
      </c>
      <c r="B188" t="str">
        <f>VLOOKUP(A188, 'Autralian Open'!S:U, 2, FALSE)</f>
        <v>AUS</v>
      </c>
      <c r="C188" t="str">
        <f>VLOOKUP(A188, 'Autralian Open'!S:U, 3, FALSE)</f>
        <v>Australia</v>
      </c>
      <c r="D188" s="44">
        <f ca="1">AVERAGEIF('Autralian Open'!AB:AF,'Player Data'!A188,'Autralian Open'!AF:AF)</f>
        <v>37.037037037037038</v>
      </c>
      <c r="E188" t="str">
        <f>IF(VLOOKUP(A188,'Player Gender'!A:B,2,FALSE)="Women's","Women","Men")</f>
        <v>Women</v>
      </c>
      <c r="F188">
        <f>COUNTIF('Autralian Open'!W:W,'Player Data'!A188)</f>
        <v>0</v>
      </c>
      <c r="G188">
        <f>COUNTIF('Autralian Open'!AB:AB,'Player Data'!A188)</f>
        <v>1</v>
      </c>
      <c r="H188">
        <f t="shared" si="7"/>
        <v>1</v>
      </c>
      <c r="I188">
        <f ca="1">SUMIF('Autralian Open'!W:X,'Player Data'!A188,'Autralian Open'!X:X)</f>
        <v>0</v>
      </c>
      <c r="J188">
        <f ca="1">SUMIF('Autralian Open'!AB:AC,'Player Data'!A188,'Autralian Open'!AC:AC)</f>
        <v>10</v>
      </c>
      <c r="K188">
        <f t="shared" ca="1" si="9"/>
        <v>10</v>
      </c>
      <c r="L188" s="21">
        <f t="shared" si="8"/>
        <v>0</v>
      </c>
      <c r="M188" t="str" cm="1">
        <f t="array" ref="M188">_xlfn.TEXTJOIN(",",TRUE,IF(A188='Player Gender'!A:A,'Player Gender'!C:C,""))</f>
        <v>1929</v>
      </c>
    </row>
    <row r="189" spans="1:13" x14ac:dyDescent="0.35">
      <c r="A189" t="s">
        <v>48</v>
      </c>
      <c r="B189" t="str">
        <f>VLOOKUP(A189, 'Autralian Open'!S:U, 2, FALSE)</f>
        <v>AUS</v>
      </c>
      <c r="C189" t="str">
        <f>VLOOKUP(A189, 'Autralian Open'!S:U, 3, FALSE)</f>
        <v>Australia</v>
      </c>
      <c r="D189" s="44">
        <f ca="1">AVERAGEIF('Autralian Open'!AB:AF,'Player Data'!A189,'Autralian Open'!AF:AF)</f>
        <v>43.469387755102041</v>
      </c>
      <c r="E189" t="str">
        <f>IF(VLOOKUP(A189,'Player Gender'!A:B,2,FALSE)="Women's","Women","Men")</f>
        <v>Men</v>
      </c>
      <c r="F189">
        <f>COUNTIF('Autralian Open'!W:W,'Player Data'!A189)</f>
        <v>0</v>
      </c>
      <c r="G189">
        <f>COUNTIF('Autralian Open'!AB:AB,'Player Data'!A189)</f>
        <v>2</v>
      </c>
      <c r="H189">
        <f t="shared" si="7"/>
        <v>2</v>
      </c>
      <c r="I189">
        <f ca="1">SUMIF('Autralian Open'!W:X,'Player Data'!A189,'Autralian Open'!X:X)</f>
        <v>0</v>
      </c>
      <c r="J189">
        <f ca="1">SUMIF('Autralian Open'!AB:AC,'Player Data'!A189,'Autralian Open'!AC:AC)</f>
        <v>39</v>
      </c>
      <c r="K189">
        <f t="shared" ca="1" si="9"/>
        <v>39</v>
      </c>
      <c r="L189" s="21">
        <f t="shared" si="8"/>
        <v>0</v>
      </c>
      <c r="M189" t="str" cm="1">
        <f t="array" ref="M189">_xlfn.TEXTJOIN(",",TRUE,IF(A189='Player Gender'!A:A,'Player Gender'!C:C,""))</f>
        <v>1929,1924</v>
      </c>
    </row>
    <row r="190" spans="1:13" x14ac:dyDescent="0.35">
      <c r="A190" t="s">
        <v>56</v>
      </c>
      <c r="B190" t="str">
        <f>VLOOKUP(A190, 'Autralian Open'!S:U, 2, FALSE)</f>
        <v>AUS</v>
      </c>
      <c r="C190" t="str">
        <f>VLOOKUP(A190, 'Autralian Open'!S:U, 3, FALSE)</f>
        <v>Australia</v>
      </c>
      <c r="D190" s="44">
        <f ca="1">AVERAGEIF('Autralian Open'!AB:AF,'Player Data'!A190,'Autralian Open'!AF:AF)</f>
        <v>43.75</v>
      </c>
      <c r="E190" t="str">
        <f>IF(VLOOKUP(A190,'Player Gender'!A:B,2,FALSE)="Women's","Women","Men")</f>
        <v>Men</v>
      </c>
      <c r="F190">
        <f>COUNTIF('Autralian Open'!W:W,'Player Data'!A190)</f>
        <v>0</v>
      </c>
      <c r="G190">
        <f>COUNTIF('Autralian Open'!AB:AB,'Player Data'!A190)</f>
        <v>1</v>
      </c>
      <c r="H190">
        <f t="shared" si="7"/>
        <v>1</v>
      </c>
      <c r="I190">
        <f ca="1">SUMIF('Autralian Open'!W:X,'Player Data'!A190,'Autralian Open'!X:X)</f>
        <v>0</v>
      </c>
      <c r="J190">
        <f ca="1">SUMIF('Autralian Open'!AB:AC,'Player Data'!A190,'Autralian Open'!AC:AC)</f>
        <v>21</v>
      </c>
      <c r="K190">
        <f t="shared" ca="1" si="9"/>
        <v>21</v>
      </c>
      <c r="L190" s="21">
        <f t="shared" si="8"/>
        <v>0</v>
      </c>
      <c r="M190" t="str" cm="1">
        <f t="array" ref="M190">_xlfn.TEXTJOIN(",",TRUE,IF(A190='Player Gender'!A:A,'Player Gender'!C:C,""))</f>
        <v>1928</v>
      </c>
    </row>
    <row r="191" spans="1:13" x14ac:dyDescent="0.35">
      <c r="A191" t="s">
        <v>52</v>
      </c>
      <c r="B191" t="str">
        <f>VLOOKUP(A191, 'Autralian Open'!S:U, 2, FALSE)</f>
        <v>AUS</v>
      </c>
      <c r="C191" t="str">
        <f>VLOOKUP(A191, 'Autralian Open'!S:U, 3, FALSE)</f>
        <v>Australia</v>
      </c>
      <c r="D191" s="44">
        <f ca="1">AVERAGEIF('Autralian Open'!AB:AF,'Player Data'!A191,'Autralian Open'!AF:AF)</f>
        <v>21.739130434782609</v>
      </c>
      <c r="E191" t="str">
        <f>IF(VLOOKUP(A191,'Player Gender'!A:B,2,FALSE)="Women's","Women","Men")</f>
        <v>Men</v>
      </c>
      <c r="F191">
        <f>COUNTIF('Autralian Open'!W:W,'Player Data'!A191)</f>
        <v>0</v>
      </c>
      <c r="G191">
        <f>COUNTIF('Autralian Open'!AB:AB,'Player Data'!A191)</f>
        <v>1</v>
      </c>
      <c r="H191">
        <f t="shared" si="7"/>
        <v>1</v>
      </c>
      <c r="I191">
        <f ca="1">SUMIF('Autralian Open'!W:X,'Player Data'!A191,'Autralian Open'!X:X)</f>
        <v>0</v>
      </c>
      <c r="J191">
        <f ca="1">SUMIF('Autralian Open'!AB:AC,'Player Data'!A191,'Autralian Open'!AC:AC)</f>
        <v>5</v>
      </c>
      <c r="K191">
        <f t="shared" ca="1" si="9"/>
        <v>5</v>
      </c>
      <c r="L191" s="21">
        <f t="shared" si="8"/>
        <v>0</v>
      </c>
      <c r="M191" t="str" cm="1">
        <f t="array" ref="M191">_xlfn.TEXTJOIN(",",TRUE,IF(A191='Player Gender'!A:A,'Player Gender'!C:C,""))</f>
        <v>1926</v>
      </c>
    </row>
    <row r="192" spans="1:13" x14ac:dyDescent="0.35">
      <c r="A192" t="s">
        <v>46</v>
      </c>
      <c r="B192" t="str">
        <f>VLOOKUP(A192, 'Autralian Open'!S:U, 2, FALSE)</f>
        <v>AUS</v>
      </c>
      <c r="C192" t="str">
        <f>VLOOKUP(A192, 'Autralian Open'!S:U, 3, FALSE)</f>
        <v>Australia</v>
      </c>
      <c r="D192" s="44">
        <f ca="1">AVERAGEIF('Autralian Open'!AB:AF,'Player Data'!A192,'Autralian Open'!AF:AF)</f>
        <v>21.739130434782609</v>
      </c>
      <c r="E192" t="str">
        <f>IF(VLOOKUP(A192,'Player Gender'!A:B,2,FALSE)="Women's","Women","Men")</f>
        <v>Men</v>
      </c>
      <c r="F192">
        <f>COUNTIF('Autralian Open'!W:W,'Player Data'!A192)</f>
        <v>0</v>
      </c>
      <c r="G192">
        <f>COUNTIF('Autralian Open'!AB:AB,'Player Data'!A192)</f>
        <v>1</v>
      </c>
      <c r="H192">
        <f t="shared" si="7"/>
        <v>1</v>
      </c>
      <c r="I192">
        <f ca="1">SUMIF('Autralian Open'!W:X,'Player Data'!A192,'Autralian Open'!X:X)</f>
        <v>0</v>
      </c>
      <c r="J192">
        <f ca="1">SUMIF('Autralian Open'!AB:AC,'Player Data'!A192,'Autralian Open'!AC:AC)</f>
        <v>5</v>
      </c>
      <c r="K192">
        <f t="shared" ca="1" si="9"/>
        <v>5</v>
      </c>
      <c r="L192" s="21">
        <f t="shared" si="8"/>
        <v>0</v>
      </c>
      <c r="M192" t="str" cm="1">
        <f t="array" ref="M192">_xlfn.TEXTJOIN(",",TRUE,IF(A192='Player Gender'!A:A,'Player Gender'!C:C,""))</f>
        <v>1923</v>
      </c>
    </row>
    <row r="193" spans="1:13" x14ac:dyDescent="0.35">
      <c r="A193" t="s">
        <v>42</v>
      </c>
      <c r="B193" t="str">
        <f>VLOOKUP(A193, 'Autralian Open'!S:U, 2, FALSE)</f>
        <v>AUS</v>
      </c>
      <c r="C193" t="str">
        <f>VLOOKUP(A193, 'Autralian Open'!S:U, 3, FALSE)</f>
        <v>Australia</v>
      </c>
      <c r="D193" s="44">
        <f ca="1">AVERAGEIF('Autralian Open'!AB:AF,'Player Data'!A193,'Autralian Open'!AF:AF)</f>
        <v>34.482758620689658</v>
      </c>
      <c r="E193" t="str">
        <f>IF(VLOOKUP(A193,'Player Gender'!A:B,2,FALSE)="Women's","Women","Men")</f>
        <v>Men</v>
      </c>
      <c r="F193">
        <f>COUNTIF('Autralian Open'!W:W,'Player Data'!A193)</f>
        <v>0</v>
      </c>
      <c r="G193">
        <f>COUNTIF('Autralian Open'!AB:AB,'Player Data'!A193)</f>
        <v>1</v>
      </c>
      <c r="H193">
        <f t="shared" si="7"/>
        <v>1</v>
      </c>
      <c r="I193">
        <f ca="1">SUMIF('Autralian Open'!W:X,'Player Data'!A193,'Autralian Open'!X:X)</f>
        <v>0</v>
      </c>
      <c r="J193">
        <f ca="1">SUMIF('Autralian Open'!AB:AC,'Player Data'!A193,'Autralian Open'!AC:AC)</f>
        <v>10</v>
      </c>
      <c r="K193">
        <f t="shared" ca="1" si="9"/>
        <v>10</v>
      </c>
      <c r="L193" s="21">
        <f t="shared" si="8"/>
        <v>0</v>
      </c>
      <c r="M193" t="str" cm="1">
        <f t="array" ref="M193">_xlfn.TEXTJOIN(",",TRUE,IF(A193='Player Gender'!A:A,'Player Gender'!C:C,""))</f>
        <v>1921</v>
      </c>
    </row>
    <row r="194" spans="1:13" x14ac:dyDescent="0.35">
      <c r="A194" t="s">
        <v>39</v>
      </c>
      <c r="B194" t="str">
        <f>VLOOKUP(A194, 'Autralian Open'!S:U, 2, FALSE)</f>
        <v>AUS</v>
      </c>
      <c r="C194" t="str">
        <f>VLOOKUP(A194, 'Autralian Open'!S:U, 3, FALSE)</f>
        <v>Australia</v>
      </c>
      <c r="D194" s="44">
        <f ca="1">AVERAGEIF('Autralian Open'!AB:AF,'Player Data'!A194,'Autralian Open'!AF:AF)</f>
        <v>42.857142857142854</v>
      </c>
      <c r="E194" t="str">
        <f>IF(VLOOKUP(A194,'Player Gender'!A:B,2,FALSE)="Women's","Women","Men")</f>
        <v>Men</v>
      </c>
      <c r="F194">
        <f>COUNTIF('Autralian Open'!W:W,'Player Data'!A194)</f>
        <v>0</v>
      </c>
      <c r="G194">
        <f>COUNTIF('Autralian Open'!AB:AB,'Player Data'!A194)</f>
        <v>1</v>
      </c>
      <c r="H194">
        <f t="shared" si="7"/>
        <v>1</v>
      </c>
      <c r="I194">
        <f ca="1">SUMIF('Autralian Open'!W:X,'Player Data'!A194,'Autralian Open'!X:X)</f>
        <v>0</v>
      </c>
      <c r="J194">
        <f ca="1">SUMIF('Autralian Open'!AB:AC,'Player Data'!A194,'Autralian Open'!AC:AC)</f>
        <v>21</v>
      </c>
      <c r="K194">
        <f t="shared" ca="1" si="9"/>
        <v>21</v>
      </c>
      <c r="L194" s="21">
        <f t="shared" si="8"/>
        <v>0</v>
      </c>
      <c r="M194" t="str" cm="1">
        <f t="array" ref="M194">_xlfn.TEXTJOIN(",",TRUE,IF(A194='Player Gender'!A:A,'Player Gender'!C:C,""))</f>
        <v>1920</v>
      </c>
    </row>
    <row r="195" spans="1:13" x14ac:dyDescent="0.35">
      <c r="A195" t="s">
        <v>36</v>
      </c>
      <c r="B195" t="str">
        <f>VLOOKUP(A195, 'Autralian Open'!S:U, 2, FALSE)</f>
        <v>AUS</v>
      </c>
      <c r="C195" t="str">
        <f>VLOOKUP(A195, 'Autralian Open'!S:U, 3, FALSE)</f>
        <v>Australia</v>
      </c>
      <c r="D195" s="44">
        <f ca="1">AVERAGEIF('Autralian Open'!AB:AF,'Player Data'!A195,'Autralian Open'!AF:AF)</f>
        <v>28.000000000000004</v>
      </c>
      <c r="E195" t="str">
        <f>IF(VLOOKUP(A195,'Player Gender'!A:B,2,FALSE)="Women's","Women","Men")</f>
        <v>Men</v>
      </c>
      <c r="F195">
        <f>COUNTIF('Autralian Open'!W:W,'Player Data'!A195)</f>
        <v>0</v>
      </c>
      <c r="G195">
        <f>COUNTIF('Autralian Open'!AB:AB,'Player Data'!A195)</f>
        <v>1</v>
      </c>
      <c r="H195">
        <f t="shared" ref="H195:H200" si="10">F195+G195</f>
        <v>1</v>
      </c>
      <c r="I195">
        <f ca="1">SUMIF('Autralian Open'!W:X,'Player Data'!A195,'Autralian Open'!X:X)</f>
        <v>0</v>
      </c>
      <c r="J195">
        <f ca="1">SUMIF('Autralian Open'!AB:AC,'Player Data'!A195,'Autralian Open'!AC:AC)</f>
        <v>7</v>
      </c>
      <c r="K195">
        <f t="shared" ca="1" si="9"/>
        <v>7</v>
      </c>
      <c r="L195" s="21">
        <f t="shared" ref="L195:L200" si="11">F195/H195*100</f>
        <v>0</v>
      </c>
      <c r="M195" t="str" cm="1">
        <f t="array" ref="M195">_xlfn.TEXTJOIN(",",TRUE,IF(A195='Player Gender'!A:A,'Player Gender'!C:C,""))</f>
        <v>1919</v>
      </c>
    </row>
    <row r="196" spans="1:13" x14ac:dyDescent="0.35">
      <c r="A196" t="s">
        <v>16</v>
      </c>
      <c r="B196" t="str">
        <f>VLOOKUP(A196, 'Autralian Open'!S:U, 2, FALSE)</f>
        <v>NZL</v>
      </c>
      <c r="C196" t="str">
        <f>VLOOKUP(A196, 'Autralian Open'!S:U, 3, FALSE)</f>
        <v>New Zealand</v>
      </c>
      <c r="D196" s="44">
        <f ca="1">AVERAGEIF('Autralian Open'!AB:AF,'Player Data'!A196,'Autralian Open'!AF:AF)</f>
        <v>37.71551724137931</v>
      </c>
      <c r="E196" t="str">
        <f>IF(VLOOKUP(A196,'Player Gender'!A:B,2,FALSE)="Women's","Women","Men")</f>
        <v>Men</v>
      </c>
      <c r="F196">
        <f>COUNTIF('Autralian Open'!W:W,'Player Data'!A196)</f>
        <v>0</v>
      </c>
      <c r="G196">
        <f>COUNTIF('Autralian Open'!AB:AB,'Player Data'!A196)</f>
        <v>2</v>
      </c>
      <c r="H196">
        <f t="shared" si="10"/>
        <v>2</v>
      </c>
      <c r="I196">
        <f ca="1">SUMIF('Autralian Open'!W:X,'Player Data'!A196,'Autralian Open'!X:X)</f>
        <v>0</v>
      </c>
      <c r="J196">
        <f ca="1">SUMIF('Autralian Open'!AB:AC,'Player Data'!A196,'Autralian Open'!AC:AC)</f>
        <v>23</v>
      </c>
      <c r="K196">
        <f t="shared" ca="1" si="9"/>
        <v>23</v>
      </c>
      <c r="L196" s="21">
        <f t="shared" si="11"/>
        <v>0</v>
      </c>
      <c r="M196" t="str" cm="1">
        <f t="array" ref="M196">_xlfn.TEXTJOIN(",",TRUE,IF(A196='Player Gender'!A:A,'Player Gender'!C:C,""))</f>
        <v>1913,1907</v>
      </c>
    </row>
    <row r="197" spans="1:13" x14ac:dyDescent="0.35">
      <c r="A197" t="s">
        <v>27</v>
      </c>
      <c r="B197" t="str">
        <f>VLOOKUP(A197, 'Autralian Open'!S:U, 2, FALSE)</f>
        <v>GBR</v>
      </c>
      <c r="C197" t="str">
        <f>VLOOKUP(A197, 'Autralian Open'!S:U, 3, FALSE)</f>
        <v>United Kingdom</v>
      </c>
      <c r="D197" s="44">
        <f ca="1">AVERAGEIF('Autralian Open'!AB:AF,'Player Data'!A197,'Autralian Open'!AF:AF)</f>
        <v>47.727272727272727</v>
      </c>
      <c r="E197" t="str">
        <f>IF(VLOOKUP(A197,'Player Gender'!A:B,2,FALSE)="Women's","Women","Men")</f>
        <v>Men</v>
      </c>
      <c r="F197">
        <f>COUNTIF('Autralian Open'!W:W,'Player Data'!A197)</f>
        <v>0</v>
      </c>
      <c r="G197">
        <f>COUNTIF('Autralian Open'!AB:AB,'Player Data'!A197)</f>
        <v>1</v>
      </c>
      <c r="H197">
        <f t="shared" si="10"/>
        <v>1</v>
      </c>
      <c r="I197">
        <f ca="1">SUMIF('Autralian Open'!W:X,'Player Data'!A197,'Autralian Open'!X:X)</f>
        <v>0</v>
      </c>
      <c r="J197">
        <f ca="1">SUMIF('Autralian Open'!AB:AC,'Player Data'!A197,'Autralian Open'!AC:AC)</f>
        <v>21</v>
      </c>
      <c r="K197">
        <f t="shared" ca="1" si="9"/>
        <v>21</v>
      </c>
      <c r="L197" s="21">
        <f t="shared" si="11"/>
        <v>0</v>
      </c>
      <c r="M197" t="str" cm="1">
        <f t="array" ref="M197">_xlfn.TEXTJOIN(",",TRUE,IF(A197='Player Gender'!A:A,'Player Gender'!C:C,""))</f>
        <v>1912</v>
      </c>
    </row>
    <row r="198" spans="1:13" x14ac:dyDescent="0.35">
      <c r="A198" t="s">
        <v>19</v>
      </c>
      <c r="B198" t="str">
        <f>VLOOKUP(A198, 'Autralian Open'!S:U, 2, FALSE)</f>
        <v>AUS</v>
      </c>
      <c r="C198" t="str">
        <f>VLOOKUP(A198, 'Autralian Open'!S:U, 3, FALSE)</f>
        <v>Australia</v>
      </c>
      <c r="D198" s="44">
        <f ca="1">AVERAGEIF('Autralian Open'!AB:AF,'Player Data'!A198,'Autralian Open'!AF:AF)</f>
        <v>41.463414634146339</v>
      </c>
      <c r="E198" t="str">
        <f>IF(VLOOKUP(A198,'Player Gender'!A:B,2,FALSE)="Women's","Women","Men")</f>
        <v>Men</v>
      </c>
      <c r="F198">
        <f>COUNTIF('Autralian Open'!W:W,'Player Data'!A198)</f>
        <v>0</v>
      </c>
      <c r="G198">
        <f>COUNTIF('Autralian Open'!AB:AB,'Player Data'!A198)</f>
        <v>1</v>
      </c>
      <c r="H198">
        <f t="shared" si="10"/>
        <v>1</v>
      </c>
      <c r="I198">
        <f ca="1">SUMIF('Autralian Open'!W:X,'Player Data'!A198,'Autralian Open'!X:X)</f>
        <v>0</v>
      </c>
      <c r="J198">
        <f ca="1">SUMIF('Autralian Open'!AB:AC,'Player Data'!A198,'Autralian Open'!AC:AC)</f>
        <v>17</v>
      </c>
      <c r="K198">
        <f t="shared" ca="1" si="9"/>
        <v>17</v>
      </c>
      <c r="L198" s="21">
        <f t="shared" si="11"/>
        <v>0</v>
      </c>
      <c r="M198" t="str" cm="1">
        <f t="array" ref="M198">_xlfn.TEXTJOIN(",",TRUE,IF(A198='Player Gender'!A:A,'Player Gender'!C:C,""))</f>
        <v>1908</v>
      </c>
    </row>
    <row r="199" spans="1:13" x14ac:dyDescent="0.35">
      <c r="A199" t="s">
        <v>13</v>
      </c>
      <c r="B199" t="str">
        <f>VLOOKUP(A199, 'Autralian Open'!S:U, 2, FALSE)</f>
        <v>NZL</v>
      </c>
      <c r="C199" t="str">
        <f>VLOOKUP(A199, 'Autralian Open'!S:U, 3, FALSE)</f>
        <v>New Zealand</v>
      </c>
      <c r="D199" s="44">
        <f ca="1">AVERAGEIF('Autralian Open'!AB:AF,'Player Data'!A199,'Autralian Open'!AF:AF)</f>
        <v>30.76923076923077</v>
      </c>
      <c r="E199" t="str">
        <f>IF(VLOOKUP(A199,'Player Gender'!A:B,2,FALSE)="Women's","Women","Men")</f>
        <v>Men</v>
      </c>
      <c r="F199">
        <f>COUNTIF('Autralian Open'!W:W,'Player Data'!A199)</f>
        <v>0</v>
      </c>
      <c r="G199">
        <f>COUNTIF('Autralian Open'!AB:AB,'Player Data'!A199)</f>
        <v>1</v>
      </c>
      <c r="H199">
        <f t="shared" si="10"/>
        <v>1</v>
      </c>
      <c r="I199">
        <f ca="1">SUMIF('Autralian Open'!W:X,'Player Data'!A199,'Autralian Open'!X:X)</f>
        <v>0</v>
      </c>
      <c r="J199">
        <f ca="1">SUMIF('Autralian Open'!AB:AC,'Player Data'!A199,'Autralian Open'!AC:AC)</f>
        <v>8</v>
      </c>
      <c r="K199">
        <f t="shared" ca="1" si="9"/>
        <v>8</v>
      </c>
      <c r="L199" s="21">
        <f t="shared" si="11"/>
        <v>0</v>
      </c>
      <c r="M199" t="str" cm="1">
        <f t="array" ref="M199">_xlfn.TEXTJOIN(",",TRUE,IF(A199='Player Gender'!A:A,'Player Gender'!C:C,""))</f>
        <v>1906</v>
      </c>
    </row>
    <row r="200" spans="1:13" x14ac:dyDescent="0.35">
      <c r="A200" t="s">
        <v>10</v>
      </c>
      <c r="B200" t="str">
        <f>VLOOKUP(A200, 'Autralian Open'!S:U, 2, FALSE)</f>
        <v>AUS</v>
      </c>
      <c r="C200" t="str">
        <f>VLOOKUP(A200, 'Autralian Open'!S:U, 3, FALSE)</f>
        <v>Australia</v>
      </c>
      <c r="D200" s="44">
        <f ca="1">AVERAGEIF('Autralian Open'!AB:AF,'Player Data'!A200,'Autralian Open'!AF:AF)</f>
        <v>43.589743589743591</v>
      </c>
      <c r="E200" t="str">
        <f>IF(VLOOKUP(A200,'Player Gender'!A:B,2,FALSE)="Women's","Women","Men")</f>
        <v>Men</v>
      </c>
      <c r="F200">
        <f>COUNTIF('Autralian Open'!W:W,'Player Data'!A200)</f>
        <v>0</v>
      </c>
      <c r="G200">
        <f>COUNTIF('Autralian Open'!AB:AB,'Player Data'!A200)</f>
        <v>1</v>
      </c>
      <c r="H200">
        <f t="shared" si="10"/>
        <v>1</v>
      </c>
      <c r="I200">
        <f ca="1">SUMIF('Autralian Open'!W:X,'Player Data'!A200,'Autralian Open'!X:X)</f>
        <v>0</v>
      </c>
      <c r="J200">
        <f ca="1">SUMIF('Autralian Open'!AB:AC,'Player Data'!A200,'Autralian Open'!AC:AC)</f>
        <v>17</v>
      </c>
      <c r="K200">
        <f t="shared" ca="1" si="9"/>
        <v>17</v>
      </c>
      <c r="L200" s="21">
        <f t="shared" si="11"/>
        <v>0</v>
      </c>
      <c r="M200" t="str" cm="1">
        <f t="array" ref="M200">_xlfn.TEXTJOIN(",",TRUE,IF(A200='Player Gender'!A:A,'Player Gender'!C:C,""))</f>
        <v>1905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16FC-8E8A-469D-9B29-79E2A4CD6954}">
  <dimension ref="A1:C422"/>
  <sheetViews>
    <sheetView tabSelected="1" workbookViewId="0">
      <selection activeCell="H12" sqref="H12"/>
    </sheetView>
  </sheetViews>
  <sheetFormatPr defaultRowHeight="14.5" x14ac:dyDescent="0.35"/>
  <cols>
    <col min="1" max="1" width="20.81640625" bestFit="1" customWidth="1"/>
    <col min="2" max="2" width="9.26953125" bestFit="1" customWidth="1"/>
    <col min="3" max="3" width="9.453125" style="21" bestFit="1" customWidth="1"/>
  </cols>
  <sheetData>
    <row r="1" spans="1:3" x14ac:dyDescent="0.35">
      <c r="A1" s="4" t="s">
        <v>460</v>
      </c>
      <c r="B1" s="4" t="s">
        <v>1</v>
      </c>
      <c r="C1" s="16" t="s">
        <v>0</v>
      </c>
    </row>
    <row r="2" spans="1:3" x14ac:dyDescent="0.35">
      <c r="A2" s="8" t="s">
        <v>436</v>
      </c>
      <c r="B2" s="7" t="s">
        <v>330</v>
      </c>
      <c r="C2" s="8">
        <v>2024</v>
      </c>
    </row>
    <row r="3" spans="1:3" x14ac:dyDescent="0.35">
      <c r="A3" s="8" t="s">
        <v>454</v>
      </c>
      <c r="B3" s="7" t="s">
        <v>197</v>
      </c>
      <c r="C3" s="22">
        <v>2024</v>
      </c>
    </row>
    <row r="4" spans="1:3" x14ac:dyDescent="0.35">
      <c r="A4" s="10" t="s">
        <v>436</v>
      </c>
      <c r="B4" s="7" t="s">
        <v>330</v>
      </c>
      <c r="C4" s="23">
        <v>2023</v>
      </c>
    </row>
    <row r="5" spans="1:3" x14ac:dyDescent="0.35">
      <c r="A5" s="7" t="s">
        <v>183</v>
      </c>
      <c r="B5" s="7" t="s">
        <v>197</v>
      </c>
      <c r="C5" s="23">
        <v>2023</v>
      </c>
    </row>
    <row r="6" spans="1:3" x14ac:dyDescent="0.35">
      <c r="A6" s="8" t="s">
        <v>328</v>
      </c>
      <c r="B6" s="7" t="s">
        <v>330</v>
      </c>
      <c r="C6" s="8">
        <v>2022</v>
      </c>
    </row>
    <row r="7" spans="1:3" x14ac:dyDescent="0.35">
      <c r="A7" s="8" t="s">
        <v>185</v>
      </c>
      <c r="B7" s="7" t="s">
        <v>197</v>
      </c>
      <c r="C7" s="8">
        <v>2022</v>
      </c>
    </row>
    <row r="8" spans="1:3" x14ac:dyDescent="0.35">
      <c r="A8" s="7" t="s">
        <v>322</v>
      </c>
      <c r="B8" s="7" t="s">
        <v>330</v>
      </c>
      <c r="C8" s="7">
        <v>2021</v>
      </c>
    </row>
    <row r="9" spans="1:3" x14ac:dyDescent="0.35">
      <c r="A9" s="7" t="s">
        <v>183</v>
      </c>
      <c r="B9" s="7" t="s">
        <v>197</v>
      </c>
      <c r="C9" s="7">
        <v>2021</v>
      </c>
    </row>
    <row r="10" spans="1:3" x14ac:dyDescent="0.35">
      <c r="A10" s="8" t="s">
        <v>324</v>
      </c>
      <c r="B10" s="7" t="s">
        <v>330</v>
      </c>
      <c r="C10" s="8">
        <v>2020</v>
      </c>
    </row>
    <row r="11" spans="1:3" x14ac:dyDescent="0.35">
      <c r="A11" s="8" t="s">
        <v>183</v>
      </c>
      <c r="B11" s="7" t="s">
        <v>197</v>
      </c>
      <c r="C11" s="8">
        <v>2020</v>
      </c>
    </row>
    <row r="12" spans="1:3" x14ac:dyDescent="0.35">
      <c r="A12" s="7" t="s">
        <v>322</v>
      </c>
      <c r="B12" s="7" t="s">
        <v>330</v>
      </c>
      <c r="C12" s="7">
        <v>2019</v>
      </c>
    </row>
    <row r="13" spans="1:3" x14ac:dyDescent="0.35">
      <c r="A13" s="7" t="s">
        <v>183</v>
      </c>
      <c r="B13" s="7" t="s">
        <v>197</v>
      </c>
      <c r="C13" s="7">
        <v>2019</v>
      </c>
    </row>
    <row r="14" spans="1:3" x14ac:dyDescent="0.35">
      <c r="A14" s="8" t="s">
        <v>320</v>
      </c>
      <c r="B14" s="7" t="s">
        <v>330</v>
      </c>
      <c r="C14" s="8">
        <v>2018</v>
      </c>
    </row>
    <row r="15" spans="1:3" x14ac:dyDescent="0.35">
      <c r="A15" s="8" t="s">
        <v>177</v>
      </c>
      <c r="B15" s="7" t="s">
        <v>197</v>
      </c>
      <c r="C15" s="8">
        <v>2018</v>
      </c>
    </row>
    <row r="16" spans="1:3" x14ac:dyDescent="0.35">
      <c r="A16" s="7" t="s">
        <v>301</v>
      </c>
      <c r="B16" s="7" t="s">
        <v>330</v>
      </c>
      <c r="C16" s="7">
        <v>2017</v>
      </c>
    </row>
    <row r="17" spans="1:3" x14ac:dyDescent="0.35">
      <c r="A17" s="7" t="s">
        <v>177</v>
      </c>
      <c r="B17" s="7" t="s">
        <v>197</v>
      </c>
      <c r="C17" s="7">
        <v>2017</v>
      </c>
    </row>
    <row r="18" spans="1:3" x14ac:dyDescent="0.35">
      <c r="A18" s="8" t="s">
        <v>319</v>
      </c>
      <c r="B18" s="7" t="s">
        <v>330</v>
      </c>
      <c r="C18" s="8">
        <v>2016</v>
      </c>
    </row>
    <row r="19" spans="1:3" x14ac:dyDescent="0.35">
      <c r="A19" s="8" t="s">
        <v>183</v>
      </c>
      <c r="B19" s="7" t="s">
        <v>197</v>
      </c>
      <c r="C19" s="8">
        <v>2016</v>
      </c>
    </row>
    <row r="20" spans="1:3" x14ac:dyDescent="0.35">
      <c r="A20" s="7" t="s">
        <v>301</v>
      </c>
      <c r="B20" s="7" t="s">
        <v>330</v>
      </c>
      <c r="C20" s="7">
        <v>2015</v>
      </c>
    </row>
    <row r="21" spans="1:3" x14ac:dyDescent="0.35">
      <c r="A21" s="7" t="s">
        <v>183</v>
      </c>
      <c r="B21" s="7" t="s">
        <v>197</v>
      </c>
      <c r="C21" s="7">
        <v>2015</v>
      </c>
    </row>
    <row r="22" spans="1:3" x14ac:dyDescent="0.35">
      <c r="A22" s="8" t="s">
        <v>314</v>
      </c>
      <c r="B22" s="7" t="s">
        <v>330</v>
      </c>
      <c r="C22" s="8">
        <v>2014</v>
      </c>
    </row>
    <row r="23" spans="1:3" x14ac:dyDescent="0.35">
      <c r="A23" s="8" t="s">
        <v>188</v>
      </c>
      <c r="B23" s="7" t="s">
        <v>197</v>
      </c>
      <c r="C23" s="8">
        <v>2014</v>
      </c>
    </row>
    <row r="24" spans="1:3" x14ac:dyDescent="0.35">
      <c r="A24" s="7" t="s">
        <v>316</v>
      </c>
      <c r="B24" s="7" t="s">
        <v>330</v>
      </c>
      <c r="C24" s="7">
        <v>2013</v>
      </c>
    </row>
    <row r="25" spans="1:3" x14ac:dyDescent="0.35">
      <c r="A25" s="7" t="s">
        <v>183</v>
      </c>
      <c r="B25" s="7" t="s">
        <v>197</v>
      </c>
      <c r="C25" s="7">
        <v>2013</v>
      </c>
    </row>
    <row r="26" spans="1:3" x14ac:dyDescent="0.35">
      <c r="A26" s="8" t="s">
        <v>316</v>
      </c>
      <c r="B26" s="7" t="s">
        <v>330</v>
      </c>
      <c r="C26" s="8">
        <v>2012</v>
      </c>
    </row>
    <row r="27" spans="1:3" x14ac:dyDescent="0.35">
      <c r="A27" s="8" t="s">
        <v>183</v>
      </c>
      <c r="B27" s="7" t="s">
        <v>197</v>
      </c>
      <c r="C27" s="8">
        <v>2012</v>
      </c>
    </row>
    <row r="28" spans="1:3" x14ac:dyDescent="0.35">
      <c r="A28" s="7" t="s">
        <v>304</v>
      </c>
      <c r="B28" s="7" t="s">
        <v>330</v>
      </c>
      <c r="C28" s="7">
        <v>2011</v>
      </c>
    </row>
    <row r="29" spans="1:3" x14ac:dyDescent="0.35">
      <c r="A29" s="7" t="s">
        <v>183</v>
      </c>
      <c r="B29" s="7" t="s">
        <v>197</v>
      </c>
      <c r="C29" s="7">
        <v>2011</v>
      </c>
    </row>
    <row r="30" spans="1:3" x14ac:dyDescent="0.35">
      <c r="A30" s="8" t="s">
        <v>301</v>
      </c>
      <c r="B30" s="7" t="s">
        <v>330</v>
      </c>
      <c r="C30" s="8">
        <v>2010</v>
      </c>
    </row>
    <row r="31" spans="1:3" x14ac:dyDescent="0.35">
      <c r="A31" s="8" t="s">
        <v>177</v>
      </c>
      <c r="B31" s="7" t="s">
        <v>197</v>
      </c>
      <c r="C31" s="8">
        <v>2010</v>
      </c>
    </row>
    <row r="32" spans="1:3" x14ac:dyDescent="0.35">
      <c r="A32" s="7" t="s">
        <v>301</v>
      </c>
      <c r="B32" s="7" t="s">
        <v>330</v>
      </c>
      <c r="C32" s="7">
        <v>2009</v>
      </c>
    </row>
    <row r="33" spans="1:3" x14ac:dyDescent="0.35">
      <c r="A33" s="7" t="s">
        <v>185</v>
      </c>
      <c r="B33" s="7" t="s">
        <v>197</v>
      </c>
      <c r="C33" s="7">
        <v>2009</v>
      </c>
    </row>
    <row r="34" spans="1:3" x14ac:dyDescent="0.35">
      <c r="A34" s="8" t="s">
        <v>308</v>
      </c>
      <c r="B34" s="7" t="s">
        <v>330</v>
      </c>
      <c r="C34" s="8">
        <v>2008</v>
      </c>
    </row>
    <row r="35" spans="1:3" x14ac:dyDescent="0.35">
      <c r="A35" s="8" t="s">
        <v>183</v>
      </c>
      <c r="B35" s="7" t="s">
        <v>197</v>
      </c>
      <c r="C35" s="8">
        <v>2008</v>
      </c>
    </row>
    <row r="36" spans="1:3" x14ac:dyDescent="0.35">
      <c r="A36" s="7" t="s">
        <v>301</v>
      </c>
      <c r="B36" s="7" t="s">
        <v>330</v>
      </c>
      <c r="C36" s="7">
        <v>2007</v>
      </c>
    </row>
    <row r="37" spans="1:3" x14ac:dyDescent="0.35">
      <c r="A37" s="7" t="s">
        <v>177</v>
      </c>
      <c r="B37" s="7" t="s">
        <v>197</v>
      </c>
      <c r="C37" s="7">
        <v>2007</v>
      </c>
    </row>
    <row r="38" spans="1:3" x14ac:dyDescent="0.35">
      <c r="A38" s="28" t="s">
        <v>298</v>
      </c>
      <c r="B38" s="29" t="s">
        <v>330</v>
      </c>
      <c r="C38" s="28">
        <v>2006</v>
      </c>
    </row>
    <row r="39" spans="1:3" x14ac:dyDescent="0.35">
      <c r="A39" s="8" t="s">
        <v>177</v>
      </c>
      <c r="B39" s="7" t="s">
        <v>197</v>
      </c>
      <c r="C39" s="8">
        <v>2006</v>
      </c>
    </row>
    <row r="40" spans="1:3" x14ac:dyDescent="0.35">
      <c r="A40" s="7" t="s">
        <v>301</v>
      </c>
      <c r="B40" s="7" t="s">
        <v>330</v>
      </c>
      <c r="C40" s="7">
        <v>2005</v>
      </c>
    </row>
    <row r="41" spans="1:3" x14ac:dyDescent="0.35">
      <c r="A41" s="7" t="s">
        <v>174</v>
      </c>
      <c r="B41" s="7" t="s">
        <v>197</v>
      </c>
      <c r="C41" s="7">
        <v>2005</v>
      </c>
    </row>
    <row r="42" spans="1:3" x14ac:dyDescent="0.35">
      <c r="A42" s="8" t="s">
        <v>303</v>
      </c>
      <c r="B42" s="7" t="s">
        <v>330</v>
      </c>
      <c r="C42" s="8">
        <v>2004</v>
      </c>
    </row>
    <row r="43" spans="1:3" x14ac:dyDescent="0.35">
      <c r="A43" s="8" t="s">
        <v>177</v>
      </c>
      <c r="B43" s="7" t="s">
        <v>197</v>
      </c>
      <c r="C43" s="8">
        <v>2004</v>
      </c>
    </row>
    <row r="44" spans="1:3" x14ac:dyDescent="0.35">
      <c r="A44" s="7" t="s">
        <v>301</v>
      </c>
      <c r="B44" s="7" t="s">
        <v>330</v>
      </c>
      <c r="C44" s="7">
        <v>2003</v>
      </c>
    </row>
    <row r="45" spans="1:3" x14ac:dyDescent="0.35">
      <c r="A45" s="7" t="s">
        <v>161</v>
      </c>
      <c r="B45" s="7" t="s">
        <v>197</v>
      </c>
      <c r="C45" s="7">
        <v>2003</v>
      </c>
    </row>
    <row r="46" spans="1:3" x14ac:dyDescent="0.35">
      <c r="A46" s="8" t="s">
        <v>300</v>
      </c>
      <c r="B46" s="7" t="s">
        <v>330</v>
      </c>
      <c r="C46" s="8">
        <v>2002</v>
      </c>
    </row>
    <row r="47" spans="1:3" x14ac:dyDescent="0.35">
      <c r="A47" s="8" t="s">
        <v>173</v>
      </c>
      <c r="B47" s="7" t="s">
        <v>197</v>
      </c>
      <c r="C47" s="8">
        <v>2002</v>
      </c>
    </row>
    <row r="48" spans="1:3" x14ac:dyDescent="0.35">
      <c r="A48" s="7" t="s">
        <v>300</v>
      </c>
      <c r="B48" s="7" t="s">
        <v>330</v>
      </c>
      <c r="C48" s="7">
        <v>2001</v>
      </c>
    </row>
    <row r="49" spans="1:3" x14ac:dyDescent="0.35">
      <c r="A49" s="7" t="s">
        <v>161</v>
      </c>
      <c r="B49" s="7" t="s">
        <v>197</v>
      </c>
      <c r="C49" s="7">
        <v>2001</v>
      </c>
    </row>
    <row r="50" spans="1:3" x14ac:dyDescent="0.35">
      <c r="A50" s="8" t="s">
        <v>299</v>
      </c>
      <c r="B50" s="7" t="s">
        <v>330</v>
      </c>
      <c r="C50" s="8">
        <v>2000</v>
      </c>
    </row>
    <row r="51" spans="1:3" x14ac:dyDescent="0.35">
      <c r="A51" s="8" t="s">
        <v>161</v>
      </c>
      <c r="B51" s="7" t="s">
        <v>197</v>
      </c>
      <c r="C51" s="8">
        <v>2000</v>
      </c>
    </row>
    <row r="52" spans="1:3" x14ac:dyDescent="0.35">
      <c r="A52" s="7" t="s">
        <v>296</v>
      </c>
      <c r="B52" s="7" t="s">
        <v>330</v>
      </c>
      <c r="C52" s="7">
        <v>1999</v>
      </c>
    </row>
    <row r="53" spans="1:3" x14ac:dyDescent="0.35">
      <c r="A53" s="7" t="s">
        <v>168</v>
      </c>
      <c r="B53" s="7" t="s">
        <v>197</v>
      </c>
      <c r="C53" s="7">
        <v>1999</v>
      </c>
    </row>
    <row r="54" spans="1:3" x14ac:dyDescent="0.35">
      <c r="A54" s="8" t="s">
        <v>296</v>
      </c>
      <c r="B54" s="7" t="s">
        <v>330</v>
      </c>
      <c r="C54" s="8">
        <v>1998</v>
      </c>
    </row>
    <row r="55" spans="1:3" x14ac:dyDescent="0.35">
      <c r="A55" s="8" t="s">
        <v>166</v>
      </c>
      <c r="B55" s="7" t="s">
        <v>197</v>
      </c>
      <c r="C55" s="8">
        <v>1998</v>
      </c>
    </row>
    <row r="56" spans="1:3" x14ac:dyDescent="0.35">
      <c r="A56" s="7" t="s">
        <v>296</v>
      </c>
      <c r="B56" s="7" t="s">
        <v>330</v>
      </c>
      <c r="C56" s="7">
        <v>1997</v>
      </c>
    </row>
    <row r="57" spans="1:3" x14ac:dyDescent="0.35">
      <c r="A57" s="7" t="s">
        <v>159</v>
      </c>
      <c r="B57" s="7" t="s">
        <v>197</v>
      </c>
      <c r="C57" s="7">
        <v>1997</v>
      </c>
    </row>
    <row r="58" spans="1:3" x14ac:dyDescent="0.35">
      <c r="A58" s="8" t="s">
        <v>289</v>
      </c>
      <c r="B58" s="7" t="s">
        <v>330</v>
      </c>
      <c r="C58" s="8">
        <v>1996</v>
      </c>
    </row>
    <row r="59" spans="1:3" x14ac:dyDescent="0.35">
      <c r="A59" s="8" t="s">
        <v>470</v>
      </c>
      <c r="B59" s="7" t="s">
        <v>330</v>
      </c>
      <c r="C59" s="8">
        <v>1996</v>
      </c>
    </row>
    <row r="60" spans="1:3" x14ac:dyDescent="0.35">
      <c r="A60" s="8" t="s">
        <v>154</v>
      </c>
      <c r="B60" s="7" t="s">
        <v>197</v>
      </c>
      <c r="C60" s="7">
        <v>1996</v>
      </c>
    </row>
    <row r="61" spans="1:3" x14ac:dyDescent="0.35">
      <c r="A61" s="7" t="s">
        <v>294</v>
      </c>
      <c r="B61" s="7" t="s">
        <v>330</v>
      </c>
      <c r="C61" s="7">
        <v>1995</v>
      </c>
    </row>
    <row r="62" spans="1:3" x14ac:dyDescent="0.35">
      <c r="A62" s="7" t="s">
        <v>161</v>
      </c>
      <c r="B62" s="7" t="s">
        <v>197</v>
      </c>
      <c r="C62" s="7">
        <v>1995</v>
      </c>
    </row>
    <row r="63" spans="1:3" x14ac:dyDescent="0.35">
      <c r="A63" s="8" t="s">
        <v>287</v>
      </c>
      <c r="B63" s="7" t="s">
        <v>330</v>
      </c>
      <c r="C63" s="8">
        <v>1994</v>
      </c>
    </row>
    <row r="64" spans="1:3" x14ac:dyDescent="0.35">
      <c r="A64" s="8" t="s">
        <v>159</v>
      </c>
      <c r="B64" s="7" t="s">
        <v>197</v>
      </c>
      <c r="C64" s="8">
        <v>1994</v>
      </c>
    </row>
    <row r="65" spans="1:3" x14ac:dyDescent="0.35">
      <c r="A65" s="7" t="s">
        <v>289</v>
      </c>
      <c r="B65" s="7" t="s">
        <v>330</v>
      </c>
      <c r="C65" s="7">
        <v>1993</v>
      </c>
    </row>
    <row r="66" spans="1:3" x14ac:dyDescent="0.35">
      <c r="A66" s="7" t="s">
        <v>156</v>
      </c>
      <c r="B66" s="7" t="s">
        <v>197</v>
      </c>
      <c r="C66" s="7">
        <v>1993</v>
      </c>
    </row>
    <row r="67" spans="1:3" x14ac:dyDescent="0.35">
      <c r="A67" s="8" t="s">
        <v>289</v>
      </c>
      <c r="B67" s="7" t="s">
        <v>330</v>
      </c>
      <c r="C67" s="8">
        <v>1992</v>
      </c>
    </row>
    <row r="68" spans="1:3" x14ac:dyDescent="0.35">
      <c r="A68" s="8" t="s">
        <v>156</v>
      </c>
      <c r="B68" s="7" t="s">
        <v>197</v>
      </c>
      <c r="C68" s="8">
        <v>1992</v>
      </c>
    </row>
    <row r="69" spans="1:3" x14ac:dyDescent="0.35">
      <c r="A69" s="7" t="s">
        <v>289</v>
      </c>
      <c r="B69" s="7" t="s">
        <v>330</v>
      </c>
      <c r="C69" s="7">
        <v>1991</v>
      </c>
    </row>
    <row r="70" spans="1:3" x14ac:dyDescent="0.35">
      <c r="A70" s="7" t="s">
        <v>154</v>
      </c>
      <c r="B70" s="7" t="s">
        <v>197</v>
      </c>
      <c r="C70" s="7">
        <v>1991</v>
      </c>
    </row>
    <row r="71" spans="1:3" x14ac:dyDescent="0.35">
      <c r="A71" s="8" t="s">
        <v>287</v>
      </c>
      <c r="B71" s="7" t="s">
        <v>330</v>
      </c>
      <c r="C71" s="8">
        <v>1990</v>
      </c>
    </row>
    <row r="72" spans="1:3" x14ac:dyDescent="0.35">
      <c r="A72" s="28" t="s">
        <v>146</v>
      </c>
      <c r="B72" s="29" t="s">
        <v>197</v>
      </c>
      <c r="C72" s="28">
        <v>1990</v>
      </c>
    </row>
    <row r="73" spans="1:3" x14ac:dyDescent="0.35">
      <c r="A73" s="7" t="s">
        <v>287</v>
      </c>
      <c r="B73" s="7" t="s">
        <v>330</v>
      </c>
      <c r="C73" s="7">
        <v>1989</v>
      </c>
    </row>
    <row r="74" spans="1:3" x14ac:dyDescent="0.35">
      <c r="A74" s="7" t="s">
        <v>146</v>
      </c>
      <c r="B74" s="7" t="s">
        <v>197</v>
      </c>
      <c r="C74" s="7">
        <v>1989</v>
      </c>
    </row>
    <row r="75" spans="1:3" x14ac:dyDescent="0.35">
      <c r="A75" s="8" t="s">
        <v>287</v>
      </c>
      <c r="B75" s="7" t="s">
        <v>330</v>
      </c>
      <c r="C75" s="8">
        <v>1988</v>
      </c>
    </row>
    <row r="76" spans="1:3" x14ac:dyDescent="0.35">
      <c r="A76" s="8" t="s">
        <v>145</v>
      </c>
      <c r="B76" s="7" t="s">
        <v>197</v>
      </c>
      <c r="C76" s="8">
        <v>1988</v>
      </c>
    </row>
    <row r="77" spans="1:3" x14ac:dyDescent="0.35">
      <c r="A77" s="7" t="s">
        <v>279</v>
      </c>
      <c r="B77" s="7" t="s">
        <v>330</v>
      </c>
      <c r="C77" s="7">
        <v>1987</v>
      </c>
    </row>
    <row r="78" spans="1:3" x14ac:dyDescent="0.35">
      <c r="A78" s="7" t="s">
        <v>149</v>
      </c>
      <c r="B78" s="7" t="s">
        <v>197</v>
      </c>
      <c r="C78" s="7">
        <v>1987</v>
      </c>
    </row>
    <row r="79" spans="1:3" x14ac:dyDescent="0.35">
      <c r="A79" s="7" t="s">
        <v>282</v>
      </c>
      <c r="B79" s="7" t="s">
        <v>330</v>
      </c>
      <c r="C79" s="7">
        <v>1985</v>
      </c>
    </row>
    <row r="80" spans="1:3" x14ac:dyDescent="0.35">
      <c r="A80" s="8" t="s">
        <v>149</v>
      </c>
      <c r="B80" s="7" t="s">
        <v>197</v>
      </c>
      <c r="C80" s="8">
        <v>1985</v>
      </c>
    </row>
    <row r="81" spans="1:3" x14ac:dyDescent="0.35">
      <c r="A81" s="8" t="s">
        <v>268</v>
      </c>
      <c r="B81" s="7" t="s">
        <v>330</v>
      </c>
      <c r="C81" s="8">
        <v>1984</v>
      </c>
    </row>
    <row r="82" spans="1:3" x14ac:dyDescent="0.35">
      <c r="A82" s="7" t="s">
        <v>145</v>
      </c>
      <c r="B82" s="7" t="s">
        <v>197</v>
      </c>
      <c r="C82" s="7">
        <v>1984</v>
      </c>
    </row>
    <row r="83" spans="1:3" x14ac:dyDescent="0.35">
      <c r="A83" s="7" t="s">
        <v>282</v>
      </c>
      <c r="B83" s="7" t="s">
        <v>330</v>
      </c>
      <c r="C83" s="7">
        <v>1983</v>
      </c>
    </row>
    <row r="84" spans="1:3" x14ac:dyDescent="0.35">
      <c r="A84" s="8" t="s">
        <v>145</v>
      </c>
      <c r="B84" s="7" t="s">
        <v>197</v>
      </c>
      <c r="C84" s="8">
        <v>1983</v>
      </c>
    </row>
    <row r="85" spans="1:3" x14ac:dyDescent="0.35">
      <c r="A85" s="8" t="s">
        <v>268</v>
      </c>
      <c r="B85" s="7" t="s">
        <v>330</v>
      </c>
      <c r="C85" s="8">
        <v>1982</v>
      </c>
    </row>
    <row r="86" spans="1:3" x14ac:dyDescent="0.35">
      <c r="A86" s="7" t="s">
        <v>142</v>
      </c>
      <c r="B86" s="7" t="s">
        <v>197</v>
      </c>
      <c r="C86" s="7">
        <v>1982</v>
      </c>
    </row>
    <row r="87" spans="1:3" x14ac:dyDescent="0.35">
      <c r="A87" s="7" t="s">
        <v>282</v>
      </c>
      <c r="B87" s="7" t="s">
        <v>330</v>
      </c>
      <c r="C87" s="7">
        <v>1981</v>
      </c>
    </row>
    <row r="88" spans="1:3" x14ac:dyDescent="0.35">
      <c r="A88" s="8" t="s">
        <v>142</v>
      </c>
      <c r="B88" s="7" t="s">
        <v>197</v>
      </c>
      <c r="C88" s="8">
        <v>1981</v>
      </c>
    </row>
    <row r="89" spans="1:3" x14ac:dyDescent="0.35">
      <c r="A89" s="8" t="s">
        <v>279</v>
      </c>
      <c r="B89" s="7" t="s">
        <v>330</v>
      </c>
      <c r="C89" s="8">
        <v>1980</v>
      </c>
    </row>
    <row r="90" spans="1:3" x14ac:dyDescent="0.35">
      <c r="A90" s="7" t="s">
        <v>140</v>
      </c>
      <c r="B90" s="7" t="s">
        <v>197</v>
      </c>
      <c r="C90" s="7">
        <v>1980</v>
      </c>
    </row>
    <row r="91" spans="1:3" x14ac:dyDescent="0.35">
      <c r="A91" s="7" t="s">
        <v>276</v>
      </c>
      <c r="B91" s="7" t="s">
        <v>330</v>
      </c>
      <c r="C91" s="7">
        <v>1979</v>
      </c>
    </row>
    <row r="92" spans="1:3" x14ac:dyDescent="0.35">
      <c r="A92" s="8" t="s">
        <v>133</v>
      </c>
      <c r="B92" s="7" t="s">
        <v>197</v>
      </c>
      <c r="C92" s="8">
        <v>1979</v>
      </c>
    </row>
    <row r="93" spans="1:3" x14ac:dyDescent="0.35">
      <c r="A93" s="8" t="s">
        <v>274</v>
      </c>
      <c r="B93" s="7" t="s">
        <v>330</v>
      </c>
      <c r="C93" s="8">
        <v>1978</v>
      </c>
    </row>
    <row r="94" spans="1:3" x14ac:dyDescent="0.35">
      <c r="A94" s="7" t="s">
        <v>133</v>
      </c>
      <c r="B94" s="7" t="s">
        <v>197</v>
      </c>
      <c r="C94" s="7">
        <v>1978</v>
      </c>
    </row>
    <row r="95" spans="1:3" x14ac:dyDescent="0.35">
      <c r="A95" s="7" t="s">
        <v>265</v>
      </c>
      <c r="B95" s="7" t="s">
        <v>330</v>
      </c>
      <c r="C95" s="20" t="s">
        <v>331</v>
      </c>
    </row>
    <row r="96" spans="1:3" x14ac:dyDescent="0.35">
      <c r="A96" s="8" t="s">
        <v>135</v>
      </c>
      <c r="B96" s="7" t="s">
        <v>197</v>
      </c>
      <c r="C96" s="19" t="s">
        <v>331</v>
      </c>
    </row>
    <row r="97" spans="1:3" x14ac:dyDescent="0.35">
      <c r="A97" s="8" t="s">
        <v>270</v>
      </c>
      <c r="B97" s="7" t="s">
        <v>330</v>
      </c>
      <c r="C97" s="19" t="s">
        <v>332</v>
      </c>
    </row>
    <row r="98" spans="1:3" x14ac:dyDescent="0.35">
      <c r="A98" s="7" t="s">
        <v>132</v>
      </c>
      <c r="B98" s="7" t="s">
        <v>197</v>
      </c>
      <c r="C98" s="20" t="s">
        <v>332</v>
      </c>
    </row>
    <row r="99" spans="1:3" x14ac:dyDescent="0.35">
      <c r="A99" s="7" t="s">
        <v>265</v>
      </c>
      <c r="B99" s="7" t="s">
        <v>330</v>
      </c>
      <c r="C99" s="7">
        <v>1976</v>
      </c>
    </row>
    <row r="100" spans="1:3" x14ac:dyDescent="0.35">
      <c r="A100" s="8" t="s">
        <v>130</v>
      </c>
      <c r="B100" s="7" t="s">
        <v>197</v>
      </c>
      <c r="C100" s="8">
        <v>1976</v>
      </c>
    </row>
    <row r="101" spans="1:3" x14ac:dyDescent="0.35">
      <c r="A101" s="8" t="s">
        <v>265</v>
      </c>
      <c r="B101" s="7" t="s">
        <v>330</v>
      </c>
      <c r="C101" s="8">
        <v>1975</v>
      </c>
    </row>
    <row r="102" spans="1:3" x14ac:dyDescent="0.35">
      <c r="A102" s="7" t="s">
        <v>125</v>
      </c>
      <c r="B102" s="7" t="s">
        <v>197</v>
      </c>
      <c r="C102" s="7">
        <v>1975</v>
      </c>
    </row>
    <row r="103" spans="1:3" x14ac:dyDescent="0.35">
      <c r="A103" s="7" t="s">
        <v>265</v>
      </c>
      <c r="B103" s="7" t="s">
        <v>330</v>
      </c>
      <c r="C103" s="7">
        <v>1974</v>
      </c>
    </row>
    <row r="104" spans="1:3" x14ac:dyDescent="0.35">
      <c r="A104" s="8" t="s">
        <v>128</v>
      </c>
      <c r="B104" s="7" t="s">
        <v>197</v>
      </c>
      <c r="C104" s="8">
        <v>1974</v>
      </c>
    </row>
    <row r="105" spans="1:3" x14ac:dyDescent="0.35">
      <c r="A105" s="8" t="s">
        <v>263</v>
      </c>
      <c r="B105" s="7" t="s">
        <v>330</v>
      </c>
      <c r="C105" s="8">
        <v>1973</v>
      </c>
    </row>
    <row r="106" spans="1:3" x14ac:dyDescent="0.35">
      <c r="A106" s="7" t="s">
        <v>125</v>
      </c>
      <c r="B106" s="7" t="s">
        <v>197</v>
      </c>
      <c r="C106" s="7">
        <v>1973</v>
      </c>
    </row>
    <row r="107" spans="1:3" x14ac:dyDescent="0.35">
      <c r="A107" s="7" t="s">
        <v>266</v>
      </c>
      <c r="B107" s="7" t="s">
        <v>330</v>
      </c>
      <c r="C107" s="7">
        <v>1972</v>
      </c>
    </row>
    <row r="108" spans="1:3" x14ac:dyDescent="0.35">
      <c r="A108" s="8" t="s">
        <v>91</v>
      </c>
      <c r="B108" s="7" t="s">
        <v>197</v>
      </c>
      <c r="C108" s="8">
        <v>1972</v>
      </c>
    </row>
    <row r="109" spans="1:3" x14ac:dyDescent="0.35">
      <c r="A109" s="8" t="s">
        <v>263</v>
      </c>
      <c r="B109" s="7" t="s">
        <v>330</v>
      </c>
      <c r="C109" s="8">
        <v>1971</v>
      </c>
    </row>
    <row r="110" spans="1:3" x14ac:dyDescent="0.35">
      <c r="A110" s="7" t="s">
        <v>91</v>
      </c>
      <c r="B110" s="7" t="s">
        <v>197</v>
      </c>
      <c r="C110" s="7">
        <v>1971</v>
      </c>
    </row>
    <row r="111" spans="1:3" x14ac:dyDescent="0.35">
      <c r="A111" s="7" t="s">
        <v>263</v>
      </c>
      <c r="B111" s="7" t="s">
        <v>330</v>
      </c>
      <c r="C111" s="7">
        <v>1970</v>
      </c>
    </row>
    <row r="112" spans="1:3" x14ac:dyDescent="0.35">
      <c r="A112" s="8" t="s">
        <v>115</v>
      </c>
      <c r="B112" s="7" t="s">
        <v>197</v>
      </c>
      <c r="C112" s="8">
        <v>1970</v>
      </c>
    </row>
    <row r="113" spans="1:3" x14ac:dyDescent="0.35">
      <c r="A113" s="8" t="s">
        <v>263</v>
      </c>
      <c r="B113" s="7" t="s">
        <v>330</v>
      </c>
      <c r="C113" s="8">
        <v>1969</v>
      </c>
    </row>
    <row r="114" spans="1:3" x14ac:dyDescent="0.35">
      <c r="A114" s="7" t="s">
        <v>105</v>
      </c>
      <c r="B114" s="7" t="s">
        <v>197</v>
      </c>
      <c r="C114" s="7">
        <v>1969</v>
      </c>
    </row>
    <row r="115" spans="1:3" x14ac:dyDescent="0.35">
      <c r="A115" s="7" t="s">
        <v>262</v>
      </c>
      <c r="B115" s="7" t="s">
        <v>330</v>
      </c>
      <c r="C115" s="7">
        <v>1968</v>
      </c>
    </row>
    <row r="116" spans="1:3" x14ac:dyDescent="0.35">
      <c r="A116" s="8" t="s">
        <v>453</v>
      </c>
      <c r="B116" s="7" t="s">
        <v>197</v>
      </c>
      <c r="C116" s="8">
        <v>1968</v>
      </c>
    </row>
    <row r="117" spans="1:3" x14ac:dyDescent="0.35">
      <c r="A117" s="8" t="s">
        <v>260</v>
      </c>
      <c r="B117" s="7" t="s">
        <v>330</v>
      </c>
      <c r="C117" s="8">
        <v>1967</v>
      </c>
    </row>
    <row r="118" spans="1:3" x14ac:dyDescent="0.35">
      <c r="A118" s="7" t="s">
        <v>107</v>
      </c>
      <c r="B118" s="7" t="s">
        <v>197</v>
      </c>
      <c r="C118" s="7">
        <v>1967</v>
      </c>
    </row>
    <row r="119" spans="1:3" x14ac:dyDescent="0.35">
      <c r="A119" s="36" t="s">
        <v>263</v>
      </c>
      <c r="B119" s="36" t="s">
        <v>330</v>
      </c>
      <c r="C119" s="36">
        <v>1966</v>
      </c>
    </row>
    <row r="120" spans="1:3" x14ac:dyDescent="0.35">
      <c r="A120" s="8" t="s">
        <v>107</v>
      </c>
      <c r="B120" s="7" t="s">
        <v>197</v>
      </c>
      <c r="C120" s="8">
        <v>1966</v>
      </c>
    </row>
    <row r="121" spans="1:3" x14ac:dyDescent="0.35">
      <c r="A121" s="28" t="s">
        <v>263</v>
      </c>
      <c r="B121" s="29" t="s">
        <v>330</v>
      </c>
      <c r="C121" s="28">
        <v>1965</v>
      </c>
    </row>
    <row r="122" spans="1:3" x14ac:dyDescent="0.35">
      <c r="A122" s="7" t="s">
        <v>107</v>
      </c>
      <c r="B122" s="7" t="s">
        <v>197</v>
      </c>
      <c r="C122" s="7">
        <v>1965</v>
      </c>
    </row>
    <row r="123" spans="1:3" x14ac:dyDescent="0.35">
      <c r="A123" s="7" t="s">
        <v>263</v>
      </c>
      <c r="B123" s="7" t="s">
        <v>330</v>
      </c>
      <c r="C123" s="7">
        <v>1964</v>
      </c>
    </row>
    <row r="124" spans="1:3" x14ac:dyDescent="0.35">
      <c r="A124" s="8" t="s">
        <v>107</v>
      </c>
      <c r="B124" s="7" t="s">
        <v>197</v>
      </c>
      <c r="C124" s="8">
        <v>1964</v>
      </c>
    </row>
    <row r="125" spans="1:3" x14ac:dyDescent="0.35">
      <c r="A125" s="8" t="s">
        <v>263</v>
      </c>
      <c r="B125" s="7" t="s">
        <v>330</v>
      </c>
      <c r="C125" s="8">
        <v>1963</v>
      </c>
    </row>
    <row r="126" spans="1:3" x14ac:dyDescent="0.35">
      <c r="A126" s="7" t="s">
        <v>107</v>
      </c>
      <c r="B126" s="7" t="s">
        <v>197</v>
      </c>
      <c r="C126" s="7">
        <v>1963</v>
      </c>
    </row>
    <row r="127" spans="1:3" x14ac:dyDescent="0.35">
      <c r="A127" s="7" t="s">
        <v>263</v>
      </c>
      <c r="B127" s="7" t="s">
        <v>330</v>
      </c>
      <c r="C127" s="7">
        <v>1962</v>
      </c>
    </row>
    <row r="128" spans="1:3" x14ac:dyDescent="0.35">
      <c r="A128" s="8" t="s">
        <v>105</v>
      </c>
      <c r="B128" s="7" t="s">
        <v>197</v>
      </c>
      <c r="C128" s="8">
        <v>1962</v>
      </c>
    </row>
    <row r="129" spans="1:3" x14ac:dyDescent="0.35">
      <c r="A129" s="8" t="s">
        <v>263</v>
      </c>
      <c r="B129" s="7" t="s">
        <v>330</v>
      </c>
      <c r="C129" s="8">
        <v>1961</v>
      </c>
    </row>
    <row r="130" spans="1:3" x14ac:dyDescent="0.35">
      <c r="A130" s="7" t="s">
        <v>107</v>
      </c>
      <c r="B130" s="7" t="s">
        <v>197</v>
      </c>
      <c r="C130" s="7">
        <v>1961</v>
      </c>
    </row>
    <row r="131" spans="1:3" x14ac:dyDescent="0.35">
      <c r="A131" s="7" t="s">
        <v>263</v>
      </c>
      <c r="B131" s="7" t="s">
        <v>330</v>
      </c>
      <c r="C131" s="7">
        <v>1960</v>
      </c>
    </row>
    <row r="132" spans="1:3" x14ac:dyDescent="0.35">
      <c r="A132" s="8" t="s">
        <v>105</v>
      </c>
      <c r="B132" s="7" t="s">
        <v>197</v>
      </c>
      <c r="C132" s="8">
        <v>1960</v>
      </c>
    </row>
    <row r="133" spans="1:3" x14ac:dyDescent="0.35">
      <c r="A133" s="8" t="s">
        <v>247</v>
      </c>
      <c r="B133" s="7" t="s">
        <v>330</v>
      </c>
      <c r="C133" s="8">
        <v>1959</v>
      </c>
    </row>
    <row r="134" spans="1:3" x14ac:dyDescent="0.35">
      <c r="A134" s="7" t="s">
        <v>385</v>
      </c>
      <c r="B134" s="7" t="s">
        <v>197</v>
      </c>
      <c r="C134" s="7">
        <v>1959</v>
      </c>
    </row>
    <row r="135" spans="1:3" x14ac:dyDescent="0.35">
      <c r="A135" s="7" t="s">
        <v>251</v>
      </c>
      <c r="B135" s="7" t="s">
        <v>330</v>
      </c>
      <c r="C135" s="7">
        <v>1958</v>
      </c>
    </row>
    <row r="136" spans="1:3" x14ac:dyDescent="0.35">
      <c r="A136" s="8" t="s">
        <v>99</v>
      </c>
      <c r="B136" s="7" t="s">
        <v>197</v>
      </c>
      <c r="C136" s="8">
        <v>1958</v>
      </c>
    </row>
    <row r="137" spans="1:3" x14ac:dyDescent="0.35">
      <c r="A137" s="8" t="s">
        <v>249</v>
      </c>
      <c r="B137" s="7" t="s">
        <v>330</v>
      </c>
      <c r="C137" s="8">
        <v>1957</v>
      </c>
    </row>
    <row r="138" spans="1:3" x14ac:dyDescent="0.35">
      <c r="A138" s="7" t="s">
        <v>99</v>
      </c>
      <c r="B138" s="7" t="s">
        <v>197</v>
      </c>
      <c r="C138" s="7">
        <v>1957</v>
      </c>
    </row>
    <row r="139" spans="1:3" x14ac:dyDescent="0.35">
      <c r="A139" s="7" t="s">
        <v>247</v>
      </c>
      <c r="B139" s="7" t="s">
        <v>330</v>
      </c>
      <c r="C139" s="7">
        <v>1956</v>
      </c>
    </row>
    <row r="140" spans="1:3" x14ac:dyDescent="0.35">
      <c r="A140" s="8" t="s">
        <v>96</v>
      </c>
      <c r="B140" s="7" t="s">
        <v>197</v>
      </c>
      <c r="C140" s="8">
        <v>1956</v>
      </c>
    </row>
    <row r="141" spans="1:3" x14ac:dyDescent="0.35">
      <c r="A141" s="8" t="s">
        <v>246</v>
      </c>
      <c r="B141" s="7" t="s">
        <v>330</v>
      </c>
      <c r="C141" s="8">
        <v>1955</v>
      </c>
    </row>
    <row r="142" spans="1:3" x14ac:dyDescent="0.35">
      <c r="A142" s="7" t="s">
        <v>91</v>
      </c>
      <c r="B142" s="7" t="s">
        <v>197</v>
      </c>
      <c r="C142" s="7">
        <v>1955</v>
      </c>
    </row>
    <row r="143" spans="1:3" x14ac:dyDescent="0.35">
      <c r="A143" s="7" t="s">
        <v>232</v>
      </c>
      <c r="B143" s="7" t="s">
        <v>330</v>
      </c>
      <c r="C143" s="7">
        <v>1954</v>
      </c>
    </row>
    <row r="144" spans="1:3" x14ac:dyDescent="0.35">
      <c r="A144" s="8" t="s">
        <v>92</v>
      </c>
      <c r="B144" s="7" t="s">
        <v>197</v>
      </c>
      <c r="C144" s="8">
        <v>1954</v>
      </c>
    </row>
    <row r="145" spans="1:3" x14ac:dyDescent="0.35">
      <c r="A145" s="8" t="s">
        <v>243</v>
      </c>
      <c r="B145" s="7" t="s">
        <v>330</v>
      </c>
      <c r="C145" s="8">
        <v>1953</v>
      </c>
    </row>
    <row r="146" spans="1:3" x14ac:dyDescent="0.35">
      <c r="A146" s="7" t="s">
        <v>91</v>
      </c>
      <c r="B146" s="7" t="s">
        <v>197</v>
      </c>
      <c r="C146" s="7">
        <v>1953</v>
      </c>
    </row>
    <row r="147" spans="1:3" x14ac:dyDescent="0.35">
      <c r="A147" s="7" t="s">
        <v>232</v>
      </c>
      <c r="B147" s="7" t="s">
        <v>330</v>
      </c>
      <c r="C147" s="7">
        <v>1952</v>
      </c>
    </row>
    <row r="148" spans="1:3" x14ac:dyDescent="0.35">
      <c r="A148" s="8" t="s">
        <v>86</v>
      </c>
      <c r="B148" s="7" t="s">
        <v>197</v>
      </c>
      <c r="C148" s="8">
        <v>1952</v>
      </c>
    </row>
    <row r="149" spans="1:3" x14ac:dyDescent="0.35">
      <c r="A149" s="8" t="s">
        <v>223</v>
      </c>
      <c r="B149" s="7" t="s">
        <v>330</v>
      </c>
      <c r="C149" s="8">
        <v>1951</v>
      </c>
    </row>
    <row r="150" spans="1:3" x14ac:dyDescent="0.35">
      <c r="A150" s="7" t="s">
        <v>88</v>
      </c>
      <c r="B150" s="7" t="s">
        <v>197</v>
      </c>
      <c r="C150" s="7">
        <v>1951</v>
      </c>
    </row>
    <row r="151" spans="1:3" x14ac:dyDescent="0.35">
      <c r="A151" s="7" t="s">
        <v>239</v>
      </c>
      <c r="B151" s="7" t="s">
        <v>330</v>
      </c>
      <c r="C151" s="7">
        <v>1950</v>
      </c>
    </row>
    <row r="152" spans="1:3" x14ac:dyDescent="0.35">
      <c r="A152" s="8" t="s">
        <v>84</v>
      </c>
      <c r="B152" s="7" t="s">
        <v>197</v>
      </c>
      <c r="C152" s="8">
        <v>1950</v>
      </c>
    </row>
    <row r="153" spans="1:3" x14ac:dyDescent="0.35">
      <c r="A153" s="8" t="s">
        <v>237</v>
      </c>
      <c r="B153" s="7" t="s">
        <v>330</v>
      </c>
      <c r="C153" s="8">
        <v>1949</v>
      </c>
    </row>
    <row r="154" spans="1:3" x14ac:dyDescent="0.35">
      <c r="A154" s="7" t="s">
        <v>84</v>
      </c>
      <c r="B154" s="7" t="s">
        <v>197</v>
      </c>
      <c r="C154" s="7">
        <v>1949</v>
      </c>
    </row>
    <row r="155" spans="1:3" x14ac:dyDescent="0.35">
      <c r="A155" s="7" t="s">
        <v>223</v>
      </c>
      <c r="B155" s="7" t="s">
        <v>330</v>
      </c>
      <c r="C155" s="7">
        <v>1948</v>
      </c>
    </row>
    <row r="156" spans="1:3" x14ac:dyDescent="0.35">
      <c r="A156" s="8" t="s">
        <v>71</v>
      </c>
      <c r="B156" s="7" t="s">
        <v>197</v>
      </c>
      <c r="C156" s="8">
        <v>1948</v>
      </c>
    </row>
    <row r="157" spans="1:3" x14ac:dyDescent="0.35">
      <c r="A157" s="8" t="s">
        <v>223</v>
      </c>
      <c r="B157" s="7" t="s">
        <v>330</v>
      </c>
      <c r="C157" s="8">
        <v>1947</v>
      </c>
    </row>
    <row r="158" spans="1:3" x14ac:dyDescent="0.35">
      <c r="A158" s="7" t="s">
        <v>80</v>
      </c>
      <c r="B158" s="7" t="s">
        <v>197</v>
      </c>
      <c r="C158" s="7">
        <v>1947</v>
      </c>
    </row>
    <row r="159" spans="1:3" x14ac:dyDescent="0.35">
      <c r="A159" s="7" t="s">
        <v>223</v>
      </c>
      <c r="B159" s="7" t="s">
        <v>330</v>
      </c>
      <c r="C159" s="7">
        <v>1946</v>
      </c>
    </row>
    <row r="160" spans="1:3" x14ac:dyDescent="0.35">
      <c r="A160" s="8" t="s">
        <v>74</v>
      </c>
      <c r="B160" s="7" t="s">
        <v>197</v>
      </c>
      <c r="C160" s="8">
        <v>1946</v>
      </c>
    </row>
    <row r="161" spans="1:3" x14ac:dyDescent="0.35">
      <c r="A161" s="7" t="s">
        <v>223</v>
      </c>
      <c r="B161" s="7" t="s">
        <v>330</v>
      </c>
      <c r="C161" s="7">
        <v>1940</v>
      </c>
    </row>
    <row r="162" spans="1:3" x14ac:dyDescent="0.35">
      <c r="A162" s="7" t="s">
        <v>71</v>
      </c>
      <c r="B162" s="7" t="s">
        <v>197</v>
      </c>
      <c r="C162" s="7">
        <v>1940</v>
      </c>
    </row>
    <row r="163" spans="1:3" x14ac:dyDescent="0.35">
      <c r="A163" s="8" t="s">
        <v>225</v>
      </c>
      <c r="B163" s="7" t="s">
        <v>330</v>
      </c>
      <c r="C163" s="8">
        <v>1939</v>
      </c>
    </row>
    <row r="164" spans="1:3" x14ac:dyDescent="0.35">
      <c r="A164" s="8" t="s">
        <v>74</v>
      </c>
      <c r="B164" s="7" t="s">
        <v>197</v>
      </c>
      <c r="C164" s="8">
        <v>1939</v>
      </c>
    </row>
    <row r="165" spans="1:3" x14ac:dyDescent="0.35">
      <c r="A165" s="7" t="s">
        <v>227</v>
      </c>
      <c r="B165" s="7" t="s">
        <v>330</v>
      </c>
      <c r="C165" s="7">
        <v>1938</v>
      </c>
    </row>
    <row r="166" spans="1:3" x14ac:dyDescent="0.35">
      <c r="A166" s="7" t="s">
        <v>76</v>
      </c>
      <c r="B166" s="7" t="s">
        <v>197</v>
      </c>
      <c r="C166" s="7">
        <v>1938</v>
      </c>
    </row>
    <row r="167" spans="1:3" x14ac:dyDescent="0.35">
      <c r="A167" s="8" t="s">
        <v>223</v>
      </c>
      <c r="B167" s="7" t="s">
        <v>330</v>
      </c>
      <c r="C167" s="8">
        <v>1937</v>
      </c>
    </row>
    <row r="168" spans="1:3" x14ac:dyDescent="0.35">
      <c r="A168" s="8" t="s">
        <v>73</v>
      </c>
      <c r="B168" s="7" t="s">
        <v>197</v>
      </c>
      <c r="C168" s="8">
        <v>1937</v>
      </c>
    </row>
    <row r="169" spans="1:3" x14ac:dyDescent="0.35">
      <c r="A169" s="7" t="s">
        <v>217</v>
      </c>
      <c r="B169" s="7" t="s">
        <v>330</v>
      </c>
      <c r="C169" s="7">
        <v>1936</v>
      </c>
    </row>
    <row r="170" spans="1:3" x14ac:dyDescent="0.35">
      <c r="A170" s="7" t="s">
        <v>71</v>
      </c>
      <c r="B170" s="7" t="s">
        <v>197</v>
      </c>
      <c r="C170" s="7">
        <v>1936</v>
      </c>
    </row>
    <row r="171" spans="1:3" x14ac:dyDescent="0.35">
      <c r="A171" s="8" t="s">
        <v>220</v>
      </c>
      <c r="B171" s="7" t="s">
        <v>330</v>
      </c>
      <c r="C171" s="8">
        <v>1935</v>
      </c>
    </row>
    <row r="172" spans="1:3" x14ac:dyDescent="0.35">
      <c r="A172" s="8" t="s">
        <v>63</v>
      </c>
      <c r="B172" s="7" t="s">
        <v>197</v>
      </c>
      <c r="C172" s="8">
        <v>1935</v>
      </c>
    </row>
    <row r="173" spans="1:3" x14ac:dyDescent="0.35">
      <c r="A173" s="7" t="s">
        <v>217</v>
      </c>
      <c r="B173" s="7" t="s">
        <v>330</v>
      </c>
      <c r="C173" s="7">
        <v>1934</v>
      </c>
    </row>
    <row r="174" spans="1:3" x14ac:dyDescent="0.35">
      <c r="A174" s="7" t="s">
        <v>68</v>
      </c>
      <c r="B174" s="7" t="s">
        <v>197</v>
      </c>
      <c r="C174" s="7">
        <v>1934</v>
      </c>
    </row>
    <row r="175" spans="1:3" x14ac:dyDescent="0.35">
      <c r="A175" s="8" t="s">
        <v>217</v>
      </c>
      <c r="B175" s="7" t="s">
        <v>330</v>
      </c>
      <c r="C175" s="8">
        <v>1933</v>
      </c>
    </row>
    <row r="176" spans="1:3" x14ac:dyDescent="0.35">
      <c r="A176" s="8" t="s">
        <v>63</v>
      </c>
      <c r="B176" s="7" t="s">
        <v>197</v>
      </c>
      <c r="C176" s="8">
        <v>1933</v>
      </c>
    </row>
    <row r="177" spans="1:3" x14ac:dyDescent="0.35">
      <c r="A177" s="7" t="s">
        <v>212</v>
      </c>
      <c r="B177" s="7" t="s">
        <v>330</v>
      </c>
      <c r="C177" s="7">
        <v>1932</v>
      </c>
    </row>
    <row r="178" spans="1:3" x14ac:dyDescent="0.35">
      <c r="A178" s="7" t="s">
        <v>63</v>
      </c>
      <c r="B178" s="7" t="s">
        <v>197</v>
      </c>
      <c r="C178" s="7">
        <v>1932</v>
      </c>
    </row>
    <row r="179" spans="1:3" x14ac:dyDescent="0.35">
      <c r="A179" s="8" t="s">
        <v>212</v>
      </c>
      <c r="B179" s="7" t="s">
        <v>330</v>
      </c>
      <c r="C179" s="8">
        <v>1931</v>
      </c>
    </row>
    <row r="180" spans="1:3" x14ac:dyDescent="0.35">
      <c r="A180" s="8" t="s">
        <v>63</v>
      </c>
      <c r="B180" s="7" t="s">
        <v>197</v>
      </c>
      <c r="C180" s="8">
        <v>1931</v>
      </c>
    </row>
    <row r="181" spans="1:3" x14ac:dyDescent="0.35">
      <c r="A181" s="7" t="s">
        <v>204</v>
      </c>
      <c r="B181" s="7" t="s">
        <v>330</v>
      </c>
      <c r="C181" s="7">
        <v>1930</v>
      </c>
    </row>
    <row r="182" spans="1:3" x14ac:dyDescent="0.35">
      <c r="A182" s="7" t="s">
        <v>60</v>
      </c>
      <c r="B182" s="7" t="s">
        <v>197</v>
      </c>
      <c r="C182" s="7">
        <v>1930</v>
      </c>
    </row>
    <row r="183" spans="1:3" x14ac:dyDescent="0.35">
      <c r="A183" s="8" t="s">
        <v>204</v>
      </c>
      <c r="B183" s="7" t="s">
        <v>330</v>
      </c>
      <c r="C183" s="8">
        <v>1929</v>
      </c>
    </row>
    <row r="184" spans="1:3" x14ac:dyDescent="0.35">
      <c r="A184" s="8" t="s">
        <v>58</v>
      </c>
      <c r="B184" s="7" t="s">
        <v>197</v>
      </c>
      <c r="C184" s="8">
        <v>1929</v>
      </c>
    </row>
    <row r="185" spans="1:3" x14ac:dyDescent="0.35">
      <c r="A185" s="7" t="s">
        <v>204</v>
      </c>
      <c r="B185" s="7" t="s">
        <v>330</v>
      </c>
      <c r="C185" s="7">
        <v>1928</v>
      </c>
    </row>
    <row r="186" spans="1:3" x14ac:dyDescent="0.35">
      <c r="A186" s="7" t="s">
        <v>55</v>
      </c>
      <c r="B186" s="7" t="s">
        <v>197</v>
      </c>
      <c r="C186" s="7">
        <v>1928</v>
      </c>
    </row>
    <row r="187" spans="1:3" x14ac:dyDescent="0.35">
      <c r="A187" s="8" t="s">
        <v>199</v>
      </c>
      <c r="B187" s="7" t="s">
        <v>330</v>
      </c>
      <c r="C187" s="8">
        <v>1927</v>
      </c>
    </row>
    <row r="188" spans="1:3" x14ac:dyDescent="0.35">
      <c r="A188" s="8" t="s">
        <v>31</v>
      </c>
      <c r="B188" s="7" t="s">
        <v>197</v>
      </c>
      <c r="C188" s="8">
        <v>1927</v>
      </c>
    </row>
    <row r="189" spans="1:3" x14ac:dyDescent="0.35">
      <c r="A189" s="7" t="s">
        <v>204</v>
      </c>
      <c r="B189" s="7" t="s">
        <v>330</v>
      </c>
      <c r="C189" s="7">
        <v>1926</v>
      </c>
    </row>
    <row r="190" spans="1:3" x14ac:dyDescent="0.35">
      <c r="A190" s="7" t="s">
        <v>51</v>
      </c>
      <c r="B190" s="7" t="s">
        <v>197</v>
      </c>
      <c r="C190" s="7">
        <v>1926</v>
      </c>
    </row>
    <row r="191" spans="1:3" x14ac:dyDescent="0.35">
      <c r="A191" s="8" t="s">
        <v>204</v>
      </c>
      <c r="B191" s="7" t="s">
        <v>330</v>
      </c>
      <c r="C191" s="8">
        <v>1925</v>
      </c>
    </row>
    <row r="192" spans="1:3" x14ac:dyDescent="0.35">
      <c r="A192" s="8" t="s">
        <v>44</v>
      </c>
      <c r="B192" s="7" t="s">
        <v>197</v>
      </c>
      <c r="C192" s="8">
        <v>1925</v>
      </c>
    </row>
    <row r="193" spans="1:3" x14ac:dyDescent="0.35">
      <c r="A193" s="7" t="s">
        <v>202</v>
      </c>
      <c r="B193" s="7" t="s">
        <v>330</v>
      </c>
      <c r="C193" s="7">
        <v>1924</v>
      </c>
    </row>
    <row r="194" spans="1:3" x14ac:dyDescent="0.35">
      <c r="A194" s="7" t="s">
        <v>44</v>
      </c>
      <c r="B194" s="7" t="s">
        <v>197</v>
      </c>
      <c r="C194" s="7">
        <v>1924</v>
      </c>
    </row>
    <row r="195" spans="1:3" x14ac:dyDescent="0.35">
      <c r="A195" s="8" t="s">
        <v>198</v>
      </c>
      <c r="B195" s="7" t="s">
        <v>330</v>
      </c>
      <c r="C195" s="8">
        <v>1923</v>
      </c>
    </row>
    <row r="196" spans="1:3" x14ac:dyDescent="0.35">
      <c r="A196" s="8" t="s">
        <v>38</v>
      </c>
      <c r="B196" s="7" t="s">
        <v>197</v>
      </c>
      <c r="C196" s="8">
        <v>1923</v>
      </c>
    </row>
    <row r="197" spans="1:3" x14ac:dyDescent="0.35">
      <c r="A197" s="7" t="s">
        <v>198</v>
      </c>
      <c r="B197" s="7" t="s">
        <v>330</v>
      </c>
      <c r="C197" s="7">
        <v>1922</v>
      </c>
    </row>
    <row r="198" spans="1:3" x14ac:dyDescent="0.35">
      <c r="A198" s="7" t="s">
        <v>44</v>
      </c>
      <c r="B198" s="7" t="s">
        <v>197</v>
      </c>
      <c r="C198" s="7">
        <v>1922</v>
      </c>
    </row>
    <row r="199" spans="1:3" x14ac:dyDescent="0.35">
      <c r="A199" s="8" t="s">
        <v>41</v>
      </c>
      <c r="B199" s="7" t="s">
        <v>197</v>
      </c>
      <c r="C199" s="8">
        <v>1921</v>
      </c>
    </row>
    <row r="200" spans="1:3" x14ac:dyDescent="0.35">
      <c r="A200" s="7" t="s">
        <v>38</v>
      </c>
      <c r="B200" s="7" t="s">
        <v>197</v>
      </c>
      <c r="C200" s="7">
        <v>1920</v>
      </c>
    </row>
    <row r="201" spans="1:3" x14ac:dyDescent="0.35">
      <c r="A201" s="8" t="s">
        <v>35</v>
      </c>
      <c r="B201" s="7" t="s">
        <v>197</v>
      </c>
      <c r="C201" s="8">
        <v>1919</v>
      </c>
    </row>
    <row r="202" spans="1:3" x14ac:dyDescent="0.35">
      <c r="A202" s="7" t="s">
        <v>33</v>
      </c>
      <c r="B202" s="7" t="s">
        <v>197</v>
      </c>
      <c r="C202" s="7">
        <v>1915</v>
      </c>
    </row>
    <row r="203" spans="1:3" x14ac:dyDescent="0.35">
      <c r="A203" s="8" t="s">
        <v>30</v>
      </c>
      <c r="B203" s="7" t="s">
        <v>197</v>
      </c>
      <c r="C203" s="8">
        <v>1914</v>
      </c>
    </row>
    <row r="204" spans="1:3" x14ac:dyDescent="0.35">
      <c r="A204" s="7" t="s">
        <v>21</v>
      </c>
      <c r="B204" s="7" t="s">
        <v>197</v>
      </c>
      <c r="C204" s="7">
        <v>1913</v>
      </c>
    </row>
    <row r="205" spans="1:3" x14ac:dyDescent="0.35">
      <c r="A205" s="8" t="s">
        <v>26</v>
      </c>
      <c r="B205" s="7" t="s">
        <v>197</v>
      </c>
      <c r="C205" s="8">
        <v>1912</v>
      </c>
    </row>
    <row r="206" spans="1:3" x14ac:dyDescent="0.35">
      <c r="A206" s="7" t="s">
        <v>24</v>
      </c>
      <c r="B206" s="7" t="s">
        <v>197</v>
      </c>
      <c r="C206" s="7">
        <v>1911</v>
      </c>
    </row>
    <row r="207" spans="1:3" x14ac:dyDescent="0.35">
      <c r="A207" s="8" t="s">
        <v>9</v>
      </c>
      <c r="B207" s="7" t="s">
        <v>197</v>
      </c>
      <c r="C207" s="8">
        <v>1910</v>
      </c>
    </row>
    <row r="208" spans="1:3" x14ac:dyDescent="0.35">
      <c r="A208" s="7" t="s">
        <v>12</v>
      </c>
      <c r="B208" s="7" t="s">
        <v>197</v>
      </c>
      <c r="C208" s="7">
        <v>1909</v>
      </c>
    </row>
    <row r="209" spans="1:3" x14ac:dyDescent="0.35">
      <c r="A209" s="8" t="s">
        <v>18</v>
      </c>
      <c r="B209" s="7" t="s">
        <v>197</v>
      </c>
      <c r="C209" s="8">
        <v>1908</v>
      </c>
    </row>
    <row r="210" spans="1:3" x14ac:dyDescent="0.35">
      <c r="A210" s="7" t="s">
        <v>15</v>
      </c>
      <c r="B210" s="7" t="s">
        <v>197</v>
      </c>
      <c r="C210" s="7">
        <v>1907</v>
      </c>
    </row>
    <row r="211" spans="1:3" x14ac:dyDescent="0.35">
      <c r="A211" s="8" t="s">
        <v>12</v>
      </c>
      <c r="B211" s="7" t="s">
        <v>197</v>
      </c>
      <c r="C211" s="8">
        <v>1906</v>
      </c>
    </row>
    <row r="212" spans="1:3" x14ac:dyDescent="0.35">
      <c r="A212" s="7" t="s">
        <v>9</v>
      </c>
      <c r="B212" s="7" t="s">
        <v>197</v>
      </c>
      <c r="C212" s="7">
        <v>1905</v>
      </c>
    </row>
    <row r="213" spans="1:3" x14ac:dyDescent="0.35">
      <c r="A213" s="8" t="s">
        <v>445</v>
      </c>
      <c r="B213" s="7" t="s">
        <v>330</v>
      </c>
      <c r="C213" s="8">
        <v>2024</v>
      </c>
    </row>
    <row r="214" spans="1:3" x14ac:dyDescent="0.35">
      <c r="A214" s="8" t="s">
        <v>195</v>
      </c>
      <c r="B214" s="7" t="s">
        <v>197</v>
      </c>
      <c r="C214" s="22">
        <v>2024</v>
      </c>
    </row>
    <row r="215" spans="1:3" x14ac:dyDescent="0.35">
      <c r="A215" s="10" t="s">
        <v>437</v>
      </c>
      <c r="B215" s="7" t="s">
        <v>330</v>
      </c>
      <c r="C215" s="23">
        <v>2023</v>
      </c>
    </row>
    <row r="216" spans="1:3" x14ac:dyDescent="0.35">
      <c r="A216" s="10" t="s">
        <v>439</v>
      </c>
      <c r="B216" s="7" t="s">
        <v>197</v>
      </c>
      <c r="C216" s="23">
        <v>2023</v>
      </c>
    </row>
    <row r="217" spans="1:3" x14ac:dyDescent="0.35">
      <c r="A217" s="8" t="s">
        <v>329</v>
      </c>
      <c r="B217" s="7" t="s">
        <v>330</v>
      </c>
      <c r="C217" s="8">
        <v>2022</v>
      </c>
    </row>
    <row r="218" spans="1:3" x14ac:dyDescent="0.35">
      <c r="A218" s="8" t="s">
        <v>195</v>
      </c>
      <c r="B218" s="7" t="s">
        <v>197</v>
      </c>
      <c r="C218" s="8">
        <v>2022</v>
      </c>
    </row>
    <row r="219" spans="1:3" x14ac:dyDescent="0.35">
      <c r="A219" s="7" t="s">
        <v>327</v>
      </c>
      <c r="B219" s="7" t="s">
        <v>330</v>
      </c>
      <c r="C219" s="7">
        <v>2021</v>
      </c>
    </row>
    <row r="220" spans="1:3" x14ac:dyDescent="0.35">
      <c r="A220" s="7" t="s">
        <v>195</v>
      </c>
      <c r="B220" s="7" t="s">
        <v>197</v>
      </c>
      <c r="C220" s="7">
        <v>2021</v>
      </c>
    </row>
    <row r="221" spans="1:3" x14ac:dyDescent="0.35">
      <c r="A221" s="8" t="s">
        <v>325</v>
      </c>
      <c r="B221" s="7" t="s">
        <v>330</v>
      </c>
      <c r="C221" s="8">
        <v>2020</v>
      </c>
    </row>
    <row r="222" spans="1:3" x14ac:dyDescent="0.35">
      <c r="A222" s="8" t="s">
        <v>193</v>
      </c>
      <c r="B222" s="7" t="s">
        <v>197</v>
      </c>
      <c r="C222" s="8">
        <v>2020</v>
      </c>
    </row>
    <row r="223" spans="1:3" x14ac:dyDescent="0.35">
      <c r="A223" s="7" t="s">
        <v>323</v>
      </c>
      <c r="B223" s="7" t="s">
        <v>330</v>
      </c>
      <c r="C223" s="7">
        <v>2019</v>
      </c>
    </row>
    <row r="224" spans="1:3" x14ac:dyDescent="0.35">
      <c r="A224" s="7" t="s">
        <v>185</v>
      </c>
      <c r="B224" s="7" t="s">
        <v>197</v>
      </c>
      <c r="C224" s="7">
        <v>2019</v>
      </c>
    </row>
    <row r="225" spans="1:3" x14ac:dyDescent="0.35">
      <c r="A225" s="8" t="s">
        <v>321</v>
      </c>
      <c r="B225" s="7" t="s">
        <v>330</v>
      </c>
      <c r="C225" s="8">
        <v>2018</v>
      </c>
    </row>
    <row r="226" spans="1:3" x14ac:dyDescent="0.35">
      <c r="A226" s="8" t="s">
        <v>191</v>
      </c>
      <c r="B226" s="7" t="s">
        <v>197</v>
      </c>
      <c r="C226" s="8">
        <v>2018</v>
      </c>
    </row>
    <row r="227" spans="1:3" x14ac:dyDescent="0.35">
      <c r="A227" s="7" t="s">
        <v>302</v>
      </c>
      <c r="B227" s="7" t="s">
        <v>330</v>
      </c>
      <c r="C227" s="7">
        <v>2017</v>
      </c>
    </row>
    <row r="228" spans="1:3" x14ac:dyDescent="0.35">
      <c r="A228" s="7" t="s">
        <v>185</v>
      </c>
      <c r="B228" s="7" t="s">
        <v>197</v>
      </c>
      <c r="C228" s="7">
        <v>2017</v>
      </c>
    </row>
    <row r="229" spans="1:3" x14ac:dyDescent="0.35">
      <c r="A229" s="8" t="s">
        <v>301</v>
      </c>
      <c r="B229" s="7" t="s">
        <v>330</v>
      </c>
      <c r="C229" s="8">
        <v>2016</v>
      </c>
    </row>
    <row r="230" spans="1:3" x14ac:dyDescent="0.35">
      <c r="A230" s="8" t="s">
        <v>186</v>
      </c>
      <c r="B230" s="7" t="s">
        <v>197</v>
      </c>
      <c r="C230" s="8">
        <v>2016</v>
      </c>
    </row>
    <row r="231" spans="1:3" x14ac:dyDescent="0.35">
      <c r="A231" s="7" t="s">
        <v>308</v>
      </c>
      <c r="B231" s="7" t="s">
        <v>330</v>
      </c>
      <c r="C231" s="7">
        <v>2015</v>
      </c>
    </row>
    <row r="232" spans="1:3" x14ac:dyDescent="0.35">
      <c r="A232" s="7" t="s">
        <v>186</v>
      </c>
      <c r="B232" s="7" t="s">
        <v>197</v>
      </c>
      <c r="C232" s="7">
        <v>2015</v>
      </c>
    </row>
    <row r="233" spans="1:3" x14ac:dyDescent="0.35">
      <c r="A233" s="8" t="s">
        <v>318</v>
      </c>
      <c r="B233" s="7" t="s">
        <v>330</v>
      </c>
      <c r="C233" s="8">
        <v>2014</v>
      </c>
    </row>
    <row r="234" spans="1:3" x14ac:dyDescent="0.35">
      <c r="A234" s="8" t="s">
        <v>185</v>
      </c>
      <c r="B234" s="7" t="s">
        <v>197</v>
      </c>
      <c r="C234" s="8">
        <v>2014</v>
      </c>
    </row>
    <row r="235" spans="1:3" x14ac:dyDescent="0.35">
      <c r="A235" s="7" t="s">
        <v>314</v>
      </c>
      <c r="B235" s="7" t="s">
        <v>330</v>
      </c>
      <c r="C235" s="7">
        <v>2013</v>
      </c>
    </row>
    <row r="236" spans="1:3" x14ac:dyDescent="0.35">
      <c r="A236" s="7" t="s">
        <v>186</v>
      </c>
      <c r="B236" s="7" t="s">
        <v>197</v>
      </c>
      <c r="C236" s="7">
        <v>2013</v>
      </c>
    </row>
    <row r="237" spans="1:3" x14ac:dyDescent="0.35">
      <c r="A237" s="8" t="s">
        <v>308</v>
      </c>
      <c r="B237" s="7" t="s">
        <v>330</v>
      </c>
      <c r="C237" s="8">
        <v>2012</v>
      </c>
    </row>
    <row r="238" spans="1:3" x14ac:dyDescent="0.35">
      <c r="A238" s="8" t="s">
        <v>185</v>
      </c>
      <c r="B238" s="7" t="s">
        <v>197</v>
      </c>
      <c r="C238" s="8">
        <v>2012</v>
      </c>
    </row>
    <row r="239" spans="1:3" x14ac:dyDescent="0.35">
      <c r="A239" s="7" t="s">
        <v>314</v>
      </c>
      <c r="B239" s="7" t="s">
        <v>330</v>
      </c>
      <c r="C239" s="7">
        <v>2011</v>
      </c>
    </row>
    <row r="240" spans="1:3" x14ac:dyDescent="0.35">
      <c r="A240" s="7" t="s">
        <v>186</v>
      </c>
      <c r="B240" s="7" t="s">
        <v>197</v>
      </c>
      <c r="C240" s="7">
        <v>2011</v>
      </c>
    </row>
    <row r="241" spans="1:3" x14ac:dyDescent="0.35">
      <c r="A241" s="8" t="s">
        <v>303</v>
      </c>
      <c r="B241" s="7" t="s">
        <v>330</v>
      </c>
      <c r="C241" s="8">
        <v>2010</v>
      </c>
    </row>
    <row r="242" spans="1:3" x14ac:dyDescent="0.35">
      <c r="A242" s="8" t="s">
        <v>186</v>
      </c>
      <c r="B242" s="7" t="s">
        <v>197</v>
      </c>
      <c r="C242" s="8">
        <v>2010</v>
      </c>
    </row>
    <row r="243" spans="1:3" x14ac:dyDescent="0.35">
      <c r="A243" s="7" t="s">
        <v>311</v>
      </c>
      <c r="B243" s="7" t="s">
        <v>330</v>
      </c>
      <c r="C243" s="7">
        <v>2009</v>
      </c>
    </row>
    <row r="244" spans="1:3" x14ac:dyDescent="0.35">
      <c r="A244" s="7" t="s">
        <v>177</v>
      </c>
      <c r="B244" s="7" t="s">
        <v>197</v>
      </c>
      <c r="C244" s="7">
        <v>2009</v>
      </c>
    </row>
    <row r="245" spans="1:3" x14ac:dyDescent="0.35">
      <c r="A245" s="8" t="s">
        <v>309</v>
      </c>
      <c r="B245" s="7" t="s">
        <v>330</v>
      </c>
      <c r="C245" s="8">
        <v>2008</v>
      </c>
    </row>
    <row r="246" spans="1:3" x14ac:dyDescent="0.35">
      <c r="A246" s="8" t="s">
        <v>184</v>
      </c>
      <c r="B246" s="7" t="s">
        <v>197</v>
      </c>
      <c r="C246" s="8">
        <v>2008</v>
      </c>
    </row>
    <row r="247" spans="1:3" x14ac:dyDescent="0.35">
      <c r="A247" s="7" t="s">
        <v>308</v>
      </c>
      <c r="B247" s="7" t="s">
        <v>330</v>
      </c>
      <c r="C247" s="7">
        <v>2007</v>
      </c>
    </row>
    <row r="248" spans="1:3" x14ac:dyDescent="0.35">
      <c r="A248" s="7" t="s">
        <v>182</v>
      </c>
      <c r="B248" s="7" t="s">
        <v>197</v>
      </c>
      <c r="C248" s="7">
        <v>2007</v>
      </c>
    </row>
    <row r="249" spans="1:3" x14ac:dyDescent="0.35">
      <c r="A249" s="28" t="s">
        <v>303</v>
      </c>
      <c r="B249" s="29" t="s">
        <v>330</v>
      </c>
      <c r="C249" s="28">
        <v>2006</v>
      </c>
    </row>
    <row r="250" spans="1:3" x14ac:dyDescent="0.35">
      <c r="A250" s="8" t="s">
        <v>180</v>
      </c>
      <c r="B250" s="7" t="s">
        <v>197</v>
      </c>
      <c r="C250" s="8">
        <v>2006</v>
      </c>
    </row>
    <row r="251" spans="1:3" x14ac:dyDescent="0.35">
      <c r="A251" s="7" t="s">
        <v>299</v>
      </c>
      <c r="B251" s="7" t="s">
        <v>330</v>
      </c>
      <c r="C251" s="7">
        <v>2005</v>
      </c>
    </row>
    <row r="252" spans="1:3" x14ac:dyDescent="0.35">
      <c r="A252" s="7" t="s">
        <v>178</v>
      </c>
      <c r="B252" s="7" t="s">
        <v>197</v>
      </c>
      <c r="C252" s="7">
        <v>2005</v>
      </c>
    </row>
    <row r="253" spans="1:3" x14ac:dyDescent="0.35">
      <c r="A253" s="8" t="s">
        <v>304</v>
      </c>
      <c r="B253" s="7" t="s">
        <v>330</v>
      </c>
      <c r="C253" s="8">
        <v>2004</v>
      </c>
    </row>
    <row r="254" spans="1:3" x14ac:dyDescent="0.35">
      <c r="A254" s="8" t="s">
        <v>174</v>
      </c>
      <c r="B254" s="7" t="s">
        <v>197</v>
      </c>
      <c r="C254" s="8">
        <v>2004</v>
      </c>
    </row>
    <row r="255" spans="1:3" x14ac:dyDescent="0.35">
      <c r="A255" s="7" t="s">
        <v>302</v>
      </c>
      <c r="B255" s="7" t="s">
        <v>330</v>
      </c>
      <c r="C255" s="7">
        <v>2003</v>
      </c>
    </row>
    <row r="256" spans="1:3" x14ac:dyDescent="0.35">
      <c r="A256" s="7" t="s">
        <v>175</v>
      </c>
      <c r="B256" s="7" t="s">
        <v>197</v>
      </c>
      <c r="C256" s="7">
        <v>2003</v>
      </c>
    </row>
    <row r="257" spans="1:3" x14ac:dyDescent="0.35">
      <c r="A257" s="8" t="s">
        <v>296</v>
      </c>
      <c r="B257" s="7" t="s">
        <v>330</v>
      </c>
      <c r="C257" s="8">
        <v>2002</v>
      </c>
    </row>
    <row r="258" spans="1:3" x14ac:dyDescent="0.35">
      <c r="A258" s="8" t="s">
        <v>174</v>
      </c>
      <c r="B258" s="7" t="s">
        <v>197</v>
      </c>
      <c r="C258" s="8">
        <v>2002</v>
      </c>
    </row>
    <row r="259" spans="1:3" x14ac:dyDescent="0.35">
      <c r="A259" s="7" t="s">
        <v>296</v>
      </c>
      <c r="B259" s="7" t="s">
        <v>330</v>
      </c>
      <c r="C259" s="7">
        <v>2001</v>
      </c>
    </row>
    <row r="260" spans="1:3" x14ac:dyDescent="0.35">
      <c r="A260" s="7" t="s">
        <v>171</v>
      </c>
      <c r="B260" s="7" t="s">
        <v>197</v>
      </c>
      <c r="C260" s="7">
        <v>2001</v>
      </c>
    </row>
    <row r="261" spans="1:3" x14ac:dyDescent="0.35">
      <c r="A261" s="8" t="s">
        <v>296</v>
      </c>
      <c r="B261" s="7" t="s">
        <v>330</v>
      </c>
      <c r="C261" s="8">
        <v>2000</v>
      </c>
    </row>
    <row r="262" spans="1:3" x14ac:dyDescent="0.35">
      <c r="A262" s="8" t="s">
        <v>168</v>
      </c>
      <c r="B262" s="7" t="s">
        <v>197</v>
      </c>
      <c r="C262" s="8">
        <v>2000</v>
      </c>
    </row>
    <row r="263" spans="1:3" x14ac:dyDescent="0.35">
      <c r="A263" s="7" t="s">
        <v>298</v>
      </c>
      <c r="B263" s="7" t="s">
        <v>330</v>
      </c>
      <c r="C263" s="7">
        <v>1999</v>
      </c>
    </row>
    <row r="264" spans="1:3" x14ac:dyDescent="0.35">
      <c r="A264" s="7" t="s">
        <v>169</v>
      </c>
      <c r="B264" s="7" t="s">
        <v>197</v>
      </c>
      <c r="C264" s="7">
        <v>1999</v>
      </c>
    </row>
    <row r="265" spans="1:3" x14ac:dyDescent="0.35">
      <c r="A265" s="8" t="s">
        <v>297</v>
      </c>
      <c r="B265" s="7" t="s">
        <v>330</v>
      </c>
      <c r="C265" s="8">
        <v>1998</v>
      </c>
    </row>
    <row r="266" spans="1:3" x14ac:dyDescent="0.35">
      <c r="A266" s="8" t="s">
        <v>167</v>
      </c>
      <c r="B266" s="7" t="s">
        <v>197</v>
      </c>
      <c r="C266" s="8">
        <v>1998</v>
      </c>
    </row>
    <row r="267" spans="1:3" x14ac:dyDescent="0.35">
      <c r="A267" s="7" t="s">
        <v>294</v>
      </c>
      <c r="B267" s="7" t="s">
        <v>330</v>
      </c>
      <c r="C267" s="7">
        <v>1997</v>
      </c>
    </row>
    <row r="268" spans="1:3" x14ac:dyDescent="0.35">
      <c r="A268" s="7" t="s">
        <v>164</v>
      </c>
      <c r="B268" s="7" t="s">
        <v>197</v>
      </c>
      <c r="C268" s="7">
        <v>1997</v>
      </c>
    </row>
    <row r="269" spans="1:3" x14ac:dyDescent="0.35">
      <c r="A269" s="8" t="s">
        <v>295</v>
      </c>
      <c r="B269" s="7" t="s">
        <v>330</v>
      </c>
      <c r="C269" s="8">
        <v>1996</v>
      </c>
    </row>
    <row r="270" spans="1:3" x14ac:dyDescent="0.35">
      <c r="A270" s="8" t="s">
        <v>162</v>
      </c>
      <c r="B270" s="7" t="s">
        <v>197</v>
      </c>
      <c r="C270" s="8">
        <v>1996</v>
      </c>
    </row>
    <row r="271" spans="1:3" x14ac:dyDescent="0.35">
      <c r="A271" s="7" t="s">
        <v>293</v>
      </c>
      <c r="B271" s="7" t="s">
        <v>330</v>
      </c>
      <c r="C271" s="7">
        <v>1995</v>
      </c>
    </row>
    <row r="272" spans="1:3" x14ac:dyDescent="0.35">
      <c r="A272" s="7" t="s">
        <v>159</v>
      </c>
      <c r="B272" s="7" t="s">
        <v>197</v>
      </c>
      <c r="C272" s="7">
        <v>1995</v>
      </c>
    </row>
    <row r="273" spans="1:3" x14ac:dyDescent="0.35">
      <c r="A273" s="8" t="s">
        <v>293</v>
      </c>
      <c r="B273" s="7" t="s">
        <v>330</v>
      </c>
      <c r="C273" s="8">
        <v>1994</v>
      </c>
    </row>
    <row r="274" spans="1:3" x14ac:dyDescent="0.35">
      <c r="A274" s="8" t="s">
        <v>160</v>
      </c>
      <c r="B274" s="7" t="s">
        <v>197</v>
      </c>
      <c r="C274" s="8">
        <v>1994</v>
      </c>
    </row>
    <row r="275" spans="1:3" x14ac:dyDescent="0.35">
      <c r="A275" s="7" t="s">
        <v>287</v>
      </c>
      <c r="B275" s="7" t="s">
        <v>330</v>
      </c>
      <c r="C275" s="7">
        <v>1993</v>
      </c>
    </row>
    <row r="276" spans="1:3" x14ac:dyDescent="0.35">
      <c r="A276" s="7" t="s">
        <v>149</v>
      </c>
      <c r="B276" s="7" t="s">
        <v>197</v>
      </c>
      <c r="C276" s="7">
        <v>1993</v>
      </c>
    </row>
    <row r="277" spans="1:3" x14ac:dyDescent="0.35">
      <c r="A277" s="8" t="s">
        <v>288</v>
      </c>
      <c r="B277" s="7" t="s">
        <v>330</v>
      </c>
      <c r="C277" s="8">
        <v>1992</v>
      </c>
    </row>
    <row r="278" spans="1:3" x14ac:dyDescent="0.35">
      <c r="A278" s="8" t="s">
        <v>149</v>
      </c>
      <c r="B278" s="7" t="s">
        <v>197</v>
      </c>
      <c r="C278" s="8">
        <v>1992</v>
      </c>
    </row>
    <row r="279" spans="1:3" x14ac:dyDescent="0.35">
      <c r="A279" s="7" t="s">
        <v>290</v>
      </c>
      <c r="B279" s="7" t="s">
        <v>330</v>
      </c>
      <c r="C279" s="7">
        <v>1991</v>
      </c>
    </row>
    <row r="280" spans="1:3" x14ac:dyDescent="0.35">
      <c r="A280" s="7" t="s">
        <v>146</v>
      </c>
      <c r="B280" s="7" t="s">
        <v>197</v>
      </c>
      <c r="C280" s="7">
        <v>1991</v>
      </c>
    </row>
    <row r="281" spans="1:3" x14ac:dyDescent="0.35">
      <c r="A281" s="8" t="s">
        <v>288</v>
      </c>
      <c r="B281" s="7" t="s">
        <v>330</v>
      </c>
      <c r="C281" s="8">
        <v>1990</v>
      </c>
    </row>
    <row r="282" spans="1:3" x14ac:dyDescent="0.35">
      <c r="A282" s="28" t="s">
        <v>149</v>
      </c>
      <c r="B282" s="29" t="s">
        <v>197</v>
      </c>
      <c r="C282" s="28">
        <v>1990</v>
      </c>
    </row>
    <row r="283" spans="1:3" x14ac:dyDescent="0.35">
      <c r="A283" s="7" t="s">
        <v>285</v>
      </c>
      <c r="B283" s="7" t="s">
        <v>330</v>
      </c>
      <c r="C283" s="7">
        <v>1989</v>
      </c>
    </row>
    <row r="284" spans="1:3" x14ac:dyDescent="0.35">
      <c r="A284" s="7" t="s">
        <v>152</v>
      </c>
      <c r="B284" s="7" t="s">
        <v>197</v>
      </c>
      <c r="C284" s="7">
        <v>1989</v>
      </c>
    </row>
    <row r="285" spans="1:3" x14ac:dyDescent="0.35">
      <c r="A285" s="8" t="s">
        <v>268</v>
      </c>
      <c r="B285" s="7" t="s">
        <v>330</v>
      </c>
      <c r="C285" s="8">
        <v>1988</v>
      </c>
    </row>
    <row r="286" spans="1:3" x14ac:dyDescent="0.35">
      <c r="A286" s="8" t="s">
        <v>151</v>
      </c>
      <c r="B286" s="7" t="s">
        <v>197</v>
      </c>
      <c r="C286" s="8">
        <v>1988</v>
      </c>
    </row>
    <row r="287" spans="1:3" x14ac:dyDescent="0.35">
      <c r="A287" s="7" t="s">
        <v>282</v>
      </c>
      <c r="B287" s="7" t="s">
        <v>330</v>
      </c>
      <c r="C287" s="7">
        <v>1987</v>
      </c>
    </row>
    <row r="288" spans="1:3" x14ac:dyDescent="0.35">
      <c r="A288" s="7" t="s">
        <v>151</v>
      </c>
      <c r="B288" s="7" t="s">
        <v>197</v>
      </c>
      <c r="C288" s="7">
        <v>1987</v>
      </c>
    </row>
    <row r="289" spans="1:3" x14ac:dyDescent="0.35">
      <c r="A289" s="7" t="s">
        <v>268</v>
      </c>
      <c r="B289" s="7" t="s">
        <v>330</v>
      </c>
      <c r="C289" s="7">
        <v>1985</v>
      </c>
    </row>
    <row r="290" spans="1:3" x14ac:dyDescent="0.35">
      <c r="A290" s="8" t="s">
        <v>145</v>
      </c>
      <c r="B290" s="7" t="s">
        <v>197</v>
      </c>
      <c r="C290" s="8">
        <v>1985</v>
      </c>
    </row>
    <row r="291" spans="1:3" x14ac:dyDescent="0.35">
      <c r="A291" s="8" t="s">
        <v>285</v>
      </c>
      <c r="B291" s="7" t="s">
        <v>330</v>
      </c>
      <c r="C291" s="8">
        <v>1984</v>
      </c>
    </row>
    <row r="292" spans="1:3" x14ac:dyDescent="0.35">
      <c r="A292" s="7" t="s">
        <v>148</v>
      </c>
      <c r="B292" s="7" t="s">
        <v>197</v>
      </c>
      <c r="C292" s="7">
        <v>1984</v>
      </c>
    </row>
    <row r="293" spans="1:3" x14ac:dyDescent="0.35">
      <c r="A293" s="7" t="s">
        <v>284</v>
      </c>
      <c r="B293" s="7" t="s">
        <v>330</v>
      </c>
      <c r="C293" s="7">
        <v>1983</v>
      </c>
    </row>
    <row r="294" spans="1:3" x14ac:dyDescent="0.35">
      <c r="A294" s="8" t="s">
        <v>146</v>
      </c>
      <c r="B294" s="7" t="s">
        <v>197</v>
      </c>
      <c r="C294" s="8">
        <v>1983</v>
      </c>
    </row>
    <row r="295" spans="1:3" x14ac:dyDescent="0.35">
      <c r="A295" s="8" t="s">
        <v>282</v>
      </c>
      <c r="B295" s="7" t="s">
        <v>330</v>
      </c>
      <c r="C295" s="8">
        <v>1982</v>
      </c>
    </row>
    <row r="296" spans="1:3" x14ac:dyDescent="0.35">
      <c r="A296" s="7" t="s">
        <v>143</v>
      </c>
      <c r="B296" s="7" t="s">
        <v>197</v>
      </c>
      <c r="C296" s="7">
        <v>1982</v>
      </c>
    </row>
    <row r="297" spans="1:3" x14ac:dyDescent="0.35">
      <c r="A297" s="7" t="s">
        <v>268</v>
      </c>
      <c r="B297" s="7" t="s">
        <v>330</v>
      </c>
      <c r="C297" s="7">
        <v>1981</v>
      </c>
    </row>
    <row r="298" spans="1:3" x14ac:dyDescent="0.35">
      <c r="A298" s="8" t="s">
        <v>143</v>
      </c>
      <c r="B298" s="7" t="s">
        <v>197</v>
      </c>
      <c r="C298" s="8">
        <v>1981</v>
      </c>
    </row>
    <row r="299" spans="1:3" x14ac:dyDescent="0.35">
      <c r="A299" s="8" t="s">
        <v>280</v>
      </c>
      <c r="B299" s="7" t="s">
        <v>330</v>
      </c>
      <c r="C299" s="8">
        <v>1980</v>
      </c>
    </row>
    <row r="300" spans="1:3" x14ac:dyDescent="0.35">
      <c r="A300" s="7" t="s">
        <v>141</v>
      </c>
      <c r="B300" s="7" t="s">
        <v>197</v>
      </c>
      <c r="C300" s="7">
        <v>1980</v>
      </c>
    </row>
    <row r="301" spans="1:3" x14ac:dyDescent="0.35">
      <c r="A301" s="7" t="s">
        <v>277</v>
      </c>
      <c r="B301" s="7" t="s">
        <v>330</v>
      </c>
      <c r="C301" s="7">
        <v>1979</v>
      </c>
    </row>
    <row r="302" spans="1:3" x14ac:dyDescent="0.35">
      <c r="A302" s="8" t="s">
        <v>139</v>
      </c>
      <c r="B302" s="7" t="s">
        <v>197</v>
      </c>
      <c r="C302" s="8">
        <v>1979</v>
      </c>
    </row>
    <row r="303" spans="1:3" x14ac:dyDescent="0.35">
      <c r="A303" s="8" t="s">
        <v>275</v>
      </c>
      <c r="B303" s="7" t="s">
        <v>330</v>
      </c>
      <c r="C303" s="8">
        <v>1978</v>
      </c>
    </row>
    <row r="304" spans="1:3" x14ac:dyDescent="0.35">
      <c r="A304" s="7" t="s">
        <v>137</v>
      </c>
      <c r="B304" s="7" t="s">
        <v>197</v>
      </c>
      <c r="C304" s="7">
        <v>1978</v>
      </c>
    </row>
    <row r="305" spans="1:3" x14ac:dyDescent="0.35">
      <c r="A305" s="7" t="s">
        <v>272</v>
      </c>
      <c r="B305" s="7" t="s">
        <v>330</v>
      </c>
      <c r="C305" s="20" t="s">
        <v>331</v>
      </c>
    </row>
    <row r="306" spans="1:3" x14ac:dyDescent="0.35">
      <c r="A306" s="8" t="s">
        <v>136</v>
      </c>
      <c r="B306" s="7" t="s">
        <v>197</v>
      </c>
      <c r="C306" s="19" t="s">
        <v>331</v>
      </c>
    </row>
    <row r="307" spans="1:3" x14ac:dyDescent="0.35">
      <c r="A307" s="8" t="s">
        <v>271</v>
      </c>
      <c r="B307" s="7" t="s">
        <v>330</v>
      </c>
      <c r="C307" s="19" t="s">
        <v>332</v>
      </c>
    </row>
    <row r="308" spans="1:3" x14ac:dyDescent="0.35">
      <c r="A308" s="7" t="s">
        <v>133</v>
      </c>
      <c r="B308" s="7" t="s">
        <v>197</v>
      </c>
      <c r="C308" s="20" t="s">
        <v>332</v>
      </c>
    </row>
    <row r="309" spans="1:3" x14ac:dyDescent="0.35">
      <c r="A309" s="7" t="s">
        <v>269</v>
      </c>
      <c r="B309" s="7" t="s">
        <v>330</v>
      </c>
      <c r="C309" s="7">
        <v>1976</v>
      </c>
    </row>
    <row r="310" spans="1:3" x14ac:dyDescent="0.35">
      <c r="A310" s="8" t="s">
        <v>125</v>
      </c>
      <c r="B310" s="7" t="s">
        <v>197</v>
      </c>
      <c r="C310" s="8">
        <v>1976</v>
      </c>
    </row>
    <row r="311" spans="1:3" x14ac:dyDescent="0.35">
      <c r="A311" s="8" t="s">
        <v>282</v>
      </c>
      <c r="B311" s="7" t="s">
        <v>330</v>
      </c>
      <c r="C311" s="8">
        <v>1975</v>
      </c>
    </row>
    <row r="312" spans="1:3" x14ac:dyDescent="0.35">
      <c r="A312" s="7" t="s">
        <v>128</v>
      </c>
      <c r="B312" s="7" t="s">
        <v>197</v>
      </c>
      <c r="C312" s="7">
        <v>1975</v>
      </c>
    </row>
    <row r="313" spans="1:3" x14ac:dyDescent="0.35">
      <c r="A313" s="7" t="s">
        <v>268</v>
      </c>
      <c r="B313" s="7" t="s">
        <v>330</v>
      </c>
      <c r="C313" s="7">
        <v>1974</v>
      </c>
    </row>
    <row r="314" spans="1:3" x14ac:dyDescent="0.35">
      <c r="A314" s="8" t="s">
        <v>129</v>
      </c>
      <c r="B314" s="7" t="s">
        <v>197</v>
      </c>
      <c r="C314" s="8">
        <v>1974</v>
      </c>
    </row>
    <row r="315" spans="1:3" x14ac:dyDescent="0.35">
      <c r="A315" s="8" t="s">
        <v>265</v>
      </c>
      <c r="B315" s="7" t="s">
        <v>330</v>
      </c>
      <c r="C315" s="8">
        <v>1973</v>
      </c>
    </row>
    <row r="316" spans="1:3" x14ac:dyDescent="0.35">
      <c r="A316" s="7" t="s">
        <v>126</v>
      </c>
      <c r="B316" s="7" t="s">
        <v>197</v>
      </c>
      <c r="C316" s="7">
        <v>1973</v>
      </c>
    </row>
    <row r="317" spans="1:3" x14ac:dyDescent="0.35">
      <c r="A317" s="7" t="s">
        <v>265</v>
      </c>
      <c r="B317" s="7" t="s">
        <v>330</v>
      </c>
      <c r="C317" s="7">
        <v>1972</v>
      </c>
    </row>
    <row r="318" spans="1:3" x14ac:dyDescent="0.35">
      <c r="A318" s="8" t="s">
        <v>102</v>
      </c>
      <c r="B318" s="7" t="s">
        <v>197</v>
      </c>
      <c r="C318" s="8">
        <v>1972</v>
      </c>
    </row>
    <row r="319" spans="1:3" x14ac:dyDescent="0.35">
      <c r="A319" s="8" t="s">
        <v>265</v>
      </c>
      <c r="B319" s="7" t="s">
        <v>330</v>
      </c>
      <c r="C319" s="8">
        <v>1971</v>
      </c>
    </row>
    <row r="320" spans="1:3" x14ac:dyDescent="0.35">
      <c r="A320" s="7" t="s">
        <v>115</v>
      </c>
      <c r="B320" s="7" t="s">
        <v>197</v>
      </c>
      <c r="C320" s="7">
        <v>1971</v>
      </c>
    </row>
    <row r="321" spans="1:3" x14ac:dyDescent="0.35">
      <c r="A321" s="7" t="s">
        <v>270</v>
      </c>
      <c r="B321" s="7" t="s">
        <v>330</v>
      </c>
      <c r="C321" s="7">
        <v>1970</v>
      </c>
    </row>
    <row r="322" spans="1:3" x14ac:dyDescent="0.35">
      <c r="A322" s="8" t="s">
        <v>122</v>
      </c>
      <c r="B322" s="7" t="s">
        <v>197</v>
      </c>
      <c r="C322" s="8">
        <v>1970</v>
      </c>
    </row>
    <row r="323" spans="1:3" x14ac:dyDescent="0.35">
      <c r="A323" s="8" t="s">
        <v>262</v>
      </c>
      <c r="B323" s="7" t="s">
        <v>330</v>
      </c>
      <c r="C323" s="8">
        <v>1969</v>
      </c>
    </row>
    <row r="324" spans="1:3" x14ac:dyDescent="0.35">
      <c r="A324" s="7" t="s">
        <v>120</v>
      </c>
      <c r="B324" s="7" t="s">
        <v>197</v>
      </c>
      <c r="C324" s="7">
        <v>1969</v>
      </c>
    </row>
    <row r="325" spans="1:3" x14ac:dyDescent="0.35">
      <c r="A325" s="7" t="s">
        <v>263</v>
      </c>
      <c r="B325" s="7" t="s">
        <v>330</v>
      </c>
      <c r="C325" s="7">
        <v>1968</v>
      </c>
    </row>
    <row r="326" spans="1:3" x14ac:dyDescent="0.35">
      <c r="A326" s="8" t="s">
        <v>118</v>
      </c>
      <c r="B326" s="7" t="s">
        <v>197</v>
      </c>
      <c r="C326" s="8">
        <v>1968</v>
      </c>
    </row>
    <row r="327" spans="1:3" x14ac:dyDescent="0.35">
      <c r="A327" s="8" t="s">
        <v>257</v>
      </c>
      <c r="B327" s="7" t="s">
        <v>330</v>
      </c>
      <c r="C327" s="8">
        <v>1967</v>
      </c>
    </row>
    <row r="328" spans="1:3" x14ac:dyDescent="0.35">
      <c r="A328" s="7" t="s">
        <v>115</v>
      </c>
      <c r="B328" s="7" t="s">
        <v>197</v>
      </c>
      <c r="C328" s="7">
        <v>1967</v>
      </c>
    </row>
    <row r="329" spans="1:3" x14ac:dyDescent="0.35">
      <c r="A329" s="36" t="s">
        <v>260</v>
      </c>
      <c r="B329" s="36" t="s">
        <v>330</v>
      </c>
      <c r="C329" s="36">
        <v>1966</v>
      </c>
    </row>
    <row r="330" spans="1:3" x14ac:dyDescent="0.35">
      <c r="A330" s="8" t="s">
        <v>115</v>
      </c>
      <c r="B330" s="7" t="s">
        <v>197</v>
      </c>
      <c r="C330" s="8">
        <v>1966</v>
      </c>
    </row>
    <row r="331" spans="1:3" x14ac:dyDescent="0.35">
      <c r="A331" s="28" t="s">
        <v>258</v>
      </c>
      <c r="B331" s="29" t="s">
        <v>330</v>
      </c>
      <c r="C331" s="28">
        <v>1965</v>
      </c>
    </row>
    <row r="332" spans="1:3" x14ac:dyDescent="0.35">
      <c r="A332" s="7" t="s">
        <v>112</v>
      </c>
      <c r="B332" s="7" t="s">
        <v>197</v>
      </c>
      <c r="C332" s="7">
        <v>1965</v>
      </c>
    </row>
    <row r="333" spans="1:3" x14ac:dyDescent="0.35">
      <c r="A333" s="7" t="s">
        <v>257</v>
      </c>
      <c r="B333" s="7" t="s">
        <v>330</v>
      </c>
      <c r="C333" s="7">
        <v>1964</v>
      </c>
    </row>
    <row r="334" spans="1:3" x14ac:dyDescent="0.35">
      <c r="A334" s="8" t="s">
        <v>112</v>
      </c>
      <c r="B334" s="7" t="s">
        <v>197</v>
      </c>
      <c r="C334" s="8">
        <v>1964</v>
      </c>
    </row>
    <row r="335" spans="1:3" x14ac:dyDescent="0.35">
      <c r="A335" s="8" t="s">
        <v>254</v>
      </c>
      <c r="B335" s="7" t="s">
        <v>330</v>
      </c>
      <c r="C335" s="8">
        <v>1963</v>
      </c>
    </row>
    <row r="336" spans="1:3" x14ac:dyDescent="0.35">
      <c r="A336" s="7" t="s">
        <v>110</v>
      </c>
      <c r="B336" s="7" t="s">
        <v>197</v>
      </c>
      <c r="C336" s="7">
        <v>1963</v>
      </c>
    </row>
    <row r="337" spans="1:3" x14ac:dyDescent="0.35">
      <c r="A337" s="7" t="s">
        <v>254</v>
      </c>
      <c r="B337" s="7" t="s">
        <v>330</v>
      </c>
      <c r="C337" s="7">
        <v>1962</v>
      </c>
    </row>
    <row r="338" spans="1:3" x14ac:dyDescent="0.35">
      <c r="A338" s="8" t="s">
        <v>107</v>
      </c>
      <c r="B338" s="7" t="s">
        <v>197</v>
      </c>
      <c r="C338" s="8">
        <v>1962</v>
      </c>
    </row>
    <row r="339" spans="1:3" x14ac:dyDescent="0.35">
      <c r="A339" s="8" t="s">
        <v>254</v>
      </c>
      <c r="B339" s="7" t="s">
        <v>330</v>
      </c>
      <c r="C339" s="8">
        <v>1961</v>
      </c>
    </row>
    <row r="340" spans="1:3" x14ac:dyDescent="0.35">
      <c r="A340" s="7" t="s">
        <v>105</v>
      </c>
      <c r="B340" s="7" t="s">
        <v>197</v>
      </c>
      <c r="C340" s="7">
        <v>1961</v>
      </c>
    </row>
    <row r="341" spans="1:3" x14ac:dyDescent="0.35">
      <c r="A341" s="7" t="s">
        <v>254</v>
      </c>
      <c r="B341" s="7" t="s">
        <v>330</v>
      </c>
      <c r="C341" s="7">
        <v>1960</v>
      </c>
    </row>
    <row r="342" spans="1:3" x14ac:dyDescent="0.35">
      <c r="A342" s="8" t="s">
        <v>100</v>
      </c>
      <c r="B342" s="7" t="s">
        <v>197</v>
      </c>
      <c r="C342" s="8">
        <v>1960</v>
      </c>
    </row>
    <row r="343" spans="1:3" x14ac:dyDescent="0.35">
      <c r="A343" s="8" t="s">
        <v>253</v>
      </c>
      <c r="B343" s="7" t="s">
        <v>330</v>
      </c>
      <c r="C343" s="8">
        <v>1959</v>
      </c>
    </row>
    <row r="344" spans="1:3" x14ac:dyDescent="0.35">
      <c r="A344" s="7" t="s">
        <v>100</v>
      </c>
      <c r="B344" s="7" t="s">
        <v>197</v>
      </c>
      <c r="C344" s="7">
        <v>1959</v>
      </c>
    </row>
    <row r="345" spans="1:3" x14ac:dyDescent="0.35">
      <c r="A345" s="7" t="s">
        <v>252</v>
      </c>
      <c r="B345" s="7" t="s">
        <v>330</v>
      </c>
      <c r="C345" s="7">
        <v>1958</v>
      </c>
    </row>
    <row r="346" spans="1:3" x14ac:dyDescent="0.35">
      <c r="A346" s="8" t="s">
        <v>102</v>
      </c>
      <c r="B346" s="7" t="s">
        <v>197</v>
      </c>
      <c r="C346" s="8">
        <v>1958</v>
      </c>
    </row>
    <row r="347" spans="1:3" x14ac:dyDescent="0.35">
      <c r="A347" s="8" t="s">
        <v>250</v>
      </c>
      <c r="B347" s="7" t="s">
        <v>330</v>
      </c>
      <c r="C347" s="8">
        <v>1957</v>
      </c>
    </row>
    <row r="348" spans="1:3" x14ac:dyDescent="0.35">
      <c r="A348" s="7" t="s">
        <v>100</v>
      </c>
      <c r="B348" s="7" t="s">
        <v>197</v>
      </c>
      <c r="C348" s="7">
        <v>1957</v>
      </c>
    </row>
    <row r="349" spans="1:3" x14ac:dyDescent="0.35">
      <c r="A349" s="7" t="s">
        <v>232</v>
      </c>
      <c r="B349" s="7" t="s">
        <v>330</v>
      </c>
      <c r="C349" s="7">
        <v>1956</v>
      </c>
    </row>
    <row r="350" spans="1:3" x14ac:dyDescent="0.35">
      <c r="A350" s="8" t="s">
        <v>91</v>
      </c>
      <c r="B350" s="7" t="s">
        <v>197</v>
      </c>
      <c r="C350" s="8">
        <v>1956</v>
      </c>
    </row>
    <row r="351" spans="1:3" x14ac:dyDescent="0.35">
      <c r="A351" s="8" t="s">
        <v>232</v>
      </c>
      <c r="B351" s="7" t="s">
        <v>330</v>
      </c>
      <c r="C351" s="8">
        <v>1955</v>
      </c>
    </row>
    <row r="352" spans="1:3" x14ac:dyDescent="0.35">
      <c r="A352" s="7" t="s">
        <v>96</v>
      </c>
      <c r="B352" s="7" t="s">
        <v>197</v>
      </c>
      <c r="C352" s="7">
        <v>1955</v>
      </c>
    </row>
    <row r="353" spans="1:3" x14ac:dyDescent="0.35">
      <c r="A353" s="7" t="s">
        <v>245</v>
      </c>
      <c r="B353" s="7" t="s">
        <v>330</v>
      </c>
      <c r="C353" s="7">
        <v>1954</v>
      </c>
    </row>
    <row r="354" spans="1:3" x14ac:dyDescent="0.35">
      <c r="A354" s="8" t="s">
        <v>94</v>
      </c>
      <c r="B354" s="7" t="s">
        <v>197</v>
      </c>
      <c r="C354" s="8">
        <v>1954</v>
      </c>
    </row>
    <row r="355" spans="1:3" x14ac:dyDescent="0.35">
      <c r="A355" s="8" t="s">
        <v>244</v>
      </c>
      <c r="B355" s="7" t="s">
        <v>330</v>
      </c>
      <c r="C355" s="8">
        <v>1953</v>
      </c>
    </row>
    <row r="356" spans="1:3" x14ac:dyDescent="0.35">
      <c r="A356" s="7" t="s">
        <v>92</v>
      </c>
      <c r="B356" s="7" t="s">
        <v>197</v>
      </c>
      <c r="C356" s="7">
        <v>1953</v>
      </c>
    </row>
    <row r="357" spans="1:3" x14ac:dyDescent="0.35">
      <c r="A357" s="7" t="s">
        <v>241</v>
      </c>
      <c r="B357" s="7" t="s">
        <v>330</v>
      </c>
      <c r="C357" s="7">
        <v>1952</v>
      </c>
    </row>
    <row r="358" spans="1:3" x14ac:dyDescent="0.35">
      <c r="A358" s="8" t="s">
        <v>84</v>
      </c>
      <c r="B358" s="7" t="s">
        <v>197</v>
      </c>
      <c r="C358" s="8">
        <v>1952</v>
      </c>
    </row>
    <row r="359" spans="1:3" x14ac:dyDescent="0.35">
      <c r="A359" s="8" t="s">
        <v>232</v>
      </c>
      <c r="B359" s="7" t="s">
        <v>330</v>
      </c>
      <c r="C359" s="8">
        <v>1951</v>
      </c>
    </row>
    <row r="360" spans="1:3" x14ac:dyDescent="0.35">
      <c r="A360" s="7" t="s">
        <v>86</v>
      </c>
      <c r="B360" s="7" t="s">
        <v>197</v>
      </c>
      <c r="C360" s="7">
        <v>1951</v>
      </c>
    </row>
    <row r="361" spans="1:3" x14ac:dyDescent="0.35">
      <c r="A361" s="7" t="s">
        <v>237</v>
      </c>
      <c r="B361" s="7" t="s">
        <v>330</v>
      </c>
      <c r="C361" s="7">
        <v>1950</v>
      </c>
    </row>
    <row r="362" spans="1:3" x14ac:dyDescent="0.35">
      <c r="A362" s="8" t="s">
        <v>86</v>
      </c>
      <c r="B362" s="7" t="s">
        <v>197</v>
      </c>
      <c r="C362" s="8">
        <v>1950</v>
      </c>
    </row>
    <row r="363" spans="1:3" x14ac:dyDescent="0.35">
      <c r="A363" s="8" t="s">
        <v>223</v>
      </c>
      <c r="B363" s="7" t="s">
        <v>330</v>
      </c>
      <c r="C363" s="8">
        <v>1949</v>
      </c>
    </row>
    <row r="364" spans="1:3" x14ac:dyDescent="0.35">
      <c r="A364" s="7" t="s">
        <v>74</v>
      </c>
      <c r="B364" s="7" t="s">
        <v>197</v>
      </c>
      <c r="C364" s="7">
        <v>1949</v>
      </c>
    </row>
    <row r="365" spans="1:3" x14ac:dyDescent="0.35">
      <c r="A365" s="7" t="s">
        <v>235</v>
      </c>
      <c r="B365" s="7" t="s">
        <v>330</v>
      </c>
      <c r="C365" s="7">
        <v>1948</v>
      </c>
    </row>
    <row r="366" spans="1:3" x14ac:dyDescent="0.35">
      <c r="A366" s="8" t="s">
        <v>74</v>
      </c>
      <c r="B366" s="7" t="s">
        <v>197</v>
      </c>
      <c r="C366" s="8">
        <v>1948</v>
      </c>
    </row>
    <row r="367" spans="1:3" x14ac:dyDescent="0.35">
      <c r="A367" s="8" t="s">
        <v>230</v>
      </c>
      <c r="B367" s="7" t="s">
        <v>330</v>
      </c>
      <c r="C367" s="8">
        <v>1947</v>
      </c>
    </row>
    <row r="368" spans="1:3" x14ac:dyDescent="0.35">
      <c r="A368" s="7" t="s">
        <v>74</v>
      </c>
      <c r="B368" s="7" t="s">
        <v>197</v>
      </c>
      <c r="C368" s="7">
        <v>1947</v>
      </c>
    </row>
    <row r="369" spans="1:3" x14ac:dyDescent="0.35">
      <c r="A369" s="7" t="s">
        <v>234</v>
      </c>
      <c r="B369" s="7" t="s">
        <v>330</v>
      </c>
      <c r="C369" s="7">
        <v>1946</v>
      </c>
    </row>
    <row r="370" spans="1:3" x14ac:dyDescent="0.35">
      <c r="A370" s="8" t="s">
        <v>80</v>
      </c>
      <c r="B370" s="7" t="s">
        <v>197</v>
      </c>
      <c r="C370" s="8">
        <v>1946</v>
      </c>
    </row>
    <row r="371" spans="1:3" x14ac:dyDescent="0.35">
      <c r="A371" s="7" t="s">
        <v>232</v>
      </c>
      <c r="B371" s="7" t="s">
        <v>330</v>
      </c>
      <c r="C371" s="7">
        <v>1940</v>
      </c>
    </row>
    <row r="372" spans="1:3" x14ac:dyDescent="0.35">
      <c r="A372" s="7" t="s">
        <v>63</v>
      </c>
      <c r="B372" s="7" t="s">
        <v>197</v>
      </c>
      <c r="C372" s="7">
        <v>1940</v>
      </c>
    </row>
    <row r="373" spans="1:3" x14ac:dyDescent="0.35">
      <c r="A373" s="8" t="s">
        <v>230</v>
      </c>
      <c r="B373" s="7" t="s">
        <v>330</v>
      </c>
      <c r="C373" s="8">
        <v>1939</v>
      </c>
    </row>
    <row r="374" spans="1:3" x14ac:dyDescent="0.35">
      <c r="A374" s="8" t="s">
        <v>71</v>
      </c>
      <c r="B374" s="7" t="s">
        <v>197</v>
      </c>
      <c r="C374" s="8">
        <v>1939</v>
      </c>
    </row>
    <row r="375" spans="1:3" x14ac:dyDescent="0.35">
      <c r="A375" s="7" t="s">
        <v>228</v>
      </c>
      <c r="B375" s="7" t="s">
        <v>330</v>
      </c>
      <c r="C375" s="7">
        <v>1938</v>
      </c>
    </row>
    <row r="376" spans="1:3" x14ac:dyDescent="0.35">
      <c r="A376" s="7" t="s">
        <v>74</v>
      </c>
      <c r="B376" s="7" t="s">
        <v>197</v>
      </c>
      <c r="C376" s="7">
        <v>1938</v>
      </c>
    </row>
    <row r="377" spans="1:3" x14ac:dyDescent="0.35">
      <c r="A377" s="8" t="s">
        <v>225</v>
      </c>
      <c r="B377" s="7" t="s">
        <v>330</v>
      </c>
      <c r="C377" s="8">
        <v>1937</v>
      </c>
    </row>
    <row r="378" spans="1:3" x14ac:dyDescent="0.35">
      <c r="A378" s="8" t="s">
        <v>74</v>
      </c>
      <c r="B378" s="7" t="s">
        <v>197</v>
      </c>
      <c r="C378" s="8">
        <v>1937</v>
      </c>
    </row>
    <row r="379" spans="1:3" x14ac:dyDescent="0.35">
      <c r="A379" s="7" t="s">
        <v>223</v>
      </c>
      <c r="B379" s="7" t="s">
        <v>330</v>
      </c>
      <c r="C379" s="7">
        <v>1936</v>
      </c>
    </row>
    <row r="380" spans="1:3" x14ac:dyDescent="0.35">
      <c r="A380" s="7" t="s">
        <v>63</v>
      </c>
      <c r="B380" s="7" t="s">
        <v>197</v>
      </c>
      <c r="C380" s="7">
        <v>1936</v>
      </c>
    </row>
    <row r="381" spans="1:3" x14ac:dyDescent="0.35">
      <c r="A381" s="8" t="s">
        <v>221</v>
      </c>
      <c r="B381" s="7" t="s">
        <v>330</v>
      </c>
      <c r="C381" s="8">
        <v>1935</v>
      </c>
    </row>
    <row r="382" spans="1:3" x14ac:dyDescent="0.35">
      <c r="A382" s="8" t="s">
        <v>68</v>
      </c>
      <c r="B382" s="7" t="s">
        <v>197</v>
      </c>
      <c r="C382" s="8">
        <v>1935</v>
      </c>
    </row>
    <row r="383" spans="1:3" x14ac:dyDescent="0.35">
      <c r="A383" s="7" t="s">
        <v>198</v>
      </c>
      <c r="B383" s="7" t="s">
        <v>330</v>
      </c>
      <c r="C383" s="7">
        <v>1934</v>
      </c>
    </row>
    <row r="384" spans="1:3" x14ac:dyDescent="0.35">
      <c r="A384" s="7" t="s">
        <v>63</v>
      </c>
      <c r="B384" s="7" t="s">
        <v>197</v>
      </c>
      <c r="C384" s="7">
        <v>1934</v>
      </c>
    </row>
    <row r="385" spans="1:3" x14ac:dyDescent="0.35">
      <c r="A385" s="8" t="s">
        <v>212</v>
      </c>
      <c r="B385" s="7" t="s">
        <v>330</v>
      </c>
      <c r="C385" s="8">
        <v>1933</v>
      </c>
    </row>
    <row r="386" spans="1:3" x14ac:dyDescent="0.35">
      <c r="A386" s="8" t="s">
        <v>66</v>
      </c>
      <c r="B386" s="7" t="s">
        <v>197</v>
      </c>
      <c r="C386" s="8">
        <v>1933</v>
      </c>
    </row>
    <row r="387" spans="1:3" x14ac:dyDescent="0.35">
      <c r="A387" s="7" t="s">
        <v>215</v>
      </c>
      <c r="B387" s="7" t="s">
        <v>330</v>
      </c>
      <c r="C387" s="7">
        <v>1932</v>
      </c>
    </row>
    <row r="388" spans="1:3" x14ac:dyDescent="0.35">
      <c r="A388" s="7" t="s">
        <v>61</v>
      </c>
      <c r="B388" s="7" t="s">
        <v>197</v>
      </c>
      <c r="C388" s="7">
        <v>1932</v>
      </c>
    </row>
    <row r="389" spans="1:3" x14ac:dyDescent="0.35">
      <c r="A389" s="8" t="s">
        <v>213</v>
      </c>
      <c r="B389" s="7" t="s">
        <v>330</v>
      </c>
      <c r="C389" s="8">
        <v>1931</v>
      </c>
    </row>
    <row r="390" spans="1:3" x14ac:dyDescent="0.35">
      <c r="A390" s="8" t="s">
        <v>61</v>
      </c>
      <c r="B390" s="7" t="s">
        <v>197</v>
      </c>
      <c r="C390" s="8">
        <v>1931</v>
      </c>
    </row>
    <row r="391" spans="1:3" x14ac:dyDescent="0.35">
      <c r="A391" s="7" t="s">
        <v>202</v>
      </c>
      <c r="B391" s="7" t="s">
        <v>330</v>
      </c>
      <c r="C391" s="7">
        <v>1930</v>
      </c>
    </row>
    <row r="392" spans="1:3" x14ac:dyDescent="0.35">
      <c r="A392" s="7" t="s">
        <v>61</v>
      </c>
      <c r="B392" s="7" t="s">
        <v>197</v>
      </c>
      <c r="C392" s="7">
        <v>1930</v>
      </c>
    </row>
    <row r="393" spans="1:3" x14ac:dyDescent="0.35">
      <c r="A393" s="8" t="s">
        <v>209</v>
      </c>
      <c r="B393" s="7" t="s">
        <v>330</v>
      </c>
      <c r="C393" s="8">
        <v>1929</v>
      </c>
    </row>
    <row r="394" spans="1:3" x14ac:dyDescent="0.35">
      <c r="A394" s="8" t="s">
        <v>48</v>
      </c>
      <c r="B394" s="7" t="s">
        <v>197</v>
      </c>
      <c r="C394" s="8">
        <v>1929</v>
      </c>
    </row>
    <row r="395" spans="1:3" x14ac:dyDescent="0.35">
      <c r="A395" s="7" t="s">
        <v>199</v>
      </c>
      <c r="B395" s="7" t="s">
        <v>330</v>
      </c>
      <c r="C395" s="7">
        <v>1928</v>
      </c>
    </row>
    <row r="396" spans="1:3" x14ac:dyDescent="0.35">
      <c r="A396" s="7" t="s">
        <v>56</v>
      </c>
      <c r="B396" s="7" t="s">
        <v>197</v>
      </c>
      <c r="C396" s="7">
        <v>1928</v>
      </c>
    </row>
    <row r="397" spans="1:3" x14ac:dyDescent="0.35">
      <c r="A397" s="8" t="s">
        <v>202</v>
      </c>
      <c r="B397" s="7" t="s">
        <v>330</v>
      </c>
      <c r="C397" s="8">
        <v>1927</v>
      </c>
    </row>
    <row r="398" spans="1:3" x14ac:dyDescent="0.35">
      <c r="A398" s="8" t="s">
        <v>51</v>
      </c>
      <c r="B398" s="7" t="s">
        <v>197</v>
      </c>
      <c r="C398" s="8">
        <v>1927</v>
      </c>
    </row>
    <row r="399" spans="1:3" x14ac:dyDescent="0.35">
      <c r="A399" s="7" t="s">
        <v>199</v>
      </c>
      <c r="B399" s="7" t="s">
        <v>330</v>
      </c>
      <c r="C399" s="7">
        <v>1926</v>
      </c>
    </row>
    <row r="400" spans="1:3" x14ac:dyDescent="0.35">
      <c r="A400" s="7" t="s">
        <v>52</v>
      </c>
      <c r="B400" s="7" t="s">
        <v>197</v>
      </c>
      <c r="C400" s="7">
        <v>1926</v>
      </c>
    </row>
    <row r="401" spans="1:3" x14ac:dyDescent="0.35">
      <c r="A401" s="8" t="s">
        <v>199</v>
      </c>
      <c r="B401" s="7" t="s">
        <v>330</v>
      </c>
      <c r="C401" s="8">
        <v>1925</v>
      </c>
    </row>
    <row r="402" spans="1:3" x14ac:dyDescent="0.35">
      <c r="A402" s="8" t="s">
        <v>31</v>
      </c>
      <c r="B402" s="7" t="s">
        <v>197</v>
      </c>
      <c r="C402" s="8">
        <v>1925</v>
      </c>
    </row>
    <row r="403" spans="1:3" x14ac:dyDescent="0.35">
      <c r="A403" s="7" t="s">
        <v>199</v>
      </c>
      <c r="B403" s="7" t="s">
        <v>330</v>
      </c>
      <c r="C403" s="7">
        <v>1924</v>
      </c>
    </row>
    <row r="404" spans="1:3" x14ac:dyDescent="0.35">
      <c r="A404" s="7" t="s">
        <v>48</v>
      </c>
      <c r="B404" s="7" t="s">
        <v>197</v>
      </c>
      <c r="C404" s="7">
        <v>1924</v>
      </c>
    </row>
    <row r="405" spans="1:3" x14ac:dyDescent="0.35">
      <c r="A405" s="8" t="s">
        <v>199</v>
      </c>
      <c r="B405" s="7" t="s">
        <v>330</v>
      </c>
      <c r="C405" s="8">
        <v>1923</v>
      </c>
    </row>
    <row r="406" spans="1:3" x14ac:dyDescent="0.35">
      <c r="A406" s="8" t="s">
        <v>46</v>
      </c>
      <c r="B406" s="7" t="s">
        <v>197</v>
      </c>
      <c r="C406" s="8">
        <v>1923</v>
      </c>
    </row>
    <row r="407" spans="1:3" x14ac:dyDescent="0.35">
      <c r="A407" s="7" t="s">
        <v>199</v>
      </c>
      <c r="B407" s="7" t="s">
        <v>330</v>
      </c>
      <c r="C407" s="7">
        <v>1922</v>
      </c>
    </row>
    <row r="408" spans="1:3" x14ac:dyDescent="0.35">
      <c r="A408" s="7" t="s">
        <v>31</v>
      </c>
      <c r="B408" s="7" t="s">
        <v>197</v>
      </c>
      <c r="C408" s="7">
        <v>1922</v>
      </c>
    </row>
    <row r="409" spans="1:3" x14ac:dyDescent="0.35">
      <c r="A409" s="8" t="s">
        <v>42</v>
      </c>
      <c r="B409" s="7" t="s">
        <v>197</v>
      </c>
      <c r="C409" s="8">
        <v>1921</v>
      </c>
    </row>
    <row r="410" spans="1:3" x14ac:dyDescent="0.35">
      <c r="A410" s="7" t="s">
        <v>39</v>
      </c>
      <c r="B410" s="7" t="s">
        <v>197</v>
      </c>
      <c r="C410" s="7">
        <v>1920</v>
      </c>
    </row>
    <row r="411" spans="1:3" x14ac:dyDescent="0.35">
      <c r="A411" s="8" t="s">
        <v>36</v>
      </c>
      <c r="B411" s="7" t="s">
        <v>197</v>
      </c>
      <c r="C411" s="8">
        <v>1919</v>
      </c>
    </row>
    <row r="412" spans="1:3" x14ac:dyDescent="0.35">
      <c r="A412" s="7" t="s">
        <v>15</v>
      </c>
      <c r="B412" s="7" t="s">
        <v>197</v>
      </c>
      <c r="C412" s="7">
        <v>1915</v>
      </c>
    </row>
    <row r="413" spans="1:3" x14ac:dyDescent="0.35">
      <c r="A413" s="8" t="s">
        <v>31</v>
      </c>
      <c r="B413" s="7" t="s">
        <v>197</v>
      </c>
      <c r="C413" s="8">
        <v>1914</v>
      </c>
    </row>
    <row r="414" spans="1:3" x14ac:dyDescent="0.35">
      <c r="A414" s="7" t="s">
        <v>16</v>
      </c>
      <c r="B414" s="7" t="s">
        <v>197</v>
      </c>
      <c r="C414" s="7">
        <v>1913</v>
      </c>
    </row>
    <row r="415" spans="1:3" x14ac:dyDescent="0.35">
      <c r="A415" s="8" t="s">
        <v>27</v>
      </c>
      <c r="B415" s="7" t="s">
        <v>197</v>
      </c>
      <c r="C415" s="8">
        <v>1912</v>
      </c>
    </row>
    <row r="416" spans="1:3" x14ac:dyDescent="0.35">
      <c r="A416" s="7" t="s">
        <v>15</v>
      </c>
      <c r="B416" s="7" t="s">
        <v>197</v>
      </c>
      <c r="C416" s="7">
        <v>1911</v>
      </c>
    </row>
    <row r="417" spans="1:3" x14ac:dyDescent="0.35">
      <c r="A417" s="8" t="s">
        <v>15</v>
      </c>
      <c r="B417" s="7" t="s">
        <v>197</v>
      </c>
      <c r="C417" s="8">
        <v>1910</v>
      </c>
    </row>
    <row r="418" spans="1:3" x14ac:dyDescent="0.35">
      <c r="A418" s="7" t="s">
        <v>21</v>
      </c>
      <c r="B418" s="7" t="s">
        <v>197</v>
      </c>
      <c r="C418" s="7">
        <v>1909</v>
      </c>
    </row>
    <row r="419" spans="1:3" x14ac:dyDescent="0.35">
      <c r="A419" s="8" t="s">
        <v>19</v>
      </c>
      <c r="B419" s="7" t="s">
        <v>197</v>
      </c>
      <c r="C419" s="8">
        <v>1908</v>
      </c>
    </row>
    <row r="420" spans="1:3" x14ac:dyDescent="0.35">
      <c r="A420" s="7" t="s">
        <v>16</v>
      </c>
      <c r="B420" s="7" t="s">
        <v>197</v>
      </c>
      <c r="C420" s="7">
        <v>1907</v>
      </c>
    </row>
    <row r="421" spans="1:3" x14ac:dyDescent="0.35">
      <c r="A421" s="8" t="s">
        <v>13</v>
      </c>
      <c r="B421" s="7" t="s">
        <v>197</v>
      </c>
      <c r="C421" s="8">
        <v>1906</v>
      </c>
    </row>
    <row r="422" spans="1:3" x14ac:dyDescent="0.35">
      <c r="A422" s="7" t="s">
        <v>10</v>
      </c>
      <c r="B422" s="7" t="s">
        <v>197</v>
      </c>
      <c r="C422" s="7">
        <v>1905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AD734-1F66-4E86-BB47-834CDB71E5A6}">
  <dimension ref="A1:AE52"/>
  <sheetViews>
    <sheetView zoomScale="70" zoomScaleNormal="70" workbookViewId="0">
      <selection activeCell="D9" sqref="D9"/>
    </sheetView>
  </sheetViews>
  <sheetFormatPr defaultRowHeight="14.5" x14ac:dyDescent="0.35"/>
  <cols>
    <col min="1" max="1" width="6.81640625" bestFit="1" customWidth="1"/>
    <col min="2" max="2" width="9.26953125" bestFit="1" customWidth="1"/>
    <col min="3" max="3" width="20.26953125" bestFit="1" customWidth="1"/>
    <col min="4" max="4" width="19.1796875" bestFit="1" customWidth="1"/>
    <col min="5" max="5" width="16.6328125" bestFit="1" customWidth="1"/>
    <col min="6" max="6" width="24.36328125" bestFit="1" customWidth="1"/>
    <col min="7" max="7" width="13.90625" bestFit="1" customWidth="1"/>
    <col min="8" max="8" width="4.90625" bestFit="1" customWidth="1"/>
    <col min="9" max="9" width="7.6328125" bestFit="1" customWidth="1"/>
    <col min="10" max="10" width="7.1796875" bestFit="1" customWidth="1"/>
    <col min="11" max="11" width="8.26953125" bestFit="1" customWidth="1"/>
    <col min="12" max="12" width="7.81640625" bestFit="1" customWidth="1"/>
    <col min="13" max="13" width="7.90625" bestFit="1" customWidth="1"/>
    <col min="14" max="14" width="7.453125" bestFit="1" customWidth="1"/>
    <col min="15" max="15" width="7.90625" bestFit="1" customWidth="1"/>
    <col min="16" max="16" width="7.453125" bestFit="1" customWidth="1"/>
    <col min="17" max="17" width="7.90625" bestFit="1" customWidth="1"/>
    <col min="18" max="18" width="7.453125" bestFit="1" customWidth="1"/>
    <col min="19" max="19" width="20.453125" bestFit="1" customWidth="1"/>
    <col min="20" max="20" width="19.54296875" bestFit="1" customWidth="1"/>
    <col min="21" max="21" width="17.08984375" bestFit="1" customWidth="1"/>
    <col min="22" max="22" width="14.26953125" bestFit="1" customWidth="1"/>
    <col min="23" max="23" width="20.26953125" bestFit="1" customWidth="1"/>
    <col min="24" max="24" width="19.7265625" bestFit="1" customWidth="1"/>
    <col min="25" max="25" width="19.6328125" bestFit="1" customWidth="1"/>
    <col min="26" max="26" width="17.453125" bestFit="1" customWidth="1"/>
    <col min="27" max="27" width="22.90625" bestFit="1" customWidth="1"/>
    <col min="29" max="29" width="16.90625" bestFit="1" customWidth="1"/>
  </cols>
  <sheetData>
    <row r="1" spans="1:31" x14ac:dyDescent="0.35">
      <c r="A1" s="16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16" t="s">
        <v>5</v>
      </c>
      <c r="G1" s="15" t="s">
        <v>449</v>
      </c>
      <c r="H1" s="15" t="s">
        <v>450</v>
      </c>
      <c r="I1" s="6" t="s">
        <v>386</v>
      </c>
      <c r="J1" s="6" t="s">
        <v>387</v>
      </c>
      <c r="K1" s="6" t="s">
        <v>388</v>
      </c>
      <c r="L1" s="6" t="s">
        <v>389</v>
      </c>
      <c r="M1" s="6" t="s">
        <v>390</v>
      </c>
      <c r="N1" s="6" t="s">
        <v>391</v>
      </c>
      <c r="O1" s="6" t="s">
        <v>392</v>
      </c>
      <c r="P1" s="6" t="s">
        <v>393</v>
      </c>
      <c r="Q1" s="6" t="s">
        <v>394</v>
      </c>
      <c r="R1" s="6" t="s">
        <v>395</v>
      </c>
      <c r="S1" s="4" t="s">
        <v>6</v>
      </c>
      <c r="T1" s="4" t="s">
        <v>7</v>
      </c>
      <c r="U1" s="5" t="s">
        <v>8</v>
      </c>
      <c r="V1" s="15" t="s">
        <v>451</v>
      </c>
      <c r="W1" s="1" t="s">
        <v>455</v>
      </c>
      <c r="X1" s="1" t="s">
        <v>471</v>
      </c>
      <c r="Y1" s="1" t="s">
        <v>472</v>
      </c>
      <c r="Z1" s="1" t="s">
        <v>473</v>
      </c>
      <c r="AA1" s="27" t="s">
        <v>478</v>
      </c>
      <c r="AC1" s="1"/>
      <c r="AD1" s="1"/>
      <c r="AE1" s="1"/>
    </row>
    <row r="2" spans="1:31" x14ac:dyDescent="0.35">
      <c r="A2" s="23">
        <v>2023</v>
      </c>
      <c r="B2" s="7" t="s">
        <v>197</v>
      </c>
      <c r="C2" s="7" t="s">
        <v>183</v>
      </c>
      <c r="D2" s="7" t="s">
        <v>356</v>
      </c>
      <c r="E2" s="7" t="s">
        <v>335</v>
      </c>
      <c r="F2" s="18" t="s">
        <v>435</v>
      </c>
      <c r="G2" s="25">
        <v>4</v>
      </c>
      <c r="H2" s="11">
        <v>0</v>
      </c>
      <c r="I2" s="25">
        <v>6</v>
      </c>
      <c r="J2" s="25">
        <v>3</v>
      </c>
      <c r="K2" s="25">
        <v>7</v>
      </c>
      <c r="L2" s="25">
        <v>6</v>
      </c>
      <c r="M2" s="25">
        <v>7</v>
      </c>
      <c r="N2" s="25">
        <v>6</v>
      </c>
      <c r="O2" s="25"/>
      <c r="P2" s="25"/>
      <c r="Q2" s="25"/>
      <c r="R2" s="25"/>
      <c r="S2" s="10" t="s">
        <v>439</v>
      </c>
      <c r="T2" s="10" t="s">
        <v>440</v>
      </c>
      <c r="U2" s="10" t="s">
        <v>441</v>
      </c>
      <c r="V2" s="25">
        <v>3</v>
      </c>
      <c r="W2" t="s">
        <v>183</v>
      </c>
      <c r="X2" s="26">
        <v>20</v>
      </c>
      <c r="Y2" s="26">
        <v>15</v>
      </c>
      <c r="Z2" s="26">
        <v>35</v>
      </c>
      <c r="AA2" s="43">
        <v>57.142857142857139</v>
      </c>
    </row>
    <row r="3" spans="1:31" x14ac:dyDescent="0.35">
      <c r="A3" s="7">
        <v>2021</v>
      </c>
      <c r="B3" s="7" t="s">
        <v>197</v>
      </c>
      <c r="C3" s="7" t="s">
        <v>183</v>
      </c>
      <c r="D3" s="7" t="s">
        <v>356</v>
      </c>
      <c r="E3" s="7" t="s">
        <v>335</v>
      </c>
      <c r="F3" s="20" t="s">
        <v>196</v>
      </c>
      <c r="G3" s="25">
        <v>1</v>
      </c>
      <c r="H3" s="11">
        <v>0</v>
      </c>
      <c r="I3" s="25">
        <v>7</v>
      </c>
      <c r="J3" s="25">
        <v>5</v>
      </c>
      <c r="K3" s="25">
        <v>6</v>
      </c>
      <c r="L3" s="25">
        <v>2</v>
      </c>
      <c r="M3" s="25">
        <v>6</v>
      </c>
      <c r="N3" s="25">
        <v>2</v>
      </c>
      <c r="O3" s="25"/>
      <c r="P3" s="25"/>
      <c r="Q3" s="25"/>
      <c r="R3" s="25"/>
      <c r="S3" s="7" t="s">
        <v>195</v>
      </c>
      <c r="T3" s="7" t="s">
        <v>364</v>
      </c>
      <c r="U3" s="7" t="s">
        <v>336</v>
      </c>
      <c r="V3" s="25">
        <v>4</v>
      </c>
      <c r="W3" t="s">
        <v>183</v>
      </c>
      <c r="X3" s="26">
        <v>19</v>
      </c>
      <c r="Y3" s="26">
        <v>9</v>
      </c>
      <c r="Z3" s="26">
        <v>28</v>
      </c>
      <c r="AA3" s="43">
        <v>67.857142857142861</v>
      </c>
    </row>
    <row r="4" spans="1:31" x14ac:dyDescent="0.35">
      <c r="A4" s="8">
        <v>2020</v>
      </c>
      <c r="B4" s="7" t="s">
        <v>197</v>
      </c>
      <c r="C4" s="8" t="s">
        <v>183</v>
      </c>
      <c r="D4" s="8" t="s">
        <v>356</v>
      </c>
      <c r="E4" s="12" t="s">
        <v>335</v>
      </c>
      <c r="F4" s="19" t="s">
        <v>194</v>
      </c>
      <c r="G4" s="24">
        <v>2</v>
      </c>
      <c r="H4" s="9">
        <v>0</v>
      </c>
      <c r="I4" s="24">
        <v>6</v>
      </c>
      <c r="J4" s="24">
        <v>4</v>
      </c>
      <c r="K4" s="24">
        <v>4</v>
      </c>
      <c r="L4" s="24">
        <v>6</v>
      </c>
      <c r="M4" s="24">
        <v>2</v>
      </c>
      <c r="N4" s="24">
        <v>6</v>
      </c>
      <c r="O4" s="24">
        <v>6</v>
      </c>
      <c r="P4" s="24">
        <v>3</v>
      </c>
      <c r="Q4" s="24">
        <v>6</v>
      </c>
      <c r="R4" s="24">
        <v>4</v>
      </c>
      <c r="S4" s="8" t="s">
        <v>193</v>
      </c>
      <c r="T4" s="8" t="s">
        <v>371</v>
      </c>
      <c r="U4" s="8" t="s">
        <v>384</v>
      </c>
      <c r="V4" s="24">
        <v>5</v>
      </c>
      <c r="W4" t="s">
        <v>183</v>
      </c>
      <c r="X4" s="26">
        <v>24</v>
      </c>
      <c r="Y4" s="26">
        <v>23</v>
      </c>
      <c r="Z4" s="26">
        <v>47</v>
      </c>
      <c r="AA4" s="43">
        <v>51.063829787234042</v>
      </c>
    </row>
    <row r="5" spans="1:31" x14ac:dyDescent="0.35">
      <c r="A5" s="7">
        <v>2019</v>
      </c>
      <c r="B5" s="7" t="s">
        <v>197</v>
      </c>
      <c r="C5" s="7" t="s">
        <v>183</v>
      </c>
      <c r="D5" s="7" t="s">
        <v>356</v>
      </c>
      <c r="E5" s="7" t="s">
        <v>335</v>
      </c>
      <c r="F5" s="20" t="s">
        <v>192</v>
      </c>
      <c r="G5" s="25">
        <v>1</v>
      </c>
      <c r="H5" s="11">
        <v>0</v>
      </c>
      <c r="I5" s="25">
        <v>6</v>
      </c>
      <c r="J5" s="25">
        <v>3</v>
      </c>
      <c r="K5" s="25">
        <v>6</v>
      </c>
      <c r="L5" s="25">
        <v>2</v>
      </c>
      <c r="M5" s="25">
        <v>6</v>
      </c>
      <c r="N5" s="25">
        <v>3</v>
      </c>
      <c r="O5" s="25"/>
      <c r="P5" s="25"/>
      <c r="Q5" s="25"/>
      <c r="R5" s="25"/>
      <c r="S5" s="7" t="s">
        <v>185</v>
      </c>
      <c r="T5" s="7" t="s">
        <v>354</v>
      </c>
      <c r="U5" s="7" t="s">
        <v>344</v>
      </c>
      <c r="V5" s="25">
        <v>2</v>
      </c>
      <c r="W5" t="s">
        <v>183</v>
      </c>
      <c r="X5" s="26">
        <v>18</v>
      </c>
      <c r="Y5" s="26">
        <v>8</v>
      </c>
      <c r="Z5" s="26">
        <v>26</v>
      </c>
      <c r="AA5" s="43">
        <v>69.230769230769226</v>
      </c>
    </row>
    <row r="6" spans="1:31" x14ac:dyDescent="0.35">
      <c r="A6" s="8">
        <v>2018</v>
      </c>
      <c r="B6" s="7" t="s">
        <v>197</v>
      </c>
      <c r="C6" s="8" t="s">
        <v>177</v>
      </c>
      <c r="D6" s="8" t="s">
        <v>360</v>
      </c>
      <c r="E6" s="8" t="s">
        <v>353</v>
      </c>
      <c r="F6" s="19" t="s">
        <v>418</v>
      </c>
      <c r="G6" s="24">
        <v>2</v>
      </c>
      <c r="H6" s="9">
        <v>0</v>
      </c>
      <c r="I6" s="24">
        <v>6</v>
      </c>
      <c r="J6" s="24">
        <v>2</v>
      </c>
      <c r="K6" s="24">
        <v>6</v>
      </c>
      <c r="L6" s="24">
        <v>7</v>
      </c>
      <c r="M6" s="24">
        <v>6</v>
      </c>
      <c r="N6" s="24">
        <v>3</v>
      </c>
      <c r="O6" s="24">
        <v>3</v>
      </c>
      <c r="P6" s="24">
        <v>6</v>
      </c>
      <c r="Q6" s="24">
        <v>6</v>
      </c>
      <c r="R6" s="24">
        <v>1</v>
      </c>
      <c r="S6" s="8" t="s">
        <v>191</v>
      </c>
      <c r="T6" s="8" t="s">
        <v>373</v>
      </c>
      <c r="U6" s="8" t="s">
        <v>380</v>
      </c>
      <c r="V6" s="24">
        <v>6</v>
      </c>
      <c r="W6" t="s">
        <v>177</v>
      </c>
      <c r="X6" s="26">
        <v>27</v>
      </c>
      <c r="Y6" s="26">
        <v>19</v>
      </c>
      <c r="Z6" s="26">
        <v>46</v>
      </c>
      <c r="AA6" s="43">
        <v>58.695652173913047</v>
      </c>
    </row>
    <row r="7" spans="1:31" x14ac:dyDescent="0.35">
      <c r="A7" s="7">
        <v>2017</v>
      </c>
      <c r="B7" s="7" t="s">
        <v>330</v>
      </c>
      <c r="C7" s="7" t="s">
        <v>301</v>
      </c>
      <c r="D7" s="7" t="s">
        <v>358</v>
      </c>
      <c r="E7" s="13" t="s">
        <v>333</v>
      </c>
      <c r="F7" s="20" t="s">
        <v>224</v>
      </c>
      <c r="G7" s="25">
        <v>2</v>
      </c>
      <c r="H7" s="11">
        <v>0</v>
      </c>
      <c r="I7" s="25">
        <v>6</v>
      </c>
      <c r="J7" s="25">
        <v>4</v>
      </c>
      <c r="K7" s="25">
        <v>6</v>
      </c>
      <c r="L7" s="25">
        <v>4</v>
      </c>
      <c r="M7" s="25"/>
      <c r="N7" s="25"/>
      <c r="O7" s="25"/>
      <c r="P7" s="25"/>
      <c r="Q7" s="25"/>
      <c r="R7" s="25"/>
      <c r="S7" s="7" t="s">
        <v>302</v>
      </c>
      <c r="T7" s="7" t="s">
        <v>358</v>
      </c>
      <c r="U7" s="7" t="s">
        <v>333</v>
      </c>
      <c r="V7" s="25">
        <v>13</v>
      </c>
      <c r="W7" t="s">
        <v>301</v>
      </c>
      <c r="X7" s="26">
        <v>12</v>
      </c>
      <c r="Y7" s="26">
        <v>8</v>
      </c>
      <c r="Z7" s="26">
        <v>20</v>
      </c>
      <c r="AA7" s="43">
        <v>60</v>
      </c>
    </row>
    <row r="8" spans="1:31" x14ac:dyDescent="0.35">
      <c r="A8" s="7">
        <v>2017</v>
      </c>
      <c r="B8" s="7" t="s">
        <v>197</v>
      </c>
      <c r="C8" s="7" t="s">
        <v>177</v>
      </c>
      <c r="D8" s="7" t="s">
        <v>360</v>
      </c>
      <c r="E8" s="7" t="s">
        <v>353</v>
      </c>
      <c r="F8" s="20" t="s">
        <v>190</v>
      </c>
      <c r="G8" s="25">
        <v>17</v>
      </c>
      <c r="H8" s="11">
        <v>0</v>
      </c>
      <c r="I8" s="25">
        <v>6</v>
      </c>
      <c r="J8" s="25">
        <v>4</v>
      </c>
      <c r="K8" s="25">
        <v>3</v>
      </c>
      <c r="L8" s="25">
        <v>6</v>
      </c>
      <c r="M8" s="25">
        <v>6</v>
      </c>
      <c r="N8" s="25">
        <v>1</v>
      </c>
      <c r="O8" s="25">
        <v>3</v>
      </c>
      <c r="P8" s="25">
        <v>6</v>
      </c>
      <c r="Q8" s="25">
        <v>6</v>
      </c>
      <c r="R8" s="25">
        <v>3</v>
      </c>
      <c r="S8" s="7" t="s">
        <v>185</v>
      </c>
      <c r="T8" s="7" t="s">
        <v>354</v>
      </c>
      <c r="U8" s="7" t="s">
        <v>344</v>
      </c>
      <c r="V8" s="25">
        <v>9</v>
      </c>
      <c r="W8" t="s">
        <v>177</v>
      </c>
      <c r="X8" s="26">
        <v>24</v>
      </c>
      <c r="Y8" s="26">
        <v>20</v>
      </c>
      <c r="Z8" s="26">
        <v>44</v>
      </c>
      <c r="AA8" s="43">
        <v>54.54545454545454</v>
      </c>
    </row>
    <row r="9" spans="1:31" x14ac:dyDescent="0.35">
      <c r="A9" s="8">
        <v>2016</v>
      </c>
      <c r="B9" s="7" t="s">
        <v>197</v>
      </c>
      <c r="C9" s="8" t="s">
        <v>183</v>
      </c>
      <c r="D9" s="8" t="s">
        <v>356</v>
      </c>
      <c r="E9" s="12" t="s">
        <v>335</v>
      </c>
      <c r="F9" s="19" t="s">
        <v>417</v>
      </c>
      <c r="G9" s="24">
        <v>1</v>
      </c>
      <c r="H9" s="9">
        <v>0</v>
      </c>
      <c r="I9" s="24">
        <v>6</v>
      </c>
      <c r="J9" s="24">
        <v>1</v>
      </c>
      <c r="K9" s="24">
        <v>7</v>
      </c>
      <c r="L9" s="24">
        <v>5</v>
      </c>
      <c r="M9" s="24">
        <v>7</v>
      </c>
      <c r="N9" s="24">
        <v>6</v>
      </c>
      <c r="O9" s="24"/>
      <c r="P9" s="24"/>
      <c r="Q9" s="24"/>
      <c r="R9" s="24"/>
      <c r="S9" s="8" t="s">
        <v>186</v>
      </c>
      <c r="T9" s="8" t="s">
        <v>348</v>
      </c>
      <c r="U9" s="8" t="s">
        <v>341</v>
      </c>
      <c r="V9" s="24">
        <v>2</v>
      </c>
      <c r="W9" t="s">
        <v>183</v>
      </c>
      <c r="X9" s="26">
        <v>20</v>
      </c>
      <c r="Y9" s="26">
        <v>12</v>
      </c>
      <c r="Z9" s="26">
        <v>32</v>
      </c>
      <c r="AA9" s="43">
        <v>62.5</v>
      </c>
    </row>
    <row r="10" spans="1:31" x14ac:dyDescent="0.35">
      <c r="A10" s="7">
        <v>2015</v>
      </c>
      <c r="B10" s="7" t="s">
        <v>330</v>
      </c>
      <c r="C10" s="7" t="s">
        <v>301</v>
      </c>
      <c r="D10" s="7" t="s">
        <v>358</v>
      </c>
      <c r="E10" s="13" t="s">
        <v>333</v>
      </c>
      <c r="F10" s="20" t="s">
        <v>431</v>
      </c>
      <c r="G10" s="25">
        <v>1</v>
      </c>
      <c r="H10" s="11">
        <v>0</v>
      </c>
      <c r="I10" s="25">
        <v>6</v>
      </c>
      <c r="J10" s="25">
        <v>3</v>
      </c>
      <c r="K10" s="25">
        <v>7</v>
      </c>
      <c r="L10" s="25">
        <v>6</v>
      </c>
      <c r="M10" s="25"/>
      <c r="N10" s="25"/>
      <c r="O10" s="25"/>
      <c r="P10" s="25"/>
      <c r="Q10" s="25"/>
      <c r="R10" s="25"/>
      <c r="S10" s="7" t="s">
        <v>308</v>
      </c>
      <c r="T10" s="7" t="s">
        <v>364</v>
      </c>
      <c r="U10" s="7" t="s">
        <v>336</v>
      </c>
      <c r="V10" s="25">
        <v>2</v>
      </c>
      <c r="W10" t="s">
        <v>301</v>
      </c>
      <c r="X10" s="26">
        <v>13</v>
      </c>
      <c r="Y10" s="26">
        <v>9</v>
      </c>
      <c r="Z10" s="26">
        <v>22</v>
      </c>
      <c r="AA10" s="43">
        <v>59.090909090909093</v>
      </c>
    </row>
    <row r="11" spans="1:31" x14ac:dyDescent="0.35">
      <c r="A11" s="7">
        <v>2015</v>
      </c>
      <c r="B11" s="7" t="s">
        <v>197</v>
      </c>
      <c r="C11" s="7" t="s">
        <v>183</v>
      </c>
      <c r="D11" s="7" t="s">
        <v>356</v>
      </c>
      <c r="E11" s="7" t="s">
        <v>335</v>
      </c>
      <c r="F11" s="20" t="s">
        <v>416</v>
      </c>
      <c r="G11" s="25">
        <v>1</v>
      </c>
      <c r="H11" s="11">
        <v>0</v>
      </c>
      <c r="I11" s="25">
        <v>7</v>
      </c>
      <c r="J11" s="25">
        <v>6</v>
      </c>
      <c r="K11" s="25">
        <v>6</v>
      </c>
      <c r="L11" s="25">
        <v>7</v>
      </c>
      <c r="M11" s="25">
        <v>6</v>
      </c>
      <c r="N11" s="25">
        <v>3</v>
      </c>
      <c r="O11" s="25">
        <v>6</v>
      </c>
      <c r="P11" s="25">
        <v>0</v>
      </c>
      <c r="Q11" s="25"/>
      <c r="R11" s="25"/>
      <c r="S11" s="7" t="s">
        <v>186</v>
      </c>
      <c r="T11" s="7" t="s">
        <v>348</v>
      </c>
      <c r="U11" s="7" t="s">
        <v>341</v>
      </c>
      <c r="V11" s="25">
        <v>6</v>
      </c>
      <c r="W11" t="s">
        <v>183</v>
      </c>
      <c r="X11" s="26">
        <v>25</v>
      </c>
      <c r="Y11" s="26">
        <v>16</v>
      </c>
      <c r="Z11" s="26">
        <v>41</v>
      </c>
      <c r="AA11" s="43">
        <v>60.975609756097562</v>
      </c>
    </row>
    <row r="12" spans="1:31" x14ac:dyDescent="0.35">
      <c r="A12" s="7">
        <v>2013</v>
      </c>
      <c r="B12" s="7" t="s">
        <v>197</v>
      </c>
      <c r="C12" s="7" t="s">
        <v>183</v>
      </c>
      <c r="D12" s="7" t="s">
        <v>356</v>
      </c>
      <c r="E12" s="7" t="s">
        <v>335</v>
      </c>
      <c r="F12" s="20" t="s">
        <v>415</v>
      </c>
      <c r="G12" s="25">
        <v>1</v>
      </c>
      <c r="H12" s="11">
        <v>0</v>
      </c>
      <c r="I12" s="25">
        <v>6</v>
      </c>
      <c r="J12" s="25">
        <v>7</v>
      </c>
      <c r="K12" s="25">
        <v>7</v>
      </c>
      <c r="L12" s="25">
        <v>6</v>
      </c>
      <c r="M12" s="25">
        <v>6</v>
      </c>
      <c r="N12" s="25">
        <v>3</v>
      </c>
      <c r="O12" s="25">
        <v>6</v>
      </c>
      <c r="P12" s="25">
        <v>2</v>
      </c>
      <c r="Q12" s="25"/>
      <c r="R12" s="25"/>
      <c r="S12" s="7" t="s">
        <v>186</v>
      </c>
      <c r="T12" s="7" t="s">
        <v>348</v>
      </c>
      <c r="U12" s="7" t="s">
        <v>341</v>
      </c>
      <c r="V12" s="25">
        <v>3</v>
      </c>
      <c r="W12" t="s">
        <v>183</v>
      </c>
      <c r="X12" s="26">
        <v>25</v>
      </c>
      <c r="Y12" s="26">
        <v>18</v>
      </c>
      <c r="Z12" s="26">
        <v>43</v>
      </c>
      <c r="AA12" s="43">
        <v>58.139534883720934</v>
      </c>
    </row>
    <row r="13" spans="1:31" x14ac:dyDescent="0.35">
      <c r="A13" s="8">
        <v>2012</v>
      </c>
      <c r="B13" s="7" t="s">
        <v>197</v>
      </c>
      <c r="C13" s="8" t="s">
        <v>183</v>
      </c>
      <c r="D13" s="8" t="s">
        <v>356</v>
      </c>
      <c r="E13" s="12" t="s">
        <v>335</v>
      </c>
      <c r="F13" s="19" t="s">
        <v>414</v>
      </c>
      <c r="G13" s="24">
        <v>1</v>
      </c>
      <c r="H13" s="9">
        <v>0</v>
      </c>
      <c r="I13" s="24">
        <v>5</v>
      </c>
      <c r="J13" s="24">
        <v>7</v>
      </c>
      <c r="K13" s="24">
        <v>6</v>
      </c>
      <c r="L13" s="24">
        <v>4</v>
      </c>
      <c r="M13" s="24">
        <v>6</v>
      </c>
      <c r="N13" s="24">
        <v>2</v>
      </c>
      <c r="O13" s="24">
        <v>6</v>
      </c>
      <c r="P13" s="24">
        <v>7</v>
      </c>
      <c r="Q13" s="24">
        <v>7</v>
      </c>
      <c r="R13" s="24">
        <v>5</v>
      </c>
      <c r="S13" s="8" t="s">
        <v>185</v>
      </c>
      <c r="T13" s="8" t="s">
        <v>354</v>
      </c>
      <c r="U13" s="8" t="s">
        <v>344</v>
      </c>
      <c r="V13" s="24">
        <v>2</v>
      </c>
      <c r="W13" t="s">
        <v>183</v>
      </c>
      <c r="X13" s="26">
        <v>30</v>
      </c>
      <c r="Y13" s="26">
        <v>25</v>
      </c>
      <c r="Z13" s="26">
        <v>55</v>
      </c>
      <c r="AA13" s="43">
        <v>54.54545454545454</v>
      </c>
    </row>
    <row r="14" spans="1:31" x14ac:dyDescent="0.35">
      <c r="A14" s="7">
        <v>2011</v>
      </c>
      <c r="B14" s="7" t="s">
        <v>197</v>
      </c>
      <c r="C14" s="7" t="s">
        <v>183</v>
      </c>
      <c r="D14" s="7" t="s">
        <v>356</v>
      </c>
      <c r="E14" s="7" t="s">
        <v>335</v>
      </c>
      <c r="F14" s="20" t="s">
        <v>187</v>
      </c>
      <c r="G14" s="25">
        <v>3</v>
      </c>
      <c r="H14" s="11">
        <v>0</v>
      </c>
      <c r="I14" s="25">
        <v>6</v>
      </c>
      <c r="J14" s="25">
        <v>4</v>
      </c>
      <c r="K14" s="25">
        <v>6</v>
      </c>
      <c r="L14" s="25">
        <v>2</v>
      </c>
      <c r="M14" s="25">
        <v>6</v>
      </c>
      <c r="N14" s="25">
        <v>3</v>
      </c>
      <c r="O14" s="25"/>
      <c r="P14" s="25"/>
      <c r="Q14" s="25"/>
      <c r="R14" s="25"/>
      <c r="S14" s="7" t="s">
        <v>186</v>
      </c>
      <c r="T14" s="7" t="s">
        <v>348</v>
      </c>
      <c r="U14" s="7" t="s">
        <v>341</v>
      </c>
      <c r="V14" s="25">
        <v>5</v>
      </c>
      <c r="W14" t="s">
        <v>183</v>
      </c>
      <c r="X14" s="26">
        <v>18</v>
      </c>
      <c r="Y14" s="26">
        <v>9</v>
      </c>
      <c r="Z14" s="26">
        <v>27</v>
      </c>
      <c r="AA14" s="43">
        <v>66.666666666666657</v>
      </c>
    </row>
    <row r="15" spans="1:31" x14ac:dyDescent="0.35">
      <c r="A15" s="8">
        <v>2010</v>
      </c>
      <c r="B15" s="7" t="s">
        <v>330</v>
      </c>
      <c r="C15" s="8" t="s">
        <v>301</v>
      </c>
      <c r="D15" s="8" t="s">
        <v>358</v>
      </c>
      <c r="E15" s="8" t="s">
        <v>333</v>
      </c>
      <c r="F15" s="19" t="s">
        <v>313</v>
      </c>
      <c r="G15" s="24">
        <v>1</v>
      </c>
      <c r="H15" s="9">
        <v>0</v>
      </c>
      <c r="I15" s="24">
        <v>6</v>
      </c>
      <c r="J15" s="24">
        <v>4</v>
      </c>
      <c r="K15" s="24">
        <v>3</v>
      </c>
      <c r="L15" s="24">
        <v>6</v>
      </c>
      <c r="M15" s="24">
        <v>6</v>
      </c>
      <c r="N15" s="24">
        <v>2</v>
      </c>
      <c r="O15" s="24"/>
      <c r="P15" s="24"/>
      <c r="Q15" s="24"/>
      <c r="R15" s="24"/>
      <c r="S15" s="8" t="s">
        <v>303</v>
      </c>
      <c r="T15" s="8" t="s">
        <v>363</v>
      </c>
      <c r="U15" s="8" t="s">
        <v>350</v>
      </c>
      <c r="V15" s="24" t="s">
        <v>452</v>
      </c>
      <c r="W15" t="s">
        <v>301</v>
      </c>
      <c r="X15" s="26">
        <v>15</v>
      </c>
      <c r="Y15" s="26">
        <v>12</v>
      </c>
      <c r="Z15" s="26">
        <v>27</v>
      </c>
      <c r="AA15" s="43">
        <v>55.555555555555557</v>
      </c>
    </row>
    <row r="16" spans="1:31" x14ac:dyDescent="0.35">
      <c r="A16" s="8">
        <v>2010</v>
      </c>
      <c r="B16" s="7" t="s">
        <v>197</v>
      </c>
      <c r="C16" s="8" t="s">
        <v>177</v>
      </c>
      <c r="D16" s="8" t="s">
        <v>360</v>
      </c>
      <c r="E16" s="8" t="s">
        <v>353</v>
      </c>
      <c r="F16" s="19" t="s">
        <v>413</v>
      </c>
      <c r="G16" s="24">
        <v>1</v>
      </c>
      <c r="H16" s="9">
        <v>0</v>
      </c>
      <c r="I16" s="24">
        <v>6</v>
      </c>
      <c r="J16" s="24">
        <v>3</v>
      </c>
      <c r="K16" s="24">
        <v>6</v>
      </c>
      <c r="L16" s="24">
        <v>4</v>
      </c>
      <c r="M16" s="24">
        <v>7</v>
      </c>
      <c r="N16" s="24">
        <v>6</v>
      </c>
      <c r="O16" s="24"/>
      <c r="P16" s="24"/>
      <c r="Q16" s="24"/>
      <c r="R16" s="24"/>
      <c r="S16" s="8" t="s">
        <v>186</v>
      </c>
      <c r="T16" s="8" t="s">
        <v>348</v>
      </c>
      <c r="U16" s="8" t="s">
        <v>341</v>
      </c>
      <c r="V16" s="24">
        <v>5</v>
      </c>
      <c r="W16" t="s">
        <v>177</v>
      </c>
      <c r="X16" s="26">
        <v>19</v>
      </c>
      <c r="Y16" s="26">
        <v>13</v>
      </c>
      <c r="Z16" s="26">
        <v>32</v>
      </c>
      <c r="AA16" s="43">
        <v>59.375</v>
      </c>
    </row>
    <row r="17" spans="1:27" x14ac:dyDescent="0.35">
      <c r="A17" s="7">
        <v>2009</v>
      </c>
      <c r="B17" s="7" t="s">
        <v>330</v>
      </c>
      <c r="C17" s="7" t="s">
        <v>301</v>
      </c>
      <c r="D17" s="7" t="s">
        <v>358</v>
      </c>
      <c r="E17" s="13" t="s">
        <v>333</v>
      </c>
      <c r="F17" s="20" t="s">
        <v>312</v>
      </c>
      <c r="G17" s="25">
        <v>2</v>
      </c>
      <c r="H17" s="11">
        <v>0</v>
      </c>
      <c r="I17" s="25">
        <v>6</v>
      </c>
      <c r="J17" s="25">
        <v>0</v>
      </c>
      <c r="K17" s="25">
        <v>6</v>
      </c>
      <c r="L17" s="25">
        <v>3</v>
      </c>
      <c r="M17" s="25"/>
      <c r="N17" s="25"/>
      <c r="O17" s="25"/>
      <c r="P17" s="25"/>
      <c r="Q17" s="25"/>
      <c r="R17" s="25"/>
      <c r="S17" s="7" t="s">
        <v>311</v>
      </c>
      <c r="T17" s="7" t="s">
        <v>364</v>
      </c>
      <c r="U17" s="7" t="s">
        <v>336</v>
      </c>
      <c r="V17" s="25">
        <v>3</v>
      </c>
      <c r="W17" t="s">
        <v>301</v>
      </c>
      <c r="X17" s="26">
        <v>12</v>
      </c>
      <c r="Y17" s="26">
        <v>3</v>
      </c>
      <c r="Z17" s="26">
        <v>15</v>
      </c>
      <c r="AA17" s="43">
        <v>80</v>
      </c>
    </row>
    <row r="18" spans="1:27" x14ac:dyDescent="0.35">
      <c r="A18" s="8">
        <v>2008</v>
      </c>
      <c r="B18" s="7" t="s">
        <v>197</v>
      </c>
      <c r="C18" s="8" t="s">
        <v>183</v>
      </c>
      <c r="D18" s="8" t="s">
        <v>356</v>
      </c>
      <c r="E18" s="12" t="s">
        <v>335</v>
      </c>
      <c r="F18" s="19" t="s">
        <v>411</v>
      </c>
      <c r="G18" s="24">
        <v>3</v>
      </c>
      <c r="H18" s="9">
        <v>0</v>
      </c>
      <c r="I18" s="24">
        <v>4</v>
      </c>
      <c r="J18" s="24">
        <v>6</v>
      </c>
      <c r="K18" s="24">
        <v>6</v>
      </c>
      <c r="L18" s="24">
        <v>4</v>
      </c>
      <c r="M18" s="24">
        <v>6</v>
      </c>
      <c r="N18" s="24">
        <v>3</v>
      </c>
      <c r="O18" s="24">
        <v>7</v>
      </c>
      <c r="P18" s="24">
        <v>6</v>
      </c>
      <c r="Q18" s="24"/>
      <c r="R18" s="24"/>
      <c r="S18" s="8" t="s">
        <v>184</v>
      </c>
      <c r="T18" s="8" t="s">
        <v>365</v>
      </c>
      <c r="U18" s="8" t="s">
        <v>343</v>
      </c>
      <c r="V18" s="24" t="s">
        <v>452</v>
      </c>
      <c r="W18" t="s">
        <v>183</v>
      </c>
      <c r="X18" s="26">
        <v>23</v>
      </c>
      <c r="Y18" s="26">
        <v>19</v>
      </c>
      <c r="Z18" s="26">
        <v>42</v>
      </c>
      <c r="AA18" s="43">
        <v>54.761904761904766</v>
      </c>
    </row>
    <row r="19" spans="1:27" x14ac:dyDescent="0.35">
      <c r="A19" s="7">
        <v>2007</v>
      </c>
      <c r="B19" s="7" t="s">
        <v>330</v>
      </c>
      <c r="C19" s="7" t="s">
        <v>301</v>
      </c>
      <c r="D19" s="7" t="s">
        <v>358</v>
      </c>
      <c r="E19" s="13" t="s">
        <v>333</v>
      </c>
      <c r="F19" s="20" t="s">
        <v>231</v>
      </c>
      <c r="G19" s="25" t="s">
        <v>452</v>
      </c>
      <c r="H19" s="11">
        <v>0</v>
      </c>
      <c r="I19" s="25">
        <v>6</v>
      </c>
      <c r="J19" s="25">
        <v>1</v>
      </c>
      <c r="K19" s="25">
        <v>6</v>
      </c>
      <c r="L19" s="25">
        <v>2</v>
      </c>
      <c r="M19" s="25"/>
      <c r="N19" s="25"/>
      <c r="O19" s="25"/>
      <c r="P19" s="25"/>
      <c r="Q19" s="25"/>
      <c r="R19" s="25"/>
      <c r="S19" s="7" t="s">
        <v>308</v>
      </c>
      <c r="T19" s="7" t="s">
        <v>364</v>
      </c>
      <c r="U19" s="7" t="s">
        <v>336</v>
      </c>
      <c r="V19" s="25">
        <v>1</v>
      </c>
      <c r="W19" t="s">
        <v>301</v>
      </c>
      <c r="X19" s="26">
        <v>12</v>
      </c>
      <c r="Y19" s="26">
        <v>3</v>
      </c>
      <c r="Z19" s="26">
        <v>15</v>
      </c>
      <c r="AA19" s="43">
        <v>80</v>
      </c>
    </row>
    <row r="20" spans="1:27" x14ac:dyDescent="0.35">
      <c r="A20" s="7">
        <v>2007</v>
      </c>
      <c r="B20" s="7" t="s">
        <v>197</v>
      </c>
      <c r="C20" s="7" t="s">
        <v>177</v>
      </c>
      <c r="D20" s="7" t="s">
        <v>360</v>
      </c>
      <c r="E20" s="7" t="s">
        <v>353</v>
      </c>
      <c r="F20" s="20" t="s">
        <v>410</v>
      </c>
      <c r="G20" s="25">
        <v>1</v>
      </c>
      <c r="H20" s="11">
        <v>0</v>
      </c>
      <c r="I20" s="25">
        <v>7</v>
      </c>
      <c r="J20" s="25">
        <v>6</v>
      </c>
      <c r="K20" s="25">
        <v>6</v>
      </c>
      <c r="L20" s="25">
        <v>4</v>
      </c>
      <c r="M20" s="25">
        <v>6</v>
      </c>
      <c r="N20" s="25">
        <v>4</v>
      </c>
      <c r="O20" s="25"/>
      <c r="P20" s="25"/>
      <c r="Q20" s="25"/>
      <c r="R20" s="25"/>
      <c r="S20" s="7" t="s">
        <v>182</v>
      </c>
      <c r="T20" s="7" t="s">
        <v>375</v>
      </c>
      <c r="U20" s="7" t="s">
        <v>382</v>
      </c>
      <c r="V20" s="25">
        <v>10</v>
      </c>
      <c r="W20" t="s">
        <v>177</v>
      </c>
      <c r="X20" s="26">
        <v>19</v>
      </c>
      <c r="Y20" s="26">
        <v>14</v>
      </c>
      <c r="Z20" s="26">
        <v>33</v>
      </c>
      <c r="AA20" s="43">
        <v>57.575757575757578</v>
      </c>
    </row>
    <row r="21" spans="1:27" x14ac:dyDescent="0.35">
      <c r="A21" s="8">
        <v>2006</v>
      </c>
      <c r="B21" s="7" t="s">
        <v>197</v>
      </c>
      <c r="C21" s="8" t="s">
        <v>177</v>
      </c>
      <c r="D21" s="8" t="s">
        <v>360</v>
      </c>
      <c r="E21" s="8" t="s">
        <v>353</v>
      </c>
      <c r="F21" s="19" t="s">
        <v>181</v>
      </c>
      <c r="G21" s="24">
        <v>1</v>
      </c>
      <c r="H21" s="9">
        <v>0</v>
      </c>
      <c r="I21" s="24">
        <v>5</v>
      </c>
      <c r="J21" s="24">
        <v>7</v>
      </c>
      <c r="K21" s="24">
        <v>7</v>
      </c>
      <c r="L21" s="24">
        <v>5</v>
      </c>
      <c r="M21" s="24">
        <v>6</v>
      </c>
      <c r="N21" s="24">
        <v>0</v>
      </c>
      <c r="O21" s="24">
        <v>6</v>
      </c>
      <c r="P21" s="24">
        <v>2</v>
      </c>
      <c r="Q21" s="24"/>
      <c r="R21" s="24"/>
      <c r="S21" s="8" t="s">
        <v>180</v>
      </c>
      <c r="T21" s="8" t="s">
        <v>376</v>
      </c>
      <c r="U21" s="8" t="s">
        <v>381</v>
      </c>
      <c r="V21" s="24" t="s">
        <v>452</v>
      </c>
      <c r="W21" t="s">
        <v>177</v>
      </c>
      <c r="X21" s="26">
        <v>24</v>
      </c>
      <c r="Y21" s="26">
        <v>14</v>
      </c>
      <c r="Z21" s="26">
        <v>38</v>
      </c>
      <c r="AA21" s="43">
        <v>63.157894736842103</v>
      </c>
    </row>
    <row r="22" spans="1:27" x14ac:dyDescent="0.35">
      <c r="A22" s="7">
        <v>2005</v>
      </c>
      <c r="B22" s="7" t="s">
        <v>330</v>
      </c>
      <c r="C22" s="7" t="s">
        <v>301</v>
      </c>
      <c r="D22" s="7" t="s">
        <v>358</v>
      </c>
      <c r="E22" s="13" t="s">
        <v>333</v>
      </c>
      <c r="F22" s="20" t="s">
        <v>306</v>
      </c>
      <c r="G22" s="25">
        <v>7</v>
      </c>
      <c r="H22" s="11">
        <v>0</v>
      </c>
      <c r="I22" s="25">
        <v>2</v>
      </c>
      <c r="J22" s="25">
        <v>6</v>
      </c>
      <c r="K22" s="25">
        <v>6</v>
      </c>
      <c r="L22" s="25">
        <v>3</v>
      </c>
      <c r="M22" s="25">
        <v>6</v>
      </c>
      <c r="N22" s="25">
        <v>0</v>
      </c>
      <c r="O22" s="25"/>
      <c r="P22" s="25"/>
      <c r="Q22" s="25"/>
      <c r="R22" s="25"/>
      <c r="S22" s="7" t="s">
        <v>299</v>
      </c>
      <c r="T22" s="7" t="s">
        <v>358</v>
      </c>
      <c r="U22" s="7" t="s">
        <v>333</v>
      </c>
      <c r="V22" s="25">
        <v>1</v>
      </c>
      <c r="W22" t="s">
        <v>301</v>
      </c>
      <c r="X22" s="26">
        <v>14</v>
      </c>
      <c r="Y22" s="26">
        <v>9</v>
      </c>
      <c r="Z22" s="26">
        <v>23</v>
      </c>
      <c r="AA22" s="43">
        <v>60.869565217391312</v>
      </c>
    </row>
    <row r="23" spans="1:27" x14ac:dyDescent="0.35">
      <c r="A23" s="8">
        <v>2004</v>
      </c>
      <c r="B23" s="7" t="s">
        <v>197</v>
      </c>
      <c r="C23" s="8" t="s">
        <v>177</v>
      </c>
      <c r="D23" s="8" t="s">
        <v>360</v>
      </c>
      <c r="E23" s="8" t="s">
        <v>353</v>
      </c>
      <c r="F23" s="19" t="s">
        <v>409</v>
      </c>
      <c r="G23" s="24">
        <v>2</v>
      </c>
      <c r="H23" s="9">
        <v>0</v>
      </c>
      <c r="I23" s="24">
        <v>7</v>
      </c>
      <c r="J23" s="24">
        <v>6</v>
      </c>
      <c r="K23" s="24">
        <v>6</v>
      </c>
      <c r="L23" s="24">
        <v>4</v>
      </c>
      <c r="M23" s="24">
        <v>6</v>
      </c>
      <c r="N23" s="24">
        <v>2</v>
      </c>
      <c r="O23" s="24"/>
      <c r="P23" s="24"/>
      <c r="Q23" s="24"/>
      <c r="R23" s="24"/>
      <c r="S23" s="8" t="s">
        <v>174</v>
      </c>
      <c r="T23" s="8" t="s">
        <v>364</v>
      </c>
      <c r="U23" s="8" t="s">
        <v>336</v>
      </c>
      <c r="V23" s="24" t="s">
        <v>452</v>
      </c>
      <c r="W23" t="s">
        <v>177</v>
      </c>
      <c r="X23" s="26">
        <v>19</v>
      </c>
      <c r="Y23" s="26">
        <v>12</v>
      </c>
      <c r="Z23" s="26">
        <v>31</v>
      </c>
      <c r="AA23" s="43">
        <v>61.29032258064516</v>
      </c>
    </row>
    <row r="24" spans="1:27" x14ac:dyDescent="0.35">
      <c r="A24" s="7">
        <v>2003</v>
      </c>
      <c r="B24" s="7" t="s">
        <v>330</v>
      </c>
      <c r="C24" s="7" t="s">
        <v>301</v>
      </c>
      <c r="D24" s="7" t="s">
        <v>358</v>
      </c>
      <c r="E24" s="13" t="s">
        <v>333</v>
      </c>
      <c r="F24" s="20" t="s">
        <v>429</v>
      </c>
      <c r="G24" s="25">
        <v>1</v>
      </c>
      <c r="H24" s="11">
        <v>0</v>
      </c>
      <c r="I24" s="25">
        <v>7</v>
      </c>
      <c r="J24" s="25">
        <v>6</v>
      </c>
      <c r="K24" s="25">
        <v>3</v>
      </c>
      <c r="L24" s="25">
        <v>6</v>
      </c>
      <c r="M24" s="25">
        <v>6</v>
      </c>
      <c r="N24" s="25">
        <v>4</v>
      </c>
      <c r="O24" s="25"/>
      <c r="P24" s="25"/>
      <c r="Q24" s="25"/>
      <c r="R24" s="25"/>
      <c r="S24" s="7" t="s">
        <v>302</v>
      </c>
      <c r="T24" s="7" t="s">
        <v>358</v>
      </c>
      <c r="U24" s="7" t="s">
        <v>333</v>
      </c>
      <c r="V24" s="25">
        <v>2</v>
      </c>
      <c r="W24" t="s">
        <v>301</v>
      </c>
      <c r="X24" s="26">
        <v>16</v>
      </c>
      <c r="Y24" s="26">
        <v>16</v>
      </c>
      <c r="Z24" s="26">
        <v>32</v>
      </c>
      <c r="AA24" s="43">
        <v>50</v>
      </c>
    </row>
    <row r="25" spans="1:27" x14ac:dyDescent="0.35">
      <c r="A25" s="8">
        <v>1973</v>
      </c>
      <c r="B25" s="7" t="s">
        <v>330</v>
      </c>
      <c r="C25" s="8" t="s">
        <v>263</v>
      </c>
      <c r="D25" s="8" t="s">
        <v>355</v>
      </c>
      <c r="E25" s="8" t="s">
        <v>351</v>
      </c>
      <c r="F25" s="19" t="s">
        <v>267</v>
      </c>
      <c r="G25" s="24">
        <v>1</v>
      </c>
      <c r="H25" s="9">
        <v>0</v>
      </c>
      <c r="I25" s="25">
        <v>6</v>
      </c>
      <c r="J25" s="25">
        <v>4</v>
      </c>
      <c r="K25" s="25">
        <v>7</v>
      </c>
      <c r="L25" s="25">
        <v>5</v>
      </c>
      <c r="M25" s="25"/>
      <c r="N25" s="25"/>
      <c r="O25" s="25"/>
      <c r="P25" s="25"/>
      <c r="Q25" s="25"/>
      <c r="R25" s="25"/>
      <c r="S25" s="8" t="s">
        <v>265</v>
      </c>
      <c r="T25" s="8" t="s">
        <v>355</v>
      </c>
      <c r="U25" s="8" t="s">
        <v>351</v>
      </c>
      <c r="V25" s="24">
        <v>2</v>
      </c>
      <c r="W25" t="s">
        <v>263</v>
      </c>
      <c r="X25" s="26">
        <v>13</v>
      </c>
      <c r="Y25" s="26">
        <v>9</v>
      </c>
      <c r="Z25" s="26">
        <v>22</v>
      </c>
      <c r="AA25" s="43">
        <v>59.090909090909093</v>
      </c>
    </row>
    <row r="26" spans="1:27" x14ac:dyDescent="0.35">
      <c r="A26" s="8">
        <v>1971</v>
      </c>
      <c r="B26" s="7" t="s">
        <v>330</v>
      </c>
      <c r="C26" s="8" t="s">
        <v>263</v>
      </c>
      <c r="D26" s="8" t="s">
        <v>355</v>
      </c>
      <c r="E26" s="8" t="s">
        <v>351</v>
      </c>
      <c r="F26" s="19" t="s">
        <v>420</v>
      </c>
      <c r="G26" s="24">
        <v>1</v>
      </c>
      <c r="H26" s="9">
        <v>0</v>
      </c>
      <c r="I26" s="25">
        <v>2</v>
      </c>
      <c r="J26" s="25">
        <v>6</v>
      </c>
      <c r="K26" s="25">
        <v>7</v>
      </c>
      <c r="L26" s="25">
        <v>6</v>
      </c>
      <c r="M26" s="25">
        <v>7</v>
      </c>
      <c r="N26" s="25">
        <v>5</v>
      </c>
      <c r="O26" s="25"/>
      <c r="P26" s="25"/>
      <c r="Q26" s="25"/>
      <c r="R26" s="25"/>
      <c r="S26" s="8" t="s">
        <v>265</v>
      </c>
      <c r="T26" s="8" t="s">
        <v>355</v>
      </c>
      <c r="U26" s="8" t="s">
        <v>351</v>
      </c>
      <c r="V26" s="24">
        <v>2</v>
      </c>
      <c r="W26" t="s">
        <v>263</v>
      </c>
      <c r="X26" s="26">
        <v>16</v>
      </c>
      <c r="Y26" s="26">
        <v>17</v>
      </c>
      <c r="Z26" s="26">
        <v>33</v>
      </c>
      <c r="AA26" s="43">
        <v>48.484848484848484</v>
      </c>
    </row>
    <row r="27" spans="1:27" x14ac:dyDescent="0.35">
      <c r="A27" s="7">
        <v>1970</v>
      </c>
      <c r="B27" s="7" t="s">
        <v>330</v>
      </c>
      <c r="C27" s="7" t="s">
        <v>263</v>
      </c>
      <c r="D27" s="7" t="s">
        <v>355</v>
      </c>
      <c r="E27" s="7" t="s">
        <v>351</v>
      </c>
      <c r="F27" s="20" t="s">
        <v>206</v>
      </c>
      <c r="G27" s="25">
        <v>1</v>
      </c>
      <c r="H27" s="11">
        <v>0</v>
      </c>
      <c r="I27" s="24">
        <v>6</v>
      </c>
      <c r="J27" s="24">
        <v>1</v>
      </c>
      <c r="K27" s="24">
        <v>6</v>
      </c>
      <c r="L27" s="24">
        <v>3</v>
      </c>
      <c r="M27" s="24"/>
      <c r="N27" s="24"/>
      <c r="O27" s="24"/>
      <c r="P27" s="24"/>
      <c r="Q27" s="24"/>
      <c r="R27" s="24"/>
      <c r="S27" s="7" t="s">
        <v>270</v>
      </c>
      <c r="T27" s="7" t="s">
        <v>355</v>
      </c>
      <c r="U27" s="7" t="s">
        <v>351</v>
      </c>
      <c r="V27" s="25">
        <v>2</v>
      </c>
      <c r="W27" t="s">
        <v>263</v>
      </c>
      <c r="X27" s="26">
        <v>12</v>
      </c>
      <c r="Y27" s="26">
        <v>4</v>
      </c>
      <c r="Z27" s="26">
        <v>16</v>
      </c>
      <c r="AA27" s="43">
        <v>75</v>
      </c>
    </row>
    <row r="28" spans="1:27" x14ac:dyDescent="0.35">
      <c r="A28" s="8">
        <v>1969</v>
      </c>
      <c r="B28" s="7" t="s">
        <v>330</v>
      </c>
      <c r="C28" s="8" t="s">
        <v>263</v>
      </c>
      <c r="D28" s="8" t="s">
        <v>355</v>
      </c>
      <c r="E28" s="8" t="s">
        <v>351</v>
      </c>
      <c r="F28" s="19" t="s">
        <v>264</v>
      </c>
      <c r="G28" s="24">
        <v>2</v>
      </c>
      <c r="H28" s="9">
        <v>0</v>
      </c>
      <c r="I28" s="25">
        <v>6</v>
      </c>
      <c r="J28" s="25">
        <v>4</v>
      </c>
      <c r="K28" s="25">
        <v>6</v>
      </c>
      <c r="L28" s="25">
        <v>1</v>
      </c>
      <c r="M28" s="25"/>
      <c r="N28" s="25"/>
      <c r="O28" s="25"/>
      <c r="P28" s="25"/>
      <c r="Q28" s="25"/>
      <c r="R28" s="25"/>
      <c r="S28" s="8" t="s">
        <v>262</v>
      </c>
      <c r="T28" s="8" t="s">
        <v>358</v>
      </c>
      <c r="U28" s="8" t="s">
        <v>333</v>
      </c>
      <c r="V28" s="24">
        <v>1</v>
      </c>
      <c r="W28" t="s">
        <v>263</v>
      </c>
      <c r="X28" s="26">
        <v>12</v>
      </c>
      <c r="Y28" s="26">
        <v>5</v>
      </c>
      <c r="Z28" s="26">
        <v>17</v>
      </c>
      <c r="AA28" s="43">
        <v>70.588235294117652</v>
      </c>
    </row>
    <row r="29" spans="1:27" x14ac:dyDescent="0.35">
      <c r="A29" s="7">
        <v>1967</v>
      </c>
      <c r="B29" s="7" t="s">
        <v>197</v>
      </c>
      <c r="C29" s="7" t="s">
        <v>107</v>
      </c>
      <c r="D29" s="7" t="s">
        <v>355</v>
      </c>
      <c r="E29" s="7" t="s">
        <v>351</v>
      </c>
      <c r="F29" s="20" t="s">
        <v>117</v>
      </c>
      <c r="G29" s="25">
        <v>1</v>
      </c>
      <c r="H29" s="11">
        <v>0</v>
      </c>
      <c r="I29" s="25">
        <v>6</v>
      </c>
      <c r="J29" s="25">
        <v>4</v>
      </c>
      <c r="K29" s="25">
        <v>6</v>
      </c>
      <c r="L29" s="25">
        <v>1</v>
      </c>
      <c r="M29" s="25">
        <v>6</v>
      </c>
      <c r="N29" s="25">
        <v>4</v>
      </c>
      <c r="O29" s="25"/>
      <c r="P29" s="25"/>
      <c r="Q29" s="25"/>
      <c r="R29" s="25"/>
      <c r="S29" s="7" t="s">
        <v>115</v>
      </c>
      <c r="T29" s="7" t="s">
        <v>358</v>
      </c>
      <c r="U29" s="7" t="s">
        <v>333</v>
      </c>
      <c r="V29" s="25">
        <v>2</v>
      </c>
      <c r="W29" t="s">
        <v>107</v>
      </c>
      <c r="X29" s="26">
        <v>18</v>
      </c>
      <c r="Y29" s="26">
        <v>9</v>
      </c>
      <c r="Z29" s="26">
        <v>27</v>
      </c>
      <c r="AA29" s="43">
        <v>66.666666666666657</v>
      </c>
    </row>
    <row r="30" spans="1:27" x14ac:dyDescent="0.35">
      <c r="A30" s="36">
        <v>1966</v>
      </c>
      <c r="B30" s="36" t="s">
        <v>330</v>
      </c>
      <c r="C30" s="36" t="s">
        <v>263</v>
      </c>
      <c r="D30" s="36" t="s">
        <v>355</v>
      </c>
      <c r="E30" s="36" t="s">
        <v>351</v>
      </c>
      <c r="F30" s="37" t="s">
        <v>261</v>
      </c>
      <c r="G30" s="38">
        <v>1</v>
      </c>
      <c r="H30" s="39">
        <v>0</v>
      </c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36" t="s">
        <v>260</v>
      </c>
      <c r="T30" s="36" t="s">
        <v>358</v>
      </c>
      <c r="U30" s="36" t="s">
        <v>333</v>
      </c>
      <c r="V30" s="38">
        <v>2</v>
      </c>
      <c r="W30" s="41" t="s">
        <v>263</v>
      </c>
      <c r="X30" s="42">
        <v>0</v>
      </c>
      <c r="Y30" s="42">
        <v>0</v>
      </c>
      <c r="Z30" s="42">
        <v>0</v>
      </c>
      <c r="AA30" s="43"/>
    </row>
    <row r="31" spans="1:27" x14ac:dyDescent="0.35">
      <c r="A31" s="8">
        <v>1966</v>
      </c>
      <c r="B31" s="7" t="s">
        <v>197</v>
      </c>
      <c r="C31" s="8" t="s">
        <v>107</v>
      </c>
      <c r="D31" s="8" t="s">
        <v>355</v>
      </c>
      <c r="E31" s="8" t="s">
        <v>351</v>
      </c>
      <c r="F31" s="19" t="s">
        <v>116</v>
      </c>
      <c r="G31" s="24">
        <v>1</v>
      </c>
      <c r="H31" s="9">
        <v>0</v>
      </c>
      <c r="I31" s="24">
        <v>6</v>
      </c>
      <c r="J31" s="24">
        <v>4</v>
      </c>
      <c r="K31" s="24">
        <v>6</v>
      </c>
      <c r="L31" s="24">
        <v>8</v>
      </c>
      <c r="M31" s="24">
        <v>6</v>
      </c>
      <c r="N31" s="24">
        <v>2</v>
      </c>
      <c r="O31" s="24">
        <v>6</v>
      </c>
      <c r="P31" s="24">
        <v>3</v>
      </c>
      <c r="Q31" s="24"/>
      <c r="R31" s="24"/>
      <c r="S31" s="8" t="s">
        <v>115</v>
      </c>
      <c r="T31" s="8" t="s">
        <v>358</v>
      </c>
      <c r="U31" s="8" t="s">
        <v>333</v>
      </c>
      <c r="V31" s="24">
        <v>2</v>
      </c>
      <c r="W31" t="s">
        <v>107</v>
      </c>
      <c r="X31" s="26">
        <v>24</v>
      </c>
      <c r="Y31" s="26">
        <v>17</v>
      </c>
      <c r="Z31" s="26">
        <v>41</v>
      </c>
      <c r="AA31" s="43">
        <v>58.536585365853654</v>
      </c>
    </row>
    <row r="32" spans="1:27" x14ac:dyDescent="0.35">
      <c r="A32" s="28">
        <v>1965</v>
      </c>
      <c r="B32" s="29" t="s">
        <v>330</v>
      </c>
      <c r="C32" s="28" t="s">
        <v>263</v>
      </c>
      <c r="D32" s="28" t="s">
        <v>355</v>
      </c>
      <c r="E32" s="28" t="s">
        <v>351</v>
      </c>
      <c r="F32" s="30" t="s">
        <v>259</v>
      </c>
      <c r="G32" s="31">
        <v>1</v>
      </c>
      <c r="H32" s="32">
        <v>0</v>
      </c>
      <c r="I32" s="35">
        <v>5</v>
      </c>
      <c r="J32" s="35">
        <v>7</v>
      </c>
      <c r="K32" s="35">
        <v>6</v>
      </c>
      <c r="L32" s="35">
        <v>4</v>
      </c>
      <c r="M32" s="35">
        <v>5</v>
      </c>
      <c r="N32" s="35">
        <v>2</v>
      </c>
      <c r="O32" s="35"/>
      <c r="P32" s="35"/>
      <c r="Q32" s="35"/>
      <c r="R32" s="35"/>
      <c r="S32" s="28" t="s">
        <v>258</v>
      </c>
      <c r="T32" s="28" t="s">
        <v>377</v>
      </c>
      <c r="U32" s="28" t="s">
        <v>383</v>
      </c>
      <c r="V32" s="31">
        <v>2</v>
      </c>
      <c r="W32" s="33" t="s">
        <v>263</v>
      </c>
      <c r="X32" s="34">
        <v>16</v>
      </c>
      <c r="Y32" s="34">
        <v>13</v>
      </c>
      <c r="Z32" s="34">
        <v>29</v>
      </c>
      <c r="AA32" s="43">
        <v>55.172413793103445</v>
      </c>
    </row>
    <row r="33" spans="1:27" x14ac:dyDescent="0.35">
      <c r="A33" s="7">
        <v>1965</v>
      </c>
      <c r="B33" s="7" t="s">
        <v>197</v>
      </c>
      <c r="C33" s="7" t="s">
        <v>107</v>
      </c>
      <c r="D33" s="7" t="s">
        <v>355</v>
      </c>
      <c r="E33" s="7" t="s">
        <v>351</v>
      </c>
      <c r="F33" s="20" t="s">
        <v>114</v>
      </c>
      <c r="G33" s="25">
        <v>1</v>
      </c>
      <c r="H33" s="11">
        <v>0</v>
      </c>
      <c r="I33" s="25">
        <v>7</v>
      </c>
      <c r="J33" s="25">
        <v>9</v>
      </c>
      <c r="K33" s="25">
        <v>2</v>
      </c>
      <c r="L33" s="25">
        <v>6</v>
      </c>
      <c r="M33" s="25">
        <v>6</v>
      </c>
      <c r="N33" s="25">
        <v>4</v>
      </c>
      <c r="O33" s="25">
        <v>7</v>
      </c>
      <c r="P33" s="25">
        <v>5</v>
      </c>
      <c r="Q33" s="25">
        <v>6</v>
      </c>
      <c r="R33" s="25">
        <v>1</v>
      </c>
      <c r="S33" s="7" t="s">
        <v>112</v>
      </c>
      <c r="T33" s="7" t="s">
        <v>355</v>
      </c>
      <c r="U33" s="7" t="s">
        <v>351</v>
      </c>
      <c r="V33" s="25">
        <v>2</v>
      </c>
      <c r="W33" t="s">
        <v>107</v>
      </c>
      <c r="X33" s="26">
        <v>28</v>
      </c>
      <c r="Y33" s="26">
        <v>25</v>
      </c>
      <c r="Z33" s="26">
        <v>53</v>
      </c>
      <c r="AA33" s="43">
        <v>52.830188679245282</v>
      </c>
    </row>
    <row r="34" spans="1:27" x14ac:dyDescent="0.35">
      <c r="A34" s="7">
        <v>1964</v>
      </c>
      <c r="B34" s="7" t="s">
        <v>330</v>
      </c>
      <c r="C34" s="7" t="s">
        <v>263</v>
      </c>
      <c r="D34" s="7" t="s">
        <v>355</v>
      </c>
      <c r="E34" s="7" t="s">
        <v>351</v>
      </c>
      <c r="F34" s="20" t="s">
        <v>229</v>
      </c>
      <c r="G34" s="25">
        <v>1</v>
      </c>
      <c r="H34" s="11">
        <v>0</v>
      </c>
      <c r="I34" s="24">
        <v>6</v>
      </c>
      <c r="J34" s="24">
        <v>3</v>
      </c>
      <c r="K34" s="24">
        <v>6</v>
      </c>
      <c r="L34" s="24">
        <v>2</v>
      </c>
      <c r="M34" s="24"/>
      <c r="N34" s="24"/>
      <c r="O34" s="24"/>
      <c r="P34" s="24"/>
      <c r="Q34" s="24"/>
      <c r="R34" s="24"/>
      <c r="S34" s="7" t="s">
        <v>257</v>
      </c>
      <c r="T34" s="7" t="s">
        <v>355</v>
      </c>
      <c r="U34" s="7" t="s">
        <v>351</v>
      </c>
      <c r="V34" s="25">
        <v>2</v>
      </c>
      <c r="W34" t="s">
        <v>263</v>
      </c>
      <c r="X34" s="26">
        <v>12</v>
      </c>
      <c r="Y34" s="26">
        <v>5</v>
      </c>
      <c r="Z34" s="26">
        <v>17</v>
      </c>
      <c r="AA34" s="43">
        <v>70.588235294117652</v>
      </c>
    </row>
    <row r="35" spans="1:27" x14ac:dyDescent="0.35">
      <c r="A35" s="8">
        <v>1964</v>
      </c>
      <c r="B35" s="7" t="s">
        <v>197</v>
      </c>
      <c r="C35" s="8" t="s">
        <v>107</v>
      </c>
      <c r="D35" s="8" t="s">
        <v>355</v>
      </c>
      <c r="E35" s="8" t="s">
        <v>351</v>
      </c>
      <c r="F35" s="19" t="s">
        <v>113</v>
      </c>
      <c r="G35" s="24">
        <v>1</v>
      </c>
      <c r="H35" s="9">
        <v>0</v>
      </c>
      <c r="I35" s="24">
        <v>6</v>
      </c>
      <c r="J35" s="24">
        <v>3</v>
      </c>
      <c r="K35" s="24">
        <v>6</v>
      </c>
      <c r="L35" s="24">
        <v>4</v>
      </c>
      <c r="M35" s="24">
        <v>6</v>
      </c>
      <c r="N35" s="24">
        <v>2</v>
      </c>
      <c r="O35" s="24"/>
      <c r="P35" s="24"/>
      <c r="Q35" s="24"/>
      <c r="R35" s="24"/>
      <c r="S35" s="8" t="s">
        <v>112</v>
      </c>
      <c r="T35" s="8" t="s">
        <v>355</v>
      </c>
      <c r="U35" s="8" t="s">
        <v>351</v>
      </c>
      <c r="V35" s="24">
        <v>2</v>
      </c>
      <c r="W35" t="s">
        <v>107</v>
      </c>
      <c r="X35" s="26">
        <v>18</v>
      </c>
      <c r="Y35" s="26">
        <v>9</v>
      </c>
      <c r="Z35" s="26">
        <v>27</v>
      </c>
      <c r="AA35" s="43">
        <v>66.666666666666657</v>
      </c>
    </row>
    <row r="36" spans="1:27" x14ac:dyDescent="0.35">
      <c r="A36" s="8">
        <v>1963</v>
      </c>
      <c r="B36" s="7" t="s">
        <v>330</v>
      </c>
      <c r="C36" s="8" t="s">
        <v>263</v>
      </c>
      <c r="D36" s="8" t="s">
        <v>355</v>
      </c>
      <c r="E36" s="8" t="s">
        <v>351</v>
      </c>
      <c r="F36" s="19" t="s">
        <v>256</v>
      </c>
      <c r="G36" s="24">
        <v>1</v>
      </c>
      <c r="H36" s="9">
        <v>0</v>
      </c>
      <c r="I36" s="25">
        <v>6</v>
      </c>
      <c r="J36" s="25">
        <v>2</v>
      </c>
      <c r="K36" s="25">
        <v>6</v>
      </c>
      <c r="L36" s="25">
        <v>2</v>
      </c>
      <c r="M36" s="25"/>
      <c r="N36" s="25"/>
      <c r="O36" s="25"/>
      <c r="P36" s="25"/>
      <c r="Q36" s="25"/>
      <c r="R36" s="25"/>
      <c r="S36" s="8" t="s">
        <v>254</v>
      </c>
      <c r="T36" s="8" t="s">
        <v>355</v>
      </c>
      <c r="U36" s="8" t="s">
        <v>351</v>
      </c>
      <c r="V36" s="24">
        <v>3</v>
      </c>
      <c r="W36" t="s">
        <v>263</v>
      </c>
      <c r="X36" s="26">
        <v>12</v>
      </c>
      <c r="Y36" s="26">
        <v>4</v>
      </c>
      <c r="Z36" s="26">
        <v>16</v>
      </c>
      <c r="AA36" s="43">
        <v>75</v>
      </c>
    </row>
    <row r="37" spans="1:27" x14ac:dyDescent="0.35">
      <c r="A37" s="7">
        <v>1963</v>
      </c>
      <c r="B37" s="7" t="s">
        <v>197</v>
      </c>
      <c r="C37" s="7" t="s">
        <v>107</v>
      </c>
      <c r="D37" s="7" t="s">
        <v>355</v>
      </c>
      <c r="E37" s="7" t="s">
        <v>351</v>
      </c>
      <c r="F37" s="20" t="s">
        <v>111</v>
      </c>
      <c r="G37" s="25">
        <v>1</v>
      </c>
      <c r="H37" s="11">
        <v>0</v>
      </c>
      <c r="I37" s="25">
        <v>6</v>
      </c>
      <c r="J37" s="25">
        <v>3</v>
      </c>
      <c r="K37" s="25">
        <v>6</v>
      </c>
      <c r="L37" s="25">
        <v>3</v>
      </c>
      <c r="M37" s="25">
        <v>6</v>
      </c>
      <c r="N37" s="25">
        <v>1</v>
      </c>
      <c r="O37" s="25"/>
      <c r="P37" s="25"/>
      <c r="Q37" s="25"/>
      <c r="R37" s="25"/>
      <c r="S37" s="7" t="s">
        <v>110</v>
      </c>
      <c r="T37" s="7" t="s">
        <v>355</v>
      </c>
      <c r="U37" s="7" t="s">
        <v>351</v>
      </c>
      <c r="V37" s="25">
        <v>2</v>
      </c>
      <c r="W37" t="s">
        <v>107</v>
      </c>
      <c r="X37" s="26">
        <v>18</v>
      </c>
      <c r="Y37" s="26">
        <v>7</v>
      </c>
      <c r="Z37" s="26">
        <v>25</v>
      </c>
      <c r="AA37" s="43">
        <v>72</v>
      </c>
    </row>
    <row r="38" spans="1:27" x14ac:dyDescent="0.35">
      <c r="A38" s="7">
        <v>1962</v>
      </c>
      <c r="B38" s="7" t="s">
        <v>330</v>
      </c>
      <c r="C38" s="7" t="s">
        <v>263</v>
      </c>
      <c r="D38" s="7" t="s">
        <v>355</v>
      </c>
      <c r="E38" s="7" t="s">
        <v>351</v>
      </c>
      <c r="F38" s="20" t="s">
        <v>255</v>
      </c>
      <c r="G38" s="25">
        <v>1</v>
      </c>
      <c r="H38" s="11">
        <v>0</v>
      </c>
      <c r="I38" s="24">
        <v>6</v>
      </c>
      <c r="J38" s="24">
        <v>0</v>
      </c>
      <c r="K38" s="24">
        <v>6</v>
      </c>
      <c r="L38" s="24">
        <v>2</v>
      </c>
      <c r="M38" s="24"/>
      <c r="N38" s="24"/>
      <c r="O38" s="24"/>
      <c r="P38" s="24"/>
      <c r="Q38" s="24"/>
      <c r="R38" s="24"/>
      <c r="S38" s="7" t="s">
        <v>254</v>
      </c>
      <c r="T38" s="7" t="s">
        <v>355</v>
      </c>
      <c r="U38" s="7" t="s">
        <v>351</v>
      </c>
      <c r="V38" s="25">
        <v>5</v>
      </c>
      <c r="W38" t="s">
        <v>263</v>
      </c>
      <c r="X38" s="26">
        <v>12</v>
      </c>
      <c r="Y38" s="26">
        <v>2</v>
      </c>
      <c r="Z38" s="26">
        <v>14</v>
      </c>
      <c r="AA38" s="43">
        <v>85.714285714285708</v>
      </c>
    </row>
    <row r="39" spans="1:27" x14ac:dyDescent="0.35">
      <c r="A39" s="8">
        <v>1961</v>
      </c>
      <c r="B39" s="7" t="s">
        <v>330</v>
      </c>
      <c r="C39" s="8" t="s">
        <v>263</v>
      </c>
      <c r="D39" s="8" t="s">
        <v>355</v>
      </c>
      <c r="E39" s="8" t="s">
        <v>351</v>
      </c>
      <c r="F39" s="19" t="s">
        <v>219</v>
      </c>
      <c r="G39" s="24">
        <v>1</v>
      </c>
      <c r="H39" s="9">
        <v>0</v>
      </c>
      <c r="I39" s="25">
        <v>6</v>
      </c>
      <c r="J39" s="25">
        <v>1</v>
      </c>
      <c r="K39" s="25">
        <v>6</v>
      </c>
      <c r="L39" s="25">
        <v>4</v>
      </c>
      <c r="M39" s="25"/>
      <c r="N39" s="25"/>
      <c r="O39" s="25"/>
      <c r="P39" s="25"/>
      <c r="Q39" s="25"/>
      <c r="R39" s="25"/>
      <c r="S39" s="8" t="s">
        <v>254</v>
      </c>
      <c r="T39" s="8" t="s">
        <v>355</v>
      </c>
      <c r="U39" s="8" t="s">
        <v>351</v>
      </c>
      <c r="V39" s="24">
        <v>2</v>
      </c>
      <c r="W39" t="s">
        <v>263</v>
      </c>
      <c r="X39" s="26">
        <v>12</v>
      </c>
      <c r="Y39" s="26">
        <v>5</v>
      </c>
      <c r="Z39" s="26">
        <v>17</v>
      </c>
      <c r="AA39" s="43">
        <v>70.588235294117652</v>
      </c>
    </row>
    <row r="40" spans="1:27" x14ac:dyDescent="0.35">
      <c r="A40" s="7">
        <v>1961</v>
      </c>
      <c r="B40" s="7" t="s">
        <v>197</v>
      </c>
      <c r="C40" s="7" t="s">
        <v>107</v>
      </c>
      <c r="D40" s="7" t="s">
        <v>355</v>
      </c>
      <c r="E40" s="7" t="s">
        <v>351</v>
      </c>
      <c r="F40" s="20" t="s">
        <v>108</v>
      </c>
      <c r="G40" s="25">
        <v>2</v>
      </c>
      <c r="H40" s="11">
        <v>0</v>
      </c>
      <c r="I40" s="25">
        <v>1</v>
      </c>
      <c r="J40" s="25">
        <v>6</v>
      </c>
      <c r="K40" s="25">
        <v>6</v>
      </c>
      <c r="L40" s="25">
        <v>3</v>
      </c>
      <c r="M40" s="25">
        <v>7</v>
      </c>
      <c r="N40" s="25">
        <v>5</v>
      </c>
      <c r="O40" s="25">
        <v>6</v>
      </c>
      <c r="P40" s="25">
        <v>4</v>
      </c>
      <c r="Q40" s="25"/>
      <c r="R40" s="25"/>
      <c r="S40" s="7" t="s">
        <v>105</v>
      </c>
      <c r="T40" s="7" t="s">
        <v>355</v>
      </c>
      <c r="U40" s="7" t="s">
        <v>351</v>
      </c>
      <c r="V40" s="25">
        <v>1</v>
      </c>
      <c r="W40" t="s">
        <v>107</v>
      </c>
      <c r="X40" s="26">
        <v>20</v>
      </c>
      <c r="Y40" s="26">
        <v>18</v>
      </c>
      <c r="Z40" s="26">
        <v>38</v>
      </c>
      <c r="AA40" s="43">
        <v>52.631578947368418</v>
      </c>
    </row>
    <row r="41" spans="1:27" x14ac:dyDescent="0.35">
      <c r="A41" s="7">
        <v>1960</v>
      </c>
      <c r="B41" s="7" t="s">
        <v>330</v>
      </c>
      <c r="C41" s="7" t="s">
        <v>263</v>
      </c>
      <c r="D41" s="7" t="s">
        <v>355</v>
      </c>
      <c r="E41" s="7" t="s">
        <v>351</v>
      </c>
      <c r="F41" s="20" t="s">
        <v>208</v>
      </c>
      <c r="G41" s="25">
        <v>7</v>
      </c>
      <c r="H41" s="11">
        <v>0</v>
      </c>
      <c r="I41" s="24">
        <v>7</v>
      </c>
      <c r="J41" s="24">
        <v>5</v>
      </c>
      <c r="K41" s="24">
        <v>6</v>
      </c>
      <c r="L41" s="24">
        <v>2</v>
      </c>
      <c r="M41" s="24"/>
      <c r="N41" s="24"/>
      <c r="O41" s="24"/>
      <c r="P41" s="24"/>
      <c r="Q41" s="24"/>
      <c r="R41" s="24"/>
      <c r="S41" s="7" t="s">
        <v>254</v>
      </c>
      <c r="T41" s="7" t="s">
        <v>355</v>
      </c>
      <c r="U41" s="7" t="s">
        <v>351</v>
      </c>
      <c r="V41" s="25">
        <v>3</v>
      </c>
      <c r="W41" t="s">
        <v>263</v>
      </c>
      <c r="X41" s="26">
        <v>13</v>
      </c>
      <c r="Y41" s="26">
        <v>7</v>
      </c>
      <c r="Z41" s="26">
        <v>20</v>
      </c>
      <c r="AA41" s="43">
        <v>65</v>
      </c>
    </row>
    <row r="42" spans="1:27" x14ac:dyDescent="0.35">
      <c r="A42" s="8">
        <v>1951</v>
      </c>
      <c r="B42" s="7" t="s">
        <v>330</v>
      </c>
      <c r="C42" s="8" t="s">
        <v>223</v>
      </c>
      <c r="D42" s="8" t="s">
        <v>355</v>
      </c>
      <c r="E42" s="8" t="s">
        <v>351</v>
      </c>
      <c r="F42" s="19" t="s">
        <v>201</v>
      </c>
      <c r="G42" s="24">
        <v>1</v>
      </c>
      <c r="H42" s="9">
        <v>0</v>
      </c>
      <c r="I42" s="25">
        <v>6</v>
      </c>
      <c r="J42" s="25">
        <v>1</v>
      </c>
      <c r="K42" s="25">
        <v>7</v>
      </c>
      <c r="L42" s="25">
        <v>5</v>
      </c>
      <c r="M42" s="25"/>
      <c r="N42" s="25"/>
      <c r="O42" s="25"/>
      <c r="P42" s="25"/>
      <c r="Q42" s="25"/>
      <c r="R42" s="25"/>
      <c r="S42" s="8" t="s">
        <v>232</v>
      </c>
      <c r="T42" s="8" t="s">
        <v>355</v>
      </c>
      <c r="U42" s="8" t="s">
        <v>351</v>
      </c>
      <c r="V42" s="24">
        <v>3</v>
      </c>
      <c r="W42" t="s">
        <v>223</v>
      </c>
      <c r="X42" s="26">
        <v>13</v>
      </c>
      <c r="Y42" s="26">
        <v>6</v>
      </c>
      <c r="Z42" s="26">
        <v>19</v>
      </c>
      <c r="AA42" s="43">
        <v>68.421052631578945</v>
      </c>
    </row>
    <row r="43" spans="1:27" x14ac:dyDescent="0.35">
      <c r="A43" s="7">
        <v>1948</v>
      </c>
      <c r="B43" s="7" t="s">
        <v>330</v>
      </c>
      <c r="C43" s="7" t="s">
        <v>223</v>
      </c>
      <c r="D43" s="7" t="s">
        <v>355</v>
      </c>
      <c r="E43" s="7" t="s">
        <v>351</v>
      </c>
      <c r="F43" s="20" t="s">
        <v>236</v>
      </c>
      <c r="G43" s="25">
        <v>1</v>
      </c>
      <c r="H43" s="11">
        <v>0</v>
      </c>
      <c r="I43" s="24">
        <v>6</v>
      </c>
      <c r="J43" s="24">
        <v>3</v>
      </c>
      <c r="K43" s="24">
        <v>6</v>
      </c>
      <c r="L43" s="24">
        <v>1</v>
      </c>
      <c r="M43" s="24"/>
      <c r="N43" s="24"/>
      <c r="O43" s="24"/>
      <c r="P43" s="24"/>
      <c r="Q43" s="24"/>
      <c r="R43" s="24"/>
      <c r="S43" s="7" t="s">
        <v>235</v>
      </c>
      <c r="T43" s="7" t="s">
        <v>355</v>
      </c>
      <c r="U43" s="7" t="s">
        <v>351</v>
      </c>
      <c r="V43" s="25">
        <v>4</v>
      </c>
      <c r="W43" t="s">
        <v>223</v>
      </c>
      <c r="X43" s="26">
        <v>12</v>
      </c>
      <c r="Y43" s="26">
        <v>4</v>
      </c>
      <c r="Z43" s="26">
        <v>16</v>
      </c>
      <c r="AA43" s="43">
        <v>75</v>
      </c>
    </row>
    <row r="44" spans="1:27" x14ac:dyDescent="0.35">
      <c r="A44" s="8">
        <v>1947</v>
      </c>
      <c r="B44" s="7" t="s">
        <v>330</v>
      </c>
      <c r="C44" s="8" t="s">
        <v>223</v>
      </c>
      <c r="D44" s="8" t="s">
        <v>355</v>
      </c>
      <c r="E44" s="8" t="s">
        <v>351</v>
      </c>
      <c r="F44" s="19" t="s">
        <v>229</v>
      </c>
      <c r="G44" s="24">
        <v>1</v>
      </c>
      <c r="H44" s="9">
        <v>0</v>
      </c>
      <c r="I44" s="25">
        <v>6</v>
      </c>
      <c r="J44" s="25">
        <v>3</v>
      </c>
      <c r="K44" s="25">
        <v>6</v>
      </c>
      <c r="L44" s="25">
        <v>2</v>
      </c>
      <c r="M44" s="25"/>
      <c r="N44" s="25"/>
      <c r="O44" s="25"/>
      <c r="P44" s="25"/>
      <c r="Q44" s="25"/>
      <c r="R44" s="25"/>
      <c r="S44" s="8" t="s">
        <v>230</v>
      </c>
      <c r="T44" s="8" t="s">
        <v>355</v>
      </c>
      <c r="U44" s="8" t="s">
        <v>351</v>
      </c>
      <c r="V44" s="24">
        <v>6</v>
      </c>
      <c r="W44" t="s">
        <v>223</v>
      </c>
      <c r="X44" s="26">
        <v>12</v>
      </c>
      <c r="Y44" s="26">
        <v>5</v>
      </c>
      <c r="Z44" s="26">
        <v>17</v>
      </c>
      <c r="AA44" s="43">
        <v>70.588235294117652</v>
      </c>
    </row>
    <row r="45" spans="1:27" x14ac:dyDescent="0.35">
      <c r="A45" s="7">
        <v>1946</v>
      </c>
      <c r="B45" s="7" t="s">
        <v>330</v>
      </c>
      <c r="C45" s="7" t="s">
        <v>223</v>
      </c>
      <c r="D45" s="7" t="s">
        <v>355</v>
      </c>
      <c r="E45" s="7" t="s">
        <v>351</v>
      </c>
      <c r="F45" s="20" t="s">
        <v>224</v>
      </c>
      <c r="G45" s="25">
        <v>1</v>
      </c>
      <c r="H45" s="11">
        <v>0</v>
      </c>
      <c r="I45" s="24">
        <v>6</v>
      </c>
      <c r="J45" s="24">
        <v>4</v>
      </c>
      <c r="K45" s="24">
        <v>6</v>
      </c>
      <c r="L45" s="24">
        <v>4</v>
      </c>
      <c r="M45" s="24"/>
      <c r="N45" s="24"/>
      <c r="O45" s="24"/>
      <c r="P45" s="24"/>
      <c r="Q45" s="24"/>
      <c r="R45" s="24"/>
      <c r="S45" s="7" t="s">
        <v>234</v>
      </c>
      <c r="T45" s="7" t="s">
        <v>355</v>
      </c>
      <c r="U45" s="7" t="s">
        <v>351</v>
      </c>
      <c r="V45" s="25">
        <v>8</v>
      </c>
      <c r="W45" t="s">
        <v>223</v>
      </c>
      <c r="X45" s="26">
        <v>12</v>
      </c>
      <c r="Y45" s="26">
        <v>8</v>
      </c>
      <c r="Z45" s="26">
        <v>20</v>
      </c>
      <c r="AA45" s="43">
        <v>60</v>
      </c>
    </row>
    <row r="46" spans="1:27" x14ac:dyDescent="0.35">
      <c r="A46" s="7">
        <v>1940</v>
      </c>
      <c r="B46" s="7" t="s">
        <v>330</v>
      </c>
      <c r="C46" s="7" t="s">
        <v>223</v>
      </c>
      <c r="D46" s="7" t="s">
        <v>355</v>
      </c>
      <c r="E46" s="7" t="s">
        <v>351</v>
      </c>
      <c r="F46" s="20" t="s">
        <v>233</v>
      </c>
      <c r="G46" s="25">
        <v>1</v>
      </c>
      <c r="H46" s="11">
        <v>0</v>
      </c>
      <c r="I46" s="25">
        <v>5</v>
      </c>
      <c r="J46" s="25">
        <v>7</v>
      </c>
      <c r="K46" s="25">
        <v>6</v>
      </c>
      <c r="L46" s="25">
        <v>4</v>
      </c>
      <c r="M46" s="25">
        <v>6</v>
      </c>
      <c r="N46" s="25">
        <v>0</v>
      </c>
      <c r="O46" s="25"/>
      <c r="P46" s="25"/>
      <c r="Q46" s="25"/>
      <c r="R46" s="25"/>
      <c r="S46" s="7" t="s">
        <v>232</v>
      </c>
      <c r="T46" s="7" t="s">
        <v>355</v>
      </c>
      <c r="U46" s="7" t="s">
        <v>351</v>
      </c>
      <c r="V46" s="25">
        <v>2</v>
      </c>
      <c r="W46" t="s">
        <v>223</v>
      </c>
      <c r="X46" s="26">
        <v>17</v>
      </c>
      <c r="Y46" s="26">
        <v>11</v>
      </c>
      <c r="Z46" s="26">
        <v>28</v>
      </c>
      <c r="AA46" s="43">
        <v>60.714285714285708</v>
      </c>
    </row>
    <row r="47" spans="1:27" x14ac:dyDescent="0.35">
      <c r="A47" s="8">
        <v>1937</v>
      </c>
      <c r="B47" s="7" t="s">
        <v>330</v>
      </c>
      <c r="C47" s="8" t="s">
        <v>223</v>
      </c>
      <c r="D47" s="8" t="s">
        <v>355</v>
      </c>
      <c r="E47" s="8" t="s">
        <v>351</v>
      </c>
      <c r="F47" s="19" t="s">
        <v>226</v>
      </c>
      <c r="G47" s="24">
        <v>2</v>
      </c>
      <c r="H47" s="9">
        <v>0</v>
      </c>
      <c r="I47" s="24">
        <v>6</v>
      </c>
      <c r="J47" s="24">
        <v>3</v>
      </c>
      <c r="K47" s="24">
        <v>5</v>
      </c>
      <c r="L47" s="24">
        <v>7</v>
      </c>
      <c r="M47" s="24">
        <v>6</v>
      </c>
      <c r="N47" s="24">
        <v>4</v>
      </c>
      <c r="O47" s="24"/>
      <c r="P47" s="24"/>
      <c r="Q47" s="24"/>
      <c r="R47" s="24"/>
      <c r="S47" s="8" t="s">
        <v>225</v>
      </c>
      <c r="T47" s="8" t="s">
        <v>355</v>
      </c>
      <c r="U47" s="8" t="s">
        <v>351</v>
      </c>
      <c r="V47" s="24">
        <v>7</v>
      </c>
      <c r="W47" t="s">
        <v>223</v>
      </c>
      <c r="X47" s="26">
        <v>17</v>
      </c>
      <c r="Y47" s="26">
        <v>14</v>
      </c>
      <c r="Z47" s="26">
        <v>31</v>
      </c>
      <c r="AA47" s="43">
        <v>54.838709677419352</v>
      </c>
    </row>
    <row r="48" spans="1:27" x14ac:dyDescent="0.35">
      <c r="A48" s="7">
        <v>1930</v>
      </c>
      <c r="B48" s="7" t="s">
        <v>330</v>
      </c>
      <c r="C48" s="7" t="s">
        <v>204</v>
      </c>
      <c r="D48" s="7" t="s">
        <v>355</v>
      </c>
      <c r="E48" s="7" t="s">
        <v>351</v>
      </c>
      <c r="F48" s="20" t="s">
        <v>211</v>
      </c>
      <c r="G48" s="25">
        <v>1</v>
      </c>
      <c r="H48" s="11">
        <v>0</v>
      </c>
      <c r="I48" s="25">
        <v>10</v>
      </c>
      <c r="J48" s="25">
        <v>8</v>
      </c>
      <c r="K48" s="25">
        <v>2</v>
      </c>
      <c r="L48" s="25">
        <v>6</v>
      </c>
      <c r="M48" s="25">
        <v>7</v>
      </c>
      <c r="N48" s="25">
        <v>5</v>
      </c>
      <c r="O48" s="25"/>
      <c r="P48" s="25"/>
      <c r="Q48" s="25"/>
      <c r="R48" s="25"/>
      <c r="S48" s="7" t="s">
        <v>202</v>
      </c>
      <c r="T48" s="7" t="s">
        <v>355</v>
      </c>
      <c r="U48" s="7" t="s">
        <v>351</v>
      </c>
      <c r="V48" s="25">
        <v>4</v>
      </c>
      <c r="W48" t="s">
        <v>204</v>
      </c>
      <c r="X48" s="26">
        <v>19</v>
      </c>
      <c r="Y48" s="26">
        <v>19</v>
      </c>
      <c r="Z48" s="26">
        <v>38</v>
      </c>
      <c r="AA48" s="43">
        <v>50</v>
      </c>
    </row>
    <row r="49" spans="1:27" x14ac:dyDescent="0.35">
      <c r="A49" s="8">
        <v>1929</v>
      </c>
      <c r="B49" s="7" t="s">
        <v>330</v>
      </c>
      <c r="C49" s="8" t="s">
        <v>204</v>
      </c>
      <c r="D49" s="8" t="s">
        <v>355</v>
      </c>
      <c r="E49" s="8" t="s">
        <v>351</v>
      </c>
      <c r="F49" s="19" t="s">
        <v>210</v>
      </c>
      <c r="G49" s="24">
        <v>1</v>
      </c>
      <c r="H49" s="9">
        <v>0</v>
      </c>
      <c r="I49" s="24">
        <v>6</v>
      </c>
      <c r="J49" s="24">
        <v>1</v>
      </c>
      <c r="K49" s="24">
        <v>5</v>
      </c>
      <c r="L49" s="24">
        <v>7</v>
      </c>
      <c r="M49" s="24">
        <v>6</v>
      </c>
      <c r="N49" s="24">
        <v>2</v>
      </c>
      <c r="O49" s="24"/>
      <c r="P49" s="24"/>
      <c r="Q49" s="24"/>
      <c r="R49" s="24"/>
      <c r="S49" s="8" t="s">
        <v>209</v>
      </c>
      <c r="T49" s="8" t="s">
        <v>355</v>
      </c>
      <c r="U49" s="8" t="s">
        <v>351</v>
      </c>
      <c r="V49" s="24">
        <v>2</v>
      </c>
      <c r="W49" t="s">
        <v>204</v>
      </c>
      <c r="X49" s="26">
        <v>17</v>
      </c>
      <c r="Y49" s="26">
        <v>10</v>
      </c>
      <c r="Z49" s="26">
        <v>27</v>
      </c>
      <c r="AA49" s="43">
        <v>62.962962962962962</v>
      </c>
    </row>
    <row r="50" spans="1:27" x14ac:dyDescent="0.35">
      <c r="A50" s="7">
        <v>1928</v>
      </c>
      <c r="B50" s="7" t="s">
        <v>330</v>
      </c>
      <c r="C50" s="7" t="s">
        <v>204</v>
      </c>
      <c r="D50" s="7" t="s">
        <v>355</v>
      </c>
      <c r="E50" s="7" t="s">
        <v>351</v>
      </c>
      <c r="F50" s="20" t="s">
        <v>208</v>
      </c>
      <c r="G50" s="25">
        <v>2</v>
      </c>
      <c r="H50" s="11">
        <v>0</v>
      </c>
      <c r="I50" s="25">
        <v>7</v>
      </c>
      <c r="J50" s="25">
        <v>5</v>
      </c>
      <c r="K50" s="25">
        <v>6</v>
      </c>
      <c r="L50" s="25">
        <v>2</v>
      </c>
      <c r="M50" s="25"/>
      <c r="N50" s="25"/>
      <c r="O50" s="25"/>
      <c r="P50" s="25"/>
      <c r="Q50" s="25"/>
      <c r="R50" s="25"/>
      <c r="S50" s="7" t="s">
        <v>199</v>
      </c>
      <c r="T50" s="7" t="s">
        <v>355</v>
      </c>
      <c r="U50" s="7" t="s">
        <v>351</v>
      </c>
      <c r="V50" s="25">
        <v>1</v>
      </c>
      <c r="W50" t="s">
        <v>204</v>
      </c>
      <c r="X50" s="26">
        <v>13</v>
      </c>
      <c r="Y50" s="26">
        <v>7</v>
      </c>
      <c r="Z50" s="26">
        <v>20</v>
      </c>
      <c r="AA50" s="43">
        <v>65</v>
      </c>
    </row>
    <row r="51" spans="1:27" x14ac:dyDescent="0.35">
      <c r="A51" s="7">
        <v>1926</v>
      </c>
      <c r="B51" s="7" t="s">
        <v>330</v>
      </c>
      <c r="C51" s="7" t="s">
        <v>204</v>
      </c>
      <c r="D51" s="7" t="s">
        <v>355</v>
      </c>
      <c r="E51" s="7" t="s">
        <v>351</v>
      </c>
      <c r="F51" s="20" t="s">
        <v>206</v>
      </c>
      <c r="G51" s="25">
        <v>1</v>
      </c>
      <c r="H51" s="11">
        <v>0</v>
      </c>
      <c r="I51" s="25">
        <v>6</v>
      </c>
      <c r="J51" s="25">
        <v>1</v>
      </c>
      <c r="K51" s="25">
        <v>6</v>
      </c>
      <c r="L51" s="25">
        <v>3</v>
      </c>
      <c r="M51" s="25"/>
      <c r="N51" s="25"/>
      <c r="O51" s="25"/>
      <c r="P51" s="25"/>
      <c r="Q51" s="25"/>
      <c r="R51" s="25"/>
      <c r="S51" s="7" t="s">
        <v>199</v>
      </c>
      <c r="T51" s="7" t="s">
        <v>355</v>
      </c>
      <c r="U51" s="7" t="s">
        <v>351</v>
      </c>
      <c r="V51" s="25">
        <v>2</v>
      </c>
      <c r="W51" t="s">
        <v>204</v>
      </c>
      <c r="X51" s="26">
        <v>12</v>
      </c>
      <c r="Y51" s="26">
        <v>4</v>
      </c>
      <c r="Z51" s="26">
        <v>16</v>
      </c>
      <c r="AA51" s="43">
        <v>75</v>
      </c>
    </row>
    <row r="52" spans="1:27" x14ac:dyDescent="0.35">
      <c r="A52" s="8">
        <v>1925</v>
      </c>
      <c r="B52" s="7" t="s">
        <v>330</v>
      </c>
      <c r="C52" s="8" t="s">
        <v>204</v>
      </c>
      <c r="D52" s="8" t="s">
        <v>355</v>
      </c>
      <c r="E52" s="8" t="s">
        <v>351</v>
      </c>
      <c r="F52" s="19" t="s">
        <v>205</v>
      </c>
      <c r="G52" s="24">
        <v>2</v>
      </c>
      <c r="H52" s="9">
        <v>0</v>
      </c>
      <c r="I52" s="24">
        <v>1</v>
      </c>
      <c r="J52" s="24">
        <v>6</v>
      </c>
      <c r="K52" s="24">
        <v>8</v>
      </c>
      <c r="L52" s="24">
        <v>6</v>
      </c>
      <c r="M52" s="24">
        <v>6</v>
      </c>
      <c r="N52" s="24">
        <v>4</v>
      </c>
      <c r="O52" s="24"/>
      <c r="P52" s="24"/>
      <c r="Q52" s="24"/>
      <c r="R52" s="24"/>
      <c r="S52" s="8" t="s">
        <v>199</v>
      </c>
      <c r="T52" s="8" t="s">
        <v>355</v>
      </c>
      <c r="U52" s="8" t="s">
        <v>351</v>
      </c>
      <c r="V52" s="24">
        <v>3</v>
      </c>
      <c r="W52" t="s">
        <v>204</v>
      </c>
      <c r="X52" s="26">
        <v>15</v>
      </c>
      <c r="Y52" s="26">
        <v>16</v>
      </c>
      <c r="Z52" s="26">
        <v>31</v>
      </c>
      <c r="AA52" s="43">
        <v>48.387096774193552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1665E-78F9-4E4F-9757-130963766EE3}">
  <dimension ref="A1:E38"/>
  <sheetViews>
    <sheetView workbookViewId="0">
      <selection activeCell="G13" sqref="G13"/>
    </sheetView>
  </sheetViews>
  <sheetFormatPr defaultRowHeight="14.5" x14ac:dyDescent="0.35"/>
  <cols>
    <col min="1" max="1" width="16.6328125" bestFit="1" customWidth="1"/>
    <col min="2" max="2" width="9.6328125" bestFit="1" customWidth="1"/>
    <col min="3" max="3" width="10.90625" bestFit="1" customWidth="1"/>
    <col min="4" max="4" width="8.81640625" bestFit="1" customWidth="1"/>
    <col min="5" max="5" width="15.7265625" bestFit="1" customWidth="1"/>
  </cols>
  <sheetData>
    <row r="1" spans="1:5" x14ac:dyDescent="0.35">
      <c r="A1" s="5" t="s">
        <v>4</v>
      </c>
      <c r="B1" t="s">
        <v>467</v>
      </c>
      <c r="C1" t="s">
        <v>482</v>
      </c>
      <c r="D1" t="s">
        <v>461</v>
      </c>
      <c r="E1" t="s">
        <v>481</v>
      </c>
    </row>
    <row r="2" spans="1:5" x14ac:dyDescent="0.35">
      <c r="A2" s="8" t="s">
        <v>352</v>
      </c>
      <c r="B2">
        <f>COUNTIF('Autralian Open'!E:E,'Total Country Wins'!A2)</f>
        <v>2</v>
      </c>
      <c r="C2">
        <f ca="1">SUMIF('Player Data'!C:H,'Total Country Wins'!A2,'Player Data'!H:H)</f>
        <v>3</v>
      </c>
      <c r="D2" s="44">
        <f ca="1">B2/C2*100</f>
        <v>66.666666666666657</v>
      </c>
      <c r="E2">
        <f ca="1">SUMIF('Player Data'!C:K,'Total Country Wins'!A2,'Player Data'!K:K)</f>
        <v>49</v>
      </c>
    </row>
    <row r="3" spans="1:5" x14ac:dyDescent="0.35">
      <c r="A3" s="8" t="s">
        <v>351</v>
      </c>
      <c r="B3">
        <f>COUNTIF('Autralian Open'!E:E,'Total Country Wins'!A3)</f>
        <v>94</v>
      </c>
      <c r="C3">
        <f ca="1">SUMIF('Player Data'!C:H,'Total Country Wins'!A3,'Player Data'!H:H)</f>
        <v>192</v>
      </c>
      <c r="D3" s="44">
        <f t="shared" ref="D3:D21" ca="1" si="0">B3/C3*100</f>
        <v>48.958333333333329</v>
      </c>
      <c r="E3">
        <f ca="1">SUMIF('Player Data'!C:K,'Total Country Wins'!A3,'Player Data'!K:K)</f>
        <v>2883</v>
      </c>
    </row>
    <row r="4" spans="1:5" x14ac:dyDescent="0.35">
      <c r="A4" s="8" t="s">
        <v>349</v>
      </c>
      <c r="B4">
        <f>COUNTIF('Autralian Open'!E:E,'Total Country Wins'!A4)</f>
        <v>4</v>
      </c>
      <c r="C4">
        <f ca="1">SUMIF('Player Data'!C:H,'Total Country Wins'!A4,'Player Data'!H:H)</f>
        <v>4</v>
      </c>
      <c r="D4" s="44">
        <f t="shared" ca="1" si="0"/>
        <v>100</v>
      </c>
      <c r="E4">
        <f ca="1">SUMIF('Player Data'!C:K,'Total Country Wins'!A4,'Player Data'!K:K)</f>
        <v>56</v>
      </c>
    </row>
    <row r="5" spans="1:5" x14ac:dyDescent="0.35">
      <c r="A5" s="7" t="s">
        <v>350</v>
      </c>
      <c r="B5">
        <f>COUNTIF('Autralian Open'!E:E,'Total Country Wins'!A5)</f>
        <v>2</v>
      </c>
      <c r="C5">
        <f ca="1">SUMIF('Player Data'!C:H,'Total Country Wins'!A5,'Player Data'!H:H)</f>
        <v>5</v>
      </c>
      <c r="D5" s="44">
        <f t="shared" ca="1" si="0"/>
        <v>40</v>
      </c>
      <c r="E5">
        <f ca="1">SUMIF('Player Data'!C:K,'Total Country Wins'!A5,'Player Data'!K:K)</f>
        <v>56</v>
      </c>
    </row>
    <row r="6" spans="1:5" x14ac:dyDescent="0.35">
      <c r="A6" s="8" t="s">
        <v>347</v>
      </c>
      <c r="B6">
        <f>COUNTIF('Autralian Open'!E:E,'Total Country Wins'!A6)</f>
        <v>1</v>
      </c>
      <c r="C6">
        <f ca="1">SUMIF('Player Data'!C:H,'Total Country Wins'!A6,'Player Data'!H:H)</f>
        <v>4</v>
      </c>
      <c r="D6" s="44">
        <f t="shared" ca="1" si="0"/>
        <v>25</v>
      </c>
      <c r="E6">
        <f ca="1">SUMIF('Player Data'!C:K,'Total Country Wins'!A6,'Player Data'!K:K)</f>
        <v>43</v>
      </c>
    </row>
    <row r="7" spans="1:5" x14ac:dyDescent="0.35">
      <c r="A7" s="8" t="s">
        <v>346</v>
      </c>
      <c r="B7">
        <f>COUNTIF('Autralian Open'!E:E,'Total Country Wins'!A7)</f>
        <v>5</v>
      </c>
      <c r="C7">
        <f ca="1">SUMIF('Player Data'!C:H,'Total Country Wins'!A7,'Player Data'!H:H)</f>
        <v>13</v>
      </c>
      <c r="D7" s="44">
        <f t="shared" ca="1" si="0"/>
        <v>38.461538461538467</v>
      </c>
      <c r="E7">
        <f ca="1">SUMIF('Player Data'!C:K,'Total Country Wins'!A7,'Player Data'!K:K)</f>
        <v>163</v>
      </c>
    </row>
    <row r="8" spans="1:5" x14ac:dyDescent="0.35">
      <c r="A8" s="8" t="s">
        <v>345</v>
      </c>
      <c r="B8">
        <f>COUNTIF('Autralian Open'!E:E,'Total Country Wins'!A8)</f>
        <v>1</v>
      </c>
      <c r="C8">
        <f ca="1">SUMIF('Player Data'!C:H,'Total Country Wins'!A8,'Player Data'!H:H)</f>
        <v>1</v>
      </c>
      <c r="D8" s="44">
        <f t="shared" ca="1" si="0"/>
        <v>100</v>
      </c>
      <c r="E8">
        <f ca="1">SUMIF('Player Data'!C:K,'Total Country Wins'!A8,'Player Data'!K:K)</f>
        <v>16</v>
      </c>
    </row>
    <row r="9" spans="1:5" x14ac:dyDescent="0.35">
      <c r="A9" s="28" t="s">
        <v>343</v>
      </c>
      <c r="B9">
        <f>COUNTIF('Autralian Open'!E:E,'Total Country Wins'!A9)</f>
        <v>3</v>
      </c>
      <c r="C9">
        <f ca="1">SUMIF('Player Data'!C:H,'Total Country Wins'!A9,'Player Data'!H:H)</f>
        <v>7</v>
      </c>
      <c r="D9" s="44">
        <f t="shared" ca="1" si="0"/>
        <v>42.857142857142854</v>
      </c>
      <c r="E9">
        <f ca="1">SUMIF('Player Data'!C:K,'Total Country Wins'!A9,'Player Data'!K:K)</f>
        <v>83</v>
      </c>
    </row>
    <row r="10" spans="1:5" x14ac:dyDescent="0.35">
      <c r="A10" s="8" t="s">
        <v>340</v>
      </c>
      <c r="B10">
        <f>COUNTIF('Autralian Open'!E:E,'Total Country Wins'!A10)</f>
        <v>7</v>
      </c>
      <c r="C10">
        <f ca="1">SUMIF('Player Data'!C:H,'Total Country Wins'!A10,'Player Data'!H:H)</f>
        <v>10</v>
      </c>
      <c r="D10" s="44">
        <f t="shared" ca="1" si="0"/>
        <v>70</v>
      </c>
      <c r="E10">
        <f ca="1">SUMIF('Player Data'!C:K,'Total Country Wins'!A10,'Player Data'!K:K)</f>
        <v>124</v>
      </c>
    </row>
    <row r="11" spans="1:5" x14ac:dyDescent="0.35">
      <c r="A11" s="8" t="s">
        <v>447</v>
      </c>
      <c r="B11">
        <f>COUNTIF('Autralian Open'!E:E,'Total Country Wins'!A11)</f>
        <v>1</v>
      </c>
      <c r="C11">
        <f ca="1">SUMIF('Player Data'!C:H,'Total Country Wins'!A11,'Player Data'!H:H)</f>
        <v>1</v>
      </c>
      <c r="D11" s="44">
        <f t="shared" ca="1" si="0"/>
        <v>100</v>
      </c>
      <c r="E11">
        <f ca="1">SUMIF('Player Data'!C:K,'Total Country Wins'!A11,'Player Data'!K:K)</f>
        <v>24</v>
      </c>
    </row>
    <row r="12" spans="1:5" x14ac:dyDescent="0.35">
      <c r="A12" s="7" t="s">
        <v>339</v>
      </c>
      <c r="B12">
        <f>COUNTIF('Autralian Open'!E:E,'Total Country Wins'!A12)</f>
        <v>2</v>
      </c>
      <c r="C12">
        <f ca="1">SUMIF('Player Data'!C:H,'Total Country Wins'!A12,'Player Data'!H:H)</f>
        <v>2</v>
      </c>
      <c r="D12" s="44">
        <f t="shared" ca="1" si="0"/>
        <v>100</v>
      </c>
      <c r="E12">
        <f ca="1">SUMIF('Player Data'!C:K,'Total Country Wins'!A12,'Player Data'!K:K)</f>
        <v>30</v>
      </c>
    </row>
    <row r="13" spans="1:5" x14ac:dyDescent="0.35">
      <c r="A13" s="7" t="s">
        <v>338</v>
      </c>
      <c r="B13">
        <f>COUNTIF('Autralian Open'!E:E,'Total Country Wins'!A13)</f>
        <v>2</v>
      </c>
      <c r="C13">
        <f ca="1">SUMIF('Player Data'!C:H,'Total Country Wins'!A13,'Player Data'!H:H)</f>
        <v>6</v>
      </c>
      <c r="D13" s="44">
        <f t="shared" ca="1" si="0"/>
        <v>33.333333333333329</v>
      </c>
      <c r="E13">
        <f ca="1">SUMIF('Player Data'!C:K,'Total Country Wins'!A13,'Player Data'!K:K)</f>
        <v>84</v>
      </c>
    </row>
    <row r="14" spans="1:5" x14ac:dyDescent="0.35">
      <c r="A14" s="8" t="s">
        <v>336</v>
      </c>
      <c r="B14">
        <f>COUNTIF('Autralian Open'!E:E,'Total Country Wins'!A14)</f>
        <v>3</v>
      </c>
      <c r="C14">
        <f ca="1">SUMIF('Player Data'!C:H,'Total Country Wins'!A14,'Player Data'!H:H)</f>
        <v>13</v>
      </c>
      <c r="D14" s="44">
        <f t="shared" ca="1" si="0"/>
        <v>23.076923076923077</v>
      </c>
      <c r="E14">
        <f ca="1">SUMIF('Player Data'!C:K,'Total Country Wins'!A14,'Player Data'!K:K)</f>
        <v>178</v>
      </c>
    </row>
    <row r="15" spans="1:5" x14ac:dyDescent="0.35">
      <c r="A15" s="7" t="s">
        <v>335</v>
      </c>
      <c r="B15">
        <f>COUNTIF('Autralian Open'!E:E,'Total Country Wins'!A15)</f>
        <v>13</v>
      </c>
      <c r="C15">
        <f ca="1">SUMIF('Player Data'!C:H,'Total Country Wins'!A15,'Player Data'!H:H)</f>
        <v>14</v>
      </c>
      <c r="D15" s="44">
        <f t="shared" ca="1" si="0"/>
        <v>92.857142857142861</v>
      </c>
      <c r="E15">
        <f ca="1">SUMIF('Player Data'!C:K,'Total Country Wins'!A15,'Player Data'!K:K)</f>
        <v>275</v>
      </c>
    </row>
    <row r="16" spans="1:5" x14ac:dyDescent="0.35">
      <c r="A16" s="8" t="s">
        <v>337</v>
      </c>
      <c r="B16">
        <f>COUNTIF('Autralian Open'!E:E,'Total Country Wins'!A16)</f>
        <v>1</v>
      </c>
      <c r="C16">
        <f ca="1">SUMIF('Player Data'!C:H,'Total Country Wins'!A16,'Player Data'!H:H)</f>
        <v>2</v>
      </c>
      <c r="D16" s="44">
        <f t="shared" ca="1" si="0"/>
        <v>50</v>
      </c>
      <c r="E16">
        <f ca="1">SUMIF('Player Data'!C:K,'Total Country Wins'!A16,'Player Data'!K:K)</f>
        <v>24</v>
      </c>
    </row>
    <row r="17" spans="1:5" x14ac:dyDescent="0.35">
      <c r="A17" s="8" t="s">
        <v>344</v>
      </c>
      <c r="B17">
        <f>COUNTIF('Autralian Open'!E:E,'Total Country Wins'!A17)</f>
        <v>2</v>
      </c>
      <c r="C17">
        <f ca="1">SUMIF('Player Data'!C:H,'Total Country Wins'!A17,'Player Data'!H:H)</f>
        <v>13</v>
      </c>
      <c r="D17" s="44">
        <f t="shared" ca="1" si="0"/>
        <v>15.384615384615385</v>
      </c>
      <c r="E17">
        <f ca="1">SUMIF('Player Data'!C:K,'Total Country Wins'!A17,'Player Data'!K:K)</f>
        <v>185</v>
      </c>
    </row>
    <row r="18" spans="1:5" x14ac:dyDescent="0.35">
      <c r="A18" s="8" t="s">
        <v>334</v>
      </c>
      <c r="B18">
        <f>COUNTIF('Autralian Open'!E:E,'Total Country Wins'!A18)</f>
        <v>6</v>
      </c>
      <c r="C18">
        <f ca="1">SUMIF('Player Data'!C:H,'Total Country Wins'!A18,'Player Data'!H:H)</f>
        <v>11</v>
      </c>
      <c r="D18" s="44">
        <f t="shared" ca="1" si="0"/>
        <v>54.54545454545454</v>
      </c>
      <c r="E18">
        <f ca="1">SUMIF('Player Data'!C:K,'Total Country Wins'!A18,'Player Data'!K:K)</f>
        <v>206</v>
      </c>
    </row>
    <row r="19" spans="1:5" x14ac:dyDescent="0.35">
      <c r="A19" s="8" t="s">
        <v>353</v>
      </c>
      <c r="B19">
        <f>COUNTIF('Autralian Open'!E:E,'Total Country Wins'!A19)</f>
        <v>10</v>
      </c>
      <c r="C19">
        <f ca="1">SUMIF('Player Data'!C:H,'Total Country Wins'!A19,'Player Data'!H:H)</f>
        <v>14</v>
      </c>
      <c r="D19" s="44">
        <f t="shared" ca="1" si="0"/>
        <v>71.428571428571431</v>
      </c>
      <c r="E19">
        <f ca="1">SUMIF('Player Data'!C:K,'Total Country Wins'!A19,'Player Data'!K:K)</f>
        <v>241</v>
      </c>
    </row>
    <row r="20" spans="1:5" x14ac:dyDescent="0.35">
      <c r="A20" s="7" t="s">
        <v>341</v>
      </c>
      <c r="B20">
        <f>COUNTIF('Autralian Open'!E:E,'Total Country Wins'!A20)</f>
        <v>8</v>
      </c>
      <c r="C20">
        <f ca="1">SUMIF('Player Data'!C:H,'Total Country Wins'!A20,'Player Data'!H:H)</f>
        <v>17</v>
      </c>
      <c r="D20" s="44">
        <f t="shared" ca="1" si="0"/>
        <v>47.058823529411761</v>
      </c>
      <c r="E20">
        <f ca="1">SUMIF('Player Data'!C:K,'Total Country Wins'!A20,'Player Data'!K:K)</f>
        <v>284</v>
      </c>
    </row>
    <row r="21" spans="1:5" x14ac:dyDescent="0.35">
      <c r="A21" s="8" t="s">
        <v>333</v>
      </c>
      <c r="B21">
        <f>COUNTIF('Autralian Open'!E:E,'Total Country Wins'!A21)</f>
        <v>43</v>
      </c>
      <c r="C21">
        <f ca="1">SUMIF('Player Data'!C:H,'Total Country Wins'!A21,'Player Data'!H:H)</f>
        <v>78</v>
      </c>
      <c r="D21" s="44">
        <f t="shared" ca="1" si="0"/>
        <v>55.128205128205131</v>
      </c>
      <c r="E21">
        <f ca="1">SUMIF('Player Data'!C:K,'Total Country Wins'!A21,'Player Data'!K:K)</f>
        <v>1094</v>
      </c>
    </row>
    <row r="22" spans="1:5" x14ac:dyDescent="0.35">
      <c r="A22" s="7"/>
    </row>
    <row r="38" spans="4:4" x14ac:dyDescent="0.35">
      <c r="D38" t="s">
        <v>459</v>
      </c>
    </row>
  </sheetData>
  <sortState xmlns:xlrd2="http://schemas.microsoft.com/office/spreadsheetml/2017/richdata2" ref="A2:B22">
    <sortCondition ref="A2:A22"/>
  </sortState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72C832-81BD-4D18-A9BC-2733855288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Autralian Open</vt:lpstr>
      <vt:lpstr>Player Data</vt:lpstr>
      <vt:lpstr>Player Gender</vt:lpstr>
      <vt:lpstr>Players with 5+ Wins</vt:lpstr>
      <vt:lpstr>Total Country Wins</vt:lpstr>
      <vt:lpstr>'Player Data'!Extract</vt:lpstr>
      <vt:lpstr>'Total Country Wins'!Extract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268</dc:creator>
  <cp:lastModifiedBy>Shivam Mahadik</cp:lastModifiedBy>
  <dcterms:created xsi:type="dcterms:W3CDTF">2015-06-05T18:17:20Z</dcterms:created>
  <dcterms:modified xsi:type="dcterms:W3CDTF">2024-10-11T01:44:02Z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2024-04-18T03:39:22Z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187cc2d2-f5e1-41b1-a783-bcd7f6e7751c</vt:lpwstr>
  </property>
  <property fmtid="{D5CDD505-2E9C-101B-9397-08002B2CF9AE}" pid="8" name="MSIP_Label_51a6c3db-1667-4f49-995a-8b9973972958_ContentBits">
    <vt:lpwstr>0</vt:lpwstr>
  </property>
</Properties>
</file>