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Ex8.xml" ContentType="application/vnd.ms-office.chartex+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Ex9.xml" ContentType="application/vnd.ms-office.chartex+xml"/>
  <Override PartName="/xl/charts/style14.xml" ContentType="application/vnd.ms-office.chartstyle+xml"/>
  <Override PartName="/xl/charts/colors14.xml" ContentType="application/vnd.ms-office.chartcolorstyle+xml"/>
  <Override PartName="/xl/charts/chartEx10.xml" ContentType="application/vnd.ms-office.chartex+xml"/>
  <Override PartName="/xl/charts/style15.xml" ContentType="application/vnd.ms-office.chartstyle+xml"/>
  <Override PartName="/xl/charts/colors15.xml" ContentType="application/vnd.ms-office.chartcolorstyle+xml"/>
  <Override PartName="/xl/charts/chartEx11.xml" ContentType="application/vnd.ms-office.chartex+xml"/>
  <Override PartName="/xl/charts/style16.xml" ContentType="application/vnd.ms-office.chartstyle+xml"/>
  <Override PartName="/xl/charts/colors16.xml" ContentType="application/vnd.ms-office.chartcolorstyle+xml"/>
  <Override PartName="/xl/charts/chartEx12.xml" ContentType="application/vnd.ms-office.chartex+xml"/>
  <Override PartName="/xl/charts/style17.xml" ContentType="application/vnd.ms-office.chartstyle+xml"/>
  <Override PartName="/xl/charts/colors17.xml" ContentType="application/vnd.ms-office.chartcolorstyle+xml"/>
  <Override PartName="/xl/charts/chartEx13.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shiva\OneDrive\Desktop\"/>
    </mc:Choice>
  </mc:AlternateContent>
  <xr:revisionPtr revIDLastSave="0" documentId="13_ncr:1_{054BE268-E33F-45D0-9ED8-A5D8B296CE62}" xr6:coauthVersionLast="47" xr6:coauthVersionMax="47" xr10:uidLastSave="{00000000-0000-0000-0000-000000000000}"/>
  <bookViews>
    <workbookView xWindow="-120" yWindow="-120" windowWidth="20730" windowHeight="11160" firstSheet="8" activeTab="10" xr2:uid="{E0952D79-8CB6-4A08-9EE7-1F45FBFCF05D}"/>
  </bookViews>
  <sheets>
    <sheet name="Measure of central tendency" sheetId="1" r:id="rId1"/>
    <sheet name="Measure of dispersion" sheetId="2" r:id="rId2"/>
    <sheet name="More Statistics Question" sheetId="3" r:id="rId3"/>
    <sheet name="Measure  Skewness and kurtosis" sheetId="4" r:id="rId4"/>
    <sheet name="Percentile and Quartile" sheetId="5" r:id="rId5"/>
    <sheet name="Discrete random variable" sheetId="6" r:id="rId6"/>
    <sheet name="Continuous Random Variable _x0009_" sheetId="7" r:id="rId7"/>
    <sheet name="Discrete Distribution" sheetId="9" r:id="rId8"/>
    <sheet name="Continuous Distribution" sheetId="10" r:id="rId9"/>
    <sheet name="Confidence Interval Problems _x0009_" sheetId="8" r:id="rId10"/>
    <sheet name="Hypothesis Testing Problems" sheetId="11" r:id="rId11"/>
    <sheet name="Correlation and Covariance" sheetId="12" r:id="rId12"/>
  </sheets>
  <definedNames>
    <definedName name="_xlchart.v1.0" hidden="1">'Measure of central tendency'!$B$4:$B$7</definedName>
    <definedName name="_xlchart.v1.1" hidden="1">'Measure of central tendency'!$A$77:$A$126</definedName>
    <definedName name="_xlchart.v1.10" hidden="1">'More Statistics Question'!$A$165</definedName>
    <definedName name="_xlchart.v1.11" hidden="1">'More Statistics Question'!$B$164:$H$164</definedName>
    <definedName name="_xlchart.v1.12" hidden="1">'More Statistics Question'!$B$165:$H$165</definedName>
    <definedName name="_xlchart.v1.13" hidden="1">'Measure  Skewness and kurtosis'!$A$163</definedName>
    <definedName name="_xlchart.v1.14" hidden="1">'Measure  Skewness and kurtosis'!$A$164:$A$263</definedName>
    <definedName name="_xlchart.v1.15" hidden="1">'Measure  Skewness and kurtosis'!$A$268</definedName>
    <definedName name="_xlchart.v1.16" hidden="1">'Measure  Skewness and kurtosis'!$A$269:$A$358</definedName>
    <definedName name="_xlchart.v1.17" hidden="1">'Measure  Skewness and kurtosis'!$A$363</definedName>
    <definedName name="_xlchart.v1.18" hidden="1">'Measure  Skewness and kurtosis'!$A$364:$A$463</definedName>
    <definedName name="_xlchart.v1.19" hidden="1">'Measure  Skewness and kurtosis'!$A$62</definedName>
    <definedName name="_xlchart.v1.2" hidden="1">'Measure of central tendency'!$A$33:$A$52</definedName>
    <definedName name="_xlchart.v1.20" hidden="1">'Measure  Skewness and kurtosis'!$A$63:$A$158</definedName>
    <definedName name="_xlchart.v1.21" hidden="1">'Measure  Skewness and kurtosis'!$A$8:$A$57</definedName>
    <definedName name="_xlchart.v1.3" hidden="1">'More Statistics Question'!$A$110:$A$159</definedName>
    <definedName name="_xlchart.v1.4" hidden="1">'More Statistics Question'!$A$5</definedName>
    <definedName name="_xlchart.v1.5" hidden="1">'More Statistics Question'!$A$6:$A$105</definedName>
    <definedName name="_xlchart.v1.6" hidden="1">'More Statistics Question'!$B$195</definedName>
    <definedName name="_xlchart.v1.7" hidden="1">'More Statistics Question'!$B$196:$B$295</definedName>
    <definedName name="_xlchart.v1.8" hidden="1">'More Statistics Question'!$A$300</definedName>
    <definedName name="_xlchart.v1.9" hidden="1">'More Statistics Question'!$A$301:$A$350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5" i="11" l="1"/>
  <c r="B91" i="12" l="1"/>
  <c r="B52" i="12"/>
  <c r="B21" i="12"/>
  <c r="B15" i="9"/>
  <c r="B4" i="8"/>
  <c r="B12" i="6"/>
  <c r="B13" i="6" s="1"/>
  <c r="B14" i="8"/>
  <c r="C64" i="11" l="1"/>
  <c r="C63" i="11"/>
  <c r="B31" i="7" l="1"/>
  <c r="B29" i="7"/>
  <c r="B6" i="8"/>
  <c r="B5" i="8" l="1"/>
  <c r="C13" i="10"/>
  <c r="C6" i="10"/>
  <c r="C8" i="10" s="1"/>
  <c r="C4" i="10"/>
  <c r="B10" i="9"/>
  <c r="B5" i="9"/>
  <c r="D30" i="3"/>
  <c r="D111" i="3" a="1"/>
  <c r="D111" i="3" s="1"/>
  <c r="C39" i="7" l="1"/>
  <c r="C38" i="7"/>
  <c r="C11" i="7"/>
  <c r="C10" i="7"/>
  <c r="C19" i="7"/>
  <c r="C17" i="7"/>
  <c r="C21" i="7" l="1"/>
  <c r="C5" i="7"/>
  <c r="B23" i="6" l="1"/>
  <c r="B19" i="6"/>
  <c r="B8" i="6" l="1"/>
  <c r="B4" i="6" l="1"/>
  <c r="D461" i="5" l="1"/>
  <c r="D460" i="5"/>
  <c r="D459" i="5"/>
  <c r="D457" i="5"/>
  <c r="D456" i="5"/>
  <c r="D455" i="5"/>
  <c r="D269" i="2"/>
  <c r="D268" i="2"/>
  <c r="D267" i="2"/>
  <c r="D336" i="5"/>
  <c r="D335" i="5"/>
  <c r="D334" i="5"/>
  <c r="D332" i="5"/>
  <c r="D331" i="5"/>
  <c r="D330" i="5"/>
  <c r="D222" i="5"/>
  <c r="D221" i="5"/>
  <c r="D220" i="5"/>
  <c r="D218" i="5"/>
  <c r="D217" i="5"/>
  <c r="D216" i="5"/>
  <c r="D116" i="5"/>
  <c r="D115" i="5"/>
  <c r="D114" i="5"/>
  <c r="D112" i="5"/>
  <c r="D111" i="5"/>
  <c r="D110" i="5"/>
  <c r="D12" i="5"/>
  <c r="D11" i="5"/>
  <c r="D10" i="5"/>
  <c r="D9" i="5"/>
  <c r="D7" i="5"/>
  <c r="D6" i="5"/>
  <c r="D5" i="5"/>
  <c r="D364" i="4" l="1"/>
  <c r="D363" i="4"/>
  <c r="D270" i="4"/>
  <c r="D269" i="4"/>
  <c r="D165" i="4" l="1"/>
  <c r="D164" i="4"/>
  <c r="D64" i="4"/>
  <c r="D63" i="4"/>
  <c r="D10" i="4"/>
  <c r="D9" i="4"/>
  <c r="O375" i="3" l="1"/>
  <c r="H375" i="3"/>
  <c r="C375" i="3"/>
  <c r="Q373" i="3"/>
  <c r="J373" i="3"/>
  <c r="E373" i="3"/>
  <c r="F324" i="3"/>
  <c r="D216" i="3"/>
  <c r="J129" i="3" l="1"/>
  <c r="J128" i="3"/>
  <c r="J127" i="3"/>
  <c r="J126" i="3"/>
  <c r="J131" i="3" l="1"/>
  <c r="D29" i="3"/>
  <c r="D28" i="3"/>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<sst xmlns="http://schemas.openxmlformats.org/spreadsheetml/2006/main" count="519" uniqueCount="272">
  <si>
    <t>1)   Business Problem: A retail store wants to analyze the sales data of a particular product category to understand the typical sales performance and make strategic decisions.</t>
  </si>
  <si>
    <t>Week 1</t>
  </si>
  <si>
    <t>Week 2</t>
  </si>
  <si>
    <t>Week 3</t>
  </si>
  <si>
    <t>Week 4</t>
  </si>
  <si>
    <t>units</t>
  </si>
  <si>
    <t>Data:
Let's consider the weekly sales data (in units) for the past month for a specific product category:</t>
  </si>
  <si>
    <t>Column1</t>
  </si>
  <si>
    <t>Mean</t>
  </si>
  <si>
    <t>Standard Error</t>
  </si>
  <si>
    <t>Median</t>
  </si>
  <si>
    <t>Mode</t>
  </si>
  <si>
    <t>Standard Deviation</t>
  </si>
  <si>
    <t>Sample Variance</t>
  </si>
  <si>
    <t>Kurtosis</t>
  </si>
  <si>
    <t>Skewness</t>
  </si>
  <si>
    <t>Range</t>
  </si>
  <si>
    <t>Minimum</t>
  </si>
  <si>
    <t>Maximum</t>
  </si>
  <si>
    <t>Sum</t>
  </si>
  <si>
    <t>Count</t>
  </si>
  <si>
    <t>There are no outliers. Here the mean is greater than median so it is a positive skew.</t>
  </si>
  <si>
    <r>
      <rPr>
        <b/>
        <i/>
        <sz val="11"/>
        <rFont val="Arial"/>
        <family val="2"/>
      </rPr>
      <t>2)   Business Problem: A restaurant wants to analyze the waiting times of its customers to understand the typical waiting experience and improve service efficiency.</t>
    </r>
  </si>
  <si>
    <r>
      <rPr>
        <b/>
        <sz val="11"/>
        <rFont val="Arial MT"/>
        <family val="2"/>
      </rPr>
      <t>Data:
Let's consider the waiting times (in minutes) for the past 20 customers:</t>
    </r>
  </si>
  <si>
    <t>Row1</t>
  </si>
  <si>
    <t>There are no outliers. The most frequently waiting time for customer is 10 minutes. Here the mean is greater than median so it is a positive skew.</t>
  </si>
  <si>
    <t>3)   Business Problem: A car rental company wants to analyze the rental durations of its customers to understand the typical rental period and optimize its pricing and fleet management strategies.</t>
  </si>
  <si>
    <t xml:space="preserve">The most frequently rental duration of car is of 2 days, the average is 3.44 days.  </t>
  </si>
  <si>
    <r>
      <rPr>
        <b/>
        <sz val="13"/>
        <rFont val="Arial"/>
        <family val="2"/>
      </rPr>
      <t>Questions on measure of central tendency</t>
    </r>
  </si>
  <si>
    <r>
      <rPr>
        <b/>
        <sz val="13"/>
        <rFont val="Arial"/>
        <family val="2"/>
      </rPr>
      <t>Questions on measure of dispersion</t>
    </r>
  </si>
  <si>
    <t>Data:
Let's consider the rental durations (in days) for a sample of 50 customers:</t>
  </si>
  <si>
    <r>
      <rPr>
        <b/>
        <sz val="11"/>
        <rFont val="Arial MT"/>
        <family val="2"/>
      </rPr>
      <t>Data:
Let's consider the number of units produced per hour by the machine for a sample of 10 working days:</t>
    </r>
  </si>
  <si>
    <t>Day 1</t>
  </si>
  <si>
    <t>Day 2</t>
  </si>
  <si>
    <t>Day 3</t>
  </si>
  <si>
    <t>Day 4</t>
  </si>
  <si>
    <t>Day 5</t>
  </si>
  <si>
    <t>Day 6</t>
  </si>
  <si>
    <t>Day 7</t>
  </si>
  <si>
    <t>Day 8</t>
  </si>
  <si>
    <t>Day 9</t>
  </si>
  <si>
    <t>Day 10</t>
  </si>
  <si>
    <r>
      <rPr>
        <b/>
        <sz val="11"/>
        <rFont val="Arial MT"/>
        <family val="2"/>
      </rPr>
      <t>Data:
Let's consider the daily sales (in dollars) for the past 30 days:</t>
    </r>
  </si>
  <si>
    <r>
      <rPr>
        <b/>
        <sz val="11"/>
        <rFont val="Arial MT"/>
        <family val="2"/>
      </rPr>
      <t>Data:
Let's consider the delivery times (in days) for a sample of 50 shipments:</t>
    </r>
  </si>
  <si>
    <r>
      <rPr>
        <b/>
        <sz val="11"/>
        <rFont val="Arial MT"/>
        <family val="2"/>
      </rPr>
      <t>Data:
Let's consider the monthly revenue (in thousands of dollars) for the past 12 months:</t>
    </r>
  </si>
  <si>
    <t>5) Problem : A survey was conducted to gather feedback from customers regarding their satisfaction with a particular service on a scale of 1 to 10.</t>
  </si>
  <si>
    <t>4) Problem : A company wants to analyze the monthly revenue generated by one of its products to understand its performance and variability.</t>
  </si>
  <si>
    <t>3) Problem: An e-commerce platform wants to analyze the delivery times of its shipments to understand the variability in order fulfillment and optimize its logistics operations.</t>
  </si>
  <si>
    <t>2) Problem: A retail store wants to analyze the sales of a specific product to understand the variability in daily sales and assess its inventory management.</t>
  </si>
  <si>
    <t>1) Problem: A manufacturing company wants to analyze the production output of a specific machine to understand the variability or spread in its performance.</t>
  </si>
  <si>
    <r>
      <rPr>
        <b/>
        <sz val="11"/>
        <rFont val="Arial MT"/>
        <family val="2"/>
      </rPr>
      <t>Data:
Let's consider the satisfaction ratings from 50 customers:</t>
    </r>
  </si>
  <si>
    <t>7)  Problem : A transportation company wants to analyze the fuel efficiency of its vehicle fleet to identify any variations across different vehicle models.</t>
  </si>
  <si>
    <r>
      <rPr>
        <b/>
        <sz val="11"/>
        <rFont val="Arial MT"/>
        <family val="2"/>
      </rPr>
      <t>Data:
Let's consider the fuel efficiency (in miles per gallon, mpg) for a sample of 50 vehicles:</t>
    </r>
  </si>
  <si>
    <t>Model A</t>
  </si>
  <si>
    <t>Model B</t>
  </si>
  <si>
    <t>Model C</t>
  </si>
  <si>
    <t>Model D</t>
  </si>
  <si>
    <t>Model E</t>
  </si>
  <si>
    <t>8)   Problem : A company wants to analyze the ages of its employees to understand the age distribution and demographics within the organization.</t>
  </si>
  <si>
    <r>
      <rPr>
        <b/>
        <sz val="11"/>
        <rFont val="Arial MT"/>
        <family val="2"/>
      </rPr>
      <t>Data:
Let's consider the ages of 100 employees:</t>
    </r>
  </si>
  <si>
    <t>Age Of Employees</t>
  </si>
  <si>
    <t>Bin</t>
  </si>
  <si>
    <t>More</t>
  </si>
  <si>
    <t>Frequency</t>
  </si>
  <si>
    <t>9)   Problem :A retail store wants to analyze the purchase amounts made by customers to understand their spending habits.</t>
  </si>
  <si>
    <r>
      <rPr>
        <b/>
        <sz val="11"/>
        <rFont val="Arial MT"/>
        <family val="2"/>
      </rPr>
      <t>Data:
Let's consider the purchase amounts (in dollars) for a sample of 50 customers:</t>
    </r>
  </si>
  <si>
    <t>IQR</t>
  </si>
  <si>
    <t>Q3-Q1</t>
  </si>
  <si>
    <t>Q1</t>
  </si>
  <si>
    <t>Q3</t>
  </si>
  <si>
    <t>10) Problem : A manufacturing company wants to analyze the defect rates of its production line to identify the frequency of different types of defects.</t>
  </si>
  <si>
    <r>
      <rPr>
        <b/>
        <sz val="11"/>
        <rFont val="Arial MT"/>
        <family val="2"/>
      </rPr>
      <t>Data:
Let's consider the types of defects and their corresponding frequencies observed in a sample of 200 products:</t>
    </r>
  </si>
  <si>
    <t xml:space="preserve"> B</t>
  </si>
  <si>
    <t xml:space="preserve"> C</t>
  </si>
  <si>
    <t xml:space="preserve"> D</t>
  </si>
  <si>
    <t xml:space="preserve"> E</t>
  </si>
  <si>
    <t xml:space="preserve"> F</t>
  </si>
  <si>
    <t xml:space="preserve"> G</t>
  </si>
  <si>
    <t>Defect Type</t>
  </si>
  <si>
    <t xml:space="preserve"> A</t>
  </si>
  <si>
    <t>BAR CHART</t>
  </si>
  <si>
    <t>The most common defect is type E defect.</t>
  </si>
  <si>
    <t>Bins</t>
  </si>
  <si>
    <t>11) Problem : A survey was conducted to gather feedback from customers about their satisfaction levels with a specific service on a scale of 1 to 5.</t>
  </si>
  <si>
    <r>
      <rPr>
        <b/>
        <sz val="11"/>
        <rFont val="Arial MT"/>
        <family val="2"/>
      </rPr>
      <t>Data:
Let's consider the satisfaction ratings from 100 customers:</t>
    </r>
  </si>
  <si>
    <t>Ratings</t>
  </si>
  <si>
    <t>MODE</t>
  </si>
  <si>
    <t>The highest rating of customer is 4 which means the customer are satisfied with the service provided in the store.</t>
  </si>
  <si>
    <t>Customers</t>
  </si>
  <si>
    <t>12) Problem : A company wants to analyze the monthly sales figures of its products to understand the sales distribution across different price ranges.</t>
  </si>
  <si>
    <r>
      <rPr>
        <b/>
        <sz val="11"/>
        <rFont val="Arial MT"/>
        <family val="2"/>
      </rPr>
      <t>Data:
Let's consider the monthly sales figures (in thousands of dollars) for a sample of 50 products:</t>
    </r>
  </si>
  <si>
    <t>Sales</t>
  </si>
  <si>
    <t>Average</t>
  </si>
  <si>
    <t>The average monthly sale figure is $36.12.</t>
  </si>
  <si>
    <t>Bar Chart</t>
  </si>
  <si>
    <t>Histogram</t>
  </si>
  <si>
    <t>14) Problem : A company wants to analyze the sales performance of its products across different regions.</t>
  </si>
  <si>
    <r>
      <rPr>
        <b/>
        <sz val="11"/>
        <rFont val="Arial MT"/>
        <family val="2"/>
      </rPr>
      <t>Data:
Let's consider the sales figures (in thousands of dollars) for a sample of 50 products in three regions:</t>
    </r>
  </si>
  <si>
    <t>Region 1</t>
  </si>
  <si>
    <t>Region 2</t>
  </si>
  <si>
    <t>Region 3</t>
  </si>
  <si>
    <t>Average Sales for Region 1</t>
  </si>
  <si>
    <t>Average Sales for Region 2</t>
  </si>
  <si>
    <t>Average Sales for Region 3</t>
  </si>
  <si>
    <t>From the above chart we can say that average sales in region 3 is maximum and dispersion is minimum.</t>
  </si>
  <si>
    <r>
      <rPr>
        <b/>
        <i/>
        <sz val="11"/>
        <rFont val="Arial"/>
        <family val="2"/>
      </rPr>
      <t xml:space="preserve">1)   Question : A company wants to analyze the monthly returns of its investment
</t>
    </r>
    <r>
      <rPr>
        <b/>
        <i/>
        <sz val="11"/>
        <rFont val="Arial"/>
        <family val="2"/>
      </rPr>
      <t>portfolio to understand the distribution and risk associated with the returns.</t>
    </r>
  </si>
  <si>
    <r>
      <rPr>
        <b/>
        <sz val="11"/>
        <rFont val="Arial MT"/>
        <family val="2"/>
      </rPr>
      <t>Data:
Let's consider the monthly returns (%) for the portfolio over a one-year period:</t>
    </r>
  </si>
  <si>
    <t>Returns</t>
  </si>
  <si>
    <t>Here the mean is greater than median so it is a positive skew. As we can see in the above graph there are no outliers.</t>
  </si>
  <si>
    <t>2)   Question : A research study wants to analyze the income distribution of a population to understand the level of income inequality.</t>
  </si>
  <si>
    <r>
      <rPr>
        <b/>
        <sz val="11"/>
        <rFont val="Arial MT"/>
        <family val="2"/>
      </rPr>
      <t>Data:
Let's consider the monthly incomes (in thousands of dollars) of a sample of 100 individuals:</t>
    </r>
  </si>
  <si>
    <t>Incomes</t>
  </si>
  <si>
    <t>3)   Question : A survey was conducted to analyze the satisfaction ratings of customers on a scale of 1 to 5 for a specific product.</t>
  </si>
  <si>
    <r>
      <rPr>
        <b/>
        <sz val="11"/>
        <rFont val="Arial MT"/>
        <family val="2"/>
      </rPr>
      <t>Data:
Let's consider the satisfaction ratings from 200 customers:</t>
    </r>
  </si>
  <si>
    <t>In the above case, median is greater then mean so it is a negative skew. There are no outliers.</t>
  </si>
  <si>
    <t>4)   Question : A study wants to analyze the distribution of house prices in a specific city to understand the market trends.</t>
  </si>
  <si>
    <r>
      <rPr>
        <b/>
        <sz val="11"/>
        <rFont val="Arial MT"/>
        <family val="2"/>
      </rPr>
      <t>Data:
Let's consider the house prices (in thousands of dollars) for</t>
    </r>
    <r>
      <rPr>
        <b/>
        <sz val="12"/>
        <color theme="1"/>
        <rFont val="Calibri"/>
        <family val="2"/>
        <scheme val="minor"/>
      </rPr>
      <t xml:space="preserve"> a sample of 150 houses:</t>
    </r>
  </si>
  <si>
    <t>House Prices</t>
  </si>
  <si>
    <t>5)   Question : A company wants to analyze the waiting times of customers at a service center to improve operational efficiency.</t>
  </si>
  <si>
    <r>
      <rPr>
        <b/>
        <sz val="11"/>
        <rFont val="Arial MT"/>
        <family val="2"/>
      </rPr>
      <t>Data:
Let's consider the waiting times (in minutes) for a sample of 100 customers:</t>
    </r>
  </si>
  <si>
    <t>Waiting Times</t>
  </si>
  <si>
    <r>
      <rPr>
        <b/>
        <sz val="11"/>
        <rFont val="Arial MT"/>
        <family val="2"/>
      </rPr>
      <t>Data:
Let's consider the monthly salaries (in thousands of dollars) of a sample of 200 employees:</t>
    </r>
  </si>
  <si>
    <t>Salaries</t>
  </si>
  <si>
    <t>Q2</t>
  </si>
  <si>
    <t xml:space="preserve">10th Percentile </t>
  </si>
  <si>
    <t>25th Percentile</t>
  </si>
  <si>
    <t>75th Percentile</t>
  </si>
  <si>
    <t>90th Percentile</t>
  </si>
  <si>
    <r>
      <rPr>
        <b/>
        <sz val="11"/>
        <rFont val="Arial MT"/>
        <family val="2"/>
      </rPr>
      <t>Data:
Let's consider the weights (in kilograms) of a sample of 100 individuals:</t>
    </r>
  </si>
  <si>
    <t>Weights</t>
  </si>
  <si>
    <t>15th Percentile</t>
  </si>
  <si>
    <t>50th Percentile</t>
  </si>
  <si>
    <t>85th Percentile</t>
  </si>
  <si>
    <t>From the above data we can say that the avreage salary distribution of 100 employees is 252.25. There are 10 employees whose salary falls under 72.3, 25 employees whose salary is less then 126.25, 75 employees have salary less then 378.75 and only 10 employees have salary above 454.25.</t>
  </si>
  <si>
    <t>From the above result we can conclude that the average weight is 267.5 kg. 15%  people's weight falls under 92.45 kg, 50% have less then 267.5 kg and 85% have weight less then  444.25 kg.</t>
  </si>
  <si>
    <r>
      <rPr>
        <b/>
        <i/>
        <sz val="11"/>
        <rFont val="Arial"/>
        <family val="2"/>
      </rPr>
      <t xml:space="preserve">3)   Question : A retail store wants to analyze the distribution of customer purchase
</t>
    </r>
    <r>
      <rPr>
        <b/>
        <i/>
        <sz val="11"/>
        <rFont val="Arial"/>
        <family val="2"/>
      </rPr>
      <t>amounts to identify their spending patterns.</t>
    </r>
  </si>
  <si>
    <r>
      <rPr>
        <b/>
        <sz val="11"/>
        <rFont val="Arial MT"/>
        <family val="2"/>
      </rPr>
      <t>Data:
Let's consider the purchase amounts (in dollars) of a sample of 150 customers:</t>
    </r>
  </si>
  <si>
    <t>Purchase Amounts</t>
  </si>
  <si>
    <t>20th Percentile</t>
  </si>
  <si>
    <t>40th Percentile</t>
  </si>
  <si>
    <t>80th Percentile</t>
  </si>
  <si>
    <t xml:space="preserve">From the above result we can conclude that the average customer purchase amount is $292.5. 20% cutomer purchase falls under $126, whereas 40% customer purchase under $237 and only 20% customer purchase over $459. </t>
  </si>
  <si>
    <r>
      <rPr>
        <b/>
        <i/>
        <sz val="11"/>
        <rFont val="Arial"/>
        <family val="2"/>
      </rPr>
      <t xml:space="preserve">4)   Question : A study wants to analyze the distribution of commute times of
</t>
    </r>
    <r>
      <rPr>
        <b/>
        <i/>
        <sz val="11"/>
        <rFont val="Arial"/>
        <family val="2"/>
      </rPr>
      <t>employees to determine the average time spent traveling to work.</t>
    </r>
  </si>
  <si>
    <r>
      <rPr>
        <b/>
        <sz val="11"/>
        <rFont val="Arial MT"/>
        <family val="2"/>
      </rPr>
      <t>Data:
Let's consider the commute times (in minutes) of a sample of 250 employees:</t>
    </r>
  </si>
  <si>
    <t>Commute Times</t>
  </si>
  <si>
    <t>30th Percentile</t>
  </si>
  <si>
    <t>70th Percentile</t>
  </si>
  <si>
    <r>
      <rPr>
        <b/>
        <i/>
        <sz val="11"/>
        <rFont val="Arial"/>
        <family val="2"/>
      </rPr>
      <t xml:space="preserve">6)   Problem :A company wants to analyze the customer wait times at its call center to
</t>
    </r>
    <r>
      <rPr>
        <b/>
        <i/>
        <sz val="11"/>
        <rFont val="Arial"/>
        <family val="2"/>
      </rPr>
      <t>assess the efficiency of its customer service operations.</t>
    </r>
  </si>
  <si>
    <r>
      <rPr>
        <b/>
        <sz val="11"/>
        <rFont val="Arial MT"/>
        <family val="2"/>
      </rPr>
      <t>Data:
Let's consider the wait times (in minutes) for a sample of 100 randomly selected customer calls:</t>
    </r>
  </si>
  <si>
    <t>Variance</t>
  </si>
  <si>
    <t>5)   Question : A manufacturing company wants to analyze the defect rates in its production process to evaluate product quality.</t>
  </si>
  <si>
    <r>
      <rPr>
        <b/>
        <sz val="11"/>
        <rFont val="Arial MT"/>
        <family val="2"/>
      </rPr>
      <t>Data:
Let's consider the defect rates (in percentage) for a sample of 300 products:</t>
    </r>
  </si>
  <si>
    <t>Defect Rates</t>
  </si>
  <si>
    <r>
      <rPr>
        <b/>
        <sz val="12"/>
        <rFont val="Arial MT"/>
        <family val="2"/>
      </rPr>
      <t>1. Problem: A fair six-sided die is rolled 100 times. What is the probability of rolling exactly five 3's?
Data: Number of rolls (n) = 100</t>
    </r>
  </si>
  <si>
    <r>
      <rPr>
        <b/>
        <sz val="12"/>
        <rFont val="Arial MT"/>
        <family val="2"/>
      </rPr>
      <t>2. Problem: In a deck of 52 playing cards, five cards are randomly drawn without replacement. What is the probability of getting two hearts?
Data: Number of hearts in the deck (N) = 13, Number of cards drawn (n) = 5</t>
    </r>
  </si>
  <si>
    <r>
      <rPr>
        <b/>
        <sz val="12"/>
        <rFont val="Arial MT"/>
        <family val="2"/>
      </rPr>
      <t>3. Problem: A multiple-choice test consists of 10 questions, each with four possible answers. If a student randomly guesses on each question, what is the probability of getting at least 8 questions correct?
Data: Number of questions (n) = 10, Number of possible answers per question (k) = 4</t>
    </r>
  </si>
  <si>
    <r>
      <rPr>
        <b/>
        <sz val="12"/>
        <rFont val="Arial MT"/>
        <family val="2"/>
      </rPr>
      <t>4. Problem: A bag contains 30 red balls, 20 blue balls, and 10 green balls. Three balls are drawn without replacement. What is the probability that all three balls are blue?
Data: Number of blue balls in the bag (N) = 20, Number of balls drawn (n) = 3</t>
    </r>
  </si>
  <si>
    <r>
      <rPr>
        <b/>
        <sz val="12"/>
        <rFont val="Arial MT"/>
        <family val="2"/>
      </rPr>
      <t>5. Problem: In a football match, a player scores a goal with a 0.3 probability per shot. If the player takes 10 shots, what is the probability of scoring exactly three goals?
Data: Number of shots (n) = 10, Probability of scoring per shot (p) = 0.3</t>
    </r>
  </si>
  <si>
    <t>Continuous Random Variable</t>
  </si>
  <si>
    <r>
      <rPr>
        <b/>
        <sz val="12"/>
        <rFont val="Arial MT"/>
        <family val="2"/>
      </rPr>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r>
  </si>
  <si>
    <t>NORM.DIST</t>
  </si>
  <si>
    <t>The probability that a randomly selected student is taller than 180 cm is 0.012952</t>
  </si>
  <si>
    <t>BINOM.DIST</t>
  </si>
  <si>
    <t>HYPGEOM.DIST</t>
  </si>
  <si>
    <r>
      <rPr>
        <b/>
        <sz val="12"/>
        <rFont val="Arial MT"/>
        <family val="2"/>
      </rPr>
      <t>2. Problem: The waiting times at a coffee shop are exponentially distributed with a mean of 5 minutes. What is the probability that a customer waits less than 3 minutes?
Data: Mean waiting time (μ) = 5 minutes, Waiting time threshold (x) = 3 minutes</t>
    </r>
  </si>
  <si>
    <t>EXPON.DIST</t>
  </si>
  <si>
    <t>3. Problem: The lifetimes of a certain brand of light bulbs are normally distributed with a mean of 1000 hours and a standard deviation of 100 hours. What is the probability that a randomly selected light bulb lasts between 900 and 1100 hours?</t>
  </si>
  <si>
    <t>Lamda</t>
  </si>
  <si>
    <t>NORM.DIST (P(X2)&lt;1100)</t>
  </si>
  <si>
    <t>NORM.DIST (P(X1)&gt;900)</t>
  </si>
  <si>
    <t>P(X)=0.841345-0.158655</t>
  </si>
  <si>
    <t>The probability of that a randomly selected light bulb lasts between 900 and 1100 hours is 0.682689</t>
  </si>
  <si>
    <r>
      <rPr>
        <b/>
        <sz val="12"/>
        <rFont val="Arial MT"/>
        <family val="2"/>
      </rPr>
      <t>5. Problem: The time taken to complete a task is exponentially distributed with a mean of 20 minutes. What is the probability that the task is completed in less than 15 minutes?
Data: Mean time (μ) = 20 minutes, Time threshold (x) = 15 minutes</t>
    </r>
  </si>
  <si>
    <r>
      <rPr>
        <b/>
        <sz val="12"/>
        <rFont val="Arial MT"/>
        <family val="2"/>
      </rPr>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 170 cm, Sample standard deviation
(s) = 8 cm, Confidence level = 95%</t>
    </r>
  </si>
  <si>
    <r>
      <rPr>
        <b/>
        <sz val="12"/>
        <rFont val="Arial MT"/>
        <family val="2"/>
      </rPr>
      <t>2. Problem: In a game, a player has a 0.3 probability of winning each round. If the player plays 10 rounds, what is the probability of winning exactly 3 rounds?
Data: Probability of winning (p) = 0.3, Number of rounds (n) = 10, Number of wins (x)
= 3</t>
    </r>
  </si>
  <si>
    <t>The probability of having exactly 3 defects in a randomly selected batch is 0.180447</t>
  </si>
  <si>
    <t>POISSON.DIST</t>
  </si>
  <si>
    <r>
      <rPr>
        <b/>
        <sz val="12"/>
        <rFont val="Arial MT"/>
        <family val="2"/>
      </rPr>
      <t>3. Problem: A six-sided fair die is rolled three times. What is the probability of obtaining at least one 6?
Data: Number of rolls (n) = 3</t>
    </r>
  </si>
  <si>
    <t>NEGBINOM.DIST</t>
  </si>
  <si>
    <r>
      <rPr>
        <b/>
        <sz val="12"/>
        <rFont val="Arial MT"/>
        <family val="2"/>
      </rPr>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t>
    </r>
  </si>
  <si>
    <t>NORM.DIST (P(X1)&gt;140)</t>
  </si>
  <si>
    <t>NORM.DIST (P(X2)&lt;160)</t>
  </si>
  <si>
    <r>
      <rPr>
        <b/>
        <sz val="12"/>
        <rFont val="Arial MT"/>
        <family val="2"/>
      </rPr>
      <t>2. Problem: The lifetimes of a certain brand of light bulbs are exponentially distributed with a mean of 1000 hours. What is the probability that a randomly selected light bulb lasts more than 900 hours?
Data: Mean lifetime (μ) = 1000 hours, Lifetime threshold (x) = 900 hours</t>
    </r>
  </si>
  <si>
    <t>The probability that randomly selected apple weighs between 140 and 160 is 0.682689</t>
  </si>
  <si>
    <t>The probaility that random bulb lasts more than 900 hours is 0.60807</t>
  </si>
  <si>
    <t>Lower Limit</t>
  </si>
  <si>
    <t>Upper Limit</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</si>
  <si>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t>
  </si>
  <si>
    <t>Margin of Error</t>
  </si>
  <si>
    <t>Z critical</t>
  </si>
  <si>
    <t>a=100</t>
  </si>
  <si>
    <t>b=200</t>
  </si>
  <si>
    <t>F(x)=1/(b-a)</t>
  </si>
  <si>
    <t>P(150&lt;x&lt;170)</t>
  </si>
  <si>
    <t>4. Problem: The weights of apples in a basket follow a uniform distribution between 100 grams and 200 grams. What is the probability that a randomly selected apple weighs between 150 and 170 grams?
Data: Weight range (lower limit x1, upper limit x2)</t>
  </si>
  <si>
    <t>Lower limit=150</t>
  </si>
  <si>
    <t>Upper limit=170</t>
  </si>
  <si>
    <t>Probability that randomly selected  apple weighs between 150 and 170 grams is 0.2.</t>
  </si>
  <si>
    <r>
      <rPr>
        <b/>
        <sz val="12"/>
        <rFont val="Arial MT"/>
        <family val="2"/>
      </rPr>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t>
    </r>
  </si>
  <si>
    <t>New method</t>
  </si>
  <si>
    <t>Traditional method</t>
  </si>
  <si>
    <t>n=50</t>
  </si>
  <si>
    <t>Ho= There is no significance difference between the means of new method and traditional method</t>
  </si>
  <si>
    <t>Ha= There is significance difference between the means of new method and traditional method</t>
  </si>
  <si>
    <t>Observations</t>
  </si>
  <si>
    <t>Pooled Variance</t>
  </si>
  <si>
    <t>Hypothesized Mean Difference</t>
  </si>
  <si>
    <t>df</t>
  </si>
  <si>
    <t>t Stat</t>
  </si>
  <si>
    <t>P(T&lt;=t) one-tail</t>
  </si>
  <si>
    <t>t Critical one-tail</t>
  </si>
  <si>
    <t>P(T&lt;=t) two-tail</t>
  </si>
  <si>
    <t>t Critical two-tail</t>
  </si>
  <si>
    <t>Alpha=0.05</t>
  </si>
  <si>
    <t>There is no major difference in means of new method and traditional method so we accept the null hypothesis.</t>
  </si>
  <si>
    <t>t-Test: Two-Sample Assuming un equal Variances</t>
  </si>
  <si>
    <t>n=25</t>
  </si>
  <si>
    <t>X-bar=510 grams</t>
  </si>
  <si>
    <t>Sample Standard deviation(s)=20</t>
  </si>
  <si>
    <t>Population mean=500</t>
  </si>
  <si>
    <t>Ho= Average weight of the product is 500 grams</t>
  </si>
  <si>
    <t>Ha=Average weight of product is not equal to 500 grams</t>
  </si>
  <si>
    <t>T-critical</t>
  </si>
  <si>
    <t>Norm.S.Inv</t>
  </si>
  <si>
    <t>n=500</t>
  </si>
  <si>
    <t>x=320</t>
  </si>
  <si>
    <t>Alpha=0.1</t>
  </si>
  <si>
    <t>Binom.Dist</t>
  </si>
  <si>
    <t>The probability of getting atleast 8 questions correct is 0.000415802</t>
  </si>
  <si>
    <t>More statistics Question</t>
  </si>
  <si>
    <t>Measure of Skewness and Kurtosis</t>
  </si>
  <si>
    <t>Percentile and Quartile</t>
  </si>
  <si>
    <t>1) Question : A company wants to analyze the salary distribution of its employees to
determine the income levels at different percentiles.</t>
  </si>
  <si>
    <t>2)Question : A research study wants to analyze the weight distribution of a sample of individuals to assess their health and body composition.</t>
  </si>
  <si>
    <t>Discrete random variable</t>
  </si>
  <si>
    <t>Discrete Distribution</t>
  </si>
  <si>
    <t>Continuous Distribution</t>
  </si>
  <si>
    <t>Confidence Interval Problems</t>
  </si>
  <si>
    <t>Hypothesis Testing Problems</t>
  </si>
  <si>
    <t>Confidence interval for the population proportion -1.28155 to 1.28155</t>
  </si>
  <si>
    <t>The probability that the task is completed in less than 15 minutes is 0.527633</t>
  </si>
  <si>
    <t>The probability that a customer waits less than 3 minutes is 0.451188</t>
  </si>
  <si>
    <t>1. Problem: A company sells smartphones, and the number of defects per batch follows a Poisson distribution with a mean of 2 defects. What is the probability of having exactly 3 defects in a randomly selected batch?
Data: Mean number of defects (λ) = 2, Number of defects (x) = 3</t>
  </si>
  <si>
    <t>The probability of winning in exactly 3 rounds is 0.266828</t>
  </si>
  <si>
    <r>
      <rPr>
        <b/>
        <sz val="13"/>
        <rFont val="Arial"/>
        <family val="2"/>
      </rPr>
      <t>Questions on Correlation and Covariance</t>
    </r>
  </si>
  <si>
    <r>
      <rPr>
        <b/>
        <i/>
        <sz val="11"/>
        <rFont val="Arial"/>
        <family val="2"/>
      </rPr>
      <t>1)   Question : A marketing department wants to understand the relationship between advertising expenditure and sales revenue to assess the effectiveness of their advertising campaigns.</t>
    </r>
  </si>
  <si>
    <r>
      <rPr>
        <b/>
        <sz val="11"/>
        <rFont val="Arial MT"/>
        <family val="2"/>
      </rPr>
      <t>Data:
Let's consider the monthly advertising expenditure (in thousands of dollars) and corresponding sales revenue (in thousands of dollars) for a sample of 12 months:</t>
    </r>
  </si>
  <si>
    <t>The probability of obtaining atleast one 6 is 0.421296</t>
  </si>
  <si>
    <r>
      <rPr>
        <b/>
        <sz val="11"/>
        <rFont val="Arial MT"/>
        <family val="2"/>
      </rPr>
      <t>Question:
Calculate the correlation coefficient between advertising expenditure and sales revenue. Interpret the value of the correlation coefficient and explain the nature of the relationship between advertising expenditure and sales revenue.</t>
    </r>
  </si>
  <si>
    <t>Advertising Expenditure: 10, 12, 15, 18, 20, 22, 25, 28, 30, 32, 35, 38
Sales Revenue: 50, 55, 60, 65, 70, 75, 80, 85, 90, 95, 100, 105</t>
  </si>
  <si>
    <t>Advertising Expenditure</t>
  </si>
  <si>
    <t>Sales Revenue</t>
  </si>
  <si>
    <t>Correlation Coefficient</t>
  </si>
  <si>
    <t>Since the correlation coefficient is positive and close to 1, it indicates a strong positive linear relationship between advertising expenditure and sales revenue. This means that as advertising expenditure increases, sales revenue tends to increase as well.</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</si>
  <si>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</si>
  <si>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</si>
  <si>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r>
      <rPr>
        <b/>
        <sz val="11"/>
        <rFont val="Arial MT"/>
        <family val="2"/>
      </rPr>
      <t>Question:
Calculate the covariance between the stock prices of Company A and Company B. Interpret the value of the covariance and explain the nature of the relationship between the two stocks.</t>
    </r>
  </si>
  <si>
    <t>Covariance</t>
  </si>
  <si>
    <t>Company A: 45, 47, 48, 50, 52, 53, 55, 56, 58, 60, 62, 64, 65, 67, 69, 70, 72, 74, 76, 77
Company B: 52, 54, 55, 57, 59, 60, 61, 62, 64, 66, 67, 69, 71, 73, 74, 76, 78, 80, 82, 83</t>
  </si>
  <si>
    <t>Company A</t>
  </si>
  <si>
    <t>Company B</t>
  </si>
  <si>
    <t>3)   Question : A researcher wants to examine the relationship between the hours spent studying and the exam scores of a group of students.</t>
  </si>
  <si>
    <t>Data:
Let's consider the number of hours spent studying and the corresponding exam scores for a sample of 30 students:</t>
  </si>
  <si>
    <r>
      <rPr>
        <b/>
        <sz val="11"/>
        <rFont val="Arial MT"/>
        <family val="2"/>
      </rPr>
      <t>Question:
Calculate the correlation coefficient between the hours spent studying and the exam scores. Interpret the value of the correlation coefficient and explain the nature of the relationship between studying hours and exam scores.</t>
    </r>
  </si>
  <si>
    <t>Hours Spent Studying: 10, 12, 15, 18, 20, 22, 25, 28, 30, 32, 35, 38, 40, 42, 45, 48, 50,
52, 55, 58, 60, 62, 65, 68, 70, 72, 75, 78, 80, 82
Exam Scores: 60, 65, 70, 75, 80, 82, 85, 88, 90, 92, 93, 95, 96, 97, 98, 99, 100, 102,
105, 106, 107, 108, 110, 112, 114, 115, 116, 118, 120, 122</t>
  </si>
  <si>
    <t>Hours Spent Studying</t>
  </si>
  <si>
    <t>Exam Scores</t>
  </si>
  <si>
    <t xml:space="preserve">Correlation </t>
  </si>
  <si>
    <t>Since the correlation coefficient is positive and close to 1, it indicates a strong positive linear relationship between the hours spent studying and exam scores. This suggests that as the number of hours spent studying increases, the exam scores tend to increase as well.</t>
  </si>
  <si>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 510 grams, Sample standard
deviation (s) = 20 grams, Population mean (μ) = 500 grams</t>
  </si>
  <si>
    <t>x=(510-500)/20*Sqrt(25)</t>
  </si>
  <si>
    <t>T cal = T.Dist.2t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</si>
</sst>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name val="Arial MT"/>
    </font>
    <font>
      <b/>
      <sz val="12"/>
      <color theme="1"/>
      <name val="Calibri"/>
      <family val="2"/>
      <scheme val="minor"/>
    </font>
    <font>
      <b/>
      <i/>
      <sz val="11"/>
      <name val="Arial"/>
      <family val="2"/>
    </font>
    <font>
      <b/>
      <sz val="11"/>
      <name val="Arial MT"/>
      <family val="2"/>
    </font>
    <font>
      <b/>
      <sz val="13"/>
      <name val="Arial"/>
      <family val="2"/>
    </font>
    <font>
      <b/>
      <sz val="13"/>
      <name val="Arial"/>
      <family val="2"/>
    </font>
    <font>
      <sz val="10"/>
      <color rgb="FF000000"/>
      <name val="Times New Roman"/>
      <family val="1"/>
    </font>
    <font>
      <sz val="8"/>
      <name val="Calibri"/>
      <family val="2"/>
      <scheme val="minor"/>
    </font>
    <font>
      <b/>
      <sz val="12"/>
      <name val="Arial MT"/>
      <family val="2"/>
    </font>
    <font>
      <b/>
      <i/>
      <sz val="12"/>
      <name val="Arial"/>
      <family val="2"/>
    </font>
    <font>
      <b/>
      <sz val="12"/>
      <name val="Arial MT"/>
    </font>
    <font>
      <sz val="12"/>
      <name val="Calibri"/>
      <family val="2"/>
    </font>
    <font>
      <b/>
      <sz val="14"/>
      <color theme="1"/>
      <name val="Calibri"/>
      <family val="2"/>
      <scheme val="minor"/>
    </font>
    <font>
      <b/>
      <sz val="12"/>
      <color rgb="FF0D0D0D"/>
      <name val="Segoe UI"/>
      <family val="2"/>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FFC000"/>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s>
  <cellStyleXfs count="2">
    <xf numFmtId="0" fontId="0" fillId="0" borderId="0"/>
    <xf numFmtId="0" fontId="10" fillId="0" borderId="0"/>
  </cellStyleXfs>
  <cellXfs count="227">
    <xf numFmtId="0" fontId="0" fillId="0" borderId="0" xfId="0"/>
    <xf numFmtId="0" fontId="0" fillId="0" borderId="0" xfId="0" applyAlignment="1">
      <alignment horizontal="center"/>
    </xf>
    <xf numFmtId="0" fontId="0" fillId="0" borderId="0" xfId="0" applyFill="1" applyBorder="1" applyAlignment="1"/>
    <xf numFmtId="0" fontId="2" fillId="0" borderId="2" xfId="0" applyFont="1" applyFill="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3" fillId="0" borderId="2" xfId="0" applyFont="1" applyFill="1" applyBorder="1" applyAlignment="1">
      <alignment horizontal="center" vertical="center"/>
    </xf>
    <xf numFmtId="0" fontId="0" fillId="0" borderId="0" xfId="0"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2" xfId="0" applyFont="1" applyFill="1" applyBorder="1" applyAlignment="1">
      <alignment horizontal="centerContinuous"/>
    </xf>
    <xf numFmtId="0" fontId="0" fillId="0" borderId="4" xfId="0" applyBorder="1" applyAlignment="1">
      <alignment horizontal="center" vertical="center"/>
    </xf>
    <xf numFmtId="0" fontId="8" fillId="0" borderId="0" xfId="0" applyFont="1" applyBorder="1" applyAlignment="1">
      <alignment vertical="top" wrapText="1"/>
    </xf>
    <xf numFmtId="0" fontId="0" fillId="0" borderId="0" xfId="0" applyBorder="1" applyAlignment="1">
      <alignment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0" borderId="1" xfId="0" applyFill="1" applyBorder="1" applyAlignment="1"/>
    <xf numFmtId="0" fontId="0" fillId="0" borderId="0" xfId="0" applyAlignment="1">
      <alignment horizontal="left" vertical="top" wrapText="1" indent="5"/>
    </xf>
    <xf numFmtId="0" fontId="6" fillId="0" borderId="0" xfId="0" applyFont="1" applyAlignment="1">
      <alignment vertical="top" wrapText="1"/>
    </xf>
    <xf numFmtId="0" fontId="1" fillId="0"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2" borderId="1" xfId="0" applyFont="1" applyFill="1" applyBorder="1" applyAlignment="1"/>
    <xf numFmtId="0" fontId="3" fillId="0" borderId="2" xfId="0" applyFont="1" applyFill="1" applyBorder="1" applyAlignment="1">
      <alignment horizontal="centerContinuous"/>
    </xf>
    <xf numFmtId="0" fontId="1" fillId="0" borderId="4" xfId="0" applyFont="1" applyBorder="1" applyAlignment="1">
      <alignment horizontal="center" vertical="center"/>
    </xf>
    <xf numFmtId="0" fontId="1" fillId="0" borderId="4" xfId="0" applyFont="1" applyBorder="1" applyAlignment="1">
      <alignment horizontal="center"/>
    </xf>
    <xf numFmtId="0" fontId="1" fillId="5" borderId="1" xfId="0" applyFont="1" applyFill="1" applyBorder="1" applyAlignment="1"/>
    <xf numFmtId="0" fontId="4" fillId="0" borderId="0" xfId="0" applyFont="1" applyBorder="1" applyAlignment="1">
      <alignment horizontal="left" vertical="top" wrapText="1"/>
    </xf>
    <xf numFmtId="0" fontId="1" fillId="6" borderId="1" xfId="0" applyFont="1" applyFill="1" applyBorder="1" applyAlignment="1"/>
    <xf numFmtId="0" fontId="1" fillId="7" borderId="1" xfId="0" applyFont="1" applyFill="1" applyBorder="1" applyAlignment="1"/>
    <xf numFmtId="0" fontId="1" fillId="8" borderId="1" xfId="0" applyFont="1" applyFill="1" applyBorder="1" applyAlignment="1"/>
    <xf numFmtId="0" fontId="0" fillId="0" borderId="3" xfId="0" applyFill="1" applyBorder="1" applyAlignment="1"/>
    <xf numFmtId="0" fontId="1" fillId="0" borderId="0" xfId="0" applyFon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1" fillId="0" borderId="14" xfId="0" applyFont="1" applyBorder="1" applyAlignment="1">
      <alignment horizontal="center" vertical="center"/>
    </xf>
    <xf numFmtId="0" fontId="0" fillId="3" borderId="1" xfId="0" applyFill="1" applyBorder="1" applyAlignment="1"/>
    <xf numFmtId="0" fontId="0" fillId="4" borderId="1" xfId="0" applyFill="1" applyBorder="1" applyAlignment="1"/>
    <xf numFmtId="0" fontId="0" fillId="7" borderId="1" xfId="0" applyFill="1" applyBorder="1" applyAlignment="1"/>
    <xf numFmtId="0" fontId="0" fillId="6" borderId="1" xfId="0" applyFill="1" applyBorder="1" applyAlignment="1"/>
    <xf numFmtId="0" fontId="0" fillId="8" borderId="1" xfId="0" applyFill="1" applyBorder="1" applyAlignment="1"/>
    <xf numFmtId="0" fontId="0" fillId="2" borderId="1" xfId="0" applyFill="1" applyBorder="1" applyAlignment="1"/>
    <xf numFmtId="0" fontId="0" fillId="0" borderId="0" xfId="0" applyNumberFormat="1"/>
    <xf numFmtId="0" fontId="2" fillId="0" borderId="0" xfId="0" applyFont="1" applyFill="1" applyBorder="1" applyAlignment="1">
      <alignment horizontal="centerContinuous"/>
    </xf>
    <xf numFmtId="0" fontId="0" fillId="0" borderId="0" xfId="0" applyBorder="1"/>
    <xf numFmtId="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4" xfId="0" applyNumberFormat="1" applyFill="1" applyBorder="1" applyAlignment="1">
      <alignment horizontal="center" vertical="center"/>
    </xf>
    <xf numFmtId="0" fontId="0" fillId="0" borderId="4" xfId="0" applyFill="1" applyBorder="1" applyAlignment="1">
      <alignment horizontal="center" vertical="center"/>
    </xf>
    <xf numFmtId="0" fontId="3" fillId="0" borderId="7" xfId="0" applyFont="1" applyFill="1" applyBorder="1" applyAlignment="1">
      <alignment horizontal="center"/>
    </xf>
    <xf numFmtId="0" fontId="3" fillId="0" borderId="14" xfId="0" applyFont="1" applyFill="1" applyBorder="1" applyAlignment="1">
      <alignment horizontal="center"/>
    </xf>
    <xf numFmtId="0" fontId="1" fillId="2" borderId="7" xfId="0" applyFont="1" applyFill="1" applyBorder="1" applyAlignment="1">
      <alignment horizontal="center" vertical="center"/>
    </xf>
    <xf numFmtId="0" fontId="1" fillId="2" borderId="14"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NumberFormat="1" applyFill="1" applyBorder="1" applyAlignment="1"/>
    <xf numFmtId="0" fontId="3" fillId="0" borderId="7" xfId="0" applyFont="1" applyFill="1" applyBorder="1" applyAlignment="1">
      <alignment horizontal="center" vertical="center"/>
    </xf>
    <xf numFmtId="0" fontId="3" fillId="0" borderId="14" xfId="0" applyFont="1" applyFill="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0" fontId="1" fillId="2" borderId="5" xfId="0" applyFont="1" applyFill="1" applyBorder="1" applyAlignment="1">
      <alignment horizontal="center" vertical="center"/>
    </xf>
    <xf numFmtId="0" fontId="1" fillId="2" borderId="24" xfId="0" applyFont="1" applyFill="1" applyBorder="1" applyAlignment="1">
      <alignment horizontal="center" vertical="center"/>
    </xf>
    <xf numFmtId="0" fontId="0" fillId="0" borderId="4" xfId="0" applyBorder="1" applyAlignment="1">
      <alignment horizontal="center"/>
    </xf>
    <xf numFmtId="0" fontId="1" fillId="0" borderId="0" xfId="0" applyFont="1" applyBorder="1" applyAlignment="1">
      <alignment horizontal="left" vertical="top" wrapText="1"/>
    </xf>
    <xf numFmtId="0" fontId="1" fillId="0" borderId="21"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left" vertical="top" wrapText="1"/>
    </xf>
    <xf numFmtId="0"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0" fillId="0" borderId="1" xfId="0" applyNumberFormat="1" applyFill="1" applyBorder="1" applyAlignment="1"/>
    <xf numFmtId="0" fontId="0" fillId="0" borderId="4" xfId="0" applyNumberFormat="1" applyFill="1" applyBorder="1" applyAlignment="1"/>
    <xf numFmtId="0" fontId="0" fillId="0" borderId="4" xfId="0" applyFill="1" applyBorder="1" applyAlignment="1"/>
    <xf numFmtId="0" fontId="1" fillId="0" borderId="14" xfId="0" applyFont="1" applyBorder="1"/>
    <xf numFmtId="0" fontId="0" fillId="0" borderId="0" xfId="0" applyFill="1" applyBorder="1"/>
    <xf numFmtId="0" fontId="1" fillId="2" borderId="14" xfId="0" applyFont="1" applyFill="1" applyBorder="1"/>
    <xf numFmtId="0" fontId="1" fillId="2" borderId="25" xfId="0" applyFont="1" applyFill="1" applyBorder="1" applyAlignment="1">
      <alignment horizontal="center" vertical="center"/>
    </xf>
    <xf numFmtId="0" fontId="1" fillId="2" borderId="25" xfId="0" applyFont="1" applyFill="1" applyBorder="1"/>
    <xf numFmtId="0" fontId="0" fillId="0" borderId="0" xfId="0" applyBorder="1" applyAlignment="1">
      <alignment horizontal="center" vertical="center"/>
    </xf>
    <xf numFmtId="0" fontId="2" fillId="0" borderId="0" xfId="0" applyFont="1" applyFill="1" applyBorder="1" applyAlignment="1">
      <alignment horizontal="center" vertical="center"/>
    </xf>
    <xf numFmtId="0" fontId="1" fillId="2" borderId="23" xfId="0" applyFont="1" applyFill="1" applyBorder="1" applyAlignment="1">
      <alignment horizontal="center" vertical="center"/>
    </xf>
    <xf numFmtId="0" fontId="1" fillId="4" borderId="14" xfId="0" applyFont="1" applyFill="1" applyBorder="1" applyAlignment="1">
      <alignment horizontal="center" vertical="center"/>
    </xf>
    <xf numFmtId="0" fontId="1" fillId="2" borderId="14" xfId="0" applyFont="1" applyFill="1" applyBorder="1" applyAlignment="1">
      <alignment horizontal="center"/>
    </xf>
    <xf numFmtId="0" fontId="0" fillId="0" borderId="0" xfId="0" applyAlignment="1">
      <alignment vertical="center" wrapText="1"/>
    </xf>
    <xf numFmtId="0" fontId="1" fillId="4" borderId="14" xfId="0" applyFont="1" applyFill="1" applyBorder="1" applyAlignment="1">
      <alignment horizontal="center"/>
    </xf>
    <xf numFmtId="0" fontId="1" fillId="2" borderId="25" xfId="0" applyFont="1" applyFill="1" applyBorder="1" applyAlignment="1">
      <alignment horizontal="center"/>
    </xf>
    <xf numFmtId="0" fontId="1" fillId="0" borderId="3" xfId="0" applyFont="1" applyFill="1" applyBorder="1" applyAlignment="1">
      <alignment horizontal="center" vertical="center"/>
    </xf>
    <xf numFmtId="0" fontId="1" fillId="0" borderId="0" xfId="0" applyFont="1" applyBorder="1"/>
    <xf numFmtId="0" fontId="0" fillId="0" borderId="1" xfId="0" applyFont="1" applyBorder="1" applyAlignment="1">
      <alignment horizontal="center" vertical="center"/>
    </xf>
    <xf numFmtId="0" fontId="0" fillId="0" borderId="4" xfId="0" applyFont="1" applyBorder="1" applyAlignment="1">
      <alignment horizontal="center" vertical="center"/>
    </xf>
    <xf numFmtId="14" fontId="0" fillId="0" borderId="0" xfId="0" applyNumberFormat="1" applyBorder="1" applyAlignment="1">
      <alignment horizontal="center" vertical="center"/>
    </xf>
    <xf numFmtId="14" fontId="0" fillId="0" borderId="0" xfId="0" applyNumberFormat="1" applyBorder="1"/>
    <xf numFmtId="0" fontId="1" fillId="0" borderId="0" xfId="0" applyFont="1" applyBorder="1" applyAlignment="1">
      <alignment vertical="center"/>
    </xf>
    <xf numFmtId="0" fontId="0" fillId="0" borderId="29" xfId="0" applyBorder="1" applyAlignment="1">
      <alignment horizontal="center" vertical="center"/>
    </xf>
    <xf numFmtId="0" fontId="3" fillId="0" borderId="0" xfId="0" applyFont="1" applyFill="1" applyBorder="1" applyAlignment="1">
      <alignment horizontal="center" vertical="center"/>
    </xf>
    <xf numFmtId="0" fontId="0" fillId="0" borderId="0" xfId="0" applyNumberFormat="1" applyFill="1" applyBorder="1" applyAlignment="1">
      <alignment horizontal="center" vertical="center"/>
    </xf>
    <xf numFmtId="0" fontId="2" fillId="0" borderId="0" xfId="0" applyFont="1" applyFill="1" applyBorder="1" applyAlignment="1">
      <alignment horizontal="center"/>
    </xf>
    <xf numFmtId="0" fontId="0" fillId="0" borderId="3" xfId="0" applyFill="1" applyBorder="1" applyAlignment="1">
      <alignment horizontal="center" vertical="center"/>
    </xf>
    <xf numFmtId="0" fontId="1" fillId="2" borderId="7" xfId="0" applyFont="1" applyFill="1" applyBorder="1" applyAlignment="1">
      <alignment horizontal="center" vertical="center"/>
    </xf>
    <xf numFmtId="0" fontId="0" fillId="0" borderId="0" xfId="0" applyAlignment="1">
      <alignment horizontal="center" vertical="center" wrapText="1"/>
    </xf>
    <xf numFmtId="0" fontId="12" fillId="0" borderId="0" xfId="0" applyFont="1" applyBorder="1" applyAlignment="1">
      <alignment horizontal="left" vertical="top" wrapText="1"/>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1" fillId="2" borderId="7"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14" xfId="0" applyFont="1" applyFill="1" applyBorder="1" applyAlignment="1">
      <alignment horizontal="center" vertical="center"/>
    </xf>
    <xf numFmtId="0" fontId="1" fillId="0" borderId="25" xfId="0" applyFont="1" applyFill="1" applyBorder="1" applyAlignment="1">
      <alignment horizontal="center" vertical="center"/>
    </xf>
    <xf numFmtId="0" fontId="3" fillId="0" borderId="2" xfId="0" applyFont="1" applyFill="1" applyBorder="1" applyAlignment="1">
      <alignment horizontal="center"/>
    </xf>
    <xf numFmtId="0" fontId="1" fillId="0" borderId="0" xfId="0" applyFont="1" applyFill="1" applyBorder="1" applyAlignment="1"/>
    <xf numFmtId="0" fontId="1" fillId="2" borderId="0" xfId="0" applyFont="1" applyFill="1" applyBorder="1" applyAlignment="1"/>
    <xf numFmtId="0" fontId="1" fillId="0" borderId="3" xfId="0" applyFont="1" applyFill="1" applyBorder="1" applyAlignment="1"/>
    <xf numFmtId="0" fontId="5" fillId="2" borderId="14" xfId="0" applyFont="1" applyFill="1" applyBorder="1" applyAlignment="1">
      <alignment horizontal="center" vertical="center"/>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8" fillId="0" borderId="9" xfId="0" applyFont="1" applyBorder="1" applyAlignment="1">
      <alignment horizontal="left" vertical="top" wrapText="1"/>
    </xf>
    <xf numFmtId="0" fontId="8" fillId="0" borderId="8" xfId="0" applyFont="1" applyBorder="1" applyAlignment="1">
      <alignment horizontal="left" vertical="top" wrapText="1"/>
    </xf>
    <xf numFmtId="0" fontId="8" fillId="0" borderId="10" xfId="0" applyFont="1" applyBorder="1" applyAlignment="1">
      <alignment horizontal="left" vertical="top" wrapText="1"/>
    </xf>
    <xf numFmtId="0" fontId="0" fillId="0" borderId="0" xfId="0" applyAlignment="1">
      <alignment horizontal="left" vertical="top" wrapText="1" indent="5"/>
    </xf>
    <xf numFmtId="0" fontId="5" fillId="0" borderId="11" xfId="0" applyFont="1" applyBorder="1" applyAlignment="1">
      <alignment horizontal="left" wrapText="1"/>
    </xf>
    <xf numFmtId="0" fontId="5" fillId="0" borderId="12" xfId="0" applyFont="1" applyBorder="1" applyAlignment="1">
      <alignment horizontal="left" wrapText="1"/>
    </xf>
    <xf numFmtId="0" fontId="5" fillId="0" borderId="13" xfId="0" applyFont="1" applyBorder="1" applyAlignment="1">
      <alignment horizontal="left"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1" fillId="2" borderId="7" xfId="0" applyFont="1" applyFill="1" applyBorder="1" applyAlignment="1">
      <alignment horizontal="left"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6"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2" xfId="0" applyFont="1" applyFill="1" applyBorder="1" applyAlignment="1">
      <alignment horizontal="center"/>
    </xf>
    <xf numFmtId="0" fontId="1" fillId="4" borderId="5" xfId="0" applyFont="1" applyFill="1" applyBorder="1" applyAlignment="1">
      <alignment horizontal="left"/>
    </xf>
    <xf numFmtId="0" fontId="1" fillId="4" borderId="6" xfId="0" applyFont="1" applyFill="1" applyBorder="1" applyAlignment="1">
      <alignment horizontal="left"/>
    </xf>
    <xf numFmtId="0" fontId="1" fillId="4" borderId="7" xfId="0" applyFont="1" applyFill="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6" fillId="0" borderId="5" xfId="1" applyFont="1" applyFill="1" applyBorder="1" applyAlignment="1">
      <alignment horizontal="left" vertical="top" wrapText="1"/>
    </xf>
    <xf numFmtId="0" fontId="10" fillId="0" borderId="6" xfId="1" applyFill="1" applyBorder="1" applyAlignment="1">
      <alignment horizontal="left" vertical="top" wrapText="1"/>
    </xf>
    <xf numFmtId="0" fontId="10" fillId="0" borderId="7" xfId="1" applyFill="1" applyBorder="1" applyAlignment="1">
      <alignment horizontal="left" vertical="top" wrapText="1"/>
    </xf>
    <xf numFmtId="0" fontId="1" fillId="6" borderId="9"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10" xfId="0" applyFont="1" applyFill="1" applyBorder="1" applyAlignment="1">
      <alignment horizontal="left" vertical="center" wrapText="1"/>
    </xf>
    <xf numFmtId="0" fontId="1" fillId="6" borderId="27"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 fillId="6" borderId="28" xfId="0" applyFont="1" applyFill="1" applyBorder="1" applyAlignment="1">
      <alignment horizontal="left" vertical="center" wrapText="1"/>
    </xf>
    <xf numFmtId="0" fontId="1" fillId="6" borderId="26" xfId="0"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6" borderId="23" xfId="0" applyFont="1" applyFill="1" applyBorder="1" applyAlignment="1">
      <alignment horizontal="left" vertical="center" wrapText="1"/>
    </xf>
    <xf numFmtId="0" fontId="1" fillId="6" borderId="9" xfId="0" applyFont="1" applyFill="1" applyBorder="1" applyAlignment="1">
      <alignment horizontal="left" wrapText="1"/>
    </xf>
    <xf numFmtId="0" fontId="1" fillId="6" borderId="8" xfId="0" applyFont="1" applyFill="1" applyBorder="1" applyAlignment="1">
      <alignment horizontal="left" wrapText="1"/>
    </xf>
    <xf numFmtId="0" fontId="1" fillId="6" borderId="10" xfId="0" applyFont="1" applyFill="1" applyBorder="1" applyAlignment="1">
      <alignment horizontal="left" wrapText="1"/>
    </xf>
    <xf numFmtId="0" fontId="1" fillId="6" borderId="27" xfId="0" applyFont="1" applyFill="1" applyBorder="1" applyAlignment="1">
      <alignment horizontal="left" wrapText="1"/>
    </xf>
    <xf numFmtId="0" fontId="1" fillId="6" borderId="0" xfId="0" applyFont="1" applyFill="1" applyBorder="1" applyAlignment="1">
      <alignment horizontal="left" wrapText="1"/>
    </xf>
    <xf numFmtId="0" fontId="1" fillId="6" borderId="28" xfId="0" applyFont="1" applyFill="1" applyBorder="1" applyAlignment="1">
      <alignment horizontal="left" wrapText="1"/>
    </xf>
    <xf numFmtId="0" fontId="1" fillId="6" borderId="26" xfId="0" applyFont="1" applyFill="1" applyBorder="1" applyAlignment="1">
      <alignment horizontal="left" wrapText="1"/>
    </xf>
    <xf numFmtId="0" fontId="1" fillId="6" borderId="3" xfId="0" applyFont="1" applyFill="1" applyBorder="1" applyAlignment="1">
      <alignment horizontal="left" wrapText="1"/>
    </xf>
    <xf numFmtId="0" fontId="1" fillId="6" borderId="23" xfId="0" applyFont="1" applyFill="1" applyBorder="1" applyAlignment="1">
      <alignment horizontal="left" wrapText="1"/>
    </xf>
    <xf numFmtId="0" fontId="16" fillId="0" borderId="5" xfId="0" applyFont="1" applyBorder="1" applyAlignment="1">
      <alignment horizontal="left"/>
    </xf>
    <xf numFmtId="0" fontId="16" fillId="0" borderId="6" xfId="0" applyFont="1" applyBorder="1" applyAlignment="1">
      <alignment horizontal="left"/>
    </xf>
    <xf numFmtId="0" fontId="16" fillId="0" borderId="7" xfId="0" applyFont="1" applyBorder="1" applyAlignment="1">
      <alignment horizontal="left"/>
    </xf>
    <xf numFmtId="0" fontId="1" fillId="4" borderId="5" xfId="0" applyFont="1" applyFill="1" applyBorder="1"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3"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14" fillId="0" borderId="7" xfId="0" applyFont="1" applyBorder="1" applyAlignment="1">
      <alignment horizontal="left" vertical="top" wrapText="1"/>
    </xf>
    <xf numFmtId="0" fontId="12" fillId="0" borderId="5" xfId="0" applyFont="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7" fillId="0" borderId="5" xfId="0" applyFont="1" applyBorder="1" applyAlignment="1">
      <alignment horizontal="left" vertical="top" wrapText="1"/>
    </xf>
    <xf numFmtId="0" fontId="17" fillId="0" borderId="5"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4" borderId="5" xfId="0" applyFont="1" applyFill="1" applyBorder="1" applyAlignment="1">
      <alignment horizontal="left" vertical="center" wrapText="1"/>
    </xf>
    <xf numFmtId="0" fontId="17" fillId="4" borderId="6" xfId="0" applyFont="1" applyFill="1" applyBorder="1" applyAlignment="1">
      <alignment horizontal="left" vertical="center" wrapText="1"/>
    </xf>
    <xf numFmtId="0" fontId="17" fillId="4" borderId="7" xfId="0" applyFont="1" applyFill="1" applyBorder="1" applyAlignment="1">
      <alignment horizontal="left" vertical="center" wrapText="1"/>
    </xf>
  </cellXfs>
  <cellStyles count="2">
    <cellStyle name="Normal" xfId="0" builtinId="0"/>
    <cellStyle name="Normal 2" xfId="1" xr:uid="{6757BF5A-B092-4914-9194-07B14D9A27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Question'!$A$355</c:f>
              <c:strCache>
                <c:ptCount val="1"/>
                <c:pt idx="0">
                  <c:v>Region 1</c:v>
                </c:pt>
              </c:strCache>
            </c:strRef>
          </c:tx>
          <c:spPr>
            <a:solidFill>
              <a:schemeClr val="accent1"/>
            </a:solidFill>
            <a:ln>
              <a:noFill/>
            </a:ln>
            <a:effectLst/>
          </c:spPr>
          <c:invertIfNegative val="0"/>
          <c:val>
            <c:numRef>
              <c:f>'More Statistics Question'!$B$355:$K$355</c:f>
              <c:numCache>
                <c:formatCode>General</c:formatCode>
                <c:ptCount val="10"/>
                <c:pt idx="0">
                  <c:v>35</c:v>
                </c:pt>
                <c:pt idx="1">
                  <c:v>37</c:v>
                </c:pt>
                <c:pt idx="2">
                  <c:v>38</c:v>
                </c:pt>
                <c:pt idx="3">
                  <c:v>39</c:v>
                </c:pt>
                <c:pt idx="4">
                  <c:v>40</c:v>
                </c:pt>
                <c:pt idx="5">
                  <c:v>41</c:v>
                </c:pt>
                <c:pt idx="6">
                  <c:v>42</c:v>
                </c:pt>
                <c:pt idx="7">
                  <c:v>43</c:v>
                </c:pt>
                <c:pt idx="8">
                  <c:v>44</c:v>
                </c:pt>
                <c:pt idx="9">
                  <c:v>45</c:v>
                </c:pt>
              </c:numCache>
            </c:numRef>
          </c:val>
          <c:extLst>
            <c:ext xmlns:c16="http://schemas.microsoft.com/office/drawing/2014/chart" uri="{C3380CC4-5D6E-409C-BE32-E72D297353CC}">
              <c16:uniqueId val="{00000000-A78C-4DA4-ACB6-4BDD99C1E280}"/>
            </c:ext>
          </c:extLst>
        </c:ser>
        <c:dLbls>
          <c:showLegendKey val="0"/>
          <c:showVal val="0"/>
          <c:showCatName val="0"/>
          <c:showSerName val="0"/>
          <c:showPercent val="0"/>
          <c:showBubbleSize val="0"/>
        </c:dLbls>
        <c:gapWidth val="182"/>
        <c:axId val="712606671"/>
        <c:axId val="712624975"/>
      </c:barChart>
      <c:catAx>
        <c:axId val="71260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2624975"/>
        <c:crosses val="autoZero"/>
        <c:auto val="1"/>
        <c:lblAlgn val="ctr"/>
        <c:lblOffset val="100"/>
        <c:noMultiLvlLbl val="0"/>
      </c:catAx>
      <c:valAx>
        <c:axId val="71262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2606671"/>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Question'!$A$356</c:f>
              <c:strCache>
                <c:ptCount val="1"/>
                <c:pt idx="0">
                  <c:v>Region 2</c:v>
                </c:pt>
              </c:strCache>
            </c:strRef>
          </c:tx>
          <c:spPr>
            <a:solidFill>
              <a:schemeClr val="accent1"/>
            </a:solidFill>
            <a:ln>
              <a:noFill/>
            </a:ln>
            <a:effectLst/>
          </c:spPr>
          <c:invertIfNegative val="0"/>
          <c:val>
            <c:numRef>
              <c:f>'More Statistics Question'!$B$356:$K$356</c:f>
              <c:numCache>
                <c:formatCode>General</c:formatCode>
                <c:ptCount val="10"/>
                <c:pt idx="0">
                  <c:v>28</c:v>
                </c:pt>
                <c:pt idx="1">
                  <c:v>29</c:v>
                </c:pt>
                <c:pt idx="2">
                  <c:v>30</c:v>
                </c:pt>
                <c:pt idx="3">
                  <c:v>31</c:v>
                </c:pt>
                <c:pt idx="4">
                  <c:v>32</c:v>
                </c:pt>
                <c:pt idx="5">
                  <c:v>33</c:v>
                </c:pt>
                <c:pt idx="6">
                  <c:v>34</c:v>
                </c:pt>
                <c:pt idx="7">
                  <c:v>35</c:v>
                </c:pt>
                <c:pt idx="8">
                  <c:v>36</c:v>
                </c:pt>
                <c:pt idx="9">
                  <c:v>37</c:v>
                </c:pt>
              </c:numCache>
            </c:numRef>
          </c:val>
          <c:extLst>
            <c:ext xmlns:c16="http://schemas.microsoft.com/office/drawing/2014/chart" uri="{C3380CC4-5D6E-409C-BE32-E72D297353CC}">
              <c16:uniqueId val="{00000000-1914-464A-B6E3-EF614DAF06E4}"/>
            </c:ext>
          </c:extLst>
        </c:ser>
        <c:dLbls>
          <c:showLegendKey val="0"/>
          <c:showVal val="0"/>
          <c:showCatName val="0"/>
          <c:showSerName val="0"/>
          <c:showPercent val="0"/>
          <c:showBubbleSize val="0"/>
        </c:dLbls>
        <c:gapWidth val="182"/>
        <c:axId val="1112423568"/>
        <c:axId val="1112423152"/>
      </c:barChart>
      <c:catAx>
        <c:axId val="111242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2423152"/>
        <c:crosses val="autoZero"/>
        <c:auto val="1"/>
        <c:lblAlgn val="ctr"/>
        <c:lblOffset val="100"/>
        <c:noMultiLvlLbl val="0"/>
      </c:catAx>
      <c:valAx>
        <c:axId val="1112423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2423568"/>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Question'!$A$357</c:f>
              <c:strCache>
                <c:ptCount val="1"/>
                <c:pt idx="0">
                  <c:v>Region 3</c:v>
                </c:pt>
              </c:strCache>
            </c:strRef>
          </c:tx>
          <c:spPr>
            <a:solidFill>
              <a:schemeClr val="accent1"/>
            </a:solidFill>
            <a:ln>
              <a:noFill/>
            </a:ln>
            <a:effectLst/>
          </c:spPr>
          <c:invertIfNegative val="0"/>
          <c:val>
            <c:numRef>
              <c:f>'More Statistics Question'!$B$357:$K$357</c:f>
              <c:numCache>
                <c:formatCode>General</c:formatCode>
                <c:ptCount val="10"/>
                <c:pt idx="0">
                  <c:v>37</c:v>
                </c:pt>
                <c:pt idx="1">
                  <c:v>38</c:v>
                </c:pt>
                <c:pt idx="2">
                  <c:v>39</c:v>
                </c:pt>
                <c:pt idx="3">
                  <c:v>40</c:v>
                </c:pt>
                <c:pt idx="4">
                  <c:v>41</c:v>
                </c:pt>
                <c:pt idx="5">
                  <c:v>41</c:v>
                </c:pt>
                <c:pt idx="6">
                  <c:v>42</c:v>
                </c:pt>
                <c:pt idx="7">
                  <c:v>43</c:v>
                </c:pt>
                <c:pt idx="8">
                  <c:v>44</c:v>
                </c:pt>
                <c:pt idx="9">
                  <c:v>45</c:v>
                </c:pt>
              </c:numCache>
            </c:numRef>
          </c:val>
          <c:extLst>
            <c:ext xmlns:c16="http://schemas.microsoft.com/office/drawing/2014/chart" uri="{C3380CC4-5D6E-409C-BE32-E72D297353CC}">
              <c16:uniqueId val="{00000000-8F7E-44E2-929B-8AA6E5196CBF}"/>
            </c:ext>
          </c:extLst>
        </c:ser>
        <c:dLbls>
          <c:showLegendKey val="0"/>
          <c:showVal val="0"/>
          <c:showCatName val="0"/>
          <c:showSerName val="0"/>
          <c:showPercent val="0"/>
          <c:showBubbleSize val="0"/>
        </c:dLbls>
        <c:gapWidth val="182"/>
        <c:axId val="1112422736"/>
        <c:axId val="1112421488"/>
      </c:barChart>
      <c:catAx>
        <c:axId val="111242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2421488"/>
        <c:crosses val="autoZero"/>
        <c:auto val="1"/>
        <c:lblAlgn val="ctr"/>
        <c:lblOffset val="100"/>
        <c:noMultiLvlLbl val="0"/>
      </c:catAx>
      <c:valAx>
        <c:axId val="111242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2422736"/>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'More Statistics Question'!$A$165</c:f>
              <c:strCache>
                <c:ptCount val="1"/>
                <c:pt idx="0">
                  <c:v>Frequency</c:v>
                </c:pt>
              </c:strCache>
            </c:strRef>
          </c:tx>
          <c:spPr>
            <a:solidFill>
              <a:schemeClr val="accent1"/>
            </a:solidFill>
            <a:ln>
              <a:noFill/>
            </a:ln>
            <a:effectLst/>
          </c:spPr>
          <c:invertIfNegative val="0"/>
          <c:cat>
            <c:strRef>
              <c:f>'More Statistics Question'!$B$164:$H$164</c:f>
              <c:strCache>
                <c:ptCount val="7"/>
                <c:pt idx="0">
                  <c:v> A</c:v>
                </c:pt>
                <c:pt idx="1">
                  <c:v> B</c:v>
                </c:pt>
                <c:pt idx="2">
                  <c:v> C</c:v>
                </c:pt>
                <c:pt idx="3">
                  <c:v> D</c:v>
                </c:pt>
                <c:pt idx="4">
                  <c:v> E</c:v>
                </c:pt>
                <c:pt idx="5">
                  <c:v> F</c:v>
                </c:pt>
                <c:pt idx="6">
                  <c:v> G</c:v>
                </c:pt>
              </c:strCache>
            </c:strRef>
          </c:cat>
          <c:val>
            <c:numRef>
              <c:f>'More Statistics Question'!$B$165:$H$165</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13A5-4122-A705-1DB7E11A075B}"/>
            </c:ext>
          </c:extLst>
        </c:ser>
        <c:dLbls>
          <c:showLegendKey val="0"/>
          <c:showVal val="0"/>
          <c:showCatName val="0"/>
          <c:showSerName val="0"/>
          <c:showPercent val="0"/>
          <c:showBubbleSize val="0"/>
        </c:dLbls>
        <c:gapWidth val="219"/>
        <c:overlap val="-27"/>
        <c:axId val="1224566991"/>
        <c:axId val="1224564495"/>
      </c:barChart>
      <c:catAx>
        <c:axId val="122456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64495"/>
        <c:crosses val="autoZero"/>
        <c:auto val="1"/>
        <c:lblAlgn val="ctr"/>
        <c:lblOffset val="100"/>
        <c:noMultiLvlLbl val="0"/>
      </c:catAx>
      <c:valAx>
        <c:axId val="122456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5669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Statistics Question'!$F$195</c:f>
              <c:strCache>
                <c:ptCount val="1"/>
                <c:pt idx="0">
                  <c:v>Frequency</c:v>
                </c:pt>
              </c:strCache>
            </c:strRef>
          </c:tx>
          <c:spPr>
            <a:solidFill>
              <a:schemeClr val="accent1"/>
            </a:solidFill>
            <a:ln>
              <a:noFill/>
            </a:ln>
            <a:effectLst/>
          </c:spPr>
          <c:invertIfNegative val="0"/>
          <c:cat>
            <c:strRef>
              <c:f>'More Statistics Question'!$E$196:$E$201</c:f>
              <c:strCache>
                <c:ptCount val="6"/>
                <c:pt idx="0">
                  <c:v>1</c:v>
                </c:pt>
                <c:pt idx="1">
                  <c:v>2</c:v>
                </c:pt>
                <c:pt idx="2">
                  <c:v>3</c:v>
                </c:pt>
                <c:pt idx="3">
                  <c:v>4</c:v>
                </c:pt>
                <c:pt idx="4">
                  <c:v>5</c:v>
                </c:pt>
                <c:pt idx="5">
                  <c:v>More</c:v>
                </c:pt>
              </c:strCache>
            </c:strRef>
          </c:cat>
          <c:val>
            <c:numRef>
              <c:f>'More Statistics Question'!$F$196:$F$201</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C12E-4EB8-83F8-FAD76930F984}"/>
            </c:ext>
          </c:extLst>
        </c:ser>
        <c:dLbls>
          <c:showLegendKey val="0"/>
          <c:showVal val="0"/>
          <c:showCatName val="0"/>
          <c:showSerName val="0"/>
          <c:showPercent val="0"/>
          <c:showBubbleSize val="0"/>
        </c:dLbls>
        <c:gapWidth val="219"/>
        <c:overlap val="-27"/>
        <c:axId val="1217178831"/>
        <c:axId val="1217179663"/>
      </c:barChart>
      <c:catAx>
        <c:axId val="121717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79663"/>
        <c:crosses val="autoZero"/>
        <c:auto val="1"/>
        <c:lblAlgn val="ctr"/>
        <c:lblOffset val="100"/>
        <c:noMultiLvlLbl val="0"/>
      </c:catAx>
      <c:valAx>
        <c:axId val="12171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78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4AD26C0B-207B-4975-8D15-284AF09D3EC5}" formatIdx="0">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ln>
      <a:solidFill>
        <a:schemeClr val="tx1"/>
      </a:solidFill>
    </a:ln>
  </cx:spPr>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_xlchart.v1.20</cx:f>
      </cx:numDim>
    </cx:data>
  </cx:chartData>
  <cx:chart>
    <cx:title pos="t" align="ctr" overlay="0"/>
    <cx:plotArea>
      <cx:plotAreaRegion>
        <cx:series layoutId="boxWhisker" uniqueId="{02411178-73C0-4782-BE49-5C168A258E44}">
          <cx:tx>
            <cx:txData>
              <cx:f>_xlchart.v1.19</cx:f>
              <cx:v>Incomes</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ln>
      <a:solidFill>
        <a:schemeClr val="tx1"/>
      </a:solidFill>
    </a:ln>
  </cx:spPr>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plotArea>
      <cx:plotAreaRegion>
        <cx:series layoutId="boxWhisker" uniqueId="{285BBA21-7094-4A74-80DE-5BA47927A921}">
          <cx:tx>
            <cx:txData>
              <cx:f>_xlchart.v1.13</cx:f>
              <cx:v>Ratings</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ln>
      <a:solidFill>
        <a:schemeClr val="tx1"/>
      </a:solidFill>
    </a:ln>
  </cx:spPr>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plotArea>
      <cx:plotAreaRegion>
        <cx:series layoutId="boxWhisker" uniqueId="{1D2637F3-7761-4383-9018-C9C7CA620B43}">
          <cx:tx>
            <cx:txData>
              <cx:f>_xlchart.v1.15</cx:f>
              <cx:v>House Prices</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plotArea>
      <cx:plotAreaRegion>
        <cx:series layoutId="boxWhisker" uniqueId="{2E8E1671-20FD-4A06-B416-20A57824FBAB}">
          <cx:tx>
            <cx:txData>
              <cx:f>_xlchart.v1.17</cx:f>
              <cx:v>Waiting Times</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spPr>
    <a:ln>
      <a:solidFill>
        <a:sysClr val="windowText" lastClr="000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boxWhisker" uniqueId="{5ECB9BBE-CC38-4D0B-AD18-69765B15741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tx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E00FA8AE-C978-41DB-812A-DCE3BFA1046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tx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DB4A77D0-10D7-4889-81A6-41E344FAF7F0}">
          <cx:dataId val="0"/>
          <cx:layoutPr>
            <cx:binning intervalClosed="r">
              <cx:binSize val="9"/>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Histogram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Chart</a:t>
          </a:r>
        </a:p>
      </cx:txPr>
    </cx:title>
    <cx:plotArea>
      <cx:plotAreaRegion>
        <cx:series layoutId="clusteredColumn" uniqueId="{40DD81FD-6C90-4987-829D-73294D721345}">
          <cx:tx>
            <cx:txData>
              <cx:f>_xlchart.v1.4</cx:f>
              <cx:v>Age Of Employees</cx:v>
            </cx:txData>
          </cx:tx>
          <cx:dataId val="0"/>
          <cx:layoutPr>
            <cx:binning intervalClosed="r" underflow="auto" overflow="auto">
              <cx:binCount val="6"/>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 dir="row">_xlchart.v1.11</cx:f>
      </cx:strDim>
      <cx:numDim type="val">
        <cx:f dir="row">_xlchart.v1.12</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C9A3270B-2AE7-41DE-BC08-21C271586E68}">
          <cx:tx>
            <cx:txData>
              <cx:f>_xlchart.v1.10</cx:f>
              <cx:v>Frequency</cx:v>
            </cx:txData>
          </cx:tx>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clusteredColumn" uniqueId="{E03C7F80-6A0D-4643-BE47-AB2823761482}">
          <cx:tx>
            <cx:txData>
              <cx:f>_xlchart.v1.6</cx:f>
              <cx:v>Ratings</cx:v>
            </cx:txData>
          </cx:tx>
          <cx:dataId val="0"/>
          <cx:layoutPr>
            <cx:binning intervalClosed="r">
              <cx:binCount val="3"/>
            </cx:binning>
          </cx:layoutPr>
        </cx:series>
      </cx:plotAreaRegion>
      <cx:axis id="0">
        <cx:catScaling gapWidth="0"/>
        <cx:tickLabels/>
      </cx:axis>
      <cx:axis id="1">
        <cx:valScaling min="20"/>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721CF772-A00C-4DD2-9899-7BE4C0619650}">
          <cx:tx>
            <cx:txData>
              <cx:f>_xlchart.v1.8</cx:f>
              <cx:v>Sales</cx:v>
            </cx:txData>
          </cx:tx>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plotArea>
      <cx:plotAreaRegion>
        <cx:series layoutId="boxWhisker" uniqueId="{A84F35A8-A7EE-4228-8EFB-9C91815DBB4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7.xml"/><Relationship Id="rId3" Type="http://schemas.openxmlformats.org/officeDocument/2006/relationships/chart" Target="../charts/chart3.xml"/><Relationship Id="rId7" Type="http://schemas.microsoft.com/office/2014/relationships/chartEx" Target="../charts/chartEx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5.xml"/><Relationship Id="rId5" Type="http://schemas.openxmlformats.org/officeDocument/2006/relationships/chart" Target="../charts/chart4.xml"/><Relationship Id="rId10" Type="http://schemas.microsoft.com/office/2014/relationships/chartEx" Target="../charts/chartEx8.xml"/><Relationship Id="rId4" Type="http://schemas.microsoft.com/office/2014/relationships/chartEx" Target="../charts/chartEx4.xml"/><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microsoft.com/office/2014/relationships/chartEx" Target="../charts/chartEx11.xml"/><Relationship Id="rId2" Type="http://schemas.microsoft.com/office/2014/relationships/chartEx" Target="../charts/chartEx10.xml"/><Relationship Id="rId1" Type="http://schemas.microsoft.com/office/2014/relationships/chartEx" Target="../charts/chartEx9.xml"/><Relationship Id="rId5" Type="http://schemas.microsoft.com/office/2014/relationships/chartEx" Target="../charts/chartEx13.xml"/><Relationship Id="rId4" Type="http://schemas.microsoft.com/office/2014/relationships/chartEx" Target="../charts/chartEx12.xml"/></Relationships>
</file>

<file path=xl/drawings/drawing1.xml><?xml version="1.0" encoding="utf-8"?>
<xdr:wsDr xmlns:xdr="http://schemas.openxmlformats.org/drawingml/2006/spreadsheetDrawing" xmlns:a="http://schemas.openxmlformats.org/drawingml/2006/main">
  <xdr:twoCellAnchor>
    <xdr:from>
      <xdr:col>3</xdr:col>
      <xdr:colOff>333375</xdr:colOff>
      <xdr:row>11</xdr:row>
      <xdr:rowOff>176213</xdr:rowOff>
    </xdr:from>
    <xdr:to>
      <xdr:col>7</xdr:col>
      <xdr:colOff>590550</xdr:colOff>
      <xdr:row>21</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547BD59-0500-443D-B934-7657C1979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00375" y="3243263"/>
              <a:ext cx="2695575" cy="17668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19051</xdr:colOff>
      <xdr:row>56</xdr:row>
      <xdr:rowOff>0</xdr:rowOff>
    </xdr:from>
    <xdr:to>
      <xdr:col>7</xdr:col>
      <xdr:colOff>533401</xdr:colOff>
      <xdr:row>65</xdr:row>
      <xdr:rowOff>28575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5AE791E-7484-4447-83CC-CA6A2B29A0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86051" y="12668250"/>
              <a:ext cx="2952750" cy="1743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495300</xdr:colOff>
      <xdr:row>129</xdr:row>
      <xdr:rowOff>109537</xdr:rowOff>
    </xdr:from>
    <xdr:to>
      <xdr:col>7</xdr:col>
      <xdr:colOff>190500</xdr:colOff>
      <xdr:row>139</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9FEC236-9C90-4E2C-99A3-4A65221A70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52700" y="27741562"/>
              <a:ext cx="2743200" cy="17954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357</xdr:row>
      <xdr:rowOff>185737</xdr:rowOff>
    </xdr:from>
    <xdr:to>
      <xdr:col>5</xdr:col>
      <xdr:colOff>95250</xdr:colOff>
      <xdr:row>371</xdr:row>
      <xdr:rowOff>19050</xdr:rowOff>
    </xdr:to>
    <xdr:graphicFrame macro="">
      <xdr:nvGraphicFramePr>
        <xdr:cNvPr id="15" name="Chart 14">
          <a:extLst>
            <a:ext uri="{FF2B5EF4-FFF2-40B4-BE49-F238E27FC236}">
              <a16:creationId xmlns:a16="http://schemas.microsoft.com/office/drawing/2014/main" id="{664A4A0E-7E05-434F-8760-BCF23D3E7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485775</xdr:colOff>
      <xdr:row>357</xdr:row>
      <xdr:rowOff>176212</xdr:rowOff>
    </xdr:from>
    <xdr:to>
      <xdr:col>11</xdr:col>
      <xdr:colOff>219075</xdr:colOff>
      <xdr:row>371</xdr:row>
      <xdr:rowOff>0</xdr:rowOff>
    </xdr:to>
    <xdr:graphicFrame macro="">
      <xdr:nvGraphicFramePr>
        <xdr:cNvPr id="4" name="Chart 3">
          <a:extLst>
            <a:ext uri="{FF2B5EF4-FFF2-40B4-BE49-F238E27FC236}">
              <a16:creationId xmlns:a16="http://schemas.microsoft.com/office/drawing/2014/main" id="{426103CF-0DFA-4CF5-90B4-42DCC69A2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66675</xdr:colOff>
      <xdr:row>357</xdr:row>
      <xdr:rowOff>166687</xdr:rowOff>
    </xdr:from>
    <xdr:to>
      <xdr:col>17</xdr:col>
      <xdr:colOff>476250</xdr:colOff>
      <xdr:row>370</xdr:row>
      <xdr:rowOff>171451</xdr:rowOff>
    </xdr:to>
    <xdr:graphicFrame macro="">
      <xdr:nvGraphicFramePr>
        <xdr:cNvPr id="8" name="Chart 7">
          <a:extLst>
            <a:ext uri="{FF2B5EF4-FFF2-40B4-BE49-F238E27FC236}">
              <a16:creationId xmlns:a16="http://schemas.microsoft.com/office/drawing/2014/main" id="{0A23D985-07DA-426A-8617-153DDD4CC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110</xdr:row>
      <xdr:rowOff>42862</xdr:rowOff>
    </xdr:from>
    <xdr:to>
      <xdr:col>12</xdr:col>
      <xdr:colOff>123825</xdr:colOff>
      <xdr:row>124</xdr:row>
      <xdr:rowOff>109537</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6D9DDAA4-D80D-4217-9F74-7DE42043BE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905250" y="22007512"/>
              <a:ext cx="4572000" cy="2733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167</xdr:row>
      <xdr:rowOff>28574</xdr:rowOff>
    </xdr:from>
    <xdr:to>
      <xdr:col>3</xdr:col>
      <xdr:colOff>161923</xdr:colOff>
      <xdr:row>176</xdr:row>
      <xdr:rowOff>76199</xdr:rowOff>
    </xdr:to>
    <xdr:graphicFrame macro="">
      <xdr:nvGraphicFramePr>
        <xdr:cNvPr id="21" name="Chart 20">
          <a:extLst>
            <a:ext uri="{FF2B5EF4-FFF2-40B4-BE49-F238E27FC236}">
              <a16:creationId xmlns:a16="http://schemas.microsoft.com/office/drawing/2014/main" id="{4C69ED95-06EA-4718-8F40-B397558EA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xdr:row>
      <xdr:rowOff>0</xdr:rowOff>
    </xdr:from>
    <xdr:to>
      <xdr:col>12</xdr:col>
      <xdr:colOff>114300</xdr:colOff>
      <xdr:row>18</xdr:row>
      <xdr:rowOff>66675</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D21C2E2B-C5F1-4940-BED2-D208FF824C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95725" y="12096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647700</xdr:colOff>
      <xdr:row>178</xdr:row>
      <xdr:rowOff>180975</xdr:rowOff>
    </xdr:from>
    <xdr:to>
      <xdr:col>9</xdr:col>
      <xdr:colOff>314325</xdr:colOff>
      <xdr:row>189</xdr:row>
      <xdr:rowOff>9525</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CE179336-DE8F-40DA-9EF1-EA8A68CCEA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514600" y="35880675"/>
              <a:ext cx="4324350" cy="1943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142876</xdr:colOff>
      <xdr:row>202</xdr:row>
      <xdr:rowOff>0</xdr:rowOff>
    </xdr:from>
    <xdr:to>
      <xdr:col>6</xdr:col>
      <xdr:colOff>695327</xdr:colOff>
      <xdr:row>211</xdr:row>
      <xdr:rowOff>114300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BF17950A-F63B-4F69-B296-4A818062D5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009776" y="40776525"/>
              <a:ext cx="3286126" cy="1828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14288</xdr:colOff>
      <xdr:row>201</xdr:row>
      <xdr:rowOff>180975</xdr:rowOff>
    </xdr:from>
    <xdr:to>
      <xdr:col>12</xdr:col>
      <xdr:colOff>590550</xdr:colOff>
      <xdr:row>211</xdr:row>
      <xdr:rowOff>95251</xdr:rowOff>
    </xdr:to>
    <xdr:graphicFrame macro="">
      <xdr:nvGraphicFramePr>
        <xdr:cNvPr id="29" name="Chart 28">
          <a:extLst>
            <a:ext uri="{FF2B5EF4-FFF2-40B4-BE49-F238E27FC236}">
              <a16:creationId xmlns:a16="http://schemas.microsoft.com/office/drawing/2014/main" id="{8B3BA035-BF32-4C32-B2BF-D9AA07BD3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19050</xdr:colOff>
      <xdr:row>301</xdr:row>
      <xdr:rowOff>161925</xdr:rowOff>
    </xdr:from>
    <xdr:to>
      <xdr:col>12</xdr:col>
      <xdr:colOff>133350</xdr:colOff>
      <xdr:row>316</xdr:row>
      <xdr:rowOff>47625</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853FB660-5747-4A03-BFF8-8D615B17E6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914775" y="603980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590550</xdr:colOff>
      <xdr:row>10</xdr:row>
      <xdr:rowOff>176212</xdr:rowOff>
    </xdr:from>
    <xdr:to>
      <xdr:col>6</xdr:col>
      <xdr:colOff>95250</xdr:colOff>
      <xdr:row>23</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5210EAF-C302-4AB7-9697-4303C37BAA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04950" y="2662237"/>
              <a:ext cx="3390900" cy="23955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65</xdr:row>
      <xdr:rowOff>0</xdr:rowOff>
    </xdr:from>
    <xdr:to>
      <xdr:col>7</xdr:col>
      <xdr:colOff>104775</xdr:colOff>
      <xdr:row>78</xdr:row>
      <xdr:rowOff>9525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50FEFDB-88AF-47B2-B6F7-158E8AD65A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00" y="13411200"/>
              <a:ext cx="3990975" cy="2486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166</xdr:row>
      <xdr:rowOff>0</xdr:rowOff>
    </xdr:from>
    <xdr:to>
      <xdr:col>8</xdr:col>
      <xdr:colOff>76200</xdr:colOff>
      <xdr:row>180</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768A754-1999-4596-BBE6-4F9119728E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0" y="33204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9525</xdr:colOff>
      <xdr:row>271</xdr:row>
      <xdr:rowOff>4762</xdr:rowOff>
    </xdr:from>
    <xdr:to>
      <xdr:col>6</xdr:col>
      <xdr:colOff>352425</xdr:colOff>
      <xdr:row>285</xdr:row>
      <xdr:rowOff>9525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71C9D75-EE5B-4ED1-809E-5B00D1ECC5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33525" y="53773387"/>
              <a:ext cx="3619500" cy="26717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xdr:colOff>
      <xdr:row>365</xdr:row>
      <xdr:rowOff>4761</xdr:rowOff>
    </xdr:from>
    <xdr:to>
      <xdr:col>6</xdr:col>
      <xdr:colOff>590550</xdr:colOff>
      <xdr:row>378</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1EE969A-A8D3-4FC5-9534-221E9C1B89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43050" y="72204261"/>
              <a:ext cx="3848100" cy="26431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B322-F50D-4A1C-9A66-12722F7E3771}">
  <dimension ref="A1:F228"/>
  <sheetViews>
    <sheetView workbookViewId="0">
      <selection sqref="A1:XFD1"/>
    </sheetView>
  </sheetViews>
  <sheetFormatPr defaultRowHeight="15"/>
  <cols>
    <col min="1" max="1" width="18.140625" style="10" bestFit="1" customWidth="1"/>
    <col min="2" max="2" width="12.7109375" style="1" bestFit="1" customWidth="1"/>
    <col min="3" max="3" width="9.140625" style="1"/>
  </cols>
  <sheetData>
    <row r="1" spans="1:6" ht="16.5" customHeight="1" thickBot="1">
      <c r="A1" s="136" t="s">
        <v>28</v>
      </c>
      <c r="B1" s="137"/>
      <c r="C1" s="137"/>
      <c r="D1" s="137"/>
      <c r="E1" s="137"/>
      <c r="F1" s="138"/>
    </row>
    <row r="2" spans="1:6" ht="49.5" customHeight="1" thickBot="1">
      <c r="A2" s="140" t="s">
        <v>0</v>
      </c>
      <c r="B2" s="141"/>
      <c r="C2" s="141"/>
      <c r="D2" s="141"/>
      <c r="E2" s="141"/>
      <c r="F2" s="142"/>
    </row>
    <row r="3" spans="1:6" ht="54.75" customHeight="1" thickBot="1">
      <c r="A3" s="127" t="s">
        <v>6</v>
      </c>
      <c r="B3" s="128"/>
      <c r="C3" s="128"/>
      <c r="D3" s="128"/>
      <c r="E3" s="128"/>
      <c r="F3" s="129"/>
    </row>
    <row r="4" spans="1:6">
      <c r="A4" s="33" t="s">
        <v>1</v>
      </c>
      <c r="B4" s="34">
        <v>50</v>
      </c>
      <c r="C4" s="34" t="s">
        <v>5</v>
      </c>
    </row>
    <row r="5" spans="1:6">
      <c r="A5" s="14" t="s">
        <v>3</v>
      </c>
      <c r="B5" s="7">
        <v>55</v>
      </c>
      <c r="C5" s="7" t="s">
        <v>5</v>
      </c>
    </row>
    <row r="6" spans="1:6">
      <c r="A6" s="14" t="s">
        <v>2</v>
      </c>
      <c r="B6" s="7">
        <v>60</v>
      </c>
      <c r="C6" s="7" t="s">
        <v>5</v>
      </c>
    </row>
    <row r="7" spans="1:6">
      <c r="A7" s="14" t="s">
        <v>4</v>
      </c>
      <c r="B7" s="7">
        <v>70</v>
      </c>
      <c r="C7" s="7" t="s">
        <v>5</v>
      </c>
    </row>
    <row r="9" spans="1:6" ht="15.75" thickBot="1"/>
    <row r="10" spans="1:6">
      <c r="A10" s="11" t="s">
        <v>7</v>
      </c>
      <c r="B10" s="3"/>
    </row>
    <row r="11" spans="1:6">
      <c r="A11" s="12"/>
      <c r="B11" s="5"/>
    </row>
    <row r="12" spans="1:6">
      <c r="A12" s="19" t="s">
        <v>8</v>
      </c>
      <c r="B12" s="20">
        <v>58.75</v>
      </c>
    </row>
    <row r="13" spans="1:6">
      <c r="A13" s="13" t="s">
        <v>9</v>
      </c>
      <c r="B13" s="6">
        <v>4.2695628191498329</v>
      </c>
    </row>
    <row r="14" spans="1:6">
      <c r="A14" s="21" t="s">
        <v>10</v>
      </c>
      <c r="B14" s="22">
        <v>57.5</v>
      </c>
    </row>
    <row r="15" spans="1:6">
      <c r="A15" s="23" t="s">
        <v>11</v>
      </c>
      <c r="B15" s="24" t="e">
        <v>#N/A</v>
      </c>
    </row>
    <row r="16" spans="1:6">
      <c r="A16" s="13" t="s">
        <v>12</v>
      </c>
      <c r="B16" s="6">
        <v>8.5391256382996659</v>
      </c>
    </row>
    <row r="17" spans="1:6">
      <c r="A17" s="13" t="s">
        <v>13</v>
      </c>
      <c r="B17" s="6">
        <v>72.916666666666671</v>
      </c>
    </row>
    <row r="18" spans="1:6">
      <c r="A18" s="13" t="s">
        <v>14</v>
      </c>
      <c r="B18" s="6">
        <v>0.34285714285713453</v>
      </c>
    </row>
    <row r="19" spans="1:6">
      <c r="A19" s="13" t="s">
        <v>15</v>
      </c>
      <c r="B19" s="6">
        <v>0.75283719913172531</v>
      </c>
    </row>
    <row r="20" spans="1:6">
      <c r="A20" s="13" t="s">
        <v>16</v>
      </c>
      <c r="B20" s="6">
        <v>20</v>
      </c>
    </row>
    <row r="21" spans="1:6">
      <c r="A21" s="13" t="s">
        <v>17</v>
      </c>
      <c r="B21" s="6">
        <v>50</v>
      </c>
    </row>
    <row r="22" spans="1:6">
      <c r="A22" s="13" t="s">
        <v>18</v>
      </c>
      <c r="B22" s="6">
        <v>70</v>
      </c>
    </row>
    <row r="23" spans="1:6">
      <c r="A23" s="13" t="s">
        <v>19</v>
      </c>
      <c r="B23" s="6">
        <v>235</v>
      </c>
    </row>
    <row r="24" spans="1:6">
      <c r="A24" s="13" t="s">
        <v>20</v>
      </c>
      <c r="B24" s="6">
        <v>4</v>
      </c>
    </row>
    <row r="25" spans="1:6">
      <c r="A25" s="14"/>
      <c r="B25" s="7">
        <v>0</v>
      </c>
    </row>
    <row r="26" spans="1:6" ht="15.75" thickBot="1"/>
    <row r="27" spans="1:6" ht="29.25" customHeight="1" thickBot="1">
      <c r="A27" s="146" t="s">
        <v>21</v>
      </c>
      <c r="B27" s="147"/>
      <c r="C27" s="147"/>
      <c r="D27" s="147"/>
      <c r="E27" s="147"/>
      <c r="F27" s="148"/>
    </row>
    <row r="29" spans="1:6" ht="15.75" thickBot="1"/>
    <row r="30" spans="1:6" ht="47.25" customHeight="1" thickBot="1">
      <c r="A30" s="143" t="s">
        <v>22</v>
      </c>
      <c r="B30" s="144"/>
      <c r="C30" s="144"/>
      <c r="D30" s="144"/>
      <c r="E30" s="144"/>
      <c r="F30" s="145"/>
    </row>
    <row r="31" spans="1:6" ht="47.25" customHeight="1" thickBot="1">
      <c r="A31" s="133" t="s">
        <v>23</v>
      </c>
      <c r="B31" s="134"/>
      <c r="C31" s="134"/>
      <c r="D31" s="134"/>
      <c r="E31" s="134"/>
      <c r="F31" s="135"/>
    </row>
    <row r="32" spans="1:6">
      <c r="A32" s="139"/>
      <c r="B32" s="139"/>
    </row>
    <row r="33" spans="1:2">
      <c r="A33" s="7">
        <v>15</v>
      </c>
      <c r="B33" s="26"/>
    </row>
    <row r="34" spans="1:2">
      <c r="A34" s="7">
        <v>10</v>
      </c>
      <c r="B34" s="26"/>
    </row>
    <row r="35" spans="1:2">
      <c r="A35" s="7">
        <v>20</v>
      </c>
      <c r="B35" s="26"/>
    </row>
    <row r="36" spans="1:2">
      <c r="A36" s="7">
        <v>25</v>
      </c>
      <c r="B36" s="26"/>
    </row>
    <row r="37" spans="1:2">
      <c r="A37" s="7">
        <v>15</v>
      </c>
      <c r="B37" s="26"/>
    </row>
    <row r="38" spans="1:2">
      <c r="A38" s="7">
        <v>10</v>
      </c>
      <c r="B38" s="26"/>
    </row>
    <row r="39" spans="1:2">
      <c r="A39" s="7">
        <v>30</v>
      </c>
      <c r="B39" s="26"/>
    </row>
    <row r="40" spans="1:2">
      <c r="A40" s="7">
        <v>20</v>
      </c>
      <c r="B40" s="26"/>
    </row>
    <row r="41" spans="1:2">
      <c r="A41" s="7">
        <v>15</v>
      </c>
      <c r="B41" s="26"/>
    </row>
    <row r="42" spans="1:2">
      <c r="A42" s="7">
        <v>10</v>
      </c>
      <c r="B42" s="26"/>
    </row>
    <row r="43" spans="1:2">
      <c r="A43" s="7">
        <v>10</v>
      </c>
      <c r="B43" s="26"/>
    </row>
    <row r="44" spans="1:2">
      <c r="A44" s="7">
        <v>25</v>
      </c>
      <c r="B44" s="26"/>
    </row>
    <row r="45" spans="1:2">
      <c r="A45" s="7">
        <v>15</v>
      </c>
      <c r="B45" s="26"/>
    </row>
    <row r="46" spans="1:2">
      <c r="A46" s="7">
        <v>20</v>
      </c>
      <c r="B46" s="26"/>
    </row>
    <row r="47" spans="1:2">
      <c r="A47" s="7">
        <v>20</v>
      </c>
      <c r="B47" s="26"/>
    </row>
    <row r="48" spans="1:2">
      <c r="A48" s="7">
        <v>15</v>
      </c>
      <c r="B48" s="26"/>
    </row>
    <row r="49" spans="1:3">
      <c r="A49" s="7">
        <v>10</v>
      </c>
      <c r="B49" s="26"/>
    </row>
    <row r="50" spans="1:3">
      <c r="A50" s="7">
        <v>10</v>
      </c>
      <c r="B50" s="26"/>
    </row>
    <row r="51" spans="1:3">
      <c r="A51" s="7">
        <v>20</v>
      </c>
      <c r="B51" s="26"/>
    </row>
    <row r="52" spans="1:3">
      <c r="A52" s="7">
        <v>25</v>
      </c>
      <c r="B52" s="26"/>
    </row>
    <row r="53" spans="1:3" ht="15.75" thickBot="1"/>
    <row r="54" spans="1:3">
      <c r="A54" s="32" t="s">
        <v>24</v>
      </c>
      <c r="B54" s="15"/>
      <c r="C54"/>
    </row>
    <row r="55" spans="1:3">
      <c r="A55" s="2"/>
      <c r="B55" s="2"/>
      <c r="C55"/>
    </row>
    <row r="56" spans="1:3">
      <c r="A56" s="29" t="s">
        <v>8</v>
      </c>
      <c r="B56" s="29">
        <v>17</v>
      </c>
      <c r="C56"/>
    </row>
    <row r="57" spans="1:3">
      <c r="A57" s="28" t="s">
        <v>9</v>
      </c>
      <c r="B57" s="28">
        <v>1.3764944032233706</v>
      </c>
      <c r="C57"/>
    </row>
    <row r="58" spans="1:3">
      <c r="A58" s="30" t="s">
        <v>10</v>
      </c>
      <c r="B58" s="30">
        <v>15</v>
      </c>
      <c r="C58"/>
    </row>
    <row r="59" spans="1:3">
      <c r="A59" s="31" t="s">
        <v>11</v>
      </c>
      <c r="B59" s="31">
        <v>10</v>
      </c>
      <c r="C59"/>
    </row>
    <row r="60" spans="1:3">
      <c r="A60" s="28" t="s">
        <v>12</v>
      </c>
      <c r="B60" s="28">
        <v>6.1558701125109243</v>
      </c>
      <c r="C60"/>
    </row>
    <row r="61" spans="1:3">
      <c r="A61" s="28" t="s">
        <v>13</v>
      </c>
      <c r="B61" s="28">
        <v>37.89473684210526</v>
      </c>
      <c r="C61"/>
    </row>
    <row r="62" spans="1:3">
      <c r="A62" s="28" t="s">
        <v>14</v>
      </c>
      <c r="B62" s="28">
        <v>-0.73518064633260538</v>
      </c>
      <c r="C62"/>
    </row>
    <row r="63" spans="1:3">
      <c r="A63" s="28" t="s">
        <v>15</v>
      </c>
      <c r="B63" s="28">
        <v>0.44371980427756885</v>
      </c>
      <c r="C63"/>
    </row>
    <row r="64" spans="1:3">
      <c r="A64" s="28" t="s">
        <v>16</v>
      </c>
      <c r="B64" s="28">
        <v>20</v>
      </c>
      <c r="C64"/>
    </row>
    <row r="65" spans="1:6">
      <c r="A65" s="28" t="s">
        <v>17</v>
      </c>
      <c r="B65" s="28">
        <v>10</v>
      </c>
      <c r="C65"/>
    </row>
    <row r="66" spans="1:6">
      <c r="A66" s="28" t="s">
        <v>18</v>
      </c>
      <c r="B66" s="28">
        <v>30</v>
      </c>
      <c r="C66"/>
    </row>
    <row r="67" spans="1:6">
      <c r="A67" s="28" t="s">
        <v>19</v>
      </c>
      <c r="B67" s="28">
        <v>340</v>
      </c>
      <c r="C67"/>
    </row>
    <row r="68" spans="1:6">
      <c r="A68" s="28" t="s">
        <v>20</v>
      </c>
      <c r="B68" s="28">
        <v>20</v>
      </c>
      <c r="C68"/>
    </row>
    <row r="69" spans="1:6">
      <c r="A69"/>
      <c r="B69">
        <v>0</v>
      </c>
      <c r="C69"/>
    </row>
    <row r="70" spans="1:6" ht="15.75" thickBot="1">
      <c r="A70"/>
      <c r="B70"/>
      <c r="C70"/>
    </row>
    <row r="71" spans="1:6" ht="42.75" customHeight="1" thickBot="1">
      <c r="A71" s="130" t="s">
        <v>25</v>
      </c>
      <c r="B71" s="131"/>
      <c r="C71" s="131"/>
      <c r="D71" s="131"/>
      <c r="E71" s="131"/>
      <c r="F71" s="132"/>
    </row>
    <row r="72" spans="1:6" ht="15.75" thickBot="1"/>
    <row r="73" spans="1:6" ht="48.75" customHeight="1" thickBot="1">
      <c r="A73" s="149" t="s">
        <v>26</v>
      </c>
      <c r="B73" s="150"/>
      <c r="C73" s="150"/>
      <c r="D73" s="150"/>
      <c r="E73" s="150"/>
      <c r="F73" s="151"/>
    </row>
    <row r="74" spans="1:6" ht="15.75" thickBot="1"/>
    <row r="75" spans="1:6" ht="33.75" customHeight="1" thickBot="1">
      <c r="A75" s="127" t="s">
        <v>30</v>
      </c>
      <c r="B75" s="128"/>
      <c r="C75" s="128"/>
      <c r="D75" s="128"/>
      <c r="E75" s="128"/>
      <c r="F75" s="129"/>
    </row>
    <row r="76" spans="1:6">
      <c r="A76" s="36"/>
      <c r="B76" s="36"/>
      <c r="C76" s="36"/>
      <c r="D76" s="36"/>
      <c r="E76" s="36"/>
      <c r="F76" s="36"/>
    </row>
    <row r="77" spans="1:6">
      <c r="A77" s="9">
        <v>3</v>
      </c>
      <c r="B77" s="36"/>
      <c r="C77" s="36"/>
      <c r="D77" s="36"/>
      <c r="E77" s="36"/>
      <c r="F77" s="36"/>
    </row>
    <row r="78" spans="1:6">
      <c r="A78" s="4">
        <v>2</v>
      </c>
      <c r="B78" s="36"/>
      <c r="C78" s="36"/>
      <c r="D78" s="36"/>
      <c r="E78" s="36"/>
      <c r="F78" s="36"/>
    </row>
    <row r="79" spans="1:6">
      <c r="A79" s="4">
        <v>5</v>
      </c>
      <c r="B79" s="36"/>
      <c r="C79" s="36"/>
      <c r="D79" s="36"/>
      <c r="E79" s="36"/>
      <c r="F79" s="36"/>
    </row>
    <row r="80" spans="1:6">
      <c r="A80" s="4">
        <v>4</v>
      </c>
      <c r="B80" s="36"/>
      <c r="C80" s="36"/>
      <c r="D80" s="36"/>
      <c r="E80" s="36"/>
      <c r="F80" s="36"/>
    </row>
    <row r="81" spans="1:6">
      <c r="A81" s="4">
        <v>7</v>
      </c>
      <c r="B81" s="36"/>
      <c r="C81" s="36"/>
      <c r="D81" s="36"/>
      <c r="E81" s="36"/>
      <c r="F81" s="36"/>
    </row>
    <row r="82" spans="1:6">
      <c r="A82" s="4">
        <v>2</v>
      </c>
      <c r="B82" s="36"/>
      <c r="C82" s="36"/>
      <c r="D82" s="36"/>
      <c r="E82" s="36"/>
      <c r="F82" s="36"/>
    </row>
    <row r="83" spans="1:6">
      <c r="A83" s="4">
        <v>3</v>
      </c>
      <c r="B83" s="36"/>
      <c r="C83" s="36"/>
      <c r="D83" s="36"/>
      <c r="E83" s="36"/>
      <c r="F83" s="36"/>
    </row>
    <row r="84" spans="1:6">
      <c r="A84" s="4">
        <v>3</v>
      </c>
      <c r="B84" s="36"/>
      <c r="C84" s="36"/>
      <c r="D84" s="36"/>
      <c r="E84" s="36"/>
      <c r="F84" s="36"/>
    </row>
    <row r="85" spans="1:6">
      <c r="A85" s="4">
        <v>1</v>
      </c>
      <c r="B85" s="36"/>
      <c r="C85" s="36"/>
      <c r="D85" s="36"/>
      <c r="E85" s="36"/>
      <c r="F85" s="36"/>
    </row>
    <row r="86" spans="1:6">
      <c r="A86" s="4">
        <v>6</v>
      </c>
      <c r="B86" s="36"/>
      <c r="C86" s="36"/>
      <c r="D86" s="36"/>
      <c r="E86" s="36"/>
      <c r="F86" s="36"/>
    </row>
    <row r="87" spans="1:6">
      <c r="A87" s="4">
        <v>4</v>
      </c>
      <c r="B87" s="36"/>
      <c r="C87" s="36"/>
      <c r="D87" s="36"/>
      <c r="E87" s="36"/>
      <c r="F87" s="36"/>
    </row>
    <row r="88" spans="1:6">
      <c r="A88" s="4">
        <v>2</v>
      </c>
      <c r="B88" s="36"/>
      <c r="C88" s="36"/>
      <c r="D88" s="36"/>
      <c r="E88" s="36"/>
      <c r="F88" s="36"/>
    </row>
    <row r="89" spans="1:6">
      <c r="A89" s="4">
        <v>3</v>
      </c>
      <c r="B89" s="36"/>
      <c r="C89" s="36"/>
      <c r="D89" s="36"/>
      <c r="E89" s="36"/>
      <c r="F89" s="36"/>
    </row>
    <row r="90" spans="1:6">
      <c r="A90" s="4">
        <v>5</v>
      </c>
      <c r="B90" s="36"/>
      <c r="C90" s="36"/>
      <c r="D90" s="36"/>
      <c r="E90" s="36"/>
      <c r="F90" s="36"/>
    </row>
    <row r="91" spans="1:6">
      <c r="A91" s="4">
        <v>2</v>
      </c>
      <c r="B91" s="36"/>
      <c r="C91" s="36"/>
      <c r="D91" s="36"/>
      <c r="E91" s="36"/>
      <c r="F91" s="36"/>
    </row>
    <row r="92" spans="1:6">
      <c r="A92" s="4">
        <v>4</v>
      </c>
      <c r="B92" s="36"/>
      <c r="C92" s="36"/>
      <c r="D92" s="36"/>
      <c r="E92" s="36"/>
      <c r="F92" s="36"/>
    </row>
    <row r="93" spans="1:6">
      <c r="A93" s="4">
        <v>2</v>
      </c>
      <c r="B93" s="36"/>
      <c r="C93" s="36"/>
      <c r="D93" s="36"/>
      <c r="E93" s="36"/>
      <c r="F93" s="36"/>
    </row>
    <row r="94" spans="1:6">
      <c r="A94" s="4">
        <v>1</v>
      </c>
      <c r="B94" s="36"/>
      <c r="C94" s="36"/>
      <c r="D94" s="36"/>
      <c r="E94" s="36"/>
      <c r="F94" s="36"/>
    </row>
    <row r="95" spans="1:6">
      <c r="A95" s="4">
        <v>3</v>
      </c>
      <c r="B95" s="36"/>
      <c r="C95" s="36"/>
      <c r="D95" s="36"/>
      <c r="E95" s="36"/>
      <c r="F95" s="36"/>
    </row>
    <row r="96" spans="1:6">
      <c r="A96" s="4">
        <v>5</v>
      </c>
      <c r="B96" s="36"/>
      <c r="C96" s="36"/>
      <c r="D96" s="36"/>
      <c r="E96" s="36"/>
      <c r="F96" s="36"/>
    </row>
    <row r="97" spans="1:6">
      <c r="A97" s="4">
        <v>6</v>
      </c>
      <c r="B97" s="36"/>
      <c r="C97" s="36"/>
      <c r="D97" s="36"/>
      <c r="E97" s="36"/>
      <c r="F97" s="36"/>
    </row>
    <row r="98" spans="1:6">
      <c r="A98" s="4">
        <v>3</v>
      </c>
      <c r="B98" s="36"/>
      <c r="C98" s="36"/>
      <c r="D98" s="36"/>
      <c r="E98" s="36"/>
      <c r="F98" s="36"/>
    </row>
    <row r="99" spans="1:6">
      <c r="A99" s="4">
        <v>2</v>
      </c>
      <c r="B99" s="36"/>
      <c r="C99" s="36"/>
      <c r="D99" s="36"/>
      <c r="E99" s="36"/>
      <c r="F99" s="36"/>
    </row>
    <row r="100" spans="1:6">
      <c r="A100" s="4">
        <v>1</v>
      </c>
      <c r="B100" s="36"/>
      <c r="C100" s="36"/>
      <c r="D100" s="36"/>
      <c r="E100" s="36"/>
      <c r="F100" s="36"/>
    </row>
    <row r="101" spans="1:6">
      <c r="A101" s="4">
        <v>4</v>
      </c>
      <c r="B101" s="36"/>
      <c r="C101" s="36"/>
      <c r="D101" s="36"/>
      <c r="E101" s="36"/>
      <c r="F101" s="36"/>
    </row>
    <row r="102" spans="1:6">
      <c r="A102" s="4">
        <v>2</v>
      </c>
      <c r="B102" s="36"/>
      <c r="C102" s="36"/>
      <c r="D102" s="36"/>
      <c r="E102" s="36"/>
      <c r="F102" s="36"/>
    </row>
    <row r="103" spans="1:6">
      <c r="A103" s="4">
        <v>4</v>
      </c>
      <c r="B103" s="36"/>
      <c r="C103" s="36"/>
      <c r="D103" s="36"/>
      <c r="E103" s="36"/>
      <c r="F103" s="36"/>
    </row>
    <row r="104" spans="1:6">
      <c r="A104" s="4">
        <v>5</v>
      </c>
      <c r="B104" s="36"/>
      <c r="C104" s="36"/>
      <c r="D104" s="36"/>
      <c r="E104" s="36"/>
      <c r="F104" s="36"/>
    </row>
    <row r="105" spans="1:6">
      <c r="A105" s="4">
        <v>3</v>
      </c>
      <c r="B105" s="36"/>
      <c r="C105" s="36"/>
      <c r="D105" s="36"/>
      <c r="E105" s="36"/>
      <c r="F105" s="36"/>
    </row>
    <row r="106" spans="1:6">
      <c r="A106" s="4">
        <v>2</v>
      </c>
      <c r="B106" s="36"/>
      <c r="C106" s="36"/>
      <c r="D106" s="36"/>
      <c r="E106" s="36"/>
      <c r="F106" s="36"/>
    </row>
    <row r="107" spans="1:6">
      <c r="A107" s="4">
        <v>7</v>
      </c>
      <c r="B107" s="36"/>
      <c r="C107" s="36"/>
      <c r="D107" s="36"/>
      <c r="E107" s="36"/>
      <c r="F107" s="36"/>
    </row>
    <row r="108" spans="1:6">
      <c r="A108" s="4">
        <v>2</v>
      </c>
      <c r="B108" s="36"/>
      <c r="C108" s="36"/>
      <c r="D108" s="36"/>
      <c r="E108" s="36"/>
      <c r="F108" s="36"/>
    </row>
    <row r="109" spans="1:6">
      <c r="A109" s="4">
        <v>3</v>
      </c>
      <c r="B109" s="36"/>
      <c r="C109" s="36"/>
      <c r="D109" s="36"/>
      <c r="E109" s="36"/>
      <c r="F109" s="36"/>
    </row>
    <row r="110" spans="1:6">
      <c r="A110" s="4">
        <v>4</v>
      </c>
      <c r="B110" s="36"/>
      <c r="C110" s="36"/>
      <c r="D110" s="36"/>
      <c r="E110" s="36"/>
      <c r="F110" s="36"/>
    </row>
    <row r="111" spans="1:6">
      <c r="A111" s="4">
        <v>5</v>
      </c>
      <c r="B111" s="36"/>
      <c r="C111" s="36"/>
      <c r="D111" s="36"/>
      <c r="E111" s="36"/>
      <c r="F111" s="36"/>
    </row>
    <row r="112" spans="1:6">
      <c r="A112" s="4">
        <v>1</v>
      </c>
      <c r="B112" s="36"/>
      <c r="C112" s="36"/>
      <c r="D112" s="36"/>
      <c r="E112" s="36"/>
      <c r="F112" s="36"/>
    </row>
    <row r="113" spans="1:6">
      <c r="A113" s="4">
        <v>6</v>
      </c>
      <c r="B113" s="36"/>
      <c r="C113" s="36"/>
      <c r="D113" s="36"/>
      <c r="E113" s="36"/>
      <c r="F113" s="36"/>
    </row>
    <row r="114" spans="1:6">
      <c r="A114" s="4">
        <v>2</v>
      </c>
      <c r="B114" s="36"/>
      <c r="C114" s="36"/>
      <c r="D114" s="36"/>
      <c r="E114" s="36"/>
      <c r="F114" s="36"/>
    </row>
    <row r="115" spans="1:6">
      <c r="A115" s="4">
        <v>4</v>
      </c>
      <c r="B115" s="36"/>
      <c r="C115" s="36"/>
      <c r="D115" s="36"/>
      <c r="E115" s="36"/>
      <c r="F115" s="36"/>
    </row>
    <row r="116" spans="1:6">
      <c r="A116" s="4">
        <v>3</v>
      </c>
      <c r="B116" s="36"/>
      <c r="C116" s="36"/>
      <c r="D116" s="36"/>
      <c r="E116" s="36"/>
      <c r="F116" s="36"/>
    </row>
    <row r="117" spans="1:6">
      <c r="A117" s="4">
        <v>5</v>
      </c>
      <c r="B117" s="36"/>
      <c r="C117" s="36"/>
      <c r="D117" s="36"/>
      <c r="E117" s="36"/>
      <c r="F117" s="36"/>
    </row>
    <row r="118" spans="1:6">
      <c r="A118" s="4">
        <v>3</v>
      </c>
      <c r="B118" s="36"/>
      <c r="C118" s="36"/>
      <c r="D118" s="36"/>
      <c r="E118" s="36"/>
      <c r="F118" s="36"/>
    </row>
    <row r="119" spans="1:6">
      <c r="A119" s="4">
        <v>2</v>
      </c>
      <c r="B119" s="36"/>
      <c r="C119" s="36"/>
      <c r="D119" s="36"/>
      <c r="E119" s="36"/>
      <c r="F119" s="36"/>
    </row>
    <row r="120" spans="1:6">
      <c r="A120" s="4">
        <v>4</v>
      </c>
      <c r="B120" s="36"/>
      <c r="C120" s="36"/>
      <c r="D120" s="36"/>
      <c r="E120" s="36"/>
      <c r="F120" s="36"/>
    </row>
    <row r="121" spans="1:6">
      <c r="A121" s="4">
        <v>2</v>
      </c>
      <c r="B121" s="36"/>
      <c r="C121" s="36"/>
      <c r="D121" s="36"/>
      <c r="E121" s="36"/>
      <c r="F121" s="36"/>
    </row>
    <row r="122" spans="1:6">
      <c r="A122" s="4">
        <v>6</v>
      </c>
      <c r="B122" s="36"/>
      <c r="C122" s="36"/>
      <c r="D122" s="36"/>
      <c r="E122" s="36"/>
      <c r="F122" s="36"/>
    </row>
    <row r="123" spans="1:6">
      <c r="A123" s="4">
        <v>3</v>
      </c>
      <c r="B123" s="36"/>
      <c r="C123" s="36"/>
      <c r="D123" s="36"/>
      <c r="E123" s="36"/>
      <c r="F123" s="36"/>
    </row>
    <row r="124" spans="1:6">
      <c r="A124" s="4">
        <v>2</v>
      </c>
      <c r="B124" s="36"/>
      <c r="C124" s="36"/>
      <c r="D124" s="36"/>
      <c r="E124" s="36"/>
      <c r="F124" s="36"/>
    </row>
    <row r="125" spans="1:6">
      <c r="A125" s="4">
        <v>4</v>
      </c>
      <c r="B125" s="36"/>
      <c r="C125" s="36"/>
      <c r="D125" s="36"/>
      <c r="E125" s="36"/>
      <c r="F125" s="36"/>
    </row>
    <row r="126" spans="1:6">
      <c r="A126" s="4">
        <v>5</v>
      </c>
      <c r="B126" s="36"/>
      <c r="C126" s="36"/>
      <c r="D126" s="36"/>
      <c r="E126" s="36"/>
      <c r="F126" s="36"/>
    </row>
    <row r="127" spans="1:6" ht="15.75" thickBot="1"/>
    <row r="128" spans="1:6">
      <c r="A128" s="32" t="s">
        <v>24</v>
      </c>
      <c r="B128" s="15"/>
    </row>
    <row r="129" spans="1:6">
      <c r="A129" s="25"/>
      <c r="B129" s="25"/>
    </row>
    <row r="130" spans="1:6">
      <c r="A130" s="19" t="s">
        <v>8</v>
      </c>
      <c r="B130" s="19">
        <v>3.44</v>
      </c>
    </row>
    <row r="131" spans="1:6">
      <c r="A131" s="13" t="s">
        <v>9</v>
      </c>
      <c r="B131" s="13">
        <v>0.22526175250773747</v>
      </c>
    </row>
    <row r="132" spans="1:6">
      <c r="A132" s="23" t="s">
        <v>10</v>
      </c>
      <c r="B132" s="23">
        <v>3</v>
      </c>
    </row>
    <row r="133" spans="1:6">
      <c r="A133" s="21" t="s">
        <v>11</v>
      </c>
      <c r="B133" s="21">
        <v>2</v>
      </c>
    </row>
    <row r="134" spans="1:6">
      <c r="A134" s="13" t="s">
        <v>12</v>
      </c>
      <c r="B134" s="13">
        <v>1.5928411274018694</v>
      </c>
    </row>
    <row r="135" spans="1:6">
      <c r="A135" s="13" t="s">
        <v>13</v>
      </c>
      <c r="B135" s="13">
        <v>2.5371428571428583</v>
      </c>
    </row>
    <row r="136" spans="1:6">
      <c r="A136" s="13" t="s">
        <v>14</v>
      </c>
      <c r="B136" s="13">
        <v>-0.56437439452103</v>
      </c>
    </row>
    <row r="137" spans="1:6">
      <c r="A137" s="13" t="s">
        <v>15</v>
      </c>
      <c r="B137" s="13">
        <v>0.46100936193958952</v>
      </c>
    </row>
    <row r="138" spans="1:6">
      <c r="A138" s="13" t="s">
        <v>16</v>
      </c>
      <c r="B138" s="13">
        <v>6</v>
      </c>
    </row>
    <row r="139" spans="1:6">
      <c r="A139" s="13" t="s">
        <v>17</v>
      </c>
      <c r="B139" s="13">
        <v>1</v>
      </c>
    </row>
    <row r="140" spans="1:6">
      <c r="A140" s="13" t="s">
        <v>18</v>
      </c>
      <c r="B140" s="13">
        <v>7</v>
      </c>
    </row>
    <row r="141" spans="1:6">
      <c r="A141" s="13" t="s">
        <v>19</v>
      </c>
      <c r="B141" s="13">
        <v>172</v>
      </c>
    </row>
    <row r="142" spans="1:6" ht="15.75" thickBot="1">
      <c r="A142" s="101" t="s">
        <v>20</v>
      </c>
      <c r="B142" s="101">
        <v>50</v>
      </c>
    </row>
    <row r="143" spans="1:6" ht="15.75" thickBot="1">
      <c r="B143" s="1">
        <v>0</v>
      </c>
    </row>
    <row r="144" spans="1:6" ht="33.75" customHeight="1" thickBot="1">
      <c r="A144" s="130" t="s">
        <v>27</v>
      </c>
      <c r="B144" s="131"/>
      <c r="C144" s="131"/>
      <c r="D144" s="131"/>
      <c r="E144" s="131"/>
      <c r="F144" s="132"/>
    </row>
    <row r="146" ht="16.5" customHeight="1"/>
    <row r="148" ht="45.75" customHeight="1"/>
    <row r="150" ht="49.5" customHeight="1"/>
    <row r="181" ht="50.25" customHeight="1"/>
    <row r="182" ht="31.5" customHeight="1"/>
    <row r="204" ht="45.75" customHeight="1"/>
    <row r="205" ht="44.25" customHeight="1"/>
    <row r="227" ht="47.25" customHeight="1"/>
    <row r="228" ht="45" customHeight="1"/>
  </sheetData>
  <sortState xmlns:xlrd2="http://schemas.microsoft.com/office/spreadsheetml/2017/richdata2" ref="B4:B7">
    <sortCondition ref="B4:B7"/>
  </sortState>
  <mergeCells count="11">
    <mergeCell ref="A75:F75"/>
    <mergeCell ref="A144:F144"/>
    <mergeCell ref="A31:F31"/>
    <mergeCell ref="A1:F1"/>
    <mergeCell ref="A32:B32"/>
    <mergeCell ref="A2:F2"/>
    <mergeCell ref="A30:F30"/>
    <mergeCell ref="A3:F3"/>
    <mergeCell ref="A27:F27"/>
    <mergeCell ref="A71:F71"/>
    <mergeCell ref="A73:F7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A91AB-D43F-4511-AD96-C5980DB74378}">
  <dimension ref="A1:J22"/>
  <sheetViews>
    <sheetView topLeftCell="A7" workbookViewId="0">
      <selection activeCell="B14" sqref="B14"/>
    </sheetView>
  </sheetViews>
  <sheetFormatPr defaultRowHeight="15"/>
  <cols>
    <col min="1" max="1" width="18" style="10" bestFit="1" customWidth="1"/>
    <col min="2" max="2" width="9.140625" style="10"/>
    <col min="3" max="3" width="8" style="10" bestFit="1" customWidth="1"/>
  </cols>
  <sheetData>
    <row r="1" spans="1:10" ht="15.75" customHeight="1" thickBot="1">
      <c r="A1" s="210" t="s">
        <v>237</v>
      </c>
      <c r="B1" s="153"/>
      <c r="C1" s="153"/>
      <c r="D1" s="153"/>
      <c r="E1" s="153"/>
      <c r="F1" s="153"/>
      <c r="G1" s="153"/>
      <c r="H1" s="153"/>
      <c r="I1" s="153"/>
      <c r="J1" s="154"/>
    </row>
    <row r="2" spans="1:10" ht="98.25" customHeight="1" thickBot="1">
      <c r="A2" s="133" t="s">
        <v>173</v>
      </c>
      <c r="B2" s="134"/>
      <c r="C2" s="134"/>
      <c r="D2" s="134"/>
      <c r="E2" s="134"/>
      <c r="F2" s="134"/>
      <c r="G2" s="134"/>
      <c r="H2" s="134"/>
      <c r="I2" s="134"/>
      <c r="J2" s="135"/>
    </row>
    <row r="3" spans="1:10" ht="15.75" thickBot="1">
      <c r="A3" s="67" t="s">
        <v>189</v>
      </c>
      <c r="B3" s="67">
        <v>-1.96</v>
      </c>
      <c r="C3" s="113">
        <v>1.96</v>
      </c>
    </row>
    <row r="4" spans="1:10" ht="15.75" thickBot="1">
      <c r="A4" s="91" t="s">
        <v>188</v>
      </c>
      <c r="B4" s="95">
        <f>_xlfn.CONFIDENCE.NORM(0.05,8,100)</f>
        <v>1.567971187632043</v>
      </c>
    </row>
    <row r="5" spans="1:10" ht="15.75" thickBot="1">
      <c r="A5" s="67" t="s">
        <v>185</v>
      </c>
      <c r="B5" s="67">
        <f>170-B4</f>
        <v>168.43202881236795</v>
      </c>
    </row>
    <row r="6" spans="1:10" ht="15.75" thickBot="1">
      <c r="A6" s="67" t="s">
        <v>186</v>
      </c>
      <c r="B6" s="67">
        <f>170+B4</f>
        <v>171.56797118763205</v>
      </c>
    </row>
    <row r="7" spans="1:10">
      <c r="A7" s="68"/>
      <c r="B7" s="68"/>
    </row>
    <row r="8" spans="1:10" ht="15.75" thickBot="1"/>
    <row r="9" spans="1:10" ht="88.5" customHeight="1" thickBot="1">
      <c r="A9" s="214" t="s">
        <v>187</v>
      </c>
      <c r="B9" s="134"/>
      <c r="C9" s="134"/>
      <c r="D9" s="134"/>
      <c r="E9" s="134"/>
      <c r="F9" s="134"/>
      <c r="G9" s="134"/>
      <c r="H9" s="134"/>
      <c r="I9" s="134"/>
      <c r="J9" s="135"/>
    </row>
    <row r="10" spans="1:10" ht="15.75" thickBot="1">
      <c r="A10" s="68"/>
      <c r="B10" s="68"/>
      <c r="C10" s="68"/>
      <c r="D10" s="59"/>
    </row>
    <row r="11" spans="1:10" ht="15.75" thickBot="1">
      <c r="A11" s="120" t="s">
        <v>224</v>
      </c>
      <c r="B11" s="68"/>
      <c r="C11" s="68"/>
      <c r="D11" s="59"/>
    </row>
    <row r="12" spans="1:10" ht="15.75" thickBot="1">
      <c r="A12" s="120" t="s">
        <v>225</v>
      </c>
      <c r="B12" s="68"/>
      <c r="C12" s="68"/>
      <c r="D12" s="59"/>
    </row>
    <row r="13" spans="1:10" ht="15.75" thickBot="1">
      <c r="A13" s="121" t="s">
        <v>226</v>
      </c>
      <c r="B13" s="68"/>
      <c r="C13" s="68"/>
      <c r="D13" s="59"/>
    </row>
    <row r="14" spans="1:10" ht="15.75" thickBot="1">
      <c r="A14" s="120" t="s">
        <v>223</v>
      </c>
      <c r="B14" s="50">
        <f>_xlfn.NORM.S.INV(0.1)</f>
        <v>-1.2815515655446006</v>
      </c>
      <c r="C14" s="120">
        <v>1.28155</v>
      </c>
      <c r="D14" s="59"/>
    </row>
    <row r="15" spans="1:10" ht="15.75" thickBot="1">
      <c r="A15" s="119"/>
      <c r="B15" s="68"/>
      <c r="C15" s="12"/>
      <c r="D15" s="116"/>
    </row>
    <row r="16" spans="1:10" ht="15.75" thickBot="1">
      <c r="A16" s="207" t="s">
        <v>239</v>
      </c>
      <c r="B16" s="208"/>
      <c r="C16" s="208"/>
      <c r="D16" s="208"/>
      <c r="E16" s="208"/>
      <c r="F16" s="208"/>
      <c r="G16" s="208"/>
      <c r="H16" s="208"/>
      <c r="I16" s="208"/>
      <c r="J16" s="209"/>
    </row>
    <row r="17" spans="1:4">
      <c r="A17" s="68"/>
      <c r="B17" s="68"/>
      <c r="C17" s="12"/>
      <c r="D17" s="59"/>
    </row>
    <row r="18" spans="1:4">
      <c r="A18" s="68"/>
      <c r="B18" s="68"/>
      <c r="C18" s="12"/>
    </row>
    <row r="19" spans="1:4">
      <c r="A19" s="12"/>
      <c r="B19" s="12"/>
      <c r="C19" s="12"/>
    </row>
    <row r="20" spans="1:4">
      <c r="A20" s="93"/>
      <c r="B20" s="93"/>
      <c r="C20" s="93"/>
    </row>
    <row r="22" spans="1:4">
      <c r="A22" s="114"/>
    </row>
  </sheetData>
  <mergeCells count="4">
    <mergeCell ref="A2:J2"/>
    <mergeCell ref="A1:J1"/>
    <mergeCell ref="A9:J9"/>
    <mergeCell ref="A16:J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ACD02-B5C8-4436-90D1-822B6955A08C}">
  <dimension ref="A1:J65"/>
  <sheetViews>
    <sheetView tabSelected="1" topLeftCell="A50" zoomScale="80" zoomScaleNormal="80" workbookViewId="0">
      <selection activeCell="G66" sqref="G66:G67"/>
    </sheetView>
  </sheetViews>
  <sheetFormatPr defaultRowHeight="15"/>
  <cols>
    <col min="2" max="2" width="45.42578125" style="10" bestFit="1" customWidth="1"/>
    <col min="3" max="3" width="18.28515625" style="10" bestFit="1" customWidth="1"/>
    <col min="4" max="4" width="18.5703125" bestFit="1" customWidth="1"/>
    <col min="6" max="6" width="45.140625" bestFit="1" customWidth="1"/>
    <col min="7" max="7" width="12.85546875" bestFit="1" customWidth="1"/>
    <col min="8" max="8" width="18.5703125" bestFit="1" customWidth="1"/>
  </cols>
  <sheetData>
    <row r="1" spans="1:10" ht="15" customHeight="1" thickBot="1">
      <c r="A1" s="210" t="s">
        <v>238</v>
      </c>
      <c r="B1" s="153"/>
      <c r="C1" s="153"/>
      <c r="D1" s="153"/>
      <c r="E1" s="153"/>
      <c r="F1" s="153"/>
      <c r="G1" s="153"/>
      <c r="H1" s="153"/>
      <c r="I1" s="153"/>
      <c r="J1" s="154"/>
    </row>
    <row r="2" spans="1:10" ht="82.5" customHeight="1" thickBot="1">
      <c r="A2" s="133" t="s">
        <v>198</v>
      </c>
      <c r="B2" s="134"/>
      <c r="C2" s="134"/>
      <c r="D2" s="134"/>
      <c r="E2" s="134"/>
      <c r="F2" s="134"/>
      <c r="G2" s="134"/>
      <c r="H2" s="134"/>
      <c r="I2" s="134"/>
      <c r="J2" s="135"/>
    </row>
    <row r="3" spans="1:10" ht="15.75" thickBot="1"/>
    <row r="4" spans="1:10" ht="15.75" thickBot="1">
      <c r="B4" s="50" t="s">
        <v>199</v>
      </c>
      <c r="C4" s="50" t="s">
        <v>200</v>
      </c>
    </row>
    <row r="5" spans="1:10">
      <c r="B5" s="16">
        <v>70</v>
      </c>
      <c r="C5" s="16">
        <v>55</v>
      </c>
    </row>
    <row r="6" spans="1:10">
      <c r="B6" s="9">
        <v>80</v>
      </c>
      <c r="C6" s="9">
        <v>59</v>
      </c>
    </row>
    <row r="7" spans="1:10">
      <c r="B7" s="9">
        <v>80</v>
      </c>
      <c r="C7" s="9">
        <v>62</v>
      </c>
    </row>
    <row r="8" spans="1:10">
      <c r="B8" s="9">
        <v>64</v>
      </c>
      <c r="C8" s="9">
        <v>62</v>
      </c>
    </row>
    <row r="9" spans="1:10">
      <c r="B9" s="9">
        <v>93</v>
      </c>
      <c r="C9" s="9">
        <v>67</v>
      </c>
    </row>
    <row r="10" spans="1:10">
      <c r="B10" s="9">
        <v>74</v>
      </c>
      <c r="C10" s="9">
        <v>86</v>
      </c>
    </row>
    <row r="11" spans="1:10">
      <c r="B11" s="9">
        <v>63</v>
      </c>
      <c r="C11" s="9">
        <v>76</v>
      </c>
    </row>
    <row r="12" spans="1:10">
      <c r="B12" s="9">
        <v>47</v>
      </c>
      <c r="C12" s="9">
        <v>85</v>
      </c>
    </row>
    <row r="13" spans="1:10">
      <c r="B13" s="9">
        <v>77</v>
      </c>
      <c r="C13" s="9">
        <v>58</v>
      </c>
    </row>
    <row r="14" spans="1:10">
      <c r="B14" s="9">
        <v>84</v>
      </c>
      <c r="C14" s="9">
        <v>93</v>
      </c>
    </row>
    <row r="15" spans="1:10">
      <c r="B15" s="9">
        <v>69</v>
      </c>
      <c r="C15" s="9">
        <v>54</v>
      </c>
    </row>
    <row r="16" spans="1:10">
      <c r="B16" s="9">
        <v>72</v>
      </c>
      <c r="C16" s="9">
        <v>61</v>
      </c>
    </row>
    <row r="17" spans="2:3">
      <c r="B17" s="9">
        <v>90</v>
      </c>
      <c r="C17" s="9">
        <v>80</v>
      </c>
    </row>
    <row r="18" spans="2:3">
      <c r="B18" s="9">
        <v>85</v>
      </c>
      <c r="C18" s="9">
        <v>77</v>
      </c>
    </row>
    <row r="19" spans="2:3">
      <c r="B19" s="9">
        <v>85</v>
      </c>
      <c r="C19" s="9">
        <v>51</v>
      </c>
    </row>
    <row r="20" spans="2:3">
      <c r="B20" s="9">
        <v>87</v>
      </c>
      <c r="C20" s="9">
        <v>83</v>
      </c>
    </row>
    <row r="21" spans="2:3">
      <c r="B21" s="9">
        <v>90</v>
      </c>
      <c r="C21" s="9">
        <v>68</v>
      </c>
    </row>
    <row r="22" spans="2:3">
      <c r="B22" s="9">
        <v>53</v>
      </c>
      <c r="C22" s="9">
        <v>76</v>
      </c>
    </row>
    <row r="23" spans="2:3">
      <c r="B23" s="9">
        <v>72</v>
      </c>
      <c r="C23" s="9">
        <v>85</v>
      </c>
    </row>
    <row r="24" spans="2:3">
      <c r="B24" s="9">
        <v>64</v>
      </c>
      <c r="C24" s="9">
        <v>54</v>
      </c>
    </row>
    <row r="25" spans="2:3">
      <c r="B25" s="9">
        <v>51</v>
      </c>
      <c r="C25" s="9">
        <v>98</v>
      </c>
    </row>
    <row r="26" spans="2:3">
      <c r="B26" s="9">
        <v>66</v>
      </c>
      <c r="C26" s="9">
        <v>94</v>
      </c>
    </row>
    <row r="27" spans="2:3">
      <c r="B27" s="9">
        <v>64</v>
      </c>
      <c r="C27" s="9">
        <v>95</v>
      </c>
    </row>
    <row r="28" spans="2:3">
      <c r="B28" s="9">
        <v>48</v>
      </c>
      <c r="C28" s="9">
        <v>67</v>
      </c>
    </row>
    <row r="29" spans="2:3">
      <c r="B29" s="9">
        <v>79</v>
      </c>
      <c r="C29" s="9">
        <v>77</v>
      </c>
    </row>
    <row r="30" spans="2:3" ht="15.75" thickBot="1"/>
    <row r="31" spans="2:3" ht="15.75" thickBot="1">
      <c r="B31" s="50" t="s">
        <v>201</v>
      </c>
    </row>
    <row r="32" spans="2:3" ht="15.75" thickBot="1">
      <c r="B32" s="50" t="s">
        <v>213</v>
      </c>
    </row>
    <row r="33" spans="2:10" ht="15.75" thickBot="1">
      <c r="B33" s="217" t="s">
        <v>202</v>
      </c>
      <c r="C33" s="218"/>
      <c r="D33" s="218"/>
      <c r="E33" s="218"/>
      <c r="F33" s="218"/>
      <c r="G33" s="218"/>
      <c r="H33" s="218"/>
      <c r="I33" s="218"/>
      <c r="J33" s="219"/>
    </row>
    <row r="34" spans="2:10" ht="15.75" thickBot="1">
      <c r="B34" s="217" t="s">
        <v>203</v>
      </c>
      <c r="C34" s="218"/>
      <c r="D34" s="218"/>
      <c r="E34" s="218"/>
      <c r="F34" s="218"/>
      <c r="G34" s="218"/>
      <c r="H34" s="218"/>
      <c r="I34" s="218"/>
      <c r="J34" s="219"/>
    </row>
    <row r="35" spans="2:10" ht="15.75" thickBot="1"/>
    <row r="36" spans="2:10" ht="15.75" thickBot="1">
      <c r="B36" s="88" t="s">
        <v>215</v>
      </c>
      <c r="C36"/>
    </row>
    <row r="37" spans="2:10" ht="15.75" thickBot="1">
      <c r="B37"/>
      <c r="C37"/>
    </row>
    <row r="38" spans="2:10">
      <c r="B38" s="122"/>
      <c r="C38" s="122" t="s">
        <v>199</v>
      </c>
      <c r="D38" s="122" t="s">
        <v>200</v>
      </c>
      <c r="F38" s="59"/>
      <c r="G38" s="59"/>
      <c r="H38" s="59"/>
    </row>
    <row r="39" spans="2:10">
      <c r="B39" s="123" t="s">
        <v>8</v>
      </c>
      <c r="C39" s="123">
        <v>72.28</v>
      </c>
      <c r="D39" s="123">
        <v>72.92</v>
      </c>
      <c r="F39" s="59"/>
      <c r="G39" s="59"/>
      <c r="H39" s="59"/>
    </row>
    <row r="40" spans="2:10">
      <c r="B40" s="123" t="s">
        <v>149</v>
      </c>
      <c r="C40" s="123">
        <v>180.20999999999972</v>
      </c>
      <c r="D40" s="123">
        <v>209.9933333333332</v>
      </c>
      <c r="F40" s="111"/>
      <c r="G40" s="111"/>
      <c r="H40" s="111"/>
    </row>
    <row r="41" spans="2:10">
      <c r="B41" s="123" t="s">
        <v>204</v>
      </c>
      <c r="C41" s="123">
        <v>25</v>
      </c>
      <c r="D41" s="123">
        <v>25</v>
      </c>
      <c r="F41" s="2"/>
      <c r="G41" s="2"/>
      <c r="H41" s="2"/>
    </row>
    <row r="42" spans="2:10">
      <c r="B42" s="123" t="s">
        <v>205</v>
      </c>
      <c r="C42" s="123">
        <v>195.10166666666646</v>
      </c>
      <c r="D42" s="123"/>
      <c r="F42" s="2"/>
      <c r="G42" s="2"/>
      <c r="H42" s="2"/>
    </row>
    <row r="43" spans="2:10">
      <c r="B43" s="123" t="s">
        <v>206</v>
      </c>
      <c r="C43" s="123">
        <v>0</v>
      </c>
      <c r="D43" s="123"/>
      <c r="F43" s="2"/>
      <c r="G43" s="2"/>
      <c r="H43" s="2"/>
    </row>
    <row r="44" spans="2:10">
      <c r="B44" s="123" t="s">
        <v>207</v>
      </c>
      <c r="C44" s="123">
        <v>48</v>
      </c>
      <c r="D44" s="123"/>
      <c r="F44" s="2"/>
      <c r="G44" s="2"/>
      <c r="H44" s="2"/>
    </row>
    <row r="45" spans="2:10">
      <c r="B45" s="123" t="s">
        <v>208</v>
      </c>
      <c r="C45" s="123">
        <v>-0.16199607449034281</v>
      </c>
      <c r="D45" s="123"/>
      <c r="F45" s="2"/>
      <c r="G45" s="2"/>
      <c r="H45" s="2"/>
    </row>
    <row r="46" spans="2:10">
      <c r="B46" s="123" t="s">
        <v>209</v>
      </c>
      <c r="C46" s="123">
        <v>0.43599447545884185</v>
      </c>
      <c r="D46" s="123"/>
      <c r="F46" s="2"/>
      <c r="G46" s="2"/>
      <c r="H46" s="2"/>
    </row>
    <row r="47" spans="2:10">
      <c r="B47" s="123" t="s">
        <v>210</v>
      </c>
      <c r="C47" s="123">
        <v>1.6772241961243386</v>
      </c>
      <c r="D47" s="123"/>
      <c r="F47" s="2"/>
      <c r="G47" s="2"/>
      <c r="H47" s="2"/>
    </row>
    <row r="48" spans="2:10">
      <c r="B48" s="124" t="s">
        <v>211</v>
      </c>
      <c r="C48" s="124">
        <v>0.87198895091768369</v>
      </c>
      <c r="D48" s="123"/>
      <c r="F48" s="2"/>
      <c r="G48" s="2"/>
      <c r="H48" s="2"/>
    </row>
    <row r="49" spans="1:10" ht="15.75" thickBot="1">
      <c r="B49" s="125" t="s">
        <v>212</v>
      </c>
      <c r="C49" s="125">
        <v>2.0106347576242314</v>
      </c>
      <c r="D49" s="125"/>
      <c r="F49" s="2"/>
      <c r="G49" s="2"/>
      <c r="H49" s="2"/>
    </row>
    <row r="50" spans="1:10" ht="15.75" thickBot="1">
      <c r="F50" s="2"/>
      <c r="G50" s="2"/>
      <c r="H50" s="2"/>
    </row>
    <row r="51" spans="1:10" ht="15.75" thickBot="1">
      <c r="B51" s="217" t="s">
        <v>214</v>
      </c>
      <c r="C51" s="218"/>
      <c r="D51" s="218"/>
      <c r="E51" s="218"/>
      <c r="F51" s="218"/>
      <c r="G51" s="218"/>
      <c r="H51" s="218"/>
      <c r="I51" s="218"/>
      <c r="J51" s="219"/>
    </row>
    <row r="52" spans="1:10" ht="15.75" thickBot="1"/>
    <row r="53" spans="1:10" ht="87.75" customHeight="1" thickBot="1">
      <c r="A53" s="214" t="s">
        <v>269</v>
      </c>
      <c r="B53" s="134"/>
      <c r="C53" s="134"/>
      <c r="D53" s="134"/>
      <c r="E53" s="134"/>
      <c r="F53" s="134"/>
      <c r="G53" s="134"/>
      <c r="H53" s="134"/>
      <c r="I53" s="134"/>
      <c r="J53" s="135"/>
    </row>
    <row r="55" spans="1:10">
      <c r="B55" s="14" t="s">
        <v>216</v>
      </c>
    </row>
    <row r="56" spans="1:10">
      <c r="B56" s="14" t="s">
        <v>217</v>
      </c>
    </row>
    <row r="57" spans="1:10">
      <c r="B57" s="14" t="s">
        <v>218</v>
      </c>
    </row>
    <row r="58" spans="1:10">
      <c r="B58" s="14" t="s">
        <v>219</v>
      </c>
    </row>
    <row r="59" spans="1:10" ht="15.75" thickBot="1">
      <c r="B59" s="116"/>
    </row>
    <row r="60" spans="1:10" ht="15.75" thickBot="1">
      <c r="B60" s="217" t="s">
        <v>220</v>
      </c>
      <c r="C60" s="218"/>
      <c r="D60" s="218"/>
      <c r="E60" s="218"/>
      <c r="F60" s="218"/>
      <c r="G60" s="218"/>
      <c r="H60" s="218"/>
      <c r="I60" s="218"/>
      <c r="J60" s="219"/>
    </row>
    <row r="61" spans="1:10" ht="15.75" thickBot="1">
      <c r="B61" s="217" t="s">
        <v>221</v>
      </c>
      <c r="C61" s="218"/>
      <c r="D61" s="218"/>
      <c r="E61" s="218"/>
      <c r="F61" s="218"/>
      <c r="G61" s="218"/>
      <c r="H61" s="218"/>
      <c r="I61" s="218"/>
      <c r="J61" s="219"/>
    </row>
    <row r="62" spans="1:10">
      <c r="B62" s="117"/>
      <c r="C62" s="117"/>
      <c r="D62" s="117"/>
      <c r="E62" s="117"/>
      <c r="F62" s="117"/>
      <c r="G62" s="117"/>
      <c r="H62" s="117"/>
      <c r="I62" s="117"/>
      <c r="J62" s="117"/>
    </row>
    <row r="63" spans="1:10">
      <c r="B63" s="14" t="s">
        <v>270</v>
      </c>
      <c r="C63" s="14">
        <f>(510-500)/20*SQRT(25)</f>
        <v>2.5</v>
      </c>
    </row>
    <row r="64" spans="1:10">
      <c r="B64" s="14" t="s">
        <v>271</v>
      </c>
      <c r="C64" s="14">
        <f>_xlfn.T.DIST.2T(2.5,24)</f>
        <v>1.965417511657875E-2</v>
      </c>
    </row>
    <row r="65" spans="2:3">
      <c r="B65" s="14" t="s">
        <v>222</v>
      </c>
      <c r="C65" s="14">
        <f>_xlfn.T.INV.2T(0.025,24)</f>
        <v>2.390949315129467</v>
      </c>
    </row>
  </sheetData>
  <mergeCells count="8">
    <mergeCell ref="A53:J53"/>
    <mergeCell ref="B60:J60"/>
    <mergeCell ref="B61:J61"/>
    <mergeCell ref="A1:J1"/>
    <mergeCell ref="A2:J2"/>
    <mergeCell ref="B33:J33"/>
    <mergeCell ref="B34:J34"/>
    <mergeCell ref="B51:J5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79FB9-C29B-4198-B1A9-721D362B5E01}">
  <dimension ref="A1:J93"/>
  <sheetViews>
    <sheetView topLeftCell="A40" workbookViewId="0">
      <selection activeCell="C49" sqref="C49"/>
    </sheetView>
  </sheetViews>
  <sheetFormatPr defaultRowHeight="15"/>
  <cols>
    <col min="1" max="1" width="22.85546875" bestFit="1" customWidth="1"/>
    <col min="2" max="2" width="14" bestFit="1" customWidth="1"/>
  </cols>
  <sheetData>
    <row r="1" spans="1:10" ht="16.5" customHeight="1" thickBot="1">
      <c r="A1" s="177" t="s">
        <v>244</v>
      </c>
      <c r="B1" s="178"/>
      <c r="C1" s="178"/>
      <c r="D1" s="178"/>
      <c r="E1" s="178"/>
      <c r="F1" s="178"/>
      <c r="G1" s="178"/>
      <c r="H1" s="178"/>
      <c r="I1" s="178"/>
      <c r="J1" s="179"/>
    </row>
    <row r="2" spans="1:10" ht="48.75" customHeight="1" thickBot="1">
      <c r="A2" s="133" t="s">
        <v>245</v>
      </c>
      <c r="B2" s="134"/>
      <c r="C2" s="134"/>
      <c r="D2" s="134"/>
      <c r="E2" s="134"/>
      <c r="F2" s="134"/>
      <c r="G2" s="134"/>
      <c r="H2" s="134"/>
      <c r="I2" s="134"/>
      <c r="J2" s="135"/>
    </row>
    <row r="3" spans="1:10" ht="51" customHeight="1" thickBot="1">
      <c r="A3" s="133" t="s">
        <v>246</v>
      </c>
      <c r="B3" s="134"/>
      <c r="C3" s="134"/>
      <c r="D3" s="134"/>
      <c r="E3" s="134"/>
      <c r="F3" s="134"/>
      <c r="G3" s="134"/>
      <c r="H3" s="134"/>
      <c r="I3" s="134"/>
      <c r="J3" s="135"/>
    </row>
    <row r="4" spans="1:10" ht="36" customHeight="1" thickBot="1">
      <c r="A4" s="220" t="s">
        <v>249</v>
      </c>
      <c r="B4" s="134"/>
      <c r="C4" s="134"/>
      <c r="D4" s="134"/>
      <c r="E4" s="134"/>
      <c r="F4" s="134"/>
      <c r="G4" s="134"/>
      <c r="H4" s="134"/>
      <c r="I4" s="134"/>
      <c r="J4" s="135"/>
    </row>
    <row r="5" spans="1:10" ht="63" customHeight="1" thickBot="1">
      <c r="A5" s="133" t="s">
        <v>248</v>
      </c>
      <c r="B5" s="134"/>
      <c r="C5" s="134"/>
      <c r="D5" s="134"/>
      <c r="E5" s="134"/>
      <c r="F5" s="134"/>
      <c r="G5" s="134"/>
      <c r="H5" s="134"/>
      <c r="I5" s="134"/>
      <c r="J5" s="135"/>
    </row>
    <row r="6" spans="1:10" ht="15.75" thickBot="1"/>
    <row r="7" spans="1:10" ht="15.75" thickBot="1">
      <c r="A7" s="50" t="s">
        <v>250</v>
      </c>
      <c r="B7" s="50" t="s">
        <v>251</v>
      </c>
    </row>
    <row r="8" spans="1:10">
      <c r="A8" s="104">
        <v>10</v>
      </c>
      <c r="B8" s="104">
        <v>50</v>
      </c>
    </row>
    <row r="9" spans="1:10">
      <c r="A9" s="103">
        <v>12</v>
      </c>
      <c r="B9" s="103">
        <v>55</v>
      </c>
    </row>
    <row r="10" spans="1:10">
      <c r="A10" s="103">
        <v>15</v>
      </c>
      <c r="B10" s="103">
        <v>60</v>
      </c>
    </row>
    <row r="11" spans="1:10">
      <c r="A11" s="103">
        <v>18</v>
      </c>
      <c r="B11" s="103">
        <v>65</v>
      </c>
    </row>
    <row r="12" spans="1:10">
      <c r="A12" s="103">
        <v>20</v>
      </c>
      <c r="B12" s="103">
        <v>70</v>
      </c>
    </row>
    <row r="13" spans="1:10">
      <c r="A13" s="103">
        <v>22</v>
      </c>
      <c r="B13" s="103">
        <v>75</v>
      </c>
    </row>
    <row r="14" spans="1:10">
      <c r="A14" s="103">
        <v>25</v>
      </c>
      <c r="B14" s="103">
        <v>80</v>
      </c>
    </row>
    <row r="15" spans="1:10">
      <c r="A15" s="103">
        <v>28</v>
      </c>
      <c r="B15" s="103">
        <v>85</v>
      </c>
    </row>
    <row r="16" spans="1:10">
      <c r="A16" s="103">
        <v>30</v>
      </c>
      <c r="B16" s="103">
        <v>90</v>
      </c>
    </row>
    <row r="17" spans="1:10">
      <c r="A17" s="103">
        <v>32</v>
      </c>
      <c r="B17" s="103">
        <v>95</v>
      </c>
    </row>
    <row r="18" spans="1:10">
      <c r="A18" s="103">
        <v>35</v>
      </c>
      <c r="B18" s="103">
        <v>100</v>
      </c>
    </row>
    <row r="19" spans="1:10">
      <c r="A19" s="103">
        <v>38</v>
      </c>
      <c r="B19" s="103">
        <v>105</v>
      </c>
    </row>
    <row r="20" spans="1:10" ht="15.75" thickBot="1"/>
    <row r="21" spans="1:10" ht="15.75" thickBot="1">
      <c r="A21" s="67" t="s">
        <v>252</v>
      </c>
      <c r="B21" s="67">
        <f>CORREL(A8:A19,B8:B19)</f>
        <v>0.99921031003664817</v>
      </c>
    </row>
    <row r="22" spans="1:10" ht="15.75" thickBot="1"/>
    <row r="23" spans="1:10" ht="57" customHeight="1" thickBot="1">
      <c r="A23" s="224" t="s">
        <v>253</v>
      </c>
      <c r="B23" s="225"/>
      <c r="C23" s="225"/>
      <c r="D23" s="225"/>
      <c r="E23" s="225"/>
      <c r="F23" s="225"/>
      <c r="G23" s="225"/>
      <c r="H23" s="225"/>
      <c r="I23" s="225"/>
      <c r="J23" s="226"/>
    </row>
    <row r="24" spans="1:10" ht="15.75" thickBot="1"/>
    <row r="25" spans="1:10" ht="42.75" customHeight="1" thickBot="1">
      <c r="A25" s="221" t="s">
        <v>254</v>
      </c>
      <c r="B25" s="222"/>
      <c r="C25" s="222"/>
      <c r="D25" s="222"/>
      <c r="E25" s="222"/>
      <c r="F25" s="222"/>
      <c r="G25" s="222"/>
      <c r="H25" s="222"/>
      <c r="I25" s="222"/>
      <c r="J25" s="223"/>
    </row>
    <row r="26" spans="1:10" ht="31.5" customHeight="1" thickBot="1">
      <c r="A26" s="127" t="s">
        <v>255</v>
      </c>
      <c r="B26" s="128"/>
      <c r="C26" s="128"/>
      <c r="D26" s="128"/>
      <c r="E26" s="128"/>
      <c r="F26" s="128"/>
      <c r="G26" s="128"/>
      <c r="H26" s="128"/>
      <c r="I26" s="128"/>
      <c r="J26" s="129"/>
    </row>
    <row r="27" spans="1:10" ht="36.75" customHeight="1" thickBot="1">
      <c r="A27" s="220" t="s">
        <v>258</v>
      </c>
      <c r="B27" s="134"/>
      <c r="C27" s="134"/>
      <c r="D27" s="134"/>
      <c r="E27" s="134"/>
      <c r="F27" s="134"/>
      <c r="G27" s="134"/>
      <c r="H27" s="134"/>
      <c r="I27" s="134"/>
      <c r="J27" s="135"/>
    </row>
    <row r="28" spans="1:10" ht="51" customHeight="1" thickBot="1">
      <c r="A28" s="221" t="s">
        <v>256</v>
      </c>
      <c r="B28" s="222"/>
      <c r="C28" s="222"/>
      <c r="D28" s="222"/>
      <c r="E28" s="222"/>
      <c r="F28" s="222"/>
      <c r="G28" s="222"/>
      <c r="H28" s="222"/>
      <c r="I28" s="222"/>
      <c r="J28" s="223"/>
    </row>
    <row r="29" spans="1:10" ht="15.75" thickBot="1"/>
    <row r="30" spans="1:10" ht="15.75" thickBot="1">
      <c r="A30" s="72" t="s">
        <v>259</v>
      </c>
      <c r="B30" s="50" t="s">
        <v>260</v>
      </c>
    </row>
    <row r="31" spans="1:10">
      <c r="A31" s="16">
        <v>45</v>
      </c>
      <c r="B31" s="16">
        <v>52</v>
      </c>
    </row>
    <row r="32" spans="1:10">
      <c r="A32" s="9">
        <v>47</v>
      </c>
      <c r="B32" s="9">
        <v>54</v>
      </c>
    </row>
    <row r="33" spans="1:2">
      <c r="A33" s="9">
        <v>48</v>
      </c>
      <c r="B33" s="9">
        <v>55</v>
      </c>
    </row>
    <row r="34" spans="1:2">
      <c r="A34" s="9">
        <v>50</v>
      </c>
      <c r="B34" s="9">
        <v>57</v>
      </c>
    </row>
    <row r="35" spans="1:2">
      <c r="A35" s="9">
        <v>52</v>
      </c>
      <c r="B35" s="9">
        <v>59</v>
      </c>
    </row>
    <row r="36" spans="1:2">
      <c r="A36" s="9">
        <v>53</v>
      </c>
      <c r="B36" s="9">
        <v>60</v>
      </c>
    </row>
    <row r="37" spans="1:2">
      <c r="A37" s="9">
        <v>55</v>
      </c>
      <c r="B37" s="9">
        <v>61</v>
      </c>
    </row>
    <row r="38" spans="1:2">
      <c r="A38" s="9">
        <v>56</v>
      </c>
      <c r="B38" s="9">
        <v>62</v>
      </c>
    </row>
    <row r="39" spans="1:2">
      <c r="A39" s="9">
        <v>58</v>
      </c>
      <c r="B39" s="9">
        <v>64</v>
      </c>
    </row>
    <row r="40" spans="1:2">
      <c r="A40" s="9">
        <v>60</v>
      </c>
      <c r="B40" s="9">
        <v>66</v>
      </c>
    </row>
    <row r="41" spans="1:2">
      <c r="A41" s="9">
        <v>62</v>
      </c>
      <c r="B41" s="9">
        <v>67</v>
      </c>
    </row>
    <row r="42" spans="1:2">
      <c r="A42" s="9">
        <v>64</v>
      </c>
      <c r="B42" s="9">
        <v>69</v>
      </c>
    </row>
    <row r="43" spans="1:2">
      <c r="A43" s="9">
        <v>65</v>
      </c>
      <c r="B43" s="9">
        <v>71</v>
      </c>
    </row>
    <row r="44" spans="1:2">
      <c r="A44" s="9">
        <v>67</v>
      </c>
      <c r="B44" s="9">
        <v>73</v>
      </c>
    </row>
    <row r="45" spans="1:2">
      <c r="A45" s="9">
        <v>69</v>
      </c>
      <c r="B45" s="9">
        <v>74</v>
      </c>
    </row>
    <row r="46" spans="1:2">
      <c r="A46" s="9">
        <v>70</v>
      </c>
      <c r="B46" s="9">
        <v>76</v>
      </c>
    </row>
    <row r="47" spans="1:2">
      <c r="A47" s="9">
        <v>72</v>
      </c>
      <c r="B47" s="9">
        <v>78</v>
      </c>
    </row>
    <row r="48" spans="1:2">
      <c r="A48" s="9">
        <v>74</v>
      </c>
      <c r="B48" s="9">
        <v>80</v>
      </c>
    </row>
    <row r="49" spans="1:10">
      <c r="A49" s="9">
        <v>76</v>
      </c>
      <c r="B49" s="9">
        <v>82</v>
      </c>
    </row>
    <row r="50" spans="1:10">
      <c r="A50" s="9">
        <v>77</v>
      </c>
      <c r="B50" s="9">
        <v>83</v>
      </c>
    </row>
    <row r="51" spans="1:10" ht="15.75" thickBot="1"/>
    <row r="52" spans="1:10" ht="16.5" thickBot="1">
      <c r="A52" s="126" t="s">
        <v>257</v>
      </c>
      <c r="B52" s="126">
        <f>_xlfn.COVARIANCE.S(A31:A50,B31:B50)</f>
        <v>97.526315789473685</v>
      </c>
    </row>
    <row r="53" spans="1:10" ht="15.75" thickBot="1"/>
    <row r="54" spans="1:10" ht="36.75" customHeight="1" thickBot="1">
      <c r="A54" s="143" t="s">
        <v>261</v>
      </c>
      <c r="B54" s="153"/>
      <c r="C54" s="153"/>
      <c r="D54" s="153"/>
      <c r="E54" s="153"/>
      <c r="F54" s="153"/>
      <c r="G54" s="153"/>
      <c r="H54" s="153"/>
      <c r="I54" s="153"/>
      <c r="J54" s="154"/>
    </row>
    <row r="55" spans="1:10" ht="51.75" customHeight="1" thickBot="1">
      <c r="A55" s="127" t="s">
        <v>262</v>
      </c>
      <c r="B55" s="128"/>
      <c r="C55" s="128"/>
      <c r="D55" s="128"/>
      <c r="E55" s="128"/>
      <c r="F55" s="128"/>
      <c r="G55" s="128"/>
      <c r="H55" s="128"/>
      <c r="I55" s="128"/>
      <c r="J55" s="129"/>
    </row>
    <row r="56" spans="1:10" ht="66.75" customHeight="1" thickBot="1">
      <c r="A56" s="220" t="s">
        <v>264</v>
      </c>
      <c r="B56" s="134"/>
      <c r="C56" s="134"/>
      <c r="D56" s="134"/>
      <c r="E56" s="134"/>
      <c r="F56" s="134"/>
      <c r="G56" s="134"/>
      <c r="H56" s="134"/>
      <c r="I56" s="134"/>
      <c r="J56" s="135"/>
    </row>
    <row r="57" spans="1:10" ht="64.5" customHeight="1" thickBot="1">
      <c r="A57" s="133" t="s">
        <v>263</v>
      </c>
      <c r="B57" s="134"/>
      <c r="C57" s="134"/>
      <c r="D57" s="134"/>
      <c r="E57" s="134"/>
      <c r="F57" s="134"/>
      <c r="G57" s="134"/>
      <c r="H57" s="134"/>
      <c r="I57" s="134"/>
      <c r="J57" s="135"/>
    </row>
    <row r="58" spans="1:10" ht="15.75" thickBot="1"/>
    <row r="59" spans="1:10" ht="15.75" thickBot="1">
      <c r="A59" s="50" t="s">
        <v>265</v>
      </c>
      <c r="B59" s="50" t="s">
        <v>266</v>
      </c>
    </row>
    <row r="60" spans="1:10">
      <c r="A60" s="16">
        <v>52</v>
      </c>
      <c r="B60" s="16">
        <v>60</v>
      </c>
    </row>
    <row r="61" spans="1:10">
      <c r="A61" s="9">
        <v>10</v>
      </c>
      <c r="B61" s="9">
        <v>65</v>
      </c>
    </row>
    <row r="62" spans="1:10">
      <c r="A62" s="9">
        <v>12</v>
      </c>
      <c r="B62" s="9">
        <v>70</v>
      </c>
    </row>
    <row r="63" spans="1:10">
      <c r="A63" s="9">
        <v>15</v>
      </c>
      <c r="B63" s="9">
        <v>75</v>
      </c>
    </row>
    <row r="64" spans="1:10">
      <c r="A64" s="9">
        <v>18</v>
      </c>
      <c r="B64" s="9">
        <v>80</v>
      </c>
    </row>
    <row r="65" spans="1:2">
      <c r="A65" s="9">
        <v>20</v>
      </c>
      <c r="B65" s="9">
        <v>82</v>
      </c>
    </row>
    <row r="66" spans="1:2">
      <c r="A66" s="9">
        <v>22</v>
      </c>
      <c r="B66" s="9">
        <v>85</v>
      </c>
    </row>
    <row r="67" spans="1:2">
      <c r="A67" s="9">
        <v>25</v>
      </c>
      <c r="B67" s="9">
        <v>88</v>
      </c>
    </row>
    <row r="68" spans="1:2">
      <c r="A68" s="9">
        <v>28</v>
      </c>
      <c r="B68" s="9">
        <v>90</v>
      </c>
    </row>
    <row r="69" spans="1:2">
      <c r="A69" s="9">
        <v>30</v>
      </c>
      <c r="B69" s="9">
        <v>92</v>
      </c>
    </row>
    <row r="70" spans="1:2">
      <c r="A70" s="9">
        <v>32</v>
      </c>
      <c r="B70" s="9">
        <v>93</v>
      </c>
    </row>
    <row r="71" spans="1:2">
      <c r="A71" s="9">
        <v>35</v>
      </c>
      <c r="B71" s="9">
        <v>95</v>
      </c>
    </row>
    <row r="72" spans="1:2">
      <c r="A72" s="9">
        <v>38</v>
      </c>
      <c r="B72" s="9">
        <v>96</v>
      </c>
    </row>
    <row r="73" spans="1:2">
      <c r="A73" s="9">
        <v>40</v>
      </c>
      <c r="B73" s="9">
        <v>97</v>
      </c>
    </row>
    <row r="74" spans="1:2">
      <c r="A74" s="9">
        <v>42</v>
      </c>
      <c r="B74" s="9">
        <v>98</v>
      </c>
    </row>
    <row r="75" spans="1:2">
      <c r="A75" s="9">
        <v>45</v>
      </c>
      <c r="B75" s="9">
        <v>99</v>
      </c>
    </row>
    <row r="76" spans="1:2">
      <c r="A76" s="9">
        <v>48</v>
      </c>
      <c r="B76" s="9">
        <v>100</v>
      </c>
    </row>
    <row r="77" spans="1:2">
      <c r="A77" s="9">
        <v>50</v>
      </c>
      <c r="B77" s="9">
        <v>102</v>
      </c>
    </row>
    <row r="78" spans="1:2">
      <c r="A78" s="9">
        <v>55</v>
      </c>
      <c r="B78" s="9">
        <v>105</v>
      </c>
    </row>
    <row r="79" spans="1:2">
      <c r="A79" s="9">
        <v>58</v>
      </c>
      <c r="B79" s="9">
        <v>106</v>
      </c>
    </row>
    <row r="80" spans="1:2">
      <c r="A80" s="9">
        <v>60</v>
      </c>
      <c r="B80" s="9">
        <v>107</v>
      </c>
    </row>
    <row r="81" spans="1:10">
      <c r="A81" s="9">
        <v>62</v>
      </c>
      <c r="B81" s="9">
        <v>108</v>
      </c>
    </row>
    <row r="82" spans="1:10">
      <c r="A82" s="9">
        <v>65</v>
      </c>
      <c r="B82" s="9">
        <v>110</v>
      </c>
    </row>
    <row r="83" spans="1:10">
      <c r="A83" s="9">
        <v>68</v>
      </c>
      <c r="B83" s="9">
        <v>112</v>
      </c>
    </row>
    <row r="84" spans="1:10">
      <c r="A84" s="9">
        <v>70</v>
      </c>
      <c r="B84" s="9">
        <v>114</v>
      </c>
    </row>
    <row r="85" spans="1:10">
      <c r="A85" s="9">
        <v>72</v>
      </c>
      <c r="B85" s="9">
        <v>115</v>
      </c>
    </row>
    <row r="86" spans="1:10">
      <c r="A86" s="9">
        <v>75</v>
      </c>
      <c r="B86" s="9">
        <v>116</v>
      </c>
    </row>
    <row r="87" spans="1:10">
      <c r="A87" s="9">
        <v>78</v>
      </c>
      <c r="B87" s="9">
        <v>118</v>
      </c>
    </row>
    <row r="88" spans="1:10">
      <c r="A88" s="9">
        <v>80</v>
      </c>
      <c r="B88" s="9">
        <v>120</v>
      </c>
    </row>
    <row r="89" spans="1:10">
      <c r="A89" s="9">
        <v>82</v>
      </c>
      <c r="B89" s="9">
        <v>122</v>
      </c>
    </row>
    <row r="90" spans="1:10" ht="15.75" thickBot="1"/>
    <row r="91" spans="1:10" ht="16.5" thickBot="1">
      <c r="A91" s="126" t="s">
        <v>267</v>
      </c>
      <c r="B91" s="126">
        <f>CORREL(A60:A89,B60:B89)</f>
        <v>0.86298393214019875</v>
      </c>
    </row>
    <row r="92" spans="1:10" ht="15.75" thickBot="1"/>
    <row r="93" spans="1:10" ht="54" customHeight="1" thickBot="1">
      <c r="A93" s="224" t="s">
        <v>268</v>
      </c>
      <c r="B93" s="225"/>
      <c r="C93" s="225"/>
      <c r="D93" s="225"/>
      <c r="E93" s="225"/>
      <c r="F93" s="225"/>
      <c r="G93" s="225"/>
      <c r="H93" s="225"/>
      <c r="I93" s="225"/>
      <c r="J93" s="226"/>
    </row>
  </sheetData>
  <mergeCells count="15">
    <mergeCell ref="A93:J93"/>
    <mergeCell ref="A54:J54"/>
    <mergeCell ref="A55:J55"/>
    <mergeCell ref="A56:J56"/>
    <mergeCell ref="A57:J57"/>
    <mergeCell ref="A26:J26"/>
    <mergeCell ref="A27:J27"/>
    <mergeCell ref="A28:J28"/>
    <mergeCell ref="A5:J5"/>
    <mergeCell ref="A23:J23"/>
    <mergeCell ref="A1:J1"/>
    <mergeCell ref="A2:J2"/>
    <mergeCell ref="A3:J3"/>
    <mergeCell ref="A4:J4"/>
    <mergeCell ref="A25:J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EFC5-093D-4C99-9D70-56E95A6E84DE}">
  <dimension ref="A1:K409"/>
  <sheetViews>
    <sheetView workbookViewId="0">
      <selection activeCell="F10" sqref="F10"/>
    </sheetView>
  </sheetViews>
  <sheetFormatPr defaultRowHeight="15"/>
  <cols>
    <col min="1" max="1" width="18.140625" bestFit="1" customWidth="1"/>
    <col min="2" max="2" width="12.7109375" bestFit="1" customWidth="1"/>
    <col min="3" max="3" width="10.85546875" customWidth="1"/>
    <col min="4" max="4" width="11" bestFit="1" customWidth="1"/>
    <col min="5" max="5" width="18.140625" bestFit="1" customWidth="1"/>
    <col min="6" max="6" width="12.7109375" bestFit="1" customWidth="1"/>
    <col min="9" max="9" width="18.140625" bestFit="1" customWidth="1"/>
    <col min="10" max="10" width="12.7109375" bestFit="1" customWidth="1"/>
  </cols>
  <sheetData>
    <row r="1" spans="1:8" ht="17.25" thickBot="1">
      <c r="A1" s="155" t="s">
        <v>29</v>
      </c>
      <c r="B1" s="156"/>
      <c r="C1" s="156"/>
      <c r="D1" s="156"/>
      <c r="E1" s="156"/>
      <c r="F1" s="157"/>
      <c r="G1" s="17"/>
      <c r="H1" s="17"/>
    </row>
    <row r="2" spans="1:8" ht="15.75" thickBot="1">
      <c r="A2" s="10"/>
      <c r="B2" s="1"/>
      <c r="C2" s="1"/>
    </row>
    <row r="3" spans="1:8" ht="49.5" customHeight="1" thickBot="1">
      <c r="A3" s="143" t="s">
        <v>49</v>
      </c>
      <c r="B3" s="144"/>
      <c r="C3" s="144"/>
      <c r="D3" s="144"/>
      <c r="E3" s="144"/>
      <c r="F3" s="145"/>
      <c r="G3" s="18"/>
    </row>
    <row r="4" spans="1:8" ht="15.75" thickBot="1">
      <c r="A4" s="10"/>
      <c r="B4" s="1"/>
      <c r="C4" s="1"/>
    </row>
    <row r="5" spans="1:8" ht="48" customHeight="1" thickBot="1">
      <c r="A5" s="149" t="s">
        <v>31</v>
      </c>
      <c r="B5" s="150"/>
      <c r="C5" s="150"/>
      <c r="D5" s="150"/>
      <c r="E5" s="150"/>
      <c r="F5" s="151"/>
    </row>
    <row r="6" spans="1:8">
      <c r="A6" s="10"/>
      <c r="B6" s="1"/>
      <c r="C6" s="1"/>
    </row>
    <row r="7" spans="1:8">
      <c r="A7" s="14" t="s">
        <v>32</v>
      </c>
      <c r="B7" s="14">
        <v>120</v>
      </c>
      <c r="C7" s="7" t="s">
        <v>5</v>
      </c>
    </row>
    <row r="8" spans="1:8">
      <c r="A8" s="14" t="s">
        <v>33</v>
      </c>
      <c r="B8" s="14">
        <v>110</v>
      </c>
      <c r="C8" s="7" t="s">
        <v>5</v>
      </c>
    </row>
    <row r="9" spans="1:8">
      <c r="A9" s="14" t="s">
        <v>34</v>
      </c>
      <c r="B9" s="14">
        <v>130</v>
      </c>
      <c r="C9" s="7" t="s">
        <v>5</v>
      </c>
    </row>
    <row r="10" spans="1:8">
      <c r="A10" s="14" t="s">
        <v>35</v>
      </c>
      <c r="B10" s="14">
        <v>115</v>
      </c>
      <c r="C10" s="7" t="s">
        <v>5</v>
      </c>
    </row>
    <row r="11" spans="1:8">
      <c r="A11" s="14" t="s">
        <v>36</v>
      </c>
      <c r="B11" s="14">
        <v>125</v>
      </c>
      <c r="C11" s="7" t="s">
        <v>5</v>
      </c>
    </row>
    <row r="12" spans="1:8">
      <c r="A12" s="14" t="s">
        <v>37</v>
      </c>
      <c r="B12" s="14">
        <v>105</v>
      </c>
      <c r="C12" s="7" t="s">
        <v>5</v>
      </c>
    </row>
    <row r="13" spans="1:8">
      <c r="A13" s="14" t="s">
        <v>38</v>
      </c>
      <c r="B13" s="14">
        <v>135</v>
      </c>
      <c r="C13" s="7" t="s">
        <v>5</v>
      </c>
    </row>
    <row r="14" spans="1:8">
      <c r="A14" s="14" t="s">
        <v>39</v>
      </c>
      <c r="B14" s="14">
        <v>115</v>
      </c>
      <c r="C14" s="7" t="s">
        <v>5</v>
      </c>
    </row>
    <row r="15" spans="1:8">
      <c r="A15" s="14" t="s">
        <v>40</v>
      </c>
      <c r="B15" s="14">
        <v>125</v>
      </c>
      <c r="C15" s="7" t="s">
        <v>5</v>
      </c>
    </row>
    <row r="16" spans="1:8">
      <c r="A16" s="14" t="s">
        <v>41</v>
      </c>
      <c r="B16" s="14">
        <v>140</v>
      </c>
      <c r="C16" s="7" t="s">
        <v>5</v>
      </c>
    </row>
    <row r="17" spans="1:3" ht="15.75" thickBot="1">
      <c r="A17" s="10"/>
      <c r="B17" s="1"/>
      <c r="C17" s="1"/>
    </row>
    <row r="18" spans="1:3">
      <c r="A18" s="15" t="s">
        <v>7</v>
      </c>
      <c r="B18" s="15"/>
      <c r="C18" s="1"/>
    </row>
    <row r="19" spans="1:3">
      <c r="A19" s="2"/>
      <c r="B19" s="2"/>
      <c r="C19" s="1"/>
    </row>
    <row r="20" spans="1:3">
      <c r="A20" s="28" t="s">
        <v>8</v>
      </c>
      <c r="B20" s="28">
        <v>122</v>
      </c>
      <c r="C20" s="1"/>
    </row>
    <row r="21" spans="1:3">
      <c r="A21" s="28" t="s">
        <v>9</v>
      </c>
      <c r="B21" s="28">
        <v>3.5118845842842457</v>
      </c>
      <c r="C21" s="1"/>
    </row>
    <row r="22" spans="1:3">
      <c r="A22" s="28" t="s">
        <v>10</v>
      </c>
      <c r="B22" s="28">
        <v>122.5</v>
      </c>
      <c r="C22" s="1"/>
    </row>
    <row r="23" spans="1:3">
      <c r="A23" s="28" t="s">
        <v>11</v>
      </c>
      <c r="B23" s="28">
        <v>115</v>
      </c>
      <c r="C23" s="1"/>
    </row>
    <row r="24" spans="1:3">
      <c r="A24" s="35" t="s">
        <v>12</v>
      </c>
      <c r="B24" s="35">
        <v>11.105554165971787</v>
      </c>
      <c r="C24" s="1"/>
    </row>
    <row r="25" spans="1:3">
      <c r="A25" s="30" t="s">
        <v>13</v>
      </c>
      <c r="B25" s="30">
        <v>123.33333333333333</v>
      </c>
      <c r="C25" s="1"/>
    </row>
    <row r="26" spans="1:3">
      <c r="A26" s="28" t="s">
        <v>14</v>
      </c>
      <c r="B26" s="28">
        <v>-0.79711468224981585</v>
      </c>
      <c r="C26" s="1"/>
    </row>
    <row r="27" spans="1:3">
      <c r="A27" s="28" t="s">
        <v>15</v>
      </c>
      <c r="B27" s="28">
        <v>0.12776660198250986</v>
      </c>
      <c r="C27" s="1"/>
    </row>
    <row r="28" spans="1:3">
      <c r="A28" s="29" t="s">
        <v>16</v>
      </c>
      <c r="B28" s="29">
        <v>35</v>
      </c>
      <c r="C28" s="1"/>
    </row>
    <row r="29" spans="1:3">
      <c r="A29" s="28" t="s">
        <v>17</v>
      </c>
      <c r="B29" s="28">
        <v>105</v>
      </c>
      <c r="C29" s="1"/>
    </row>
    <row r="30" spans="1:3">
      <c r="A30" s="28" t="s">
        <v>18</v>
      </c>
      <c r="B30" s="28">
        <v>140</v>
      </c>
      <c r="C30" s="1"/>
    </row>
    <row r="31" spans="1:3">
      <c r="A31" s="28" t="s">
        <v>19</v>
      </c>
      <c r="B31" s="28">
        <v>1220</v>
      </c>
      <c r="C31" s="1"/>
    </row>
    <row r="32" spans="1:3">
      <c r="A32" s="28" t="s">
        <v>20</v>
      </c>
      <c r="B32" s="28">
        <v>10</v>
      </c>
      <c r="C32" s="1"/>
    </row>
    <row r="33" spans="1:6" ht="15.75" thickBot="1">
      <c r="A33" s="10"/>
      <c r="B33" s="1">
        <v>0</v>
      </c>
      <c r="C33" s="1"/>
    </row>
    <row r="34" spans="1:6" ht="15.75" thickBot="1">
      <c r="A34" s="161"/>
      <c r="B34" s="162"/>
      <c r="C34" s="162"/>
      <c r="D34" s="162"/>
      <c r="E34" s="162"/>
      <c r="F34" s="163"/>
    </row>
    <row r="35" spans="1:6" ht="15.75" thickBot="1">
      <c r="A35" s="10"/>
      <c r="B35" s="1"/>
      <c r="C35" s="1"/>
    </row>
    <row r="36" spans="1:6" ht="53.25" customHeight="1" thickBot="1">
      <c r="A36" s="143" t="s">
        <v>48</v>
      </c>
      <c r="B36" s="153"/>
      <c r="C36" s="153"/>
      <c r="D36" s="153"/>
      <c r="E36" s="153"/>
      <c r="F36" s="154"/>
    </row>
    <row r="37" spans="1:6" ht="40.5" customHeight="1" thickBot="1">
      <c r="A37" s="133" t="s">
        <v>42</v>
      </c>
      <c r="B37" s="134"/>
      <c r="C37" s="134"/>
      <c r="D37" s="134"/>
      <c r="E37" s="134"/>
      <c r="F37" s="135"/>
    </row>
    <row r="38" spans="1:6">
      <c r="A38" s="10"/>
      <c r="B38" s="1"/>
      <c r="C38" s="1"/>
    </row>
    <row r="39" spans="1:6">
      <c r="A39" s="14">
        <v>500</v>
      </c>
      <c r="B39" s="1"/>
      <c r="C39" s="1"/>
    </row>
    <row r="40" spans="1:6">
      <c r="A40" s="7">
        <v>700</v>
      </c>
      <c r="B40" s="1"/>
      <c r="C40" s="1"/>
    </row>
    <row r="41" spans="1:6">
      <c r="A41" s="7">
        <v>400</v>
      </c>
      <c r="B41" s="1"/>
      <c r="C41" s="1"/>
    </row>
    <row r="42" spans="1:6">
      <c r="A42" s="7">
        <v>600</v>
      </c>
      <c r="B42" s="1"/>
      <c r="C42" s="1"/>
    </row>
    <row r="43" spans="1:6">
      <c r="A43" s="7">
        <v>550</v>
      </c>
      <c r="B43" s="1"/>
      <c r="C43" s="1"/>
    </row>
    <row r="44" spans="1:6">
      <c r="A44" s="7">
        <v>750</v>
      </c>
      <c r="B44" s="1"/>
      <c r="C44" s="1"/>
    </row>
    <row r="45" spans="1:6">
      <c r="A45" s="7">
        <v>650</v>
      </c>
      <c r="B45" s="1"/>
      <c r="C45" s="1"/>
    </row>
    <row r="46" spans="1:6">
      <c r="A46" s="7">
        <v>500</v>
      </c>
      <c r="B46" s="1"/>
      <c r="C46" s="1"/>
    </row>
    <row r="47" spans="1:6">
      <c r="A47" s="7">
        <v>600</v>
      </c>
      <c r="B47" s="1"/>
      <c r="C47" s="1"/>
    </row>
    <row r="48" spans="1:6">
      <c r="A48" s="7">
        <v>550</v>
      </c>
      <c r="B48" s="1"/>
      <c r="C48" s="1"/>
    </row>
    <row r="49" spans="1:3">
      <c r="A49" s="14">
        <v>800</v>
      </c>
      <c r="B49" s="1"/>
      <c r="C49" s="1"/>
    </row>
    <row r="50" spans="1:3">
      <c r="A50" s="7">
        <v>450</v>
      </c>
      <c r="B50" s="1"/>
      <c r="C50" s="1"/>
    </row>
    <row r="51" spans="1:3">
      <c r="A51" s="7">
        <v>700</v>
      </c>
      <c r="B51" s="1"/>
      <c r="C51" s="1"/>
    </row>
    <row r="52" spans="1:3">
      <c r="A52" s="7">
        <v>550</v>
      </c>
      <c r="B52" s="1"/>
      <c r="C52" s="1"/>
    </row>
    <row r="53" spans="1:3">
      <c r="A53" s="7">
        <v>600</v>
      </c>
      <c r="B53" s="1"/>
      <c r="C53" s="1"/>
    </row>
    <row r="54" spans="1:3">
      <c r="A54" s="7">
        <v>400</v>
      </c>
      <c r="B54" s="1"/>
      <c r="C54" s="1"/>
    </row>
    <row r="55" spans="1:3">
      <c r="A55" s="7">
        <v>650</v>
      </c>
      <c r="B55" s="1"/>
      <c r="C55" s="1"/>
    </row>
    <row r="56" spans="1:3">
      <c r="A56" s="7">
        <v>500</v>
      </c>
      <c r="B56" s="1"/>
      <c r="C56" s="1"/>
    </row>
    <row r="57" spans="1:3">
      <c r="A57" s="7">
        <v>750</v>
      </c>
      <c r="B57" s="1"/>
      <c r="C57" s="1"/>
    </row>
    <row r="58" spans="1:3">
      <c r="A58" s="7">
        <v>550</v>
      </c>
      <c r="B58" s="1"/>
      <c r="C58" s="1"/>
    </row>
    <row r="59" spans="1:3">
      <c r="A59" s="14">
        <v>700</v>
      </c>
      <c r="B59" s="1"/>
      <c r="C59" s="1"/>
    </row>
    <row r="60" spans="1:3">
      <c r="A60" s="7">
        <v>600</v>
      </c>
      <c r="B60" s="1"/>
      <c r="C60" s="1"/>
    </row>
    <row r="61" spans="1:3">
      <c r="A61" s="7">
        <v>500</v>
      </c>
      <c r="B61" s="1"/>
      <c r="C61" s="1"/>
    </row>
    <row r="62" spans="1:3">
      <c r="A62" s="7">
        <v>800</v>
      </c>
      <c r="B62" s="1"/>
      <c r="C62" s="1"/>
    </row>
    <row r="63" spans="1:3">
      <c r="A63" s="7">
        <v>550</v>
      </c>
      <c r="B63" s="1"/>
      <c r="C63" s="1"/>
    </row>
    <row r="64" spans="1:3">
      <c r="A64" s="7">
        <v>650</v>
      </c>
      <c r="B64" s="1"/>
      <c r="C64" s="1"/>
    </row>
    <row r="65" spans="1:3">
      <c r="A65" s="7">
        <v>400</v>
      </c>
      <c r="B65" s="1"/>
      <c r="C65" s="1"/>
    </row>
    <row r="66" spans="1:3">
      <c r="A66" s="7">
        <v>600</v>
      </c>
      <c r="B66" s="1"/>
      <c r="C66" s="1"/>
    </row>
    <row r="67" spans="1:3">
      <c r="A67" s="7">
        <v>750</v>
      </c>
      <c r="B67" s="1"/>
      <c r="C67" s="1"/>
    </row>
    <row r="68" spans="1:3">
      <c r="A68" s="7">
        <v>550</v>
      </c>
      <c r="B68" s="1"/>
      <c r="C68" s="1"/>
    </row>
    <row r="69" spans="1:3" ht="15.75" thickBot="1">
      <c r="A69" s="10"/>
      <c r="B69" s="1"/>
      <c r="C69" s="1"/>
    </row>
    <row r="70" spans="1:3">
      <c r="A70" s="32" t="s">
        <v>24</v>
      </c>
      <c r="B70" s="15"/>
    </row>
    <row r="71" spans="1:3">
      <c r="A71" s="2"/>
      <c r="B71" s="2"/>
    </row>
    <row r="72" spans="1:3">
      <c r="A72" s="28" t="s">
        <v>8</v>
      </c>
      <c r="B72" s="28">
        <v>595</v>
      </c>
    </row>
    <row r="73" spans="1:3">
      <c r="A73" s="28" t="s">
        <v>9</v>
      </c>
      <c r="B73" s="28">
        <v>20.947388941065562</v>
      </c>
    </row>
    <row r="74" spans="1:3">
      <c r="A74" s="28" t="s">
        <v>10</v>
      </c>
      <c r="B74" s="28">
        <v>600</v>
      </c>
    </row>
    <row r="75" spans="1:3">
      <c r="A75" s="28" t="s">
        <v>11</v>
      </c>
      <c r="B75" s="28">
        <v>550</v>
      </c>
    </row>
    <row r="76" spans="1:3">
      <c r="A76" s="29" t="s">
        <v>12</v>
      </c>
      <c r="B76" s="29">
        <v>114.73357443855863</v>
      </c>
    </row>
    <row r="77" spans="1:3">
      <c r="A77" s="30" t="s">
        <v>13</v>
      </c>
      <c r="B77" s="30">
        <v>13163.793103448275</v>
      </c>
    </row>
    <row r="78" spans="1:3">
      <c r="A78" s="28" t="s">
        <v>14</v>
      </c>
      <c r="B78" s="28">
        <v>-0.69693490681521419</v>
      </c>
    </row>
    <row r="79" spans="1:3">
      <c r="A79" s="28" t="s">
        <v>15</v>
      </c>
      <c r="B79" s="28">
        <v>7.5954805899607541E-2</v>
      </c>
    </row>
    <row r="80" spans="1:3">
      <c r="A80" s="31" t="s">
        <v>16</v>
      </c>
      <c r="B80" s="31">
        <v>400</v>
      </c>
    </row>
    <row r="81" spans="1:8">
      <c r="A81" s="28" t="s">
        <v>17</v>
      </c>
      <c r="B81" s="28">
        <v>400</v>
      </c>
    </row>
    <row r="82" spans="1:8">
      <c r="A82" s="28" t="s">
        <v>18</v>
      </c>
      <c r="B82" s="28">
        <v>800</v>
      </c>
    </row>
    <row r="83" spans="1:8">
      <c r="A83" s="28" t="s">
        <v>19</v>
      </c>
      <c r="B83" s="28">
        <v>17850</v>
      </c>
    </row>
    <row r="84" spans="1:8">
      <c r="A84" s="28" t="s">
        <v>20</v>
      </c>
      <c r="B84" s="28">
        <v>30</v>
      </c>
    </row>
    <row r="85" spans="1:8">
      <c r="A85" s="10"/>
      <c r="B85" s="1">
        <v>0</v>
      </c>
      <c r="C85" s="1"/>
    </row>
    <row r="86" spans="1:8">
      <c r="A86" s="10"/>
      <c r="B86" s="1"/>
      <c r="C86" s="1"/>
    </row>
    <row r="87" spans="1:8" ht="15.75" thickBot="1">
      <c r="A87" s="10"/>
      <c r="B87" s="1"/>
      <c r="C87" s="1"/>
    </row>
    <row r="88" spans="1:8" ht="45" customHeight="1" thickBot="1">
      <c r="A88" s="143" t="s">
        <v>47</v>
      </c>
      <c r="B88" s="144"/>
      <c r="C88" s="144"/>
      <c r="D88" s="144"/>
      <c r="E88" s="144"/>
      <c r="F88" s="145"/>
      <c r="G88" s="27"/>
      <c r="H88" s="27"/>
    </row>
    <row r="89" spans="1:8" ht="48.75" customHeight="1" thickBot="1">
      <c r="A89" s="133" t="s">
        <v>43</v>
      </c>
      <c r="B89" s="134"/>
      <c r="C89" s="134"/>
      <c r="D89" s="134"/>
      <c r="E89" s="134"/>
      <c r="F89" s="135"/>
    </row>
    <row r="90" spans="1:8">
      <c r="A90" s="10"/>
      <c r="B90" s="1"/>
      <c r="C90" s="1"/>
    </row>
    <row r="91" spans="1:8">
      <c r="A91" s="14">
        <v>3</v>
      </c>
      <c r="B91" s="1"/>
      <c r="C91" s="1"/>
    </row>
    <row r="92" spans="1:8">
      <c r="A92" s="7">
        <v>5</v>
      </c>
      <c r="B92" s="1"/>
      <c r="C92" s="1"/>
    </row>
    <row r="93" spans="1:8">
      <c r="A93" s="7">
        <v>2</v>
      </c>
      <c r="B93" s="1"/>
      <c r="C93" s="1"/>
    </row>
    <row r="94" spans="1:8">
      <c r="A94" s="7">
        <v>4</v>
      </c>
      <c r="B94" s="1"/>
      <c r="C94" s="1"/>
    </row>
    <row r="95" spans="1:8">
      <c r="A95" s="7">
        <v>6</v>
      </c>
      <c r="B95" s="1"/>
      <c r="C95" s="1"/>
    </row>
    <row r="96" spans="1:8">
      <c r="A96" s="7">
        <v>2</v>
      </c>
      <c r="B96" s="1"/>
      <c r="C96" s="1"/>
    </row>
    <row r="97" spans="1:3">
      <c r="A97" s="7">
        <v>3</v>
      </c>
      <c r="B97" s="1"/>
      <c r="C97" s="1"/>
    </row>
    <row r="98" spans="1:3">
      <c r="A98" s="7">
        <v>4</v>
      </c>
      <c r="B98" s="1"/>
      <c r="C98" s="1"/>
    </row>
    <row r="99" spans="1:3">
      <c r="A99" s="7">
        <v>2</v>
      </c>
      <c r="B99" s="1"/>
      <c r="C99" s="1"/>
    </row>
    <row r="100" spans="1:3">
      <c r="A100" s="7">
        <v>5</v>
      </c>
      <c r="B100" s="1"/>
      <c r="C100" s="1"/>
    </row>
    <row r="101" spans="1:3">
      <c r="A101" s="7">
        <v>7</v>
      </c>
      <c r="B101" s="1"/>
      <c r="C101" s="1"/>
    </row>
    <row r="102" spans="1:3">
      <c r="A102" s="7">
        <v>2</v>
      </c>
      <c r="B102" s="1"/>
      <c r="C102" s="1"/>
    </row>
    <row r="103" spans="1:3">
      <c r="A103" s="7">
        <v>3</v>
      </c>
      <c r="B103" s="1"/>
      <c r="C103" s="1"/>
    </row>
    <row r="104" spans="1:3">
      <c r="A104" s="7">
        <v>4</v>
      </c>
      <c r="B104" s="1"/>
      <c r="C104" s="1"/>
    </row>
    <row r="105" spans="1:3">
      <c r="A105" s="7">
        <v>2</v>
      </c>
      <c r="B105" s="1"/>
      <c r="C105" s="1"/>
    </row>
    <row r="106" spans="1:3">
      <c r="A106" s="7">
        <v>4</v>
      </c>
      <c r="B106" s="1"/>
      <c r="C106" s="1"/>
    </row>
    <row r="107" spans="1:3">
      <c r="A107" s="7">
        <v>2</v>
      </c>
      <c r="B107" s="1"/>
      <c r="C107" s="1"/>
    </row>
    <row r="108" spans="1:3">
      <c r="A108" s="7">
        <v>3</v>
      </c>
      <c r="B108" s="1"/>
      <c r="C108" s="1"/>
    </row>
    <row r="109" spans="1:3">
      <c r="A109" s="7">
        <v>5</v>
      </c>
      <c r="B109" s="1"/>
      <c r="C109" s="1"/>
    </row>
    <row r="110" spans="1:3">
      <c r="A110" s="7">
        <v>6</v>
      </c>
      <c r="B110" s="1"/>
      <c r="C110" s="1"/>
    </row>
    <row r="111" spans="1:3">
      <c r="A111" s="7">
        <v>3</v>
      </c>
      <c r="B111" s="1"/>
      <c r="C111" s="1"/>
    </row>
    <row r="112" spans="1:3">
      <c r="A112" s="7">
        <v>2</v>
      </c>
      <c r="B112" s="1"/>
      <c r="C112" s="1"/>
    </row>
    <row r="113" spans="1:3">
      <c r="A113" s="7">
        <v>1</v>
      </c>
      <c r="B113" s="1"/>
      <c r="C113" s="1"/>
    </row>
    <row r="114" spans="1:3">
      <c r="A114" s="7">
        <v>4</v>
      </c>
      <c r="B114" s="1"/>
      <c r="C114" s="1"/>
    </row>
    <row r="115" spans="1:3">
      <c r="A115" s="7">
        <v>2</v>
      </c>
      <c r="B115" s="1"/>
      <c r="C115" s="1"/>
    </row>
    <row r="116" spans="1:3">
      <c r="A116" s="7">
        <v>4</v>
      </c>
      <c r="B116" s="1"/>
      <c r="C116" s="1"/>
    </row>
    <row r="117" spans="1:3">
      <c r="A117" s="7">
        <v>5</v>
      </c>
      <c r="B117" s="1"/>
      <c r="C117" s="1"/>
    </row>
    <row r="118" spans="1:3">
      <c r="A118" s="7">
        <v>3</v>
      </c>
      <c r="B118" s="1"/>
      <c r="C118" s="1"/>
    </row>
    <row r="119" spans="1:3">
      <c r="A119" s="7">
        <v>2</v>
      </c>
      <c r="B119" s="1"/>
      <c r="C119" s="1"/>
    </row>
    <row r="120" spans="1:3">
      <c r="A120" s="7">
        <v>7</v>
      </c>
      <c r="B120" s="1"/>
      <c r="C120" s="1"/>
    </row>
    <row r="121" spans="1:3">
      <c r="A121" s="7">
        <v>2</v>
      </c>
      <c r="B121" s="1"/>
      <c r="C121" s="1"/>
    </row>
    <row r="122" spans="1:3">
      <c r="A122" s="7">
        <v>3</v>
      </c>
      <c r="B122" s="1"/>
      <c r="C122" s="1"/>
    </row>
    <row r="123" spans="1:3">
      <c r="A123" s="7">
        <v>4</v>
      </c>
      <c r="B123" s="1"/>
      <c r="C123" s="1"/>
    </row>
    <row r="124" spans="1:3">
      <c r="A124" s="7">
        <v>5</v>
      </c>
      <c r="B124" s="1"/>
      <c r="C124" s="1"/>
    </row>
    <row r="125" spans="1:3">
      <c r="A125" s="7">
        <v>1</v>
      </c>
      <c r="B125" s="1"/>
      <c r="C125" s="1"/>
    </row>
    <row r="126" spans="1:3">
      <c r="A126" s="7">
        <v>6</v>
      </c>
      <c r="B126" s="1"/>
      <c r="C126" s="1"/>
    </row>
    <row r="127" spans="1:3">
      <c r="A127" s="7">
        <v>2</v>
      </c>
      <c r="B127" s="1"/>
      <c r="C127" s="1"/>
    </row>
    <row r="128" spans="1:3">
      <c r="A128" s="7">
        <v>4</v>
      </c>
      <c r="B128" s="1"/>
      <c r="C128" s="1"/>
    </row>
    <row r="129" spans="1:3">
      <c r="A129" s="7">
        <v>3</v>
      </c>
      <c r="B129" s="1"/>
      <c r="C129" s="1"/>
    </row>
    <row r="130" spans="1:3">
      <c r="A130" s="7">
        <v>5</v>
      </c>
      <c r="B130" s="1"/>
      <c r="C130" s="1"/>
    </row>
    <row r="131" spans="1:3">
      <c r="A131" s="7">
        <v>3</v>
      </c>
      <c r="B131" s="1"/>
      <c r="C131" s="1"/>
    </row>
    <row r="132" spans="1:3">
      <c r="A132" s="7">
        <v>2</v>
      </c>
      <c r="B132" s="1"/>
      <c r="C132" s="1"/>
    </row>
    <row r="133" spans="1:3">
      <c r="A133" s="7">
        <v>4</v>
      </c>
      <c r="B133" s="1"/>
      <c r="C133" s="1"/>
    </row>
    <row r="134" spans="1:3">
      <c r="A134" s="7">
        <v>2</v>
      </c>
      <c r="B134" s="1"/>
      <c r="C134" s="1"/>
    </row>
    <row r="135" spans="1:3">
      <c r="A135" s="7">
        <v>6</v>
      </c>
      <c r="B135" s="1"/>
      <c r="C135" s="1"/>
    </row>
    <row r="136" spans="1:3">
      <c r="A136" s="7">
        <v>3</v>
      </c>
      <c r="B136" s="1"/>
      <c r="C136" s="1"/>
    </row>
    <row r="137" spans="1:3">
      <c r="A137" s="7">
        <v>2</v>
      </c>
      <c r="B137" s="1"/>
      <c r="C137" s="1"/>
    </row>
    <row r="138" spans="1:3">
      <c r="A138" s="7">
        <v>4</v>
      </c>
      <c r="B138" s="1"/>
      <c r="C138" s="1"/>
    </row>
    <row r="139" spans="1:3">
      <c r="A139" s="7">
        <v>5</v>
      </c>
      <c r="B139" s="1"/>
      <c r="C139" s="1"/>
    </row>
    <row r="140" spans="1:3">
      <c r="A140" s="7">
        <v>3</v>
      </c>
      <c r="B140" s="1"/>
      <c r="C140" s="1"/>
    </row>
    <row r="141" spans="1:3" ht="15.75" thickBot="1">
      <c r="A141" s="10"/>
      <c r="B141" s="1"/>
      <c r="C141" s="1"/>
    </row>
    <row r="142" spans="1:3">
      <c r="A142" s="32" t="s">
        <v>24</v>
      </c>
      <c r="B142" s="15"/>
      <c r="C142" s="1"/>
    </row>
    <row r="143" spans="1:3">
      <c r="A143" s="2"/>
      <c r="B143" s="2"/>
      <c r="C143" s="1"/>
    </row>
    <row r="144" spans="1:3">
      <c r="A144" s="28" t="s">
        <v>8</v>
      </c>
      <c r="B144" s="28">
        <v>3.52</v>
      </c>
      <c r="C144" s="1"/>
    </row>
    <row r="145" spans="1:6">
      <c r="A145" s="28" t="s">
        <v>9</v>
      </c>
      <c r="B145" s="28">
        <v>0.21616320365003128</v>
      </c>
      <c r="C145" s="1"/>
    </row>
    <row r="146" spans="1:6">
      <c r="A146" s="28" t="s">
        <v>10</v>
      </c>
      <c r="B146" s="28">
        <v>3</v>
      </c>
      <c r="C146" s="1"/>
    </row>
    <row r="147" spans="1:6">
      <c r="A147" s="28" t="s">
        <v>11</v>
      </c>
      <c r="B147" s="28">
        <v>2</v>
      </c>
      <c r="C147" s="1"/>
    </row>
    <row r="148" spans="1:6">
      <c r="A148" s="29" t="s">
        <v>12</v>
      </c>
      <c r="B148" s="29">
        <v>1.5285046714394579</v>
      </c>
      <c r="C148" s="1"/>
    </row>
    <row r="149" spans="1:6">
      <c r="A149" s="30" t="s">
        <v>13</v>
      </c>
      <c r="B149" s="30">
        <v>2.3363265306122454</v>
      </c>
      <c r="C149" s="1"/>
    </row>
    <row r="150" spans="1:6">
      <c r="A150" s="28" t="s">
        <v>14</v>
      </c>
      <c r="B150" s="28">
        <v>-0.50951156518463137</v>
      </c>
      <c r="C150" s="1"/>
    </row>
    <row r="151" spans="1:6">
      <c r="A151" s="28" t="s">
        <v>15</v>
      </c>
      <c r="B151" s="28">
        <v>0.51422075031506975</v>
      </c>
      <c r="C151" s="1"/>
    </row>
    <row r="152" spans="1:6">
      <c r="A152" s="31" t="s">
        <v>16</v>
      </c>
      <c r="B152" s="31">
        <v>6</v>
      </c>
      <c r="C152" s="1"/>
    </row>
    <row r="153" spans="1:6">
      <c r="A153" s="28" t="s">
        <v>17</v>
      </c>
      <c r="B153" s="28">
        <v>1</v>
      </c>
      <c r="C153" s="1"/>
    </row>
    <row r="154" spans="1:6">
      <c r="A154" s="28" t="s">
        <v>18</v>
      </c>
      <c r="B154" s="28">
        <v>7</v>
      </c>
      <c r="C154" s="1"/>
    </row>
    <row r="155" spans="1:6">
      <c r="A155" s="28" t="s">
        <v>19</v>
      </c>
      <c r="B155" s="28">
        <v>176</v>
      </c>
      <c r="C155" s="1"/>
    </row>
    <row r="156" spans="1:6">
      <c r="A156" s="28" t="s">
        <v>20</v>
      </c>
      <c r="B156" s="28">
        <v>50</v>
      </c>
      <c r="C156" s="1"/>
    </row>
    <row r="157" spans="1:6">
      <c r="A157" s="10"/>
      <c r="B157" s="1">
        <v>0</v>
      </c>
      <c r="C157" s="1"/>
    </row>
    <row r="158" spans="1:6">
      <c r="A158" s="10"/>
      <c r="B158" s="1"/>
      <c r="C158" s="1"/>
    </row>
    <row r="159" spans="1:6" ht="15.75" thickBot="1">
      <c r="A159" s="10"/>
      <c r="B159" s="1"/>
      <c r="C159" s="1"/>
    </row>
    <row r="160" spans="1:6" ht="43.5" customHeight="1" thickBot="1">
      <c r="A160" s="158" t="s">
        <v>46</v>
      </c>
      <c r="B160" s="159"/>
      <c r="C160" s="159"/>
      <c r="D160" s="159"/>
      <c r="E160" s="159"/>
      <c r="F160" s="160"/>
    </row>
    <row r="161" spans="1:6" ht="47.25" customHeight="1" thickBot="1">
      <c r="A161" s="133" t="s">
        <v>44</v>
      </c>
      <c r="B161" s="134"/>
      <c r="C161" s="134"/>
      <c r="D161" s="134"/>
      <c r="E161" s="134"/>
      <c r="F161" s="135"/>
    </row>
    <row r="162" spans="1:6">
      <c r="A162" s="10"/>
      <c r="B162" s="1"/>
      <c r="C162" s="1"/>
    </row>
    <row r="163" spans="1:6">
      <c r="A163" s="14">
        <v>120</v>
      </c>
      <c r="B163" s="1"/>
      <c r="C163" s="1"/>
    </row>
    <row r="164" spans="1:6">
      <c r="A164" s="7">
        <v>150</v>
      </c>
      <c r="B164" s="1"/>
      <c r="C164" s="1"/>
    </row>
    <row r="165" spans="1:6">
      <c r="A165" s="7">
        <v>110</v>
      </c>
      <c r="B165" s="1"/>
      <c r="C165" s="1"/>
    </row>
    <row r="166" spans="1:6">
      <c r="A166" s="7">
        <v>135</v>
      </c>
      <c r="B166" s="1"/>
      <c r="C166" s="1"/>
    </row>
    <row r="167" spans="1:6">
      <c r="A167" s="7">
        <v>125</v>
      </c>
      <c r="B167" s="1"/>
      <c r="C167" s="1"/>
    </row>
    <row r="168" spans="1:6">
      <c r="A168" s="7">
        <v>140</v>
      </c>
      <c r="B168" s="1"/>
      <c r="C168" s="1"/>
    </row>
    <row r="169" spans="1:6">
      <c r="A169" s="7">
        <v>130</v>
      </c>
      <c r="B169" s="1"/>
      <c r="C169" s="1"/>
    </row>
    <row r="170" spans="1:6">
      <c r="A170" s="7">
        <v>155</v>
      </c>
      <c r="B170" s="1"/>
      <c r="C170" s="1"/>
    </row>
    <row r="171" spans="1:6">
      <c r="A171" s="7">
        <v>115</v>
      </c>
      <c r="B171" s="1"/>
      <c r="C171" s="1"/>
    </row>
    <row r="172" spans="1:6">
      <c r="A172" s="7">
        <v>145</v>
      </c>
      <c r="B172" s="1"/>
      <c r="C172" s="1"/>
    </row>
    <row r="173" spans="1:6">
      <c r="A173" s="7">
        <v>135</v>
      </c>
      <c r="B173" s="1"/>
      <c r="C173" s="1"/>
    </row>
    <row r="174" spans="1:6">
      <c r="A174" s="7">
        <v>130</v>
      </c>
      <c r="B174" s="1"/>
      <c r="C174" s="1"/>
    </row>
    <row r="175" spans="1:6" ht="15.75" thickBot="1">
      <c r="A175" s="10"/>
      <c r="B175" s="1"/>
      <c r="C175" s="1"/>
    </row>
    <row r="176" spans="1:6">
      <c r="A176" s="32" t="s">
        <v>24</v>
      </c>
      <c r="B176" s="15"/>
      <c r="C176" s="1"/>
    </row>
    <row r="177" spans="1:3">
      <c r="A177" s="2"/>
      <c r="B177" s="2"/>
      <c r="C177" s="1"/>
    </row>
    <row r="178" spans="1:3">
      <c r="A178" s="29" t="s">
        <v>8</v>
      </c>
      <c r="B178" s="29">
        <v>132.5</v>
      </c>
      <c r="C178" s="1"/>
    </row>
    <row r="179" spans="1:3">
      <c r="A179" s="28" t="s">
        <v>9</v>
      </c>
      <c r="B179" s="28">
        <v>3.9648073054937956</v>
      </c>
      <c r="C179" s="1"/>
    </row>
    <row r="180" spans="1:3">
      <c r="A180" s="30" t="s">
        <v>10</v>
      </c>
      <c r="B180" s="30">
        <v>132.5</v>
      </c>
      <c r="C180" s="1"/>
    </row>
    <row r="181" spans="1:3">
      <c r="A181" s="37" t="s">
        <v>11</v>
      </c>
      <c r="B181" s="37">
        <v>135</v>
      </c>
      <c r="C181" s="1"/>
    </row>
    <row r="182" spans="1:3">
      <c r="A182" s="38" t="s">
        <v>12</v>
      </c>
      <c r="B182" s="38">
        <v>13.734495390671025</v>
      </c>
      <c r="C182" s="1"/>
    </row>
    <row r="183" spans="1:3">
      <c r="A183" s="39" t="s">
        <v>13</v>
      </c>
      <c r="B183" s="39">
        <v>188.63636363636363</v>
      </c>
      <c r="C183" s="1"/>
    </row>
    <row r="184" spans="1:3">
      <c r="A184" s="28" t="s">
        <v>14</v>
      </c>
      <c r="B184" s="28">
        <v>-0.68787922775439059</v>
      </c>
      <c r="C184" s="1"/>
    </row>
    <row r="185" spans="1:3">
      <c r="A185" s="28" t="s">
        <v>15</v>
      </c>
      <c r="B185" s="28">
        <v>2.4223047810003414E-17</v>
      </c>
      <c r="C185" s="1"/>
    </row>
    <row r="186" spans="1:3">
      <c r="A186" s="31" t="s">
        <v>16</v>
      </c>
      <c r="B186" s="31">
        <v>45</v>
      </c>
      <c r="C186" s="1"/>
    </row>
    <row r="187" spans="1:3">
      <c r="A187" s="28" t="s">
        <v>17</v>
      </c>
      <c r="B187" s="28">
        <v>110</v>
      </c>
      <c r="C187" s="1"/>
    </row>
    <row r="188" spans="1:3">
      <c r="A188" s="28" t="s">
        <v>18</v>
      </c>
      <c r="B188" s="28">
        <v>155</v>
      </c>
      <c r="C188" s="1"/>
    </row>
    <row r="189" spans="1:3">
      <c r="A189" s="28" t="s">
        <v>19</v>
      </c>
      <c r="B189" s="28">
        <v>1590</v>
      </c>
      <c r="C189" s="1"/>
    </row>
    <row r="190" spans="1:3">
      <c r="A190" s="28" t="s">
        <v>20</v>
      </c>
      <c r="B190" s="28">
        <v>12</v>
      </c>
      <c r="C190" s="1"/>
    </row>
    <row r="191" spans="1:3">
      <c r="A191" s="10"/>
      <c r="B191" s="1">
        <v>0</v>
      </c>
      <c r="C191" s="1"/>
    </row>
    <row r="192" spans="1:3" ht="15.75" thickBot="1">
      <c r="A192" s="10"/>
      <c r="B192" s="1"/>
      <c r="C192" s="1"/>
    </row>
    <row r="193" spans="1:6" ht="45" customHeight="1" thickBot="1">
      <c r="A193" s="143" t="s">
        <v>45</v>
      </c>
      <c r="B193" s="153"/>
      <c r="C193" s="153"/>
      <c r="D193" s="153"/>
      <c r="E193" s="153"/>
      <c r="F193" s="154"/>
    </row>
    <row r="194" spans="1:6" ht="32.25" customHeight="1" thickBot="1">
      <c r="A194" s="133" t="s">
        <v>50</v>
      </c>
      <c r="B194" s="134"/>
      <c r="C194" s="134"/>
      <c r="D194" s="134"/>
      <c r="E194" s="134"/>
      <c r="F194" s="135"/>
    </row>
    <row r="195" spans="1:6">
      <c r="A195" s="10"/>
      <c r="B195" s="1"/>
      <c r="C195" s="1"/>
    </row>
    <row r="196" spans="1:6">
      <c r="A196" s="9">
        <v>8</v>
      </c>
      <c r="B196" s="1"/>
      <c r="C196" s="1"/>
    </row>
    <row r="197" spans="1:6">
      <c r="A197" s="9">
        <v>7</v>
      </c>
    </row>
    <row r="198" spans="1:6">
      <c r="A198" s="9">
        <v>9</v>
      </c>
    </row>
    <row r="199" spans="1:6">
      <c r="A199" s="9">
        <v>6</v>
      </c>
    </row>
    <row r="200" spans="1:6">
      <c r="A200" s="9">
        <v>7</v>
      </c>
    </row>
    <row r="201" spans="1:6">
      <c r="A201" s="9">
        <v>8</v>
      </c>
    </row>
    <row r="202" spans="1:6">
      <c r="A202" s="9">
        <v>9</v>
      </c>
    </row>
    <row r="203" spans="1:6">
      <c r="A203" s="9">
        <v>8</v>
      </c>
    </row>
    <row r="204" spans="1:6">
      <c r="A204" s="9">
        <v>7</v>
      </c>
    </row>
    <row r="205" spans="1:6">
      <c r="A205" s="9">
        <v>6</v>
      </c>
    </row>
    <row r="206" spans="1:6">
      <c r="A206" s="9">
        <v>8</v>
      </c>
    </row>
    <row r="207" spans="1:6">
      <c r="A207" s="9">
        <v>9</v>
      </c>
    </row>
    <row r="208" spans="1:6">
      <c r="A208" s="9">
        <v>7</v>
      </c>
    </row>
    <row r="209" spans="1:1">
      <c r="A209" s="9">
        <v>8</v>
      </c>
    </row>
    <row r="210" spans="1:1">
      <c r="A210" s="9">
        <v>7</v>
      </c>
    </row>
    <row r="211" spans="1:1">
      <c r="A211" s="9">
        <v>6</v>
      </c>
    </row>
    <row r="212" spans="1:1">
      <c r="A212" s="9">
        <v>8</v>
      </c>
    </row>
    <row r="213" spans="1:1">
      <c r="A213" s="9">
        <v>9</v>
      </c>
    </row>
    <row r="214" spans="1:1">
      <c r="A214" s="9">
        <v>6</v>
      </c>
    </row>
    <row r="215" spans="1:1">
      <c r="A215" s="9">
        <v>7</v>
      </c>
    </row>
    <row r="216" spans="1:1">
      <c r="A216" s="9">
        <v>8</v>
      </c>
    </row>
    <row r="217" spans="1:1">
      <c r="A217" s="9">
        <v>9</v>
      </c>
    </row>
    <row r="218" spans="1:1">
      <c r="A218" s="9">
        <v>7</v>
      </c>
    </row>
    <row r="219" spans="1:1">
      <c r="A219" s="9">
        <v>6</v>
      </c>
    </row>
    <row r="220" spans="1:1">
      <c r="A220" s="9">
        <v>7</v>
      </c>
    </row>
    <row r="221" spans="1:1">
      <c r="A221" s="9">
        <v>8</v>
      </c>
    </row>
    <row r="222" spans="1:1">
      <c r="A222" s="9">
        <v>9</v>
      </c>
    </row>
    <row r="223" spans="1:1">
      <c r="A223" s="9">
        <v>8</v>
      </c>
    </row>
    <row r="224" spans="1:1">
      <c r="A224" s="9">
        <v>7</v>
      </c>
    </row>
    <row r="225" spans="1:1">
      <c r="A225" s="9">
        <v>6</v>
      </c>
    </row>
    <row r="226" spans="1:1">
      <c r="A226" s="9">
        <v>9</v>
      </c>
    </row>
    <row r="227" spans="1:1">
      <c r="A227" s="9">
        <v>8</v>
      </c>
    </row>
    <row r="228" spans="1:1">
      <c r="A228" s="9">
        <v>7</v>
      </c>
    </row>
    <row r="229" spans="1:1">
      <c r="A229" s="9">
        <v>6</v>
      </c>
    </row>
    <row r="230" spans="1:1">
      <c r="A230" s="9">
        <v>8</v>
      </c>
    </row>
    <row r="231" spans="1:1">
      <c r="A231" s="9">
        <v>9</v>
      </c>
    </row>
    <row r="232" spans="1:1">
      <c r="A232" s="9">
        <v>7</v>
      </c>
    </row>
    <row r="233" spans="1:1">
      <c r="A233" s="9">
        <v>8</v>
      </c>
    </row>
    <row r="234" spans="1:1">
      <c r="A234" s="9">
        <v>7</v>
      </c>
    </row>
    <row r="235" spans="1:1">
      <c r="A235" s="9">
        <v>6</v>
      </c>
    </row>
    <row r="236" spans="1:1">
      <c r="A236" s="9">
        <v>9</v>
      </c>
    </row>
    <row r="237" spans="1:1">
      <c r="A237" s="9">
        <v>8</v>
      </c>
    </row>
    <row r="238" spans="1:1">
      <c r="A238" s="9">
        <v>7</v>
      </c>
    </row>
    <row r="239" spans="1:1">
      <c r="A239" s="9">
        <v>6</v>
      </c>
    </row>
    <row r="240" spans="1:1">
      <c r="A240" s="9">
        <v>7</v>
      </c>
    </row>
    <row r="241" spans="1:2">
      <c r="A241" s="9">
        <v>8</v>
      </c>
    </row>
    <row r="242" spans="1:2">
      <c r="A242" s="9">
        <v>9</v>
      </c>
    </row>
    <row r="243" spans="1:2">
      <c r="A243" s="9">
        <v>8</v>
      </c>
    </row>
    <row r="244" spans="1:2">
      <c r="A244" s="9">
        <v>7</v>
      </c>
    </row>
    <row r="245" spans="1:2">
      <c r="A245" s="9">
        <v>6</v>
      </c>
    </row>
    <row r="246" spans="1:2" ht="15.75" thickBot="1"/>
    <row r="247" spans="1:2">
      <c r="A247" s="15" t="s">
        <v>7</v>
      </c>
      <c r="B247" s="15"/>
    </row>
    <row r="248" spans="1:2">
      <c r="A248" s="2"/>
      <c r="B248" s="2"/>
    </row>
    <row r="249" spans="1:2">
      <c r="A249" s="29" t="s">
        <v>8</v>
      </c>
      <c r="B249" s="29">
        <v>7.5</v>
      </c>
    </row>
    <row r="250" spans="1:2">
      <c r="A250" s="28" t="s">
        <v>9</v>
      </c>
      <c r="B250" s="28">
        <v>0.14638501094227996</v>
      </c>
    </row>
    <row r="251" spans="1:2">
      <c r="A251" s="30" t="s">
        <v>10</v>
      </c>
      <c r="B251" s="30">
        <v>7.5</v>
      </c>
    </row>
    <row r="252" spans="1:2">
      <c r="A252" s="37" t="s">
        <v>11</v>
      </c>
      <c r="B252" s="37">
        <v>8</v>
      </c>
    </row>
    <row r="253" spans="1:2">
      <c r="A253" s="38" t="s">
        <v>12</v>
      </c>
      <c r="B253" s="38">
        <v>1.0350983390135313</v>
      </c>
    </row>
    <row r="254" spans="1:2">
      <c r="A254" s="39" t="s">
        <v>13</v>
      </c>
      <c r="B254" s="39">
        <v>1.0714285714285714</v>
      </c>
    </row>
    <row r="255" spans="1:2">
      <c r="A255" s="28" t="s">
        <v>14</v>
      </c>
      <c r="B255" s="28">
        <v>-1.1205673758865267</v>
      </c>
    </row>
    <row r="256" spans="1:2">
      <c r="A256" s="28" t="s">
        <v>15</v>
      </c>
      <c r="B256" s="28">
        <v>0</v>
      </c>
    </row>
    <row r="257" spans="1:10">
      <c r="A257" s="31" t="s">
        <v>16</v>
      </c>
      <c r="B257" s="31">
        <v>3</v>
      </c>
    </row>
    <row r="258" spans="1:10">
      <c r="A258" s="28" t="s">
        <v>17</v>
      </c>
      <c r="B258" s="28">
        <v>6</v>
      </c>
    </row>
    <row r="259" spans="1:10">
      <c r="A259" s="28" t="s">
        <v>18</v>
      </c>
      <c r="B259" s="28">
        <v>9</v>
      </c>
    </row>
    <row r="260" spans="1:10">
      <c r="A260" s="28" t="s">
        <v>19</v>
      </c>
      <c r="B260" s="28">
        <v>375</v>
      </c>
    </row>
    <row r="261" spans="1:10">
      <c r="A261" s="28" t="s">
        <v>20</v>
      </c>
      <c r="B261" s="28">
        <v>50</v>
      </c>
    </row>
    <row r="262" spans="1:10">
      <c r="B262" s="41">
        <v>0</v>
      </c>
    </row>
    <row r="263" spans="1:10" ht="15.75" thickBot="1">
      <c r="B263" s="41"/>
    </row>
    <row r="264" spans="1:10" ht="34.5" customHeight="1" thickBot="1">
      <c r="A264" s="152" t="s">
        <v>147</v>
      </c>
      <c r="B264" s="153"/>
      <c r="C264" s="153"/>
      <c r="D264" s="153"/>
      <c r="E264" s="153"/>
      <c r="F264" s="153"/>
      <c r="G264" s="153"/>
      <c r="H264" s="153"/>
      <c r="I264" s="153"/>
      <c r="J264" s="154"/>
    </row>
    <row r="265" spans="1:10" ht="30" customHeight="1" thickBot="1">
      <c r="A265" s="133" t="s">
        <v>148</v>
      </c>
      <c r="B265" s="134"/>
      <c r="C265" s="134"/>
      <c r="D265" s="134"/>
      <c r="E265" s="134"/>
      <c r="F265" s="134"/>
      <c r="G265" s="134"/>
      <c r="H265" s="134"/>
      <c r="I265" s="134"/>
      <c r="J265" s="135"/>
    </row>
    <row r="266" spans="1:10" ht="15.75" thickBot="1">
      <c r="B266" s="41"/>
    </row>
    <row r="267" spans="1:10" ht="15.75" thickBot="1">
      <c r="A267" s="103">
        <v>8</v>
      </c>
      <c r="C267" s="67" t="s">
        <v>92</v>
      </c>
      <c r="D267" s="67">
        <f>AVERAGE(A267:A366)</f>
        <v>16.739999999999998</v>
      </c>
      <c r="F267" s="102"/>
      <c r="G267" s="102"/>
      <c r="H267" s="102"/>
      <c r="I267" s="102"/>
      <c r="J267" s="102"/>
    </row>
    <row r="268" spans="1:10" ht="15.75" thickBot="1">
      <c r="A268" s="103">
        <v>9</v>
      </c>
      <c r="B268" s="102"/>
      <c r="C268" s="67" t="s">
        <v>16</v>
      </c>
      <c r="D268" s="67">
        <f>A366-A267</f>
        <v>19</v>
      </c>
      <c r="E268" s="102"/>
      <c r="F268" s="102"/>
      <c r="G268" s="102"/>
      <c r="H268" s="102"/>
      <c r="I268" s="102"/>
      <c r="J268" s="102"/>
    </row>
    <row r="269" spans="1:10" ht="15.75" thickBot="1">
      <c r="A269" s="103">
        <v>10</v>
      </c>
      <c r="B269" s="102"/>
      <c r="C269" s="67" t="s">
        <v>149</v>
      </c>
      <c r="D269" s="90">
        <f>_xlfn.VAR.S(A267:A366)</f>
        <v>17.164040404040421</v>
      </c>
      <c r="E269" s="102"/>
      <c r="F269" s="102"/>
      <c r="G269" s="102"/>
      <c r="H269" s="102"/>
      <c r="I269" s="102"/>
      <c r="J269" s="102"/>
    </row>
    <row r="270" spans="1:10">
      <c r="A270" s="103">
        <v>10</v>
      </c>
      <c r="B270" s="102"/>
      <c r="C270" s="102"/>
      <c r="D270" s="102"/>
      <c r="E270" s="102"/>
      <c r="F270" s="102"/>
      <c r="G270" s="102"/>
      <c r="H270" s="102"/>
      <c r="I270" s="102"/>
      <c r="J270" s="102"/>
    </row>
    <row r="271" spans="1:10">
      <c r="A271" s="103">
        <v>11</v>
      </c>
      <c r="B271" s="102"/>
      <c r="C271" s="102"/>
      <c r="D271" s="102"/>
      <c r="E271" s="102"/>
      <c r="F271" s="102"/>
      <c r="G271" s="102"/>
      <c r="H271" s="102"/>
      <c r="I271" s="102"/>
      <c r="J271" s="102"/>
    </row>
    <row r="272" spans="1:10">
      <c r="A272" s="103">
        <v>11</v>
      </c>
      <c r="B272" s="102"/>
      <c r="C272" s="102"/>
      <c r="D272" s="102"/>
      <c r="E272" s="102"/>
      <c r="F272" s="102"/>
      <c r="G272" s="102"/>
      <c r="H272" s="102"/>
      <c r="I272" s="102"/>
      <c r="J272" s="102"/>
    </row>
    <row r="273" spans="1:10">
      <c r="A273" s="103">
        <v>11</v>
      </c>
      <c r="B273" s="102"/>
      <c r="C273" s="102"/>
      <c r="D273" s="102"/>
      <c r="E273" s="102"/>
      <c r="F273" s="102"/>
      <c r="G273" s="102"/>
      <c r="H273" s="102"/>
      <c r="I273" s="102"/>
      <c r="J273" s="102"/>
    </row>
    <row r="274" spans="1:10">
      <c r="A274" s="103">
        <v>11</v>
      </c>
      <c r="B274" s="102"/>
      <c r="C274" s="102"/>
      <c r="D274" s="102"/>
      <c r="E274" s="102"/>
    </row>
    <row r="275" spans="1:10">
      <c r="A275" s="103">
        <v>11</v>
      </c>
      <c r="B275" s="102"/>
      <c r="C275" s="102"/>
      <c r="D275" s="102"/>
      <c r="E275" s="102"/>
    </row>
    <row r="276" spans="1:10">
      <c r="A276" s="103">
        <v>11</v>
      </c>
      <c r="B276" s="41"/>
    </row>
    <row r="277" spans="1:10">
      <c r="A277" s="103">
        <v>12</v>
      </c>
      <c r="B277" s="41"/>
    </row>
    <row r="278" spans="1:10">
      <c r="A278" s="103">
        <v>12</v>
      </c>
      <c r="B278" s="41"/>
    </row>
    <row r="279" spans="1:10">
      <c r="A279" s="103">
        <v>12</v>
      </c>
      <c r="B279" s="41"/>
    </row>
    <row r="280" spans="1:10">
      <c r="A280" s="103">
        <v>12</v>
      </c>
      <c r="B280" s="41"/>
    </row>
    <row r="281" spans="1:10">
      <c r="A281" s="103">
        <v>12</v>
      </c>
      <c r="B281" s="41"/>
    </row>
    <row r="282" spans="1:10">
      <c r="A282" s="103">
        <v>12</v>
      </c>
      <c r="B282" s="41"/>
    </row>
    <row r="283" spans="1:10">
      <c r="A283" s="103">
        <v>12</v>
      </c>
      <c r="B283" s="41"/>
    </row>
    <row r="284" spans="1:10">
      <c r="A284" s="103">
        <v>13</v>
      </c>
      <c r="B284" s="41"/>
    </row>
    <row r="285" spans="1:10">
      <c r="A285" s="103">
        <v>13</v>
      </c>
      <c r="B285" s="41"/>
    </row>
    <row r="286" spans="1:10">
      <c r="A286" s="103">
        <v>13</v>
      </c>
      <c r="B286" s="41"/>
    </row>
    <row r="287" spans="1:10">
      <c r="A287" s="103">
        <v>13</v>
      </c>
      <c r="B287" s="41"/>
    </row>
    <row r="288" spans="1:10">
      <c r="A288" s="103">
        <v>13</v>
      </c>
      <c r="B288" s="41"/>
    </row>
    <row r="289" spans="1:2">
      <c r="A289" s="103">
        <v>13</v>
      </c>
      <c r="B289" s="41"/>
    </row>
    <row r="290" spans="1:2">
      <c r="A290" s="103">
        <v>13</v>
      </c>
      <c r="B290" s="41"/>
    </row>
    <row r="291" spans="1:2">
      <c r="A291" s="103">
        <v>13</v>
      </c>
      <c r="B291" s="41"/>
    </row>
    <row r="292" spans="1:2">
      <c r="A292" s="103">
        <v>14</v>
      </c>
      <c r="B292" s="41"/>
    </row>
    <row r="293" spans="1:2">
      <c r="A293" s="103">
        <v>14</v>
      </c>
      <c r="B293" s="41"/>
    </row>
    <row r="294" spans="1:2">
      <c r="A294" s="103">
        <v>14</v>
      </c>
      <c r="B294" s="41"/>
    </row>
    <row r="295" spans="1:2">
      <c r="A295" s="103">
        <v>14</v>
      </c>
      <c r="B295" s="41"/>
    </row>
    <row r="296" spans="1:2">
      <c r="A296" s="103">
        <v>14</v>
      </c>
      <c r="B296" s="41"/>
    </row>
    <row r="297" spans="1:2">
      <c r="A297" s="103">
        <v>14</v>
      </c>
      <c r="B297" s="41"/>
    </row>
    <row r="298" spans="1:2">
      <c r="A298" s="103">
        <v>14</v>
      </c>
      <c r="B298" s="41"/>
    </row>
    <row r="299" spans="1:2">
      <c r="A299" s="103">
        <v>14</v>
      </c>
      <c r="B299" s="41"/>
    </row>
    <row r="300" spans="1:2">
      <c r="A300" s="103">
        <v>15</v>
      </c>
      <c r="B300" s="41"/>
    </row>
    <row r="301" spans="1:2">
      <c r="A301" s="103">
        <v>15</v>
      </c>
      <c r="B301" s="41"/>
    </row>
    <row r="302" spans="1:2">
      <c r="A302" s="103">
        <v>15</v>
      </c>
      <c r="B302" s="41"/>
    </row>
    <row r="303" spans="1:2">
      <c r="A303" s="103">
        <v>15</v>
      </c>
      <c r="B303" s="41"/>
    </row>
    <row r="304" spans="1:2">
      <c r="A304" s="103">
        <v>15</v>
      </c>
      <c r="B304" s="41"/>
    </row>
    <row r="305" spans="1:2">
      <c r="A305" s="103">
        <v>15</v>
      </c>
      <c r="B305" s="41"/>
    </row>
    <row r="306" spans="1:2">
      <c r="A306" s="103">
        <v>15</v>
      </c>
      <c r="B306" s="41"/>
    </row>
    <row r="307" spans="1:2">
      <c r="A307" s="103">
        <v>16</v>
      </c>
      <c r="B307" s="41"/>
    </row>
    <row r="308" spans="1:2">
      <c r="A308" s="103">
        <v>16</v>
      </c>
      <c r="B308" s="41"/>
    </row>
    <row r="309" spans="1:2">
      <c r="A309" s="103">
        <v>16</v>
      </c>
      <c r="B309" s="41"/>
    </row>
    <row r="310" spans="1:2">
      <c r="A310" s="103">
        <v>16</v>
      </c>
      <c r="B310" s="41"/>
    </row>
    <row r="311" spans="1:2">
      <c r="A311" s="103">
        <v>16</v>
      </c>
      <c r="B311" s="41"/>
    </row>
    <row r="312" spans="1:2">
      <c r="A312" s="103">
        <v>16</v>
      </c>
      <c r="B312" s="41"/>
    </row>
    <row r="313" spans="1:2">
      <c r="A313" s="103">
        <v>16</v>
      </c>
      <c r="B313" s="41"/>
    </row>
    <row r="314" spans="1:2">
      <c r="A314" s="103">
        <v>16</v>
      </c>
      <c r="B314" s="41"/>
    </row>
    <row r="315" spans="1:2">
      <c r="A315" s="103">
        <v>16</v>
      </c>
      <c r="B315" s="41"/>
    </row>
    <row r="316" spans="1:2">
      <c r="A316" s="103">
        <v>16</v>
      </c>
      <c r="B316" s="41"/>
    </row>
    <row r="317" spans="1:2">
      <c r="A317" s="103">
        <v>16</v>
      </c>
      <c r="B317" s="41"/>
    </row>
    <row r="318" spans="1:2">
      <c r="A318" s="103">
        <v>17</v>
      </c>
      <c r="B318" s="41"/>
    </row>
    <row r="319" spans="1:2">
      <c r="A319" s="103">
        <v>17</v>
      </c>
      <c r="B319" s="41"/>
    </row>
    <row r="320" spans="1:2">
      <c r="A320" s="103">
        <v>17</v>
      </c>
      <c r="B320" s="41"/>
    </row>
    <row r="321" spans="1:2">
      <c r="A321" s="103">
        <v>17</v>
      </c>
      <c r="B321" s="41"/>
    </row>
    <row r="322" spans="1:2">
      <c r="A322" s="103">
        <v>17</v>
      </c>
      <c r="B322" s="41"/>
    </row>
    <row r="323" spans="1:2">
      <c r="A323" s="103">
        <v>17</v>
      </c>
      <c r="B323" s="41"/>
    </row>
    <row r="324" spans="1:2">
      <c r="A324" s="103">
        <v>17</v>
      </c>
      <c r="B324" s="41"/>
    </row>
    <row r="325" spans="1:2">
      <c r="A325" s="103">
        <v>18</v>
      </c>
      <c r="B325" s="41"/>
    </row>
    <row r="326" spans="1:2">
      <c r="A326" s="103">
        <v>18</v>
      </c>
      <c r="B326" s="41"/>
    </row>
    <row r="327" spans="1:2">
      <c r="A327" s="103">
        <v>18</v>
      </c>
      <c r="B327" s="41"/>
    </row>
    <row r="328" spans="1:2">
      <c r="A328" s="103">
        <v>18</v>
      </c>
      <c r="B328" s="41"/>
    </row>
    <row r="329" spans="1:2">
      <c r="A329" s="103">
        <v>18</v>
      </c>
      <c r="B329" s="41"/>
    </row>
    <row r="330" spans="1:2">
      <c r="A330" s="103">
        <v>18</v>
      </c>
      <c r="B330" s="41"/>
    </row>
    <row r="331" spans="1:2">
      <c r="A331" s="103">
        <v>18</v>
      </c>
      <c r="B331" s="41"/>
    </row>
    <row r="332" spans="1:2">
      <c r="A332" s="103">
        <v>18</v>
      </c>
      <c r="B332" s="41"/>
    </row>
    <row r="333" spans="1:2">
      <c r="A333" s="103">
        <v>19</v>
      </c>
      <c r="B333" s="41"/>
    </row>
    <row r="334" spans="1:2">
      <c r="A334" s="103">
        <v>19</v>
      </c>
      <c r="B334" s="41"/>
    </row>
    <row r="335" spans="1:2">
      <c r="A335" s="103">
        <v>19</v>
      </c>
      <c r="B335" s="41"/>
    </row>
    <row r="336" spans="1:2">
      <c r="A336" s="103">
        <v>19</v>
      </c>
      <c r="B336" s="41"/>
    </row>
    <row r="337" spans="1:2">
      <c r="A337" s="103">
        <v>19</v>
      </c>
      <c r="B337" s="41"/>
    </row>
    <row r="338" spans="1:2">
      <c r="A338" s="103">
        <v>19</v>
      </c>
      <c r="B338" s="41"/>
    </row>
    <row r="339" spans="1:2">
      <c r="A339" s="103">
        <v>19</v>
      </c>
      <c r="B339" s="41"/>
    </row>
    <row r="340" spans="1:2">
      <c r="A340" s="103">
        <v>19</v>
      </c>
      <c r="B340" s="41"/>
    </row>
    <row r="341" spans="1:2">
      <c r="A341" s="103">
        <v>19</v>
      </c>
      <c r="B341" s="41"/>
    </row>
    <row r="342" spans="1:2">
      <c r="A342" s="103">
        <v>20</v>
      </c>
      <c r="B342" s="41"/>
    </row>
    <row r="343" spans="1:2">
      <c r="A343" s="103">
        <v>20</v>
      </c>
      <c r="B343" s="41"/>
    </row>
    <row r="344" spans="1:2">
      <c r="A344" s="103">
        <v>20</v>
      </c>
      <c r="B344" s="41"/>
    </row>
    <row r="345" spans="1:2">
      <c r="A345" s="103">
        <v>20</v>
      </c>
      <c r="B345" s="41"/>
    </row>
    <row r="346" spans="1:2">
      <c r="A346" s="103">
        <v>20</v>
      </c>
      <c r="B346" s="41"/>
    </row>
    <row r="347" spans="1:2">
      <c r="A347" s="103">
        <v>20</v>
      </c>
      <c r="B347" s="41"/>
    </row>
    <row r="348" spans="1:2">
      <c r="A348" s="103">
        <v>21</v>
      </c>
      <c r="B348" s="41"/>
    </row>
    <row r="349" spans="1:2">
      <c r="A349" s="103">
        <v>21</v>
      </c>
      <c r="B349" s="41"/>
    </row>
    <row r="350" spans="1:2">
      <c r="A350" s="103">
        <v>21</v>
      </c>
      <c r="B350" s="41"/>
    </row>
    <row r="351" spans="1:2">
      <c r="A351" s="103">
        <v>21</v>
      </c>
      <c r="B351" s="41"/>
    </row>
    <row r="352" spans="1:2">
      <c r="A352" s="103">
        <v>21</v>
      </c>
      <c r="B352" s="41"/>
    </row>
    <row r="353" spans="1:6">
      <c r="A353" s="103">
        <v>22</v>
      </c>
      <c r="B353" s="41"/>
    </row>
    <row r="354" spans="1:6">
      <c r="A354" s="103">
        <v>22</v>
      </c>
      <c r="B354" s="41"/>
    </row>
    <row r="355" spans="1:6">
      <c r="A355" s="103">
        <v>22</v>
      </c>
      <c r="B355" s="41"/>
    </row>
    <row r="356" spans="1:6">
      <c r="A356" s="103">
        <v>22</v>
      </c>
      <c r="B356" s="41"/>
    </row>
    <row r="357" spans="1:6">
      <c r="A357" s="103">
        <v>22</v>
      </c>
      <c r="B357" s="41"/>
    </row>
    <row r="358" spans="1:6">
      <c r="A358" s="103">
        <v>23</v>
      </c>
      <c r="B358" s="41"/>
    </row>
    <row r="359" spans="1:6">
      <c r="A359" s="103">
        <v>23</v>
      </c>
      <c r="B359" s="41"/>
    </row>
    <row r="360" spans="1:6">
      <c r="A360" s="103">
        <v>23</v>
      </c>
      <c r="B360" s="41"/>
    </row>
    <row r="361" spans="1:6">
      <c r="A361" s="103">
        <v>24</v>
      </c>
      <c r="B361" s="41"/>
    </row>
    <row r="362" spans="1:6">
      <c r="A362" s="103">
        <v>25</v>
      </c>
      <c r="B362" s="41"/>
    </row>
    <row r="363" spans="1:6">
      <c r="A363" s="103">
        <v>25</v>
      </c>
      <c r="B363" s="41"/>
    </row>
    <row r="364" spans="1:6">
      <c r="A364" s="103">
        <v>25</v>
      </c>
      <c r="B364" s="41"/>
    </row>
    <row r="365" spans="1:6">
      <c r="A365" s="103">
        <v>26</v>
      </c>
      <c r="B365" s="41"/>
    </row>
    <row r="366" spans="1:6">
      <c r="A366" s="103">
        <v>27</v>
      </c>
      <c r="B366" s="41"/>
    </row>
    <row r="367" spans="1:6" ht="15.75" thickBot="1"/>
    <row r="368" spans="1:6" ht="49.5" customHeight="1" thickBot="1">
      <c r="A368" s="143" t="s">
        <v>51</v>
      </c>
      <c r="B368" s="153"/>
      <c r="C368" s="153"/>
      <c r="D368" s="153"/>
      <c r="E368" s="153"/>
      <c r="F368" s="154"/>
    </row>
    <row r="369" spans="1:11" ht="49.5" customHeight="1" thickBot="1">
      <c r="A369" s="133" t="s">
        <v>52</v>
      </c>
      <c r="B369" s="134"/>
      <c r="C369" s="134"/>
      <c r="D369" s="134"/>
      <c r="E369" s="134"/>
      <c r="F369" s="135"/>
    </row>
    <row r="370" spans="1:11" ht="15.75" thickBot="1"/>
    <row r="371" spans="1:11" ht="15.75" thickBot="1">
      <c r="A371" s="50" t="s">
        <v>53</v>
      </c>
      <c r="B371" s="47">
        <v>30</v>
      </c>
      <c r="C371" s="42">
        <v>32</v>
      </c>
      <c r="D371" s="42">
        <v>33</v>
      </c>
      <c r="E371" s="42">
        <v>28</v>
      </c>
      <c r="F371" s="42">
        <v>31</v>
      </c>
      <c r="G371" s="42">
        <v>30</v>
      </c>
      <c r="H371" s="42">
        <v>29</v>
      </c>
      <c r="I371" s="42">
        <v>30</v>
      </c>
      <c r="J371" s="42">
        <v>32</v>
      </c>
      <c r="K371" s="43">
        <v>31</v>
      </c>
    </row>
    <row r="372" spans="1:11" ht="15.75" thickBot="1">
      <c r="A372" s="50" t="s">
        <v>54</v>
      </c>
      <c r="B372" s="48">
        <v>25</v>
      </c>
      <c r="C372" s="8">
        <v>27</v>
      </c>
      <c r="D372" s="8">
        <v>26</v>
      </c>
      <c r="E372" s="8">
        <v>23</v>
      </c>
      <c r="F372" s="8">
        <v>28</v>
      </c>
      <c r="G372" s="8">
        <v>24</v>
      </c>
      <c r="H372" s="8">
        <v>26</v>
      </c>
      <c r="I372" s="8">
        <v>25</v>
      </c>
      <c r="J372" s="8">
        <v>27</v>
      </c>
      <c r="K372" s="44">
        <v>28</v>
      </c>
    </row>
    <row r="373" spans="1:11" ht="15.75" thickBot="1">
      <c r="A373" s="50" t="s">
        <v>55</v>
      </c>
      <c r="B373" s="48">
        <v>22</v>
      </c>
      <c r="C373" s="8">
        <v>23</v>
      </c>
      <c r="D373" s="8">
        <v>20</v>
      </c>
      <c r="E373" s="8">
        <v>25</v>
      </c>
      <c r="F373" s="8">
        <v>21</v>
      </c>
      <c r="G373" s="8">
        <v>24</v>
      </c>
      <c r="H373" s="8">
        <v>23</v>
      </c>
      <c r="I373" s="8">
        <v>22</v>
      </c>
      <c r="J373" s="8">
        <v>25</v>
      </c>
      <c r="K373" s="44">
        <v>24</v>
      </c>
    </row>
    <row r="374" spans="1:11" ht="15.75" thickBot="1">
      <c r="A374" s="50" t="s">
        <v>56</v>
      </c>
      <c r="B374" s="48">
        <v>18</v>
      </c>
      <c r="C374" s="8">
        <v>17</v>
      </c>
      <c r="D374" s="8">
        <v>19</v>
      </c>
      <c r="E374" s="8">
        <v>20</v>
      </c>
      <c r="F374" s="8">
        <v>21</v>
      </c>
      <c r="G374" s="8">
        <v>18</v>
      </c>
      <c r="H374" s="8">
        <v>19</v>
      </c>
      <c r="I374" s="8">
        <v>17</v>
      </c>
      <c r="J374" s="8">
        <v>20</v>
      </c>
      <c r="K374" s="44">
        <v>19</v>
      </c>
    </row>
    <row r="375" spans="1:11" ht="15.75" thickBot="1">
      <c r="A375" s="50" t="s">
        <v>57</v>
      </c>
      <c r="B375" s="49">
        <v>35</v>
      </c>
      <c r="C375" s="45">
        <v>36</v>
      </c>
      <c r="D375" s="45">
        <v>34</v>
      </c>
      <c r="E375" s="45">
        <v>35</v>
      </c>
      <c r="F375" s="45">
        <v>33</v>
      </c>
      <c r="G375" s="45">
        <v>34</v>
      </c>
      <c r="H375" s="45">
        <v>32</v>
      </c>
      <c r="I375" s="45">
        <v>33</v>
      </c>
      <c r="J375" s="45">
        <v>36</v>
      </c>
      <c r="K375" s="46">
        <v>34</v>
      </c>
    </row>
    <row r="376" spans="1:11" ht="15.75" thickBot="1"/>
    <row r="377" spans="1:11">
      <c r="A377" s="164" t="s">
        <v>53</v>
      </c>
      <c r="B377" s="164"/>
      <c r="E377" s="164" t="s">
        <v>54</v>
      </c>
      <c r="F377" s="164"/>
      <c r="I377" s="164" t="s">
        <v>55</v>
      </c>
      <c r="J377" s="164"/>
    </row>
    <row r="378" spans="1:11">
      <c r="A378" s="2"/>
      <c r="B378" s="2"/>
      <c r="E378" s="2"/>
      <c r="F378" s="2"/>
      <c r="I378" s="2"/>
      <c r="J378" s="2"/>
    </row>
    <row r="379" spans="1:11">
      <c r="A379" s="51" t="s">
        <v>8</v>
      </c>
      <c r="B379" s="51">
        <v>30.6</v>
      </c>
      <c r="E379" s="51" t="s">
        <v>8</v>
      </c>
      <c r="F379" s="51">
        <v>25.9</v>
      </c>
      <c r="I379" s="51" t="s">
        <v>8</v>
      </c>
      <c r="J379" s="51">
        <v>22.9</v>
      </c>
    </row>
    <row r="380" spans="1:11">
      <c r="A380" s="25" t="s">
        <v>9</v>
      </c>
      <c r="B380" s="25">
        <v>0.47609522856952335</v>
      </c>
      <c r="E380" s="25" t="s">
        <v>9</v>
      </c>
      <c r="F380" s="25">
        <v>0.52599112793531677</v>
      </c>
      <c r="I380" s="25" t="s">
        <v>9</v>
      </c>
      <c r="J380" s="25">
        <v>0.52599112793531677</v>
      </c>
    </row>
    <row r="381" spans="1:11">
      <c r="A381" s="52" t="s">
        <v>10</v>
      </c>
      <c r="B381" s="52">
        <v>30.5</v>
      </c>
      <c r="E381" s="52" t="s">
        <v>10</v>
      </c>
      <c r="F381" s="52">
        <v>26</v>
      </c>
      <c r="I381" s="52" t="s">
        <v>10</v>
      </c>
      <c r="J381" s="52">
        <v>23</v>
      </c>
    </row>
    <row r="382" spans="1:11">
      <c r="A382" s="53" t="s">
        <v>11</v>
      </c>
      <c r="B382" s="53">
        <v>30</v>
      </c>
      <c r="E382" s="53" t="s">
        <v>11</v>
      </c>
      <c r="F382" s="53">
        <v>25</v>
      </c>
      <c r="I382" s="53" t="s">
        <v>11</v>
      </c>
      <c r="J382" s="53">
        <v>22</v>
      </c>
    </row>
    <row r="383" spans="1:11">
      <c r="A383" s="54" t="s">
        <v>12</v>
      </c>
      <c r="B383" s="54">
        <v>1.5055453054181622</v>
      </c>
      <c r="E383" s="54" t="s">
        <v>12</v>
      </c>
      <c r="F383" s="54">
        <v>1.6633299933166201</v>
      </c>
      <c r="I383" s="54" t="s">
        <v>12</v>
      </c>
      <c r="J383" s="54">
        <v>1.6633299933166201</v>
      </c>
    </row>
    <row r="384" spans="1:11">
      <c r="A384" s="55" t="s">
        <v>13</v>
      </c>
      <c r="B384" s="55">
        <v>2.2666666666666675</v>
      </c>
      <c r="E384" s="55" t="s">
        <v>13</v>
      </c>
      <c r="F384" s="55">
        <v>2.7666666666666675</v>
      </c>
      <c r="I384" s="55" t="s">
        <v>13</v>
      </c>
      <c r="J384" s="55">
        <v>2.7666666666666675</v>
      </c>
    </row>
    <row r="385" spans="1:10">
      <c r="A385" s="25" t="s">
        <v>14</v>
      </c>
      <c r="B385" s="25">
        <v>-0.36517548195749105</v>
      </c>
      <c r="E385" s="25" t="s">
        <v>14</v>
      </c>
      <c r="F385" s="25">
        <v>-0.72102523692014664</v>
      </c>
      <c r="I385" s="25" t="s">
        <v>14</v>
      </c>
      <c r="J385" s="25">
        <v>-0.72102523692014664</v>
      </c>
    </row>
    <row r="386" spans="1:10">
      <c r="A386" s="25" t="s">
        <v>15</v>
      </c>
      <c r="B386" s="25">
        <v>-0.11721373485089842</v>
      </c>
      <c r="E386" s="25" t="s">
        <v>15</v>
      </c>
      <c r="F386" s="25">
        <v>-0.34768401660268666</v>
      </c>
      <c r="I386" s="25" t="s">
        <v>15</v>
      </c>
      <c r="J386" s="25">
        <v>-0.34768401660268666</v>
      </c>
    </row>
    <row r="387" spans="1:10">
      <c r="A387" s="56" t="s">
        <v>16</v>
      </c>
      <c r="B387" s="56">
        <v>5</v>
      </c>
      <c r="E387" s="56" t="s">
        <v>16</v>
      </c>
      <c r="F387" s="56">
        <v>5</v>
      </c>
      <c r="I387" s="56" t="s">
        <v>16</v>
      </c>
      <c r="J387" s="56">
        <v>5</v>
      </c>
    </row>
    <row r="388" spans="1:10">
      <c r="A388" s="25" t="s">
        <v>17</v>
      </c>
      <c r="B388" s="25">
        <v>28</v>
      </c>
      <c r="E388" s="25" t="s">
        <v>17</v>
      </c>
      <c r="F388" s="25">
        <v>23</v>
      </c>
      <c r="I388" s="25" t="s">
        <v>17</v>
      </c>
      <c r="J388" s="25">
        <v>20</v>
      </c>
    </row>
    <row r="389" spans="1:10">
      <c r="A389" s="25" t="s">
        <v>18</v>
      </c>
      <c r="B389" s="25">
        <v>33</v>
      </c>
      <c r="E389" s="25" t="s">
        <v>18</v>
      </c>
      <c r="F389" s="25">
        <v>28</v>
      </c>
      <c r="I389" s="25" t="s">
        <v>18</v>
      </c>
      <c r="J389" s="25">
        <v>25</v>
      </c>
    </row>
    <row r="390" spans="1:10">
      <c r="A390" s="25" t="s">
        <v>19</v>
      </c>
      <c r="B390" s="25">
        <v>306</v>
      </c>
      <c r="E390" s="25" t="s">
        <v>19</v>
      </c>
      <c r="F390" s="25">
        <v>259</v>
      </c>
      <c r="I390" s="25" t="s">
        <v>19</v>
      </c>
      <c r="J390" s="25">
        <v>229</v>
      </c>
    </row>
    <row r="391" spans="1:10" ht="15.75" thickBot="1">
      <c r="A391" s="25" t="s">
        <v>20</v>
      </c>
      <c r="B391" s="25">
        <v>10</v>
      </c>
      <c r="E391" s="40" t="s">
        <v>20</v>
      </c>
      <c r="F391" s="40">
        <v>10</v>
      </c>
      <c r="I391" s="25" t="s">
        <v>20</v>
      </c>
      <c r="J391" s="25">
        <v>10</v>
      </c>
    </row>
    <row r="392" spans="1:10">
      <c r="B392">
        <v>0</v>
      </c>
      <c r="F392">
        <v>0</v>
      </c>
      <c r="J392">
        <v>0</v>
      </c>
    </row>
    <row r="393" spans="1:10" ht="15.75" thickBot="1"/>
    <row r="394" spans="1:10">
      <c r="A394" s="164" t="s">
        <v>56</v>
      </c>
      <c r="B394" s="164"/>
      <c r="E394" s="164" t="s">
        <v>57</v>
      </c>
      <c r="F394" s="164"/>
    </row>
    <row r="395" spans="1:10">
      <c r="A395" s="2"/>
      <c r="B395" s="2"/>
      <c r="E395" s="2"/>
      <c r="F395" s="2"/>
    </row>
    <row r="396" spans="1:10">
      <c r="A396" s="51" t="s">
        <v>8</v>
      </c>
      <c r="B396" s="51">
        <v>18.8</v>
      </c>
      <c r="E396" s="51" t="s">
        <v>8</v>
      </c>
      <c r="F396" s="51">
        <v>34.200000000000003</v>
      </c>
    </row>
    <row r="397" spans="1:10">
      <c r="A397" s="25" t="s">
        <v>9</v>
      </c>
      <c r="B397" s="25">
        <v>0.41633319989322654</v>
      </c>
      <c r="E397" s="25" t="s">
        <v>9</v>
      </c>
      <c r="F397" s="25">
        <v>0.41633319989322654</v>
      </c>
    </row>
    <row r="398" spans="1:10">
      <c r="A398" s="52" t="s">
        <v>10</v>
      </c>
      <c r="B398" s="52">
        <v>19</v>
      </c>
      <c r="E398" s="52" t="s">
        <v>10</v>
      </c>
      <c r="F398" s="52">
        <v>34</v>
      </c>
    </row>
    <row r="399" spans="1:10">
      <c r="A399" s="53" t="s">
        <v>11</v>
      </c>
      <c r="B399" s="53">
        <v>19</v>
      </c>
      <c r="E399" s="53" t="s">
        <v>11</v>
      </c>
      <c r="F399" s="53">
        <v>34</v>
      </c>
    </row>
    <row r="400" spans="1:10">
      <c r="A400" s="54" t="s">
        <v>12</v>
      </c>
      <c r="B400" s="54">
        <v>1.3165611772087666</v>
      </c>
      <c r="E400" s="54" t="s">
        <v>12</v>
      </c>
      <c r="F400" s="54">
        <v>1.3165611772087666</v>
      </c>
    </row>
    <row r="401" spans="1:6">
      <c r="A401" s="55" t="s">
        <v>13</v>
      </c>
      <c r="B401" s="55">
        <v>1.7333333333333332</v>
      </c>
      <c r="E401" s="55" t="s">
        <v>13</v>
      </c>
      <c r="F401" s="55">
        <v>1.7333333333333332</v>
      </c>
    </row>
    <row r="402" spans="1:6">
      <c r="A402" s="25" t="s">
        <v>14</v>
      </c>
      <c r="B402" s="25">
        <v>-0.7512679628064256</v>
      </c>
      <c r="E402" s="25" t="s">
        <v>14</v>
      </c>
      <c r="F402" s="25">
        <v>-0.75126796280642383</v>
      </c>
    </row>
    <row r="403" spans="1:6">
      <c r="A403" s="25" t="s">
        <v>15</v>
      </c>
      <c r="B403" s="25">
        <v>8.7640906766853641E-2</v>
      </c>
      <c r="E403" s="25" t="s">
        <v>15</v>
      </c>
      <c r="F403" s="25">
        <v>-8.7640906766863744E-2</v>
      </c>
    </row>
    <row r="404" spans="1:6">
      <c r="A404" s="56" t="s">
        <v>16</v>
      </c>
      <c r="B404" s="56">
        <v>4</v>
      </c>
      <c r="E404" s="56" t="s">
        <v>16</v>
      </c>
      <c r="F404" s="56">
        <v>4</v>
      </c>
    </row>
    <row r="405" spans="1:6">
      <c r="A405" s="25" t="s">
        <v>17</v>
      </c>
      <c r="B405" s="25">
        <v>17</v>
      </c>
      <c r="E405" s="25" t="s">
        <v>17</v>
      </c>
      <c r="F405" s="25">
        <v>32</v>
      </c>
    </row>
    <row r="406" spans="1:6">
      <c r="A406" s="25" t="s">
        <v>18</v>
      </c>
      <c r="B406" s="25">
        <v>21</v>
      </c>
      <c r="E406" s="25" t="s">
        <v>18</v>
      </c>
      <c r="F406" s="25">
        <v>36</v>
      </c>
    </row>
    <row r="407" spans="1:6">
      <c r="A407" s="25" t="s">
        <v>19</v>
      </c>
      <c r="B407" s="25">
        <v>188</v>
      </c>
      <c r="E407" s="25" t="s">
        <v>19</v>
      </c>
      <c r="F407" s="25">
        <v>342</v>
      </c>
    </row>
    <row r="408" spans="1:6">
      <c r="A408" s="25" t="s">
        <v>20</v>
      </c>
      <c r="B408" s="25">
        <v>10</v>
      </c>
      <c r="E408" s="25" t="s">
        <v>20</v>
      </c>
      <c r="F408" s="25">
        <v>10</v>
      </c>
    </row>
    <row r="409" spans="1:6">
      <c r="B409">
        <v>0</v>
      </c>
      <c r="F409">
        <v>0</v>
      </c>
    </row>
  </sheetData>
  <sortState xmlns:xlrd2="http://schemas.microsoft.com/office/spreadsheetml/2017/richdata2" ref="A267:A366">
    <sortCondition ref="A267:A366"/>
  </sortState>
  <mergeCells count="21">
    <mergeCell ref="A369:F369"/>
    <mergeCell ref="A377:B377"/>
    <mergeCell ref="E377:F377"/>
    <mergeCell ref="I377:J377"/>
    <mergeCell ref="A394:B394"/>
    <mergeCell ref="E394:F394"/>
    <mergeCell ref="A1:F1"/>
    <mergeCell ref="A3:F3"/>
    <mergeCell ref="A89:F89"/>
    <mergeCell ref="A160:F160"/>
    <mergeCell ref="A161:F161"/>
    <mergeCell ref="A37:F37"/>
    <mergeCell ref="A88:F88"/>
    <mergeCell ref="A5:F5"/>
    <mergeCell ref="A34:F34"/>
    <mergeCell ref="A36:F36"/>
    <mergeCell ref="A265:J265"/>
    <mergeCell ref="A264:J264"/>
    <mergeCell ref="A193:F193"/>
    <mergeCell ref="A194:F194"/>
    <mergeCell ref="A368:F3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37AF5-2379-4B2F-AB58-3B1834E0408F}">
  <dimension ref="A1:Q377"/>
  <sheetViews>
    <sheetView topLeftCell="A350" workbookViewId="0">
      <selection activeCell="F373" sqref="F373"/>
    </sheetView>
  </sheetViews>
  <sheetFormatPr defaultRowHeight="15"/>
  <cols>
    <col min="1" max="1" width="17.42578125" bestFit="1" customWidth="1"/>
    <col min="2" max="2" width="10.5703125" bestFit="1" customWidth="1"/>
    <col min="3" max="3" width="10.7109375" bestFit="1" customWidth="1"/>
    <col min="4" max="4" width="10.5703125" bestFit="1" customWidth="1"/>
    <col min="6" max="7" width="10.5703125" bestFit="1" customWidth="1"/>
  </cols>
  <sheetData>
    <row r="1" spans="1:16" ht="16.5" thickBot="1">
      <c r="A1" s="168" t="s">
        <v>229</v>
      </c>
      <c r="B1" s="169"/>
      <c r="C1" s="169"/>
      <c r="D1" s="169"/>
      <c r="E1" s="169"/>
      <c r="F1" s="169"/>
      <c r="G1" s="169"/>
      <c r="H1" s="169"/>
      <c r="I1" s="169"/>
      <c r="J1" s="170"/>
    </row>
    <row r="2" spans="1:16" ht="33" customHeight="1" thickBot="1">
      <c r="A2" s="143" t="s">
        <v>58</v>
      </c>
      <c r="B2" s="144"/>
      <c r="C2" s="144"/>
      <c r="D2" s="144"/>
      <c r="E2" s="144"/>
      <c r="F2" s="144"/>
      <c r="G2" s="144"/>
      <c r="H2" s="144"/>
      <c r="I2" s="144"/>
      <c r="J2" s="145"/>
    </row>
    <row r="3" spans="1:16" ht="30" customHeight="1" thickBot="1">
      <c r="A3" s="133" t="s">
        <v>59</v>
      </c>
      <c r="B3" s="134"/>
      <c r="C3" s="134"/>
      <c r="D3" s="134"/>
      <c r="E3" s="134"/>
      <c r="F3" s="134"/>
      <c r="G3" s="134"/>
      <c r="H3" s="134"/>
      <c r="I3" s="134"/>
      <c r="J3" s="135"/>
    </row>
    <row r="4" spans="1:16" ht="15.75" thickBot="1"/>
    <row r="5" spans="1:16" ht="15.75" thickBot="1">
      <c r="A5" s="50" t="s">
        <v>60</v>
      </c>
      <c r="C5" s="65" t="s">
        <v>61</v>
      </c>
      <c r="D5" s="64" t="s">
        <v>63</v>
      </c>
    </row>
    <row r="6" spans="1:16">
      <c r="A6" s="16">
        <v>27</v>
      </c>
      <c r="C6" s="62">
        <v>27</v>
      </c>
      <c r="D6" s="63">
        <v>3</v>
      </c>
    </row>
    <row r="7" spans="1:16">
      <c r="A7" s="9">
        <v>27</v>
      </c>
      <c r="C7" s="60">
        <v>28</v>
      </c>
      <c r="D7" s="61">
        <v>5</v>
      </c>
    </row>
    <row r="8" spans="1:16">
      <c r="A8" s="9">
        <v>27</v>
      </c>
      <c r="C8" s="60">
        <v>29</v>
      </c>
      <c r="D8" s="61">
        <v>7</v>
      </c>
      <c r="H8" s="57"/>
      <c r="P8" s="10"/>
    </row>
    <row r="9" spans="1:16">
      <c r="A9" s="9">
        <v>28</v>
      </c>
      <c r="C9" s="60">
        <v>30</v>
      </c>
      <c r="D9" s="61">
        <v>6</v>
      </c>
      <c r="H9" s="57"/>
      <c r="P9" s="10"/>
    </row>
    <row r="10" spans="1:16">
      <c r="A10" s="9">
        <v>28</v>
      </c>
      <c r="C10" s="60">
        <v>31</v>
      </c>
      <c r="D10" s="61">
        <v>10</v>
      </c>
      <c r="H10" s="57"/>
      <c r="P10" s="10"/>
    </row>
    <row r="11" spans="1:16">
      <c r="A11" s="9">
        <v>28</v>
      </c>
      <c r="C11" s="60">
        <v>32</v>
      </c>
      <c r="D11" s="61">
        <v>5</v>
      </c>
      <c r="H11" s="57"/>
      <c r="P11" s="10"/>
    </row>
    <row r="12" spans="1:16">
      <c r="A12" s="9">
        <v>28</v>
      </c>
      <c r="C12" s="60">
        <v>33</v>
      </c>
      <c r="D12" s="61">
        <v>7</v>
      </c>
      <c r="H12" s="57"/>
      <c r="P12" s="10"/>
    </row>
    <row r="13" spans="1:16">
      <c r="A13" s="9">
        <v>28</v>
      </c>
      <c r="C13" s="60">
        <v>34</v>
      </c>
      <c r="D13" s="61">
        <v>3</v>
      </c>
      <c r="H13" s="57"/>
      <c r="P13" s="10"/>
    </row>
    <row r="14" spans="1:16">
      <c r="A14" s="9">
        <v>29</v>
      </c>
      <c r="C14" s="60">
        <v>35</v>
      </c>
      <c r="D14" s="61">
        <v>9</v>
      </c>
      <c r="H14" s="57"/>
      <c r="P14" s="10"/>
    </row>
    <row r="15" spans="1:16">
      <c r="A15" s="9">
        <v>29</v>
      </c>
      <c r="C15" s="60">
        <v>36</v>
      </c>
      <c r="D15" s="61">
        <v>7</v>
      </c>
      <c r="H15" s="57"/>
      <c r="P15" s="10"/>
    </row>
    <row r="16" spans="1:16">
      <c r="A16" s="9">
        <v>29</v>
      </c>
      <c r="C16" s="60">
        <v>37</v>
      </c>
      <c r="D16" s="61">
        <v>5</v>
      </c>
      <c r="H16" s="57"/>
      <c r="P16" s="10"/>
    </row>
    <row r="17" spans="1:16">
      <c r="A17" s="9">
        <v>29</v>
      </c>
      <c r="C17" s="60">
        <v>38</v>
      </c>
      <c r="D17" s="61">
        <v>6</v>
      </c>
      <c r="H17" s="57"/>
      <c r="P17" s="10"/>
    </row>
    <row r="18" spans="1:16">
      <c r="A18" s="9">
        <v>29</v>
      </c>
      <c r="C18" s="60">
        <v>39</v>
      </c>
      <c r="D18" s="61">
        <v>7</v>
      </c>
      <c r="H18" s="57"/>
      <c r="P18" s="10"/>
    </row>
    <row r="19" spans="1:16">
      <c r="A19" s="9">
        <v>29</v>
      </c>
      <c r="C19" s="60">
        <v>40</v>
      </c>
      <c r="D19" s="61">
        <v>6</v>
      </c>
      <c r="H19" s="57"/>
      <c r="P19" s="10"/>
    </row>
    <row r="20" spans="1:16">
      <c r="A20" s="9">
        <v>29</v>
      </c>
      <c r="C20" s="60">
        <v>41</v>
      </c>
      <c r="D20" s="61">
        <v>4</v>
      </c>
      <c r="H20" s="57"/>
      <c r="P20" s="10"/>
    </row>
    <row r="21" spans="1:16">
      <c r="A21" s="9">
        <v>30</v>
      </c>
      <c r="C21" s="60">
        <v>42</v>
      </c>
      <c r="D21" s="61">
        <v>2</v>
      </c>
      <c r="H21" s="57"/>
      <c r="P21" s="10"/>
    </row>
    <row r="22" spans="1:16">
      <c r="A22" s="9">
        <v>30</v>
      </c>
      <c r="C22" s="60">
        <v>43</v>
      </c>
      <c r="D22" s="61">
        <v>3</v>
      </c>
      <c r="H22" s="57"/>
      <c r="P22" s="10"/>
    </row>
    <row r="23" spans="1:16">
      <c r="A23" s="9">
        <v>30</v>
      </c>
      <c r="C23" s="60">
        <v>44</v>
      </c>
      <c r="D23" s="61">
        <v>3</v>
      </c>
      <c r="H23" s="57"/>
      <c r="P23" s="10"/>
    </row>
    <row r="24" spans="1:16">
      <c r="A24" s="9">
        <v>30</v>
      </c>
      <c r="C24" s="60">
        <v>45</v>
      </c>
      <c r="D24" s="61">
        <v>2</v>
      </c>
      <c r="H24" s="57"/>
      <c r="P24" s="10"/>
    </row>
    <row r="25" spans="1:16">
      <c r="A25" s="9">
        <v>30</v>
      </c>
      <c r="C25" s="25" t="s">
        <v>62</v>
      </c>
      <c r="D25" s="25">
        <v>0</v>
      </c>
      <c r="H25" s="57"/>
      <c r="P25" s="10"/>
    </row>
    <row r="26" spans="1:16">
      <c r="A26" s="9">
        <v>30</v>
      </c>
      <c r="H26" s="57"/>
    </row>
    <row r="27" spans="1:16" ht="15.75" thickBot="1">
      <c r="A27" s="9">
        <v>31</v>
      </c>
      <c r="H27" s="57"/>
    </row>
    <row r="28" spans="1:16" ht="15.75" thickBot="1">
      <c r="A28" s="9">
        <v>31</v>
      </c>
      <c r="C28" s="67" t="s">
        <v>11</v>
      </c>
      <c r="D28" s="66">
        <f>MODE(A6:A105)</f>
        <v>31</v>
      </c>
    </row>
    <row r="29" spans="1:16" ht="15.75" thickBot="1">
      <c r="A29" s="9">
        <v>31</v>
      </c>
      <c r="C29" s="67" t="s">
        <v>10</v>
      </c>
      <c r="D29" s="66">
        <f>MEDIAN(A6:A105)</f>
        <v>35</v>
      </c>
    </row>
    <row r="30" spans="1:16" ht="15.75" thickBot="1">
      <c r="A30" s="9">
        <v>31</v>
      </c>
      <c r="C30" s="67" t="s">
        <v>16</v>
      </c>
      <c r="D30" s="67">
        <f>A105-A6</f>
        <v>18</v>
      </c>
    </row>
    <row r="31" spans="1:16">
      <c r="A31" s="9">
        <v>31</v>
      </c>
      <c r="C31" s="68"/>
      <c r="D31" s="68"/>
    </row>
    <row r="32" spans="1:16">
      <c r="A32" s="9">
        <v>31</v>
      </c>
      <c r="C32" s="68"/>
      <c r="D32" s="68"/>
    </row>
    <row r="33" spans="1:1">
      <c r="A33" s="9">
        <v>31</v>
      </c>
    </row>
    <row r="34" spans="1:1">
      <c r="A34" s="9">
        <v>31</v>
      </c>
    </row>
    <row r="35" spans="1:1">
      <c r="A35" s="9">
        <v>31</v>
      </c>
    </row>
    <row r="36" spans="1:1">
      <c r="A36" s="9">
        <v>31</v>
      </c>
    </row>
    <row r="37" spans="1:1">
      <c r="A37" s="9">
        <v>32</v>
      </c>
    </row>
    <row r="38" spans="1:1">
      <c r="A38" s="9">
        <v>32</v>
      </c>
    </row>
    <row r="39" spans="1:1">
      <c r="A39" s="9">
        <v>32</v>
      </c>
    </row>
    <row r="40" spans="1:1">
      <c r="A40" s="9">
        <v>32</v>
      </c>
    </row>
    <row r="41" spans="1:1">
      <c r="A41" s="9">
        <v>32</v>
      </c>
    </row>
    <row r="42" spans="1:1">
      <c r="A42" s="9">
        <v>33</v>
      </c>
    </row>
    <row r="43" spans="1:1">
      <c r="A43" s="9">
        <v>33</v>
      </c>
    </row>
    <row r="44" spans="1:1">
      <c r="A44" s="9">
        <v>33</v>
      </c>
    </row>
    <row r="45" spans="1:1">
      <c r="A45" s="9">
        <v>33</v>
      </c>
    </row>
    <row r="46" spans="1:1">
      <c r="A46" s="9">
        <v>33</v>
      </c>
    </row>
    <row r="47" spans="1:1">
      <c r="A47" s="9">
        <v>33</v>
      </c>
    </row>
    <row r="48" spans="1:1">
      <c r="A48" s="9">
        <v>33</v>
      </c>
    </row>
    <row r="49" spans="1:1">
      <c r="A49" s="9">
        <v>34</v>
      </c>
    </row>
    <row r="50" spans="1:1">
      <c r="A50" s="9">
        <v>34</v>
      </c>
    </row>
    <row r="51" spans="1:1">
      <c r="A51" s="9">
        <v>34</v>
      </c>
    </row>
    <row r="52" spans="1:1">
      <c r="A52" s="9">
        <v>35</v>
      </c>
    </row>
    <row r="53" spans="1:1">
      <c r="A53" s="9">
        <v>35</v>
      </c>
    </row>
    <row r="54" spans="1:1">
      <c r="A54" s="9">
        <v>35</v>
      </c>
    </row>
    <row r="55" spans="1:1">
      <c r="A55" s="9">
        <v>35</v>
      </c>
    </row>
    <row r="56" spans="1:1">
      <c r="A56" s="9">
        <v>35</v>
      </c>
    </row>
    <row r="57" spans="1:1">
      <c r="A57" s="9">
        <v>35</v>
      </c>
    </row>
    <row r="58" spans="1:1">
      <c r="A58" s="9">
        <v>35</v>
      </c>
    </row>
    <row r="59" spans="1:1">
      <c r="A59" s="9">
        <v>35</v>
      </c>
    </row>
    <row r="60" spans="1:1">
      <c r="A60" s="9">
        <v>35</v>
      </c>
    </row>
    <row r="61" spans="1:1">
      <c r="A61" s="9">
        <v>36</v>
      </c>
    </row>
    <row r="62" spans="1:1">
      <c r="A62" s="9">
        <v>36</v>
      </c>
    </row>
    <row r="63" spans="1:1">
      <c r="A63" s="9">
        <v>36</v>
      </c>
    </row>
    <row r="64" spans="1:1">
      <c r="A64" s="9">
        <v>36</v>
      </c>
    </row>
    <row r="65" spans="1:1">
      <c r="A65" s="9">
        <v>36</v>
      </c>
    </row>
    <row r="66" spans="1:1">
      <c r="A66" s="9">
        <v>36</v>
      </c>
    </row>
    <row r="67" spans="1:1">
      <c r="A67" s="9">
        <v>36</v>
      </c>
    </row>
    <row r="68" spans="1:1">
      <c r="A68" s="9">
        <v>37</v>
      </c>
    </row>
    <row r="69" spans="1:1">
      <c r="A69" s="9">
        <v>37</v>
      </c>
    </row>
    <row r="70" spans="1:1">
      <c r="A70" s="9">
        <v>37</v>
      </c>
    </row>
    <row r="71" spans="1:1">
      <c r="A71" s="9">
        <v>37</v>
      </c>
    </row>
    <row r="72" spans="1:1">
      <c r="A72" s="9">
        <v>37</v>
      </c>
    </row>
    <row r="73" spans="1:1">
      <c r="A73" s="9">
        <v>38</v>
      </c>
    </row>
    <row r="74" spans="1:1">
      <c r="A74" s="9">
        <v>38</v>
      </c>
    </row>
    <row r="75" spans="1:1">
      <c r="A75" s="9">
        <v>38</v>
      </c>
    </row>
    <row r="76" spans="1:1">
      <c r="A76" s="9">
        <v>38</v>
      </c>
    </row>
    <row r="77" spans="1:1">
      <c r="A77" s="9">
        <v>38</v>
      </c>
    </row>
    <row r="78" spans="1:1">
      <c r="A78" s="9">
        <v>38</v>
      </c>
    </row>
    <row r="79" spans="1:1">
      <c r="A79" s="9">
        <v>39</v>
      </c>
    </row>
    <row r="80" spans="1:1">
      <c r="A80" s="9">
        <v>39</v>
      </c>
    </row>
    <row r="81" spans="1:4">
      <c r="A81" s="9">
        <v>39</v>
      </c>
    </row>
    <row r="82" spans="1:4">
      <c r="A82" s="9">
        <v>39</v>
      </c>
    </row>
    <row r="83" spans="1:4">
      <c r="A83" s="9">
        <v>39</v>
      </c>
    </row>
    <row r="84" spans="1:4">
      <c r="A84" s="9">
        <v>39</v>
      </c>
    </row>
    <row r="85" spans="1:4">
      <c r="A85" s="9">
        <v>39</v>
      </c>
      <c r="C85" s="58"/>
      <c r="D85" s="58"/>
    </row>
    <row r="86" spans="1:4">
      <c r="A86" s="9">
        <v>40</v>
      </c>
      <c r="C86" s="2"/>
      <c r="D86" s="2"/>
    </row>
    <row r="87" spans="1:4">
      <c r="A87" s="9">
        <v>40</v>
      </c>
      <c r="C87" s="2"/>
      <c r="D87" s="2"/>
    </row>
    <row r="88" spans="1:4">
      <c r="A88" s="9">
        <v>40</v>
      </c>
      <c r="C88" s="2"/>
      <c r="D88" s="2"/>
    </row>
    <row r="89" spans="1:4">
      <c r="A89" s="9">
        <v>40</v>
      </c>
      <c r="C89" s="2"/>
      <c r="D89" s="2"/>
    </row>
    <row r="90" spans="1:4">
      <c r="A90" s="9">
        <v>40</v>
      </c>
      <c r="C90" s="2"/>
      <c r="D90" s="2"/>
    </row>
    <row r="91" spans="1:4">
      <c r="A91" s="9">
        <v>40</v>
      </c>
      <c r="C91" s="2"/>
      <c r="D91" s="2"/>
    </row>
    <row r="92" spans="1:4">
      <c r="A92" s="9">
        <v>41</v>
      </c>
      <c r="C92" s="2"/>
      <c r="D92" s="2"/>
    </row>
    <row r="93" spans="1:4">
      <c r="A93" s="9">
        <v>41</v>
      </c>
      <c r="C93" s="2"/>
      <c r="D93" s="2"/>
    </row>
    <row r="94" spans="1:4">
      <c r="A94" s="9">
        <v>41</v>
      </c>
      <c r="C94" s="2"/>
      <c r="D94" s="2"/>
    </row>
    <row r="95" spans="1:4">
      <c r="A95" s="9">
        <v>41</v>
      </c>
      <c r="C95" s="2"/>
      <c r="D95" s="2"/>
    </row>
    <row r="96" spans="1:4">
      <c r="A96" s="9">
        <v>42</v>
      </c>
      <c r="C96" s="2"/>
      <c r="D96" s="2"/>
    </row>
    <row r="97" spans="1:10">
      <c r="A97" s="9">
        <v>42</v>
      </c>
      <c r="C97" s="2"/>
      <c r="D97" s="2"/>
    </row>
    <row r="98" spans="1:10">
      <c r="A98" s="9">
        <v>43</v>
      </c>
      <c r="C98" s="2"/>
      <c r="D98" s="2"/>
    </row>
    <row r="99" spans="1:10">
      <c r="A99" s="9">
        <v>43</v>
      </c>
      <c r="C99" s="2"/>
      <c r="D99" s="2"/>
    </row>
    <row r="100" spans="1:10">
      <c r="A100" s="9">
        <v>43</v>
      </c>
      <c r="C100" s="59"/>
      <c r="D100" s="59"/>
    </row>
    <row r="101" spans="1:10">
      <c r="A101" s="9">
        <v>44</v>
      </c>
      <c r="C101" s="59"/>
      <c r="D101" s="59"/>
    </row>
    <row r="102" spans="1:10">
      <c r="A102" s="9">
        <v>44</v>
      </c>
    </row>
    <row r="103" spans="1:10">
      <c r="A103" s="9">
        <v>44</v>
      </c>
    </row>
    <row r="104" spans="1:10">
      <c r="A104" s="9">
        <v>45</v>
      </c>
    </row>
    <row r="105" spans="1:10">
      <c r="A105" s="9">
        <v>45</v>
      </c>
    </row>
    <row r="106" spans="1:10" ht="15.75" thickBot="1"/>
    <row r="107" spans="1:10" ht="32.25" customHeight="1" thickBot="1">
      <c r="A107" s="143" t="s">
        <v>64</v>
      </c>
      <c r="B107" s="144"/>
      <c r="C107" s="144"/>
      <c r="D107" s="144"/>
      <c r="E107" s="144"/>
      <c r="F107" s="144"/>
      <c r="G107" s="144"/>
      <c r="H107" s="144"/>
      <c r="I107" s="144"/>
      <c r="J107" s="145"/>
    </row>
    <row r="108" spans="1:10" ht="36" customHeight="1" thickBot="1">
      <c r="A108" s="133" t="s">
        <v>65</v>
      </c>
      <c r="B108" s="134"/>
      <c r="C108" s="134"/>
      <c r="D108" s="134"/>
      <c r="E108" s="134"/>
      <c r="F108" s="134"/>
      <c r="G108" s="134"/>
      <c r="H108" s="134"/>
      <c r="I108" s="134"/>
      <c r="J108" s="135"/>
    </row>
    <row r="109" spans="1:10" ht="15.75" thickBot="1"/>
    <row r="110" spans="1:10" ht="15.75" thickBot="1">
      <c r="A110" s="9">
        <v>28</v>
      </c>
      <c r="C110" s="72" t="s">
        <v>61</v>
      </c>
      <c r="D110" s="50" t="s">
        <v>63</v>
      </c>
    </row>
    <row r="111" spans="1:10">
      <c r="A111" s="9">
        <v>35</v>
      </c>
      <c r="C111" s="16">
        <v>28</v>
      </c>
      <c r="D111" s="16" cm="1">
        <f t="array" ref="D111:D157">FREQUENCY(A110:A159,C111:C156)</f>
        <v>1</v>
      </c>
      <c r="F111" s="109"/>
      <c r="G111" s="109"/>
    </row>
    <row r="112" spans="1:10">
      <c r="A112" s="9">
        <v>36</v>
      </c>
      <c r="C112" s="9">
        <v>29</v>
      </c>
      <c r="D112" s="9">
        <v>0</v>
      </c>
      <c r="F112" s="110"/>
      <c r="G112" s="12"/>
    </row>
    <row r="113" spans="1:10">
      <c r="A113" s="9">
        <v>38</v>
      </c>
      <c r="C113" s="9">
        <v>30</v>
      </c>
      <c r="D113" s="9">
        <v>0</v>
      </c>
      <c r="F113" s="110"/>
      <c r="G113" s="12"/>
    </row>
    <row r="114" spans="1:10">
      <c r="A114" s="9">
        <v>39</v>
      </c>
      <c r="C114" s="9">
        <v>31</v>
      </c>
      <c r="D114" s="9">
        <v>0</v>
      </c>
      <c r="F114" s="110"/>
      <c r="G114" s="12"/>
    </row>
    <row r="115" spans="1:10">
      <c r="A115" s="9">
        <v>39</v>
      </c>
      <c r="C115" s="9">
        <v>32</v>
      </c>
      <c r="D115" s="9">
        <v>0</v>
      </c>
      <c r="F115" s="110"/>
      <c r="G115" s="12"/>
    </row>
    <row r="116" spans="1:10">
      <c r="A116" s="9">
        <v>40</v>
      </c>
      <c r="C116" s="9">
        <v>33</v>
      </c>
      <c r="D116" s="9">
        <v>0</v>
      </c>
      <c r="F116" s="110"/>
      <c r="G116" s="12"/>
    </row>
    <row r="117" spans="1:10">
      <c r="A117" s="9">
        <v>40</v>
      </c>
      <c r="C117" s="9">
        <v>34</v>
      </c>
      <c r="D117" s="9">
        <v>0</v>
      </c>
      <c r="F117" s="110"/>
      <c r="G117" s="12"/>
    </row>
    <row r="118" spans="1:10">
      <c r="A118" s="9">
        <v>40</v>
      </c>
      <c r="C118" s="9">
        <v>35</v>
      </c>
      <c r="D118" s="9">
        <v>1</v>
      </c>
      <c r="F118" s="110"/>
      <c r="G118" s="12"/>
    </row>
    <row r="119" spans="1:10">
      <c r="A119" s="9">
        <v>41</v>
      </c>
      <c r="C119" s="9">
        <v>36</v>
      </c>
      <c r="D119" s="9">
        <v>1</v>
      </c>
      <c r="F119" s="110"/>
      <c r="G119" s="12"/>
    </row>
    <row r="120" spans="1:10">
      <c r="A120" s="9">
        <v>41</v>
      </c>
      <c r="C120" s="9">
        <v>37</v>
      </c>
      <c r="D120" s="9">
        <v>0</v>
      </c>
      <c r="F120" s="110"/>
      <c r="G120" s="12"/>
    </row>
    <row r="121" spans="1:10">
      <c r="A121" s="9">
        <v>42</v>
      </c>
      <c r="C121" s="9">
        <v>38</v>
      </c>
      <c r="D121" s="9">
        <v>1</v>
      </c>
      <c r="F121" s="110"/>
      <c r="G121" s="12"/>
    </row>
    <row r="122" spans="1:10">
      <c r="A122" s="9">
        <v>42</v>
      </c>
      <c r="C122" s="9">
        <v>39</v>
      </c>
      <c r="D122" s="9">
        <v>2</v>
      </c>
      <c r="F122" s="110"/>
      <c r="G122" s="12"/>
    </row>
    <row r="123" spans="1:10">
      <c r="A123" s="9">
        <v>43</v>
      </c>
      <c r="C123" s="9">
        <v>40</v>
      </c>
      <c r="D123" s="9">
        <v>3</v>
      </c>
      <c r="F123" s="110"/>
      <c r="G123" s="12"/>
    </row>
    <row r="124" spans="1:10">
      <c r="A124" s="9">
        <v>44</v>
      </c>
      <c r="C124" s="9">
        <v>41</v>
      </c>
      <c r="D124" s="9">
        <v>2</v>
      </c>
      <c r="F124" s="110"/>
      <c r="G124" s="12"/>
    </row>
    <row r="125" spans="1:10" ht="15.75" thickBot="1">
      <c r="A125" s="9">
        <v>45</v>
      </c>
      <c r="C125" s="9">
        <v>42</v>
      </c>
      <c r="D125" s="9">
        <v>2</v>
      </c>
      <c r="F125" s="110"/>
      <c r="G125" s="12"/>
    </row>
    <row r="126" spans="1:10" ht="15.75" thickBot="1">
      <c r="A126" s="9">
        <v>45</v>
      </c>
      <c r="C126" s="9">
        <v>43</v>
      </c>
      <c r="D126" s="9">
        <v>1</v>
      </c>
      <c r="F126" s="110"/>
      <c r="G126" s="12"/>
      <c r="I126" s="74" t="s">
        <v>11</v>
      </c>
      <c r="J126" s="67">
        <f>MODE(A110:A159)</f>
        <v>40</v>
      </c>
    </row>
    <row r="127" spans="1:10" ht="15.75" thickBot="1">
      <c r="A127" s="9">
        <v>47</v>
      </c>
      <c r="C127" s="9">
        <v>44</v>
      </c>
      <c r="D127" s="9">
        <v>1</v>
      </c>
      <c r="F127" s="110"/>
      <c r="G127" s="12"/>
      <c r="I127" s="74" t="s">
        <v>10</v>
      </c>
      <c r="J127" s="67">
        <f>MEDIAN(A110:A159)</f>
        <v>50</v>
      </c>
    </row>
    <row r="128" spans="1:10" ht="15.75" thickBot="1">
      <c r="A128" s="9">
        <v>47</v>
      </c>
      <c r="C128" s="9">
        <v>45</v>
      </c>
      <c r="D128" s="9">
        <v>2</v>
      </c>
      <c r="F128" s="110"/>
      <c r="G128" s="12"/>
      <c r="I128" s="50" t="s">
        <v>68</v>
      </c>
      <c r="J128" s="50">
        <f>_xlfn.QUARTILE.EXC(A110:A159,1)</f>
        <v>42</v>
      </c>
    </row>
    <row r="129" spans="1:10" ht="15.75" thickBot="1">
      <c r="A129" s="9">
        <v>47</v>
      </c>
      <c r="C129" s="9">
        <v>46</v>
      </c>
      <c r="D129" s="9">
        <v>0</v>
      </c>
      <c r="F129" s="110"/>
      <c r="G129" s="12"/>
      <c r="I129" s="50" t="s">
        <v>69</v>
      </c>
      <c r="J129" s="73">
        <f>_xlfn.QUARTILE.EXC(A110:A159,3)</f>
        <v>58.25</v>
      </c>
    </row>
    <row r="130" spans="1:10" ht="15.75" thickBot="1">
      <c r="A130" s="9">
        <v>48</v>
      </c>
      <c r="C130" s="9">
        <v>47</v>
      </c>
      <c r="D130" s="9">
        <v>3</v>
      </c>
      <c r="F130" s="110"/>
      <c r="G130" s="12"/>
      <c r="I130" s="72" t="s">
        <v>66</v>
      </c>
      <c r="J130" s="50" t="s">
        <v>67</v>
      </c>
    </row>
    <row r="131" spans="1:10" ht="15.75" thickBot="1">
      <c r="A131" s="9">
        <v>48</v>
      </c>
      <c r="C131" s="9">
        <v>48</v>
      </c>
      <c r="D131" s="9">
        <v>2</v>
      </c>
      <c r="F131" s="110"/>
      <c r="G131" s="12"/>
      <c r="I131" s="67" t="s">
        <v>66</v>
      </c>
      <c r="J131" s="67">
        <f>J129-J128</f>
        <v>16.25</v>
      </c>
    </row>
    <row r="132" spans="1:10">
      <c r="A132" s="9">
        <v>49</v>
      </c>
      <c r="C132" s="9">
        <v>49</v>
      </c>
      <c r="D132" s="9">
        <v>3</v>
      </c>
      <c r="F132" s="110"/>
      <c r="G132" s="12"/>
      <c r="I132" s="2"/>
      <c r="J132" s="2"/>
    </row>
    <row r="133" spans="1:10">
      <c r="A133" s="9">
        <v>49</v>
      </c>
      <c r="C133" s="9">
        <v>50</v>
      </c>
      <c r="D133" s="9">
        <v>0</v>
      </c>
      <c r="F133" s="110"/>
      <c r="G133" s="12"/>
      <c r="I133" s="2"/>
      <c r="J133" s="2"/>
    </row>
    <row r="134" spans="1:10">
      <c r="A134" s="9">
        <v>49</v>
      </c>
      <c r="C134" s="9">
        <v>51</v>
      </c>
      <c r="D134" s="9">
        <v>2</v>
      </c>
      <c r="F134" s="110"/>
      <c r="G134" s="12"/>
      <c r="I134" s="2"/>
      <c r="J134" s="2"/>
    </row>
    <row r="135" spans="1:10">
      <c r="A135" s="9">
        <v>51</v>
      </c>
      <c r="C135" s="9">
        <v>52</v>
      </c>
      <c r="D135" s="9">
        <v>3</v>
      </c>
      <c r="F135" s="110"/>
      <c r="G135" s="12"/>
      <c r="I135" s="2"/>
      <c r="J135" s="2"/>
    </row>
    <row r="136" spans="1:10">
      <c r="A136" s="9">
        <v>51</v>
      </c>
      <c r="C136" s="9">
        <v>53</v>
      </c>
      <c r="D136" s="9">
        <v>0</v>
      </c>
      <c r="F136" s="110"/>
      <c r="G136" s="12"/>
      <c r="I136" s="2"/>
      <c r="J136" s="2"/>
    </row>
    <row r="137" spans="1:10">
      <c r="A137" s="9">
        <v>52</v>
      </c>
      <c r="C137" s="9">
        <v>54</v>
      </c>
      <c r="D137" s="9">
        <v>0</v>
      </c>
      <c r="F137" s="110"/>
      <c r="G137" s="12"/>
      <c r="I137" s="2"/>
      <c r="J137" s="2"/>
    </row>
    <row r="138" spans="1:10">
      <c r="A138" s="9">
        <v>52</v>
      </c>
      <c r="C138" s="9">
        <v>55</v>
      </c>
      <c r="D138" s="9">
        <v>2</v>
      </c>
      <c r="F138" s="110"/>
      <c r="G138" s="12"/>
      <c r="I138" s="2"/>
      <c r="J138" s="2"/>
    </row>
    <row r="139" spans="1:10">
      <c r="A139" s="9">
        <v>52</v>
      </c>
      <c r="C139" s="9">
        <v>56</v>
      </c>
      <c r="D139" s="9">
        <v>2</v>
      </c>
      <c r="F139" s="110"/>
      <c r="G139" s="12"/>
      <c r="I139" s="2"/>
      <c r="J139" s="2"/>
    </row>
    <row r="140" spans="1:10">
      <c r="A140" s="9">
        <v>55</v>
      </c>
      <c r="C140" s="9">
        <v>57</v>
      </c>
      <c r="D140" s="9">
        <v>1</v>
      </c>
      <c r="F140" s="110"/>
      <c r="G140" s="12"/>
      <c r="I140" s="2"/>
      <c r="J140" s="2"/>
    </row>
    <row r="141" spans="1:10">
      <c r="A141" s="9">
        <v>55</v>
      </c>
      <c r="C141" s="9">
        <v>58</v>
      </c>
      <c r="D141" s="9">
        <v>3</v>
      </c>
      <c r="F141" s="110"/>
      <c r="G141" s="12"/>
      <c r="I141" s="2"/>
      <c r="J141" s="2"/>
    </row>
    <row r="142" spans="1:10">
      <c r="A142" s="9">
        <v>56</v>
      </c>
      <c r="C142" s="9">
        <v>59</v>
      </c>
      <c r="D142" s="9">
        <v>2</v>
      </c>
      <c r="F142" s="110"/>
      <c r="G142" s="12"/>
      <c r="I142" s="2"/>
      <c r="J142" s="2"/>
    </row>
    <row r="143" spans="1:10">
      <c r="A143" s="9">
        <v>56</v>
      </c>
      <c r="C143" s="9">
        <v>60</v>
      </c>
      <c r="D143" s="9">
        <v>1</v>
      </c>
      <c r="F143" s="110"/>
      <c r="G143" s="12"/>
      <c r="I143" s="2"/>
      <c r="J143" s="2"/>
    </row>
    <row r="144" spans="1:10">
      <c r="A144" s="9">
        <v>57</v>
      </c>
      <c r="C144" s="9">
        <v>61</v>
      </c>
      <c r="D144" s="9">
        <v>1</v>
      </c>
      <c r="F144" s="110"/>
      <c r="G144" s="12"/>
      <c r="I144" s="2"/>
      <c r="J144" s="2"/>
    </row>
    <row r="145" spans="1:7">
      <c r="A145" s="9">
        <v>58</v>
      </c>
      <c r="C145" s="9">
        <v>62</v>
      </c>
      <c r="D145" s="9">
        <v>2</v>
      </c>
      <c r="F145" s="110"/>
      <c r="G145" s="12"/>
    </row>
    <row r="146" spans="1:7">
      <c r="A146" s="9">
        <v>58</v>
      </c>
      <c r="C146" s="9">
        <v>63</v>
      </c>
      <c r="D146" s="9">
        <v>1</v>
      </c>
      <c r="F146" s="110"/>
      <c r="G146" s="12"/>
    </row>
    <row r="147" spans="1:7">
      <c r="A147" s="9">
        <v>58</v>
      </c>
      <c r="C147" s="9">
        <v>64</v>
      </c>
      <c r="D147" s="9">
        <v>0</v>
      </c>
      <c r="F147" s="110"/>
      <c r="G147" s="12"/>
    </row>
    <row r="148" spans="1:7">
      <c r="A148" s="9">
        <v>59</v>
      </c>
      <c r="C148" s="9">
        <v>65</v>
      </c>
      <c r="D148" s="9">
        <v>3</v>
      </c>
      <c r="F148" s="110"/>
      <c r="G148" s="12"/>
    </row>
    <row r="149" spans="1:7">
      <c r="A149" s="9">
        <v>59</v>
      </c>
      <c r="C149" s="9">
        <v>66</v>
      </c>
      <c r="D149" s="9">
        <v>0</v>
      </c>
      <c r="F149" s="110"/>
      <c r="G149" s="12"/>
    </row>
    <row r="150" spans="1:7">
      <c r="A150" s="9">
        <v>60</v>
      </c>
      <c r="C150" s="9">
        <v>67</v>
      </c>
      <c r="D150" s="9">
        <v>0</v>
      </c>
      <c r="F150" s="110"/>
      <c r="G150" s="12"/>
    </row>
    <row r="151" spans="1:7">
      <c r="A151" s="9">
        <v>61</v>
      </c>
      <c r="C151" s="9">
        <v>68</v>
      </c>
      <c r="D151" s="9">
        <v>1</v>
      </c>
      <c r="F151" s="110"/>
      <c r="G151" s="12"/>
    </row>
    <row r="152" spans="1:7">
      <c r="A152" s="9">
        <v>62</v>
      </c>
      <c r="C152" s="9">
        <v>69</v>
      </c>
      <c r="D152" s="9">
        <v>0</v>
      </c>
      <c r="F152" s="110"/>
      <c r="G152" s="12"/>
    </row>
    <row r="153" spans="1:7">
      <c r="A153" s="9">
        <v>62</v>
      </c>
      <c r="C153" s="9">
        <v>70</v>
      </c>
      <c r="D153" s="9">
        <v>0</v>
      </c>
      <c r="F153" s="110"/>
      <c r="G153" s="12"/>
    </row>
    <row r="154" spans="1:7">
      <c r="A154" s="9">
        <v>63</v>
      </c>
      <c r="C154" s="9">
        <v>71</v>
      </c>
      <c r="D154" s="9">
        <v>0</v>
      </c>
      <c r="F154" s="110"/>
      <c r="G154" s="12"/>
    </row>
    <row r="155" spans="1:7">
      <c r="A155" s="9">
        <v>65</v>
      </c>
      <c r="C155" s="9">
        <v>72</v>
      </c>
      <c r="D155" s="9">
        <v>0</v>
      </c>
      <c r="F155" s="110"/>
      <c r="G155" s="12"/>
    </row>
    <row r="156" spans="1:7">
      <c r="A156" s="9">
        <v>65</v>
      </c>
      <c r="C156" s="108">
        <v>73</v>
      </c>
      <c r="D156" s="9">
        <v>1</v>
      </c>
      <c r="F156" s="110"/>
      <c r="G156" s="12"/>
    </row>
    <row r="157" spans="1:7">
      <c r="A157" s="9">
        <v>65</v>
      </c>
      <c r="C157" s="9" t="s">
        <v>62</v>
      </c>
      <c r="D157" s="9">
        <v>0</v>
      </c>
      <c r="F157" s="110"/>
      <c r="G157" s="12"/>
    </row>
    <row r="158" spans="1:7">
      <c r="A158" s="9">
        <v>68</v>
      </c>
      <c r="F158" s="12"/>
      <c r="G158" s="12"/>
    </row>
    <row r="159" spans="1:7">
      <c r="A159" s="9">
        <v>73</v>
      </c>
    </row>
    <row r="160" spans="1:7" ht="15.75" thickBot="1"/>
    <row r="161" spans="1:10" ht="33.75" customHeight="1" thickBot="1">
      <c r="A161" s="143" t="s">
        <v>70</v>
      </c>
      <c r="B161" s="144"/>
      <c r="C161" s="144"/>
      <c r="D161" s="144"/>
      <c r="E161" s="144"/>
      <c r="F161" s="144"/>
      <c r="G161" s="144"/>
      <c r="H161" s="144"/>
      <c r="I161" s="144"/>
      <c r="J161" s="145"/>
    </row>
    <row r="162" spans="1:10" ht="46.5" customHeight="1" thickBot="1">
      <c r="A162" s="133" t="s">
        <v>71</v>
      </c>
      <c r="B162" s="134"/>
      <c r="C162" s="134"/>
      <c r="D162" s="134"/>
      <c r="E162" s="134"/>
      <c r="F162" s="134"/>
      <c r="G162" s="134"/>
      <c r="H162" s="134"/>
      <c r="I162" s="134"/>
      <c r="J162" s="135"/>
    </row>
    <row r="163" spans="1:10" ht="15.75" thickBot="1"/>
    <row r="164" spans="1:10" ht="15.75" thickBot="1">
      <c r="A164" s="50" t="s">
        <v>78</v>
      </c>
      <c r="B164" s="78" t="s">
        <v>79</v>
      </c>
      <c r="C164" s="14" t="s">
        <v>72</v>
      </c>
      <c r="D164" s="14" t="s">
        <v>73</v>
      </c>
      <c r="E164" s="14" t="s">
        <v>74</v>
      </c>
      <c r="F164" s="14" t="s">
        <v>75</v>
      </c>
      <c r="G164" s="14" t="s">
        <v>76</v>
      </c>
      <c r="H164" s="14" t="s">
        <v>77</v>
      </c>
    </row>
    <row r="165" spans="1:10" ht="15.75" thickBot="1">
      <c r="A165" s="79" t="s">
        <v>63</v>
      </c>
      <c r="B165" s="78">
        <v>30</v>
      </c>
      <c r="C165" s="14">
        <v>40</v>
      </c>
      <c r="D165" s="14">
        <v>20</v>
      </c>
      <c r="E165" s="14">
        <v>10</v>
      </c>
      <c r="F165" s="14">
        <v>45</v>
      </c>
      <c r="G165" s="14">
        <v>25</v>
      </c>
      <c r="H165" s="14">
        <v>30</v>
      </c>
    </row>
    <row r="166" spans="1:10" ht="15.75" thickBot="1">
      <c r="E166" s="59"/>
      <c r="F166" s="59"/>
      <c r="G166" s="59"/>
      <c r="H166" s="59"/>
    </row>
    <row r="167" spans="1:10" ht="15.75" thickBot="1">
      <c r="A167" s="174" t="s">
        <v>80</v>
      </c>
      <c r="B167" s="175"/>
      <c r="C167" s="176"/>
      <c r="E167" s="111"/>
      <c r="F167" s="111"/>
      <c r="G167" s="111"/>
      <c r="H167" s="111"/>
    </row>
    <row r="168" spans="1:10">
      <c r="E168" s="69"/>
      <c r="F168" s="2"/>
      <c r="G168" s="69"/>
      <c r="H168" s="2"/>
    </row>
    <row r="169" spans="1:10">
      <c r="E169" s="69"/>
      <c r="F169" s="2"/>
      <c r="G169" s="69"/>
      <c r="H169" s="2"/>
    </row>
    <row r="170" spans="1:10">
      <c r="E170" s="69"/>
      <c r="F170" s="2"/>
      <c r="G170" s="69"/>
      <c r="H170" s="2"/>
    </row>
    <row r="171" spans="1:10">
      <c r="E171" s="69"/>
      <c r="F171" s="2"/>
      <c r="G171" s="69"/>
      <c r="H171" s="2"/>
    </row>
    <row r="172" spans="1:10">
      <c r="E172" s="69"/>
      <c r="F172" s="2"/>
      <c r="G172" s="69"/>
      <c r="H172" s="2"/>
    </row>
    <row r="173" spans="1:10">
      <c r="E173" s="69"/>
      <c r="F173" s="2"/>
      <c r="G173" s="69"/>
      <c r="H173" s="2"/>
    </row>
    <row r="174" spans="1:10">
      <c r="E174" s="69"/>
      <c r="F174" s="2"/>
      <c r="G174" s="69"/>
      <c r="H174" s="2"/>
    </row>
    <row r="175" spans="1:10">
      <c r="E175" s="69"/>
      <c r="F175" s="2"/>
      <c r="G175" s="69"/>
      <c r="H175" s="2"/>
    </row>
    <row r="176" spans="1:10">
      <c r="E176" s="2"/>
      <c r="F176" s="2"/>
      <c r="G176" s="69"/>
      <c r="H176" s="2"/>
    </row>
    <row r="177" spans="1:10" ht="15.75" thickBot="1"/>
    <row r="178" spans="1:10" ht="15.75" thickBot="1">
      <c r="A178" s="165" t="s">
        <v>81</v>
      </c>
      <c r="B178" s="166"/>
      <c r="C178" s="166"/>
      <c r="D178" s="166"/>
      <c r="E178" s="166"/>
      <c r="F178" s="167"/>
    </row>
    <row r="179" spans="1:10" ht="15.75" thickBot="1"/>
    <row r="180" spans="1:10">
      <c r="A180" s="11" t="s">
        <v>61</v>
      </c>
      <c r="B180" s="11" t="s">
        <v>63</v>
      </c>
    </row>
    <row r="181" spans="1:10">
      <c r="A181" s="110">
        <v>10</v>
      </c>
      <c r="B181" s="12">
        <v>1</v>
      </c>
    </row>
    <row r="182" spans="1:10">
      <c r="A182" s="110">
        <v>15</v>
      </c>
      <c r="B182" s="12">
        <v>0</v>
      </c>
    </row>
    <row r="183" spans="1:10">
      <c r="A183" s="110">
        <v>20</v>
      </c>
      <c r="B183" s="12">
        <v>1</v>
      </c>
    </row>
    <row r="184" spans="1:10">
      <c r="A184" s="110">
        <v>25</v>
      </c>
      <c r="B184" s="12">
        <v>1</v>
      </c>
    </row>
    <row r="185" spans="1:10">
      <c r="A185" s="110">
        <v>30</v>
      </c>
      <c r="B185" s="12">
        <v>2</v>
      </c>
    </row>
    <row r="186" spans="1:10">
      <c r="A186" s="110">
        <v>35</v>
      </c>
      <c r="B186" s="12">
        <v>0</v>
      </c>
    </row>
    <row r="187" spans="1:10">
      <c r="A187" s="110">
        <v>40</v>
      </c>
      <c r="B187" s="12">
        <v>1</v>
      </c>
    </row>
    <row r="188" spans="1:10">
      <c r="A188" s="110">
        <v>45</v>
      </c>
      <c r="B188" s="12">
        <v>1</v>
      </c>
    </row>
    <row r="189" spans="1:10" ht="15.75" thickBot="1">
      <c r="A189" s="112" t="s">
        <v>62</v>
      </c>
      <c r="B189" s="112">
        <v>0</v>
      </c>
    </row>
    <row r="190" spans="1:10">
      <c r="A190" s="10"/>
      <c r="B190" s="10"/>
    </row>
    <row r="191" spans="1:10" ht="15.75" thickBot="1"/>
    <row r="192" spans="1:10" ht="33" customHeight="1" thickBot="1">
      <c r="A192" s="143" t="s">
        <v>83</v>
      </c>
      <c r="B192" s="144"/>
      <c r="C192" s="144"/>
      <c r="D192" s="144"/>
      <c r="E192" s="144"/>
      <c r="F192" s="144"/>
      <c r="G192" s="144"/>
      <c r="H192" s="144"/>
      <c r="I192" s="144"/>
      <c r="J192" s="145"/>
    </row>
    <row r="193" spans="1:10" ht="33" customHeight="1" thickBot="1">
      <c r="A193" s="133" t="s">
        <v>84</v>
      </c>
      <c r="B193" s="134"/>
      <c r="C193" s="134"/>
      <c r="D193" s="134"/>
      <c r="E193" s="134"/>
      <c r="F193" s="134"/>
      <c r="G193" s="134"/>
      <c r="H193" s="134"/>
      <c r="I193" s="134"/>
      <c r="J193" s="135"/>
    </row>
    <row r="194" spans="1:10" ht="15.75" thickBot="1"/>
    <row r="195" spans="1:10" ht="15.75" thickBot="1">
      <c r="A195" s="50" t="s">
        <v>88</v>
      </c>
      <c r="B195" s="50" t="s">
        <v>85</v>
      </c>
      <c r="C195" s="50" t="s">
        <v>82</v>
      </c>
      <c r="E195" s="65" t="s">
        <v>61</v>
      </c>
      <c r="F195" s="65" t="s">
        <v>63</v>
      </c>
    </row>
    <row r="196" spans="1:10">
      <c r="A196" s="76">
        <v>1</v>
      </c>
      <c r="B196" s="16">
        <v>4</v>
      </c>
      <c r="C196" s="16">
        <v>1</v>
      </c>
      <c r="E196" s="86">
        <v>1</v>
      </c>
      <c r="F196" s="87">
        <v>0</v>
      </c>
    </row>
    <row r="197" spans="1:10">
      <c r="A197" s="4">
        <v>2</v>
      </c>
      <c r="B197" s="9">
        <v>5</v>
      </c>
      <c r="C197" s="9">
        <v>2</v>
      </c>
      <c r="E197" s="85">
        <v>2</v>
      </c>
      <c r="F197" s="25">
        <v>8</v>
      </c>
    </row>
    <row r="198" spans="1:10">
      <c r="A198" s="4">
        <v>3</v>
      </c>
      <c r="B198" s="9">
        <v>3</v>
      </c>
      <c r="C198" s="9">
        <v>3</v>
      </c>
      <c r="E198" s="85">
        <v>3</v>
      </c>
      <c r="F198" s="25">
        <v>30</v>
      </c>
    </row>
    <row r="199" spans="1:10">
      <c r="A199" s="4">
        <v>4</v>
      </c>
      <c r="B199" s="9">
        <v>4</v>
      </c>
      <c r="C199" s="9">
        <v>4</v>
      </c>
      <c r="E199" s="85">
        <v>4</v>
      </c>
      <c r="F199" s="25">
        <v>39</v>
      </c>
    </row>
    <row r="200" spans="1:10">
      <c r="A200" s="4">
        <v>5</v>
      </c>
      <c r="B200" s="9">
        <v>4</v>
      </c>
      <c r="C200" s="9">
        <v>5</v>
      </c>
      <c r="E200" s="85">
        <v>5</v>
      </c>
      <c r="F200" s="25">
        <v>23</v>
      </c>
    </row>
    <row r="201" spans="1:10">
      <c r="A201" s="4">
        <v>6</v>
      </c>
      <c r="B201" s="9">
        <v>3</v>
      </c>
      <c r="E201" s="25" t="s">
        <v>62</v>
      </c>
      <c r="F201" s="25">
        <v>0</v>
      </c>
    </row>
    <row r="202" spans="1:10">
      <c r="A202" s="4">
        <v>7</v>
      </c>
      <c r="B202" s="9">
        <v>2</v>
      </c>
    </row>
    <row r="203" spans="1:10">
      <c r="A203" s="4">
        <v>8</v>
      </c>
      <c r="B203" s="9">
        <v>5</v>
      </c>
    </row>
    <row r="204" spans="1:10">
      <c r="A204" s="4">
        <v>9</v>
      </c>
      <c r="B204" s="9">
        <v>4</v>
      </c>
    </row>
    <row r="205" spans="1:10">
      <c r="A205" s="4">
        <v>10</v>
      </c>
      <c r="B205" s="9">
        <v>3</v>
      </c>
    </row>
    <row r="206" spans="1:10">
      <c r="A206" s="4">
        <v>11</v>
      </c>
      <c r="B206" s="9">
        <v>5</v>
      </c>
    </row>
    <row r="207" spans="1:10">
      <c r="A207" s="4">
        <v>12</v>
      </c>
      <c r="B207" s="9">
        <v>4</v>
      </c>
    </row>
    <row r="208" spans="1:10">
      <c r="A208" s="4">
        <v>13</v>
      </c>
      <c r="B208" s="9">
        <v>2</v>
      </c>
    </row>
    <row r="209" spans="1:13">
      <c r="A209" s="4">
        <v>14</v>
      </c>
      <c r="B209" s="9">
        <v>3</v>
      </c>
    </row>
    <row r="210" spans="1:13">
      <c r="A210" s="4">
        <v>15</v>
      </c>
      <c r="B210" s="9">
        <v>4</v>
      </c>
    </row>
    <row r="211" spans="1:13">
      <c r="A211" s="4">
        <v>16</v>
      </c>
      <c r="B211" s="9">
        <v>5</v>
      </c>
    </row>
    <row r="212" spans="1:13" ht="15.75" thickBot="1">
      <c r="A212" s="4">
        <v>17</v>
      </c>
      <c r="B212" s="9">
        <v>3</v>
      </c>
    </row>
    <row r="213" spans="1:13" ht="15.75" thickBot="1">
      <c r="A213" s="4">
        <v>18</v>
      </c>
      <c r="B213" s="9">
        <v>4</v>
      </c>
      <c r="D213" s="174" t="s">
        <v>95</v>
      </c>
      <c r="E213" s="175"/>
      <c r="F213" s="176"/>
      <c r="J213" s="174" t="s">
        <v>94</v>
      </c>
      <c r="K213" s="175"/>
      <c r="L213" s="175"/>
      <c r="M213" s="176"/>
    </row>
    <row r="214" spans="1:13">
      <c r="A214" s="4">
        <v>19</v>
      </c>
      <c r="B214" s="9">
        <v>5</v>
      </c>
    </row>
    <row r="215" spans="1:13" ht="15.75" thickBot="1">
      <c r="A215" s="4">
        <v>20</v>
      </c>
      <c r="B215" s="9">
        <v>3</v>
      </c>
    </row>
    <row r="216" spans="1:13" ht="15.75" thickBot="1">
      <c r="A216" s="4">
        <v>21</v>
      </c>
      <c r="B216" s="9">
        <v>4</v>
      </c>
      <c r="C216" s="75" t="s">
        <v>86</v>
      </c>
      <c r="D216" s="75">
        <f>MODE(B196:B295)</f>
        <v>4</v>
      </c>
    </row>
    <row r="217" spans="1:13" ht="15.75" thickBot="1">
      <c r="A217" s="4">
        <v>22</v>
      </c>
      <c r="B217" s="9">
        <v>3</v>
      </c>
      <c r="C217" s="165" t="s">
        <v>87</v>
      </c>
      <c r="D217" s="166"/>
      <c r="E217" s="166"/>
      <c r="F217" s="166"/>
      <c r="G217" s="166"/>
      <c r="H217" s="166"/>
      <c r="I217" s="166"/>
      <c r="J217" s="166"/>
      <c r="K217" s="166"/>
      <c r="L217" s="166"/>
      <c r="M217" s="167"/>
    </row>
    <row r="218" spans="1:13">
      <c r="A218" s="4">
        <v>23</v>
      </c>
      <c r="B218" s="9">
        <v>2</v>
      </c>
    </row>
    <row r="219" spans="1:13">
      <c r="A219" s="4">
        <v>24</v>
      </c>
      <c r="B219" s="9">
        <v>4</v>
      </c>
    </row>
    <row r="220" spans="1:13">
      <c r="A220" s="4">
        <v>25</v>
      </c>
      <c r="B220" s="9">
        <v>5</v>
      </c>
    </row>
    <row r="221" spans="1:13">
      <c r="A221" s="4">
        <v>26</v>
      </c>
      <c r="B221" s="9">
        <v>3</v>
      </c>
    </row>
    <row r="222" spans="1:13">
      <c r="A222" s="4">
        <v>27</v>
      </c>
      <c r="B222" s="9">
        <v>4</v>
      </c>
    </row>
    <row r="223" spans="1:13">
      <c r="A223" s="4">
        <v>28</v>
      </c>
      <c r="B223" s="9">
        <v>5</v>
      </c>
    </row>
    <row r="224" spans="1:13">
      <c r="A224" s="4">
        <v>29</v>
      </c>
      <c r="B224" s="9">
        <v>4</v>
      </c>
    </row>
    <row r="225" spans="1:2">
      <c r="A225" s="4">
        <v>30</v>
      </c>
      <c r="B225" s="9">
        <v>3</v>
      </c>
    </row>
    <row r="226" spans="1:2">
      <c r="A226" s="4">
        <v>31</v>
      </c>
      <c r="B226" s="9">
        <v>3</v>
      </c>
    </row>
    <row r="227" spans="1:2">
      <c r="A227" s="4">
        <v>32</v>
      </c>
      <c r="B227" s="9">
        <v>4</v>
      </c>
    </row>
    <row r="228" spans="1:2">
      <c r="A228" s="4">
        <v>33</v>
      </c>
      <c r="B228" s="9">
        <v>5</v>
      </c>
    </row>
    <row r="229" spans="1:2">
      <c r="A229" s="4">
        <v>34</v>
      </c>
      <c r="B229" s="9">
        <v>2</v>
      </c>
    </row>
    <row r="230" spans="1:2">
      <c r="A230" s="4">
        <v>35</v>
      </c>
      <c r="B230" s="9">
        <v>3</v>
      </c>
    </row>
    <row r="231" spans="1:2">
      <c r="A231" s="4">
        <v>36</v>
      </c>
      <c r="B231" s="9">
        <v>4</v>
      </c>
    </row>
    <row r="232" spans="1:2">
      <c r="A232" s="4">
        <v>37</v>
      </c>
      <c r="B232" s="9">
        <v>4</v>
      </c>
    </row>
    <row r="233" spans="1:2">
      <c r="A233" s="4">
        <v>38</v>
      </c>
      <c r="B233" s="9">
        <v>3</v>
      </c>
    </row>
    <row r="234" spans="1:2">
      <c r="A234" s="4">
        <v>39</v>
      </c>
      <c r="B234" s="9">
        <v>5</v>
      </c>
    </row>
    <row r="235" spans="1:2">
      <c r="A235" s="4">
        <v>40</v>
      </c>
      <c r="B235" s="9">
        <v>4</v>
      </c>
    </row>
    <row r="236" spans="1:2">
      <c r="A236" s="4">
        <v>41</v>
      </c>
      <c r="B236" s="9">
        <v>3</v>
      </c>
    </row>
    <row r="237" spans="1:2">
      <c r="A237" s="4">
        <v>42</v>
      </c>
      <c r="B237" s="9">
        <v>4</v>
      </c>
    </row>
    <row r="238" spans="1:2">
      <c r="A238" s="4">
        <v>43</v>
      </c>
      <c r="B238" s="9">
        <v>5</v>
      </c>
    </row>
    <row r="239" spans="1:2">
      <c r="A239" s="4">
        <v>44</v>
      </c>
      <c r="B239" s="9">
        <v>4</v>
      </c>
    </row>
    <row r="240" spans="1:2">
      <c r="A240" s="4">
        <v>45</v>
      </c>
      <c r="B240" s="9">
        <v>2</v>
      </c>
    </row>
    <row r="241" spans="1:2">
      <c r="A241" s="4">
        <v>46</v>
      </c>
      <c r="B241" s="9">
        <v>3</v>
      </c>
    </row>
    <row r="242" spans="1:2">
      <c r="A242" s="4">
        <v>47</v>
      </c>
      <c r="B242" s="9">
        <v>4</v>
      </c>
    </row>
    <row r="243" spans="1:2">
      <c r="A243" s="4">
        <v>48</v>
      </c>
      <c r="B243" s="9">
        <v>5</v>
      </c>
    </row>
    <row r="244" spans="1:2">
      <c r="A244" s="4">
        <v>49</v>
      </c>
      <c r="B244" s="9">
        <v>3</v>
      </c>
    </row>
    <row r="245" spans="1:2">
      <c r="A245" s="4">
        <v>50</v>
      </c>
      <c r="B245" s="9">
        <v>4</v>
      </c>
    </row>
    <row r="246" spans="1:2">
      <c r="A246" s="4">
        <v>51</v>
      </c>
      <c r="B246" s="9">
        <v>5</v>
      </c>
    </row>
    <row r="247" spans="1:2">
      <c r="A247" s="4">
        <v>52</v>
      </c>
      <c r="B247" s="9">
        <v>4</v>
      </c>
    </row>
    <row r="248" spans="1:2">
      <c r="A248" s="4">
        <v>53</v>
      </c>
      <c r="B248" s="9">
        <v>3</v>
      </c>
    </row>
    <row r="249" spans="1:2">
      <c r="A249" s="4">
        <v>54</v>
      </c>
      <c r="B249" s="9">
        <v>4</v>
      </c>
    </row>
    <row r="250" spans="1:2">
      <c r="A250" s="4">
        <v>55</v>
      </c>
      <c r="B250" s="9">
        <v>5</v>
      </c>
    </row>
    <row r="251" spans="1:2">
      <c r="A251" s="4">
        <v>56</v>
      </c>
      <c r="B251" s="9">
        <v>3</v>
      </c>
    </row>
    <row r="252" spans="1:2">
      <c r="A252" s="4">
        <v>57</v>
      </c>
      <c r="B252" s="9">
        <v>4</v>
      </c>
    </row>
    <row r="253" spans="1:2">
      <c r="A253" s="4">
        <v>58</v>
      </c>
      <c r="B253" s="9">
        <v>5</v>
      </c>
    </row>
    <row r="254" spans="1:2">
      <c r="A254" s="4">
        <v>59</v>
      </c>
      <c r="B254" s="9">
        <v>4</v>
      </c>
    </row>
    <row r="255" spans="1:2">
      <c r="A255" s="4">
        <v>60</v>
      </c>
      <c r="B255" s="9">
        <v>3</v>
      </c>
    </row>
    <row r="256" spans="1:2">
      <c r="A256" s="4">
        <v>61</v>
      </c>
      <c r="B256" s="9">
        <v>3</v>
      </c>
    </row>
    <row r="257" spans="1:2">
      <c r="A257" s="4">
        <v>62</v>
      </c>
      <c r="B257" s="9">
        <v>4</v>
      </c>
    </row>
    <row r="258" spans="1:2">
      <c r="A258" s="4">
        <v>63</v>
      </c>
      <c r="B258" s="9">
        <v>5</v>
      </c>
    </row>
    <row r="259" spans="1:2">
      <c r="A259" s="4">
        <v>64</v>
      </c>
      <c r="B259" s="9">
        <v>2</v>
      </c>
    </row>
    <row r="260" spans="1:2">
      <c r="A260" s="4">
        <v>65</v>
      </c>
      <c r="B260" s="9">
        <v>3</v>
      </c>
    </row>
    <row r="261" spans="1:2">
      <c r="A261" s="4">
        <v>66</v>
      </c>
      <c r="B261" s="9">
        <v>4</v>
      </c>
    </row>
    <row r="262" spans="1:2">
      <c r="A262" s="4">
        <v>67</v>
      </c>
      <c r="B262" s="9">
        <v>4</v>
      </c>
    </row>
    <row r="263" spans="1:2">
      <c r="A263" s="4">
        <v>68</v>
      </c>
      <c r="B263" s="9">
        <v>3</v>
      </c>
    </row>
    <row r="264" spans="1:2">
      <c r="A264" s="4">
        <v>69</v>
      </c>
      <c r="B264" s="9">
        <v>5</v>
      </c>
    </row>
    <row r="265" spans="1:2">
      <c r="A265" s="4">
        <v>70</v>
      </c>
      <c r="B265" s="9">
        <v>4</v>
      </c>
    </row>
    <row r="266" spans="1:2">
      <c r="A266" s="4">
        <v>71</v>
      </c>
      <c r="B266" s="9">
        <v>3</v>
      </c>
    </row>
    <row r="267" spans="1:2">
      <c r="A267" s="4">
        <v>72</v>
      </c>
      <c r="B267" s="9">
        <v>4</v>
      </c>
    </row>
    <row r="268" spans="1:2">
      <c r="A268" s="4">
        <v>73</v>
      </c>
      <c r="B268" s="9">
        <v>5</v>
      </c>
    </row>
    <row r="269" spans="1:2">
      <c r="A269" s="4">
        <v>74</v>
      </c>
      <c r="B269" s="9">
        <v>4</v>
      </c>
    </row>
    <row r="270" spans="1:2">
      <c r="A270" s="4">
        <v>75</v>
      </c>
      <c r="B270" s="9">
        <v>2</v>
      </c>
    </row>
    <row r="271" spans="1:2">
      <c r="A271" s="4">
        <v>76</v>
      </c>
      <c r="B271" s="9">
        <v>3</v>
      </c>
    </row>
    <row r="272" spans="1:2">
      <c r="A272" s="4">
        <v>77</v>
      </c>
      <c r="B272" s="9">
        <v>4</v>
      </c>
    </row>
    <row r="273" spans="1:2">
      <c r="A273" s="4">
        <v>78</v>
      </c>
      <c r="B273" s="9">
        <v>5</v>
      </c>
    </row>
    <row r="274" spans="1:2">
      <c r="A274" s="4">
        <v>79</v>
      </c>
      <c r="B274" s="9">
        <v>3</v>
      </c>
    </row>
    <row r="275" spans="1:2">
      <c r="A275" s="4">
        <v>80</v>
      </c>
      <c r="B275" s="9">
        <v>4</v>
      </c>
    </row>
    <row r="276" spans="1:2">
      <c r="A276" s="4">
        <v>81</v>
      </c>
      <c r="B276" s="9">
        <v>5</v>
      </c>
    </row>
    <row r="277" spans="1:2">
      <c r="A277" s="4">
        <v>82</v>
      </c>
      <c r="B277" s="9">
        <v>4</v>
      </c>
    </row>
    <row r="278" spans="1:2">
      <c r="A278" s="4">
        <v>83</v>
      </c>
      <c r="B278" s="9">
        <v>3</v>
      </c>
    </row>
    <row r="279" spans="1:2">
      <c r="A279" s="4">
        <v>84</v>
      </c>
      <c r="B279" s="9">
        <v>4</v>
      </c>
    </row>
    <row r="280" spans="1:2">
      <c r="A280" s="4">
        <v>85</v>
      </c>
      <c r="B280" s="9">
        <v>5</v>
      </c>
    </row>
    <row r="281" spans="1:2">
      <c r="A281" s="4">
        <v>86</v>
      </c>
      <c r="B281" s="9">
        <v>3</v>
      </c>
    </row>
    <row r="282" spans="1:2">
      <c r="A282" s="4">
        <v>87</v>
      </c>
      <c r="B282" s="9">
        <v>4</v>
      </c>
    </row>
    <row r="283" spans="1:2">
      <c r="A283" s="4">
        <v>88</v>
      </c>
      <c r="B283" s="9">
        <v>5</v>
      </c>
    </row>
    <row r="284" spans="1:2">
      <c r="A284" s="4">
        <v>89</v>
      </c>
      <c r="B284" s="9">
        <v>4</v>
      </c>
    </row>
    <row r="285" spans="1:2">
      <c r="A285" s="4">
        <v>90</v>
      </c>
      <c r="B285" s="9">
        <v>3</v>
      </c>
    </row>
    <row r="286" spans="1:2">
      <c r="A286" s="4">
        <v>91</v>
      </c>
      <c r="B286" s="9">
        <v>3</v>
      </c>
    </row>
    <row r="287" spans="1:2">
      <c r="A287" s="4">
        <v>92</v>
      </c>
      <c r="B287" s="9">
        <v>4</v>
      </c>
    </row>
    <row r="288" spans="1:2">
      <c r="A288" s="4">
        <v>93</v>
      </c>
      <c r="B288" s="9">
        <v>5</v>
      </c>
    </row>
    <row r="289" spans="1:10">
      <c r="A289" s="4">
        <v>94</v>
      </c>
      <c r="B289" s="9">
        <v>2</v>
      </c>
    </row>
    <row r="290" spans="1:10">
      <c r="A290" s="4">
        <v>95</v>
      </c>
      <c r="B290" s="9">
        <v>3</v>
      </c>
    </row>
    <row r="291" spans="1:10">
      <c r="A291" s="4">
        <v>96</v>
      </c>
      <c r="B291" s="9">
        <v>4</v>
      </c>
    </row>
    <row r="292" spans="1:10">
      <c r="A292" s="4">
        <v>97</v>
      </c>
      <c r="B292" s="9">
        <v>4</v>
      </c>
    </row>
    <row r="293" spans="1:10">
      <c r="A293" s="4">
        <v>98</v>
      </c>
      <c r="B293" s="9">
        <v>3</v>
      </c>
    </row>
    <row r="294" spans="1:10">
      <c r="A294" s="4">
        <v>99</v>
      </c>
      <c r="B294" s="9">
        <v>5</v>
      </c>
    </row>
    <row r="295" spans="1:10">
      <c r="A295" s="4">
        <v>100</v>
      </c>
      <c r="B295" s="9">
        <v>4</v>
      </c>
    </row>
    <row r="296" spans="1:10" ht="15.75" thickBot="1"/>
    <row r="297" spans="1:10" ht="33" customHeight="1" thickBot="1">
      <c r="A297" s="143" t="s">
        <v>89</v>
      </c>
      <c r="B297" s="144"/>
      <c r="C297" s="144"/>
      <c r="D297" s="144"/>
      <c r="E297" s="144"/>
      <c r="F297" s="144"/>
      <c r="G297" s="144"/>
      <c r="H297" s="144"/>
      <c r="I297" s="144"/>
      <c r="J297" s="145"/>
    </row>
    <row r="298" spans="1:10" ht="38.25" customHeight="1" thickBot="1">
      <c r="A298" s="133" t="s">
        <v>90</v>
      </c>
      <c r="B298" s="134"/>
      <c r="C298" s="134"/>
      <c r="D298" s="134"/>
      <c r="E298" s="134"/>
      <c r="F298" s="134"/>
      <c r="G298" s="134"/>
      <c r="H298" s="134"/>
      <c r="I298" s="134"/>
      <c r="J298" s="135"/>
    </row>
    <row r="299" spans="1:10" ht="15.75" thickBot="1">
      <c r="A299" s="80"/>
      <c r="B299" s="77"/>
      <c r="C299" s="77"/>
      <c r="D299" s="77"/>
      <c r="E299" s="77"/>
      <c r="F299" s="77"/>
    </row>
    <row r="300" spans="1:10" ht="15.75" thickBot="1">
      <c r="A300" s="50" t="s">
        <v>91</v>
      </c>
      <c r="C300" s="71" t="s">
        <v>61</v>
      </c>
      <c r="D300" s="70" t="s">
        <v>63</v>
      </c>
    </row>
    <row r="301" spans="1:10">
      <c r="A301" s="16">
        <v>35</v>
      </c>
      <c r="C301" s="83">
        <v>28</v>
      </c>
      <c r="D301" s="84">
        <v>4</v>
      </c>
    </row>
    <row r="302" spans="1:10">
      <c r="A302" s="9">
        <v>28</v>
      </c>
      <c r="C302" s="81">
        <v>29</v>
      </c>
      <c r="D302" s="82">
        <v>3</v>
      </c>
    </row>
    <row r="303" spans="1:10">
      <c r="A303" s="9">
        <v>32</v>
      </c>
      <c r="C303" s="81">
        <v>30</v>
      </c>
      <c r="D303" s="82">
        <v>3</v>
      </c>
    </row>
    <row r="304" spans="1:10">
      <c r="A304" s="9">
        <v>45</v>
      </c>
      <c r="C304" s="81">
        <v>31</v>
      </c>
      <c r="D304" s="82">
        <v>3</v>
      </c>
    </row>
    <row r="305" spans="1:4">
      <c r="A305" s="9">
        <v>38</v>
      </c>
      <c r="C305" s="81">
        <v>32</v>
      </c>
      <c r="D305" s="82">
        <v>2</v>
      </c>
    </row>
    <row r="306" spans="1:4">
      <c r="A306" s="9">
        <v>29</v>
      </c>
      <c r="C306" s="81">
        <v>33</v>
      </c>
      <c r="D306" s="82">
        <v>3</v>
      </c>
    </row>
    <row r="307" spans="1:4">
      <c r="A307" s="9">
        <v>42</v>
      </c>
      <c r="C307" s="81">
        <v>34</v>
      </c>
      <c r="D307" s="82">
        <v>2</v>
      </c>
    </row>
    <row r="308" spans="1:4">
      <c r="A308" s="9">
        <v>30</v>
      </c>
      <c r="C308" s="81">
        <v>35</v>
      </c>
      <c r="D308" s="82">
        <v>3</v>
      </c>
    </row>
    <row r="309" spans="1:4">
      <c r="A309" s="9">
        <v>36</v>
      </c>
      <c r="C309" s="81">
        <v>36</v>
      </c>
      <c r="D309" s="82">
        <v>3</v>
      </c>
    </row>
    <row r="310" spans="1:4">
      <c r="A310" s="9">
        <v>41</v>
      </c>
      <c r="C310" s="81">
        <v>37</v>
      </c>
      <c r="D310" s="82">
        <v>3</v>
      </c>
    </row>
    <row r="311" spans="1:4">
      <c r="A311" s="9">
        <v>47</v>
      </c>
      <c r="C311" s="81">
        <v>38</v>
      </c>
      <c r="D311" s="82">
        <v>3</v>
      </c>
    </row>
    <row r="312" spans="1:4">
      <c r="A312" s="9">
        <v>31</v>
      </c>
      <c r="C312" s="81">
        <v>39</v>
      </c>
      <c r="D312" s="82">
        <v>4</v>
      </c>
    </row>
    <row r="313" spans="1:4">
      <c r="A313" s="9">
        <v>39</v>
      </c>
      <c r="C313" s="81">
        <v>40</v>
      </c>
      <c r="D313" s="82">
        <v>2</v>
      </c>
    </row>
    <row r="314" spans="1:4">
      <c r="A314" s="9">
        <v>43</v>
      </c>
      <c r="C314" s="81">
        <v>41</v>
      </c>
      <c r="D314" s="82">
        <v>2</v>
      </c>
    </row>
    <row r="315" spans="1:4">
      <c r="A315" s="9">
        <v>37</v>
      </c>
      <c r="C315" s="81">
        <v>42</v>
      </c>
      <c r="D315" s="82">
        <v>3</v>
      </c>
    </row>
    <row r="316" spans="1:4">
      <c r="A316" s="9">
        <v>30</v>
      </c>
      <c r="C316" s="81">
        <v>43</v>
      </c>
      <c r="D316" s="82">
        <v>3</v>
      </c>
    </row>
    <row r="317" spans="1:4">
      <c r="A317" s="9">
        <v>34</v>
      </c>
      <c r="C317" s="81">
        <v>44</v>
      </c>
      <c r="D317" s="82">
        <v>0</v>
      </c>
    </row>
    <row r="318" spans="1:4">
      <c r="A318" s="9">
        <v>39</v>
      </c>
      <c r="C318" s="81">
        <v>45</v>
      </c>
      <c r="D318" s="82">
        <v>2</v>
      </c>
    </row>
    <row r="319" spans="1:4">
      <c r="A319" s="9">
        <v>28</v>
      </c>
      <c r="C319" s="81">
        <v>46</v>
      </c>
      <c r="D319" s="82">
        <v>1</v>
      </c>
    </row>
    <row r="320" spans="1:4">
      <c r="A320" s="9">
        <v>33</v>
      </c>
      <c r="C320" s="81">
        <v>47</v>
      </c>
      <c r="D320" s="82">
        <v>1</v>
      </c>
    </row>
    <row r="321" spans="1:10">
      <c r="A321" s="9">
        <v>36</v>
      </c>
      <c r="C321" s="82" t="s">
        <v>62</v>
      </c>
      <c r="D321" s="82">
        <v>0</v>
      </c>
    </row>
    <row r="322" spans="1:10">
      <c r="A322" s="9">
        <v>40</v>
      </c>
    </row>
    <row r="323" spans="1:10" ht="15.75" thickBot="1">
      <c r="A323" s="9">
        <v>42</v>
      </c>
    </row>
    <row r="324" spans="1:10" ht="15.75" thickBot="1">
      <c r="A324" s="9">
        <v>29</v>
      </c>
      <c r="E324" s="75" t="s">
        <v>92</v>
      </c>
      <c r="F324" s="75">
        <f>AVERAGE(A301:A350)</f>
        <v>36.14</v>
      </c>
    </row>
    <row r="325" spans="1:10" ht="15.75" thickBot="1">
      <c r="A325" s="9">
        <v>31</v>
      </c>
      <c r="E325" s="165" t="s">
        <v>93</v>
      </c>
      <c r="F325" s="166"/>
      <c r="G325" s="166"/>
      <c r="H325" s="166"/>
      <c r="I325" s="166"/>
      <c r="J325" s="167"/>
    </row>
    <row r="326" spans="1:10">
      <c r="A326" s="9">
        <v>45</v>
      </c>
    </row>
    <row r="327" spans="1:10">
      <c r="A327" s="9">
        <v>38</v>
      </c>
    </row>
    <row r="328" spans="1:10">
      <c r="A328" s="9">
        <v>33</v>
      </c>
    </row>
    <row r="329" spans="1:10">
      <c r="A329" s="9">
        <v>41</v>
      </c>
    </row>
    <row r="330" spans="1:10">
      <c r="A330" s="9">
        <v>35</v>
      </c>
    </row>
    <row r="331" spans="1:10">
      <c r="A331" s="9">
        <v>37</v>
      </c>
    </row>
    <row r="332" spans="1:10">
      <c r="A332" s="9">
        <v>34</v>
      </c>
    </row>
    <row r="333" spans="1:10">
      <c r="A333" s="9">
        <v>46</v>
      </c>
    </row>
    <row r="334" spans="1:10">
      <c r="A334" s="9">
        <v>30</v>
      </c>
    </row>
    <row r="335" spans="1:10">
      <c r="A335" s="9">
        <v>39</v>
      </c>
    </row>
    <row r="336" spans="1:10">
      <c r="A336" s="9">
        <v>43</v>
      </c>
    </row>
    <row r="337" spans="1:10">
      <c r="A337" s="9">
        <v>28</v>
      </c>
    </row>
    <row r="338" spans="1:10">
      <c r="A338" s="9">
        <v>32</v>
      </c>
    </row>
    <row r="339" spans="1:10">
      <c r="A339" s="9">
        <v>36</v>
      </c>
    </row>
    <row r="340" spans="1:10">
      <c r="A340" s="9">
        <v>29</v>
      </c>
    </row>
    <row r="341" spans="1:10">
      <c r="A341" s="9">
        <v>31</v>
      </c>
    </row>
    <row r="342" spans="1:10">
      <c r="A342" s="9">
        <v>37</v>
      </c>
    </row>
    <row r="343" spans="1:10">
      <c r="A343" s="9">
        <v>40</v>
      </c>
    </row>
    <row r="344" spans="1:10">
      <c r="A344" s="9">
        <v>42</v>
      </c>
    </row>
    <row r="345" spans="1:10">
      <c r="A345" s="9">
        <v>33</v>
      </c>
    </row>
    <row r="346" spans="1:10">
      <c r="A346" s="9">
        <v>39</v>
      </c>
    </row>
    <row r="347" spans="1:10">
      <c r="A347" s="9">
        <v>28</v>
      </c>
    </row>
    <row r="348" spans="1:10">
      <c r="A348" s="9">
        <v>35</v>
      </c>
    </row>
    <row r="349" spans="1:10">
      <c r="A349" s="9">
        <v>38</v>
      </c>
    </row>
    <row r="350" spans="1:10">
      <c r="A350" s="9">
        <v>43</v>
      </c>
    </row>
    <row r="351" spans="1:10" ht="15.75" thickBot="1"/>
    <row r="352" spans="1:10" ht="32.25" customHeight="1" thickBot="1">
      <c r="A352" s="143" t="s">
        <v>96</v>
      </c>
      <c r="B352" s="153"/>
      <c r="C352" s="153"/>
      <c r="D352" s="153"/>
      <c r="E352" s="153"/>
      <c r="F352" s="153"/>
      <c r="G352" s="153"/>
      <c r="H352" s="153"/>
      <c r="I352" s="153"/>
      <c r="J352" s="154"/>
    </row>
    <row r="353" spans="1:11" ht="32.25" customHeight="1" thickBot="1">
      <c r="A353" s="133" t="s">
        <v>97</v>
      </c>
      <c r="B353" s="134"/>
      <c r="C353" s="134"/>
      <c r="D353" s="134"/>
      <c r="E353" s="134"/>
      <c r="F353" s="134"/>
      <c r="G353" s="134"/>
      <c r="H353" s="134"/>
      <c r="I353" s="134"/>
      <c r="J353" s="135"/>
    </row>
    <row r="354" spans="1:11" ht="15.75" thickBot="1"/>
    <row r="355" spans="1:11" ht="15.75" thickBot="1">
      <c r="A355" s="88" t="s">
        <v>98</v>
      </c>
      <c r="B355" s="48">
        <v>35</v>
      </c>
      <c r="C355" s="8">
        <v>37</v>
      </c>
      <c r="D355" s="8">
        <v>38</v>
      </c>
      <c r="E355" s="8">
        <v>39</v>
      </c>
      <c r="F355" s="8">
        <v>40</v>
      </c>
      <c r="G355" s="8">
        <v>41</v>
      </c>
      <c r="H355" s="8">
        <v>42</v>
      </c>
      <c r="I355" s="8">
        <v>43</v>
      </c>
      <c r="J355" s="8">
        <v>44</v>
      </c>
      <c r="K355" s="8">
        <v>45</v>
      </c>
    </row>
    <row r="356" spans="1:11" ht="15.75" thickBot="1">
      <c r="A356" s="88" t="s">
        <v>99</v>
      </c>
      <c r="B356" s="48">
        <v>28</v>
      </c>
      <c r="C356" s="8">
        <v>29</v>
      </c>
      <c r="D356" s="8">
        <v>30</v>
      </c>
      <c r="E356" s="8">
        <v>31</v>
      </c>
      <c r="F356" s="8">
        <v>32</v>
      </c>
      <c r="G356" s="8">
        <v>33</v>
      </c>
      <c r="H356" s="8">
        <v>34</v>
      </c>
      <c r="I356" s="8">
        <v>35</v>
      </c>
      <c r="J356" s="8">
        <v>36</v>
      </c>
      <c r="K356" s="8">
        <v>37</v>
      </c>
    </row>
    <row r="357" spans="1:11" ht="15.75" thickBot="1">
      <c r="A357" s="88" t="s">
        <v>100</v>
      </c>
      <c r="B357" s="48">
        <v>37</v>
      </c>
      <c r="C357" s="8">
        <v>38</v>
      </c>
      <c r="D357" s="8">
        <v>39</v>
      </c>
      <c r="E357" s="8">
        <v>40</v>
      </c>
      <c r="F357" s="8">
        <v>41</v>
      </c>
      <c r="G357" s="8">
        <v>41</v>
      </c>
      <c r="H357" s="8">
        <v>42</v>
      </c>
      <c r="I357" s="8">
        <v>43</v>
      </c>
      <c r="J357" s="8">
        <v>44</v>
      </c>
      <c r="K357" s="8">
        <v>45</v>
      </c>
    </row>
    <row r="372" spans="1:17" ht="15.75" thickBot="1"/>
    <row r="373" spans="1:17" ht="15.75" thickBot="1">
      <c r="B373" s="171" t="s">
        <v>101</v>
      </c>
      <c r="C373" s="172"/>
      <c r="D373" s="173"/>
      <c r="E373" s="67">
        <f>AVERAGE(B355:K355)</f>
        <v>40.4</v>
      </c>
      <c r="G373" s="171" t="s">
        <v>102</v>
      </c>
      <c r="H373" s="172"/>
      <c r="I373" s="173"/>
      <c r="J373" s="67">
        <f>AVERAGE(B356:K356)</f>
        <v>32.5</v>
      </c>
      <c r="N373" s="171" t="s">
        <v>103</v>
      </c>
      <c r="O373" s="172"/>
      <c r="P373" s="173"/>
      <c r="Q373" s="67">
        <f>AVERAGE(B357:K357)</f>
        <v>41</v>
      </c>
    </row>
    <row r="374" spans="1:17" ht="15.75" thickBot="1"/>
    <row r="375" spans="1:17" ht="15.75" thickBot="1">
      <c r="B375" s="67" t="s">
        <v>16</v>
      </c>
      <c r="C375" s="67">
        <f>K355-B355</f>
        <v>10</v>
      </c>
      <c r="G375" s="67" t="s">
        <v>16</v>
      </c>
      <c r="H375" s="67">
        <f>K356-B356</f>
        <v>9</v>
      </c>
      <c r="N375" s="67" t="s">
        <v>16</v>
      </c>
      <c r="O375" s="67">
        <f>K357-B357</f>
        <v>8</v>
      </c>
    </row>
    <row r="376" spans="1:17" ht="15.75" thickBot="1"/>
    <row r="377" spans="1:17" ht="15.75" thickBot="1">
      <c r="A377" s="165" t="s">
        <v>104</v>
      </c>
      <c r="B377" s="166"/>
      <c r="C377" s="166"/>
      <c r="D377" s="166"/>
      <c r="E377" s="166"/>
      <c r="F377" s="166"/>
      <c r="G377" s="166"/>
      <c r="H377" s="166"/>
      <c r="I377" s="166"/>
      <c r="J377" s="167"/>
    </row>
  </sheetData>
  <sortState xmlns:xlrd2="http://schemas.microsoft.com/office/spreadsheetml/2017/richdata2" ref="G168:H176">
    <sortCondition descending="1" ref="H168"/>
  </sortState>
  <mergeCells count="23">
    <mergeCell ref="A1:J1"/>
    <mergeCell ref="N373:P373"/>
    <mergeCell ref="B373:D373"/>
    <mergeCell ref="A377:J377"/>
    <mergeCell ref="A2:J2"/>
    <mergeCell ref="A3:J3"/>
    <mergeCell ref="G373:I373"/>
    <mergeCell ref="A167:C167"/>
    <mergeCell ref="A178:F178"/>
    <mergeCell ref="A161:J161"/>
    <mergeCell ref="A162:J162"/>
    <mergeCell ref="A107:J107"/>
    <mergeCell ref="A108:J108"/>
    <mergeCell ref="C217:M217"/>
    <mergeCell ref="J213:M213"/>
    <mergeCell ref="D213:F213"/>
    <mergeCell ref="A192:J192"/>
    <mergeCell ref="A193:J193"/>
    <mergeCell ref="A352:J352"/>
    <mergeCell ref="A353:J353"/>
    <mergeCell ref="E325:J325"/>
    <mergeCell ref="A297:J297"/>
    <mergeCell ref="A298:J29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AC045-0195-46E4-B44A-EBF1C820C2AC}">
  <dimension ref="A1:M463"/>
  <sheetViews>
    <sheetView topLeftCell="A61" workbookViewId="0">
      <selection activeCell="E84" sqref="E84"/>
    </sheetView>
  </sheetViews>
  <sheetFormatPr defaultRowHeight="15"/>
  <cols>
    <col min="1" max="1" width="13.7109375" bestFit="1" customWidth="1"/>
    <col min="3" max="3" width="18.140625" bestFit="1" customWidth="1"/>
    <col min="4" max="4" width="12.7109375" bestFit="1" customWidth="1"/>
    <col min="10" max="10" width="18.140625" bestFit="1" customWidth="1"/>
    <col min="11" max="11" width="12.7109375" bestFit="1" customWidth="1"/>
  </cols>
  <sheetData>
    <row r="1" spans="1:10" ht="16.5" customHeight="1" thickBot="1">
      <c r="A1" s="177" t="s">
        <v>230</v>
      </c>
      <c r="B1" s="178"/>
      <c r="C1" s="178"/>
      <c r="D1" s="178"/>
      <c r="E1" s="178"/>
      <c r="F1" s="178"/>
      <c r="G1" s="178"/>
      <c r="H1" s="178"/>
      <c r="I1" s="178"/>
      <c r="J1" s="179"/>
    </row>
    <row r="2" spans="1:10" ht="15.75" thickBot="1"/>
    <row r="3" spans="1:10" ht="36.75" customHeight="1" thickBot="1">
      <c r="A3" s="180" t="s">
        <v>105</v>
      </c>
      <c r="B3" s="181"/>
      <c r="C3" s="181"/>
      <c r="D3" s="181"/>
      <c r="E3" s="181"/>
      <c r="F3" s="181"/>
      <c r="G3" s="181"/>
      <c r="H3" s="181"/>
      <c r="I3" s="181"/>
      <c r="J3" s="182"/>
    </row>
    <row r="4" spans="1:10" ht="15.75" thickBot="1"/>
    <row r="5" spans="1:10" ht="34.5" customHeight="1" thickBot="1">
      <c r="A5" s="133" t="s">
        <v>106</v>
      </c>
      <c r="B5" s="134"/>
      <c r="C5" s="134"/>
      <c r="D5" s="134"/>
      <c r="E5" s="134"/>
      <c r="F5" s="134"/>
      <c r="G5" s="134"/>
      <c r="H5" s="134"/>
      <c r="I5" s="134"/>
      <c r="J5" s="135"/>
    </row>
    <row r="6" spans="1:10" ht="15.75" thickBot="1"/>
    <row r="7" spans="1:10" ht="15.75" thickBot="1">
      <c r="A7" s="50" t="s">
        <v>107</v>
      </c>
      <c r="C7" s="58"/>
      <c r="D7" s="58"/>
    </row>
    <row r="8" spans="1:10">
      <c r="A8" s="16">
        <v>-2.5</v>
      </c>
      <c r="C8" s="2"/>
      <c r="D8" s="2"/>
    </row>
    <row r="9" spans="1:10">
      <c r="A9" s="9">
        <v>1.3</v>
      </c>
      <c r="C9" s="21" t="s">
        <v>15</v>
      </c>
      <c r="D9" s="21">
        <f>SKEW(A8:A57)</f>
        <v>5.4546017084340551E-2</v>
      </c>
    </row>
    <row r="10" spans="1:10">
      <c r="A10" s="9">
        <v>-0.8</v>
      </c>
      <c r="C10" s="21" t="s">
        <v>14</v>
      </c>
      <c r="D10" s="21">
        <f>KURT(A8:A57)</f>
        <v>-1.3042496425917365</v>
      </c>
    </row>
    <row r="11" spans="1:10">
      <c r="A11" s="9">
        <v>-1.9</v>
      </c>
      <c r="C11" s="2"/>
      <c r="D11" s="2"/>
    </row>
    <row r="12" spans="1:10">
      <c r="A12" s="9">
        <v>2.1</v>
      </c>
      <c r="C12" s="2"/>
      <c r="D12" s="2"/>
    </row>
    <row r="13" spans="1:10">
      <c r="A13" s="9">
        <v>0.5</v>
      </c>
      <c r="C13" s="2"/>
      <c r="D13" s="2"/>
    </row>
    <row r="14" spans="1:10">
      <c r="A14" s="9">
        <v>-1.2</v>
      </c>
      <c r="C14" s="2"/>
      <c r="D14" s="2"/>
    </row>
    <row r="15" spans="1:10">
      <c r="A15" s="9">
        <v>1.8</v>
      </c>
      <c r="C15" s="2"/>
      <c r="D15" s="2"/>
    </row>
    <row r="16" spans="1:10">
      <c r="A16" s="9">
        <v>-0.5</v>
      </c>
      <c r="C16" s="2"/>
      <c r="D16" s="2"/>
    </row>
    <row r="17" spans="1:13">
      <c r="A17" s="9">
        <v>2.2999999999999998</v>
      </c>
      <c r="C17" s="2"/>
      <c r="D17" s="2"/>
    </row>
    <row r="18" spans="1:13">
      <c r="A18" s="9">
        <v>-0.7</v>
      </c>
      <c r="C18" s="2"/>
      <c r="D18" s="2"/>
    </row>
    <row r="19" spans="1:13">
      <c r="A19" s="9">
        <v>1.2</v>
      </c>
      <c r="C19" s="2"/>
      <c r="D19" s="2"/>
    </row>
    <row r="20" spans="1:13">
      <c r="A20" s="9">
        <v>-1.5</v>
      </c>
      <c r="C20" s="2"/>
      <c r="D20" s="2"/>
    </row>
    <row r="21" spans="1:13">
      <c r="A21" s="9">
        <v>-0.3</v>
      </c>
      <c r="C21" s="2"/>
      <c r="D21" s="2"/>
    </row>
    <row r="22" spans="1:13">
      <c r="A22" s="9">
        <v>2.6</v>
      </c>
      <c r="C22" s="89"/>
      <c r="D22" s="89"/>
    </row>
    <row r="23" spans="1:13">
      <c r="A23" s="9">
        <v>1.1000000000000001</v>
      </c>
    </row>
    <row r="24" spans="1:13">
      <c r="A24" s="9">
        <v>-1.7</v>
      </c>
    </row>
    <row r="25" spans="1:13" ht="15.75" thickBot="1">
      <c r="A25" s="9">
        <v>0.9</v>
      </c>
    </row>
    <row r="26" spans="1:13" ht="15.75" thickBot="1">
      <c r="A26" s="9">
        <v>-1.4</v>
      </c>
      <c r="C26" s="165" t="s">
        <v>108</v>
      </c>
      <c r="D26" s="166"/>
      <c r="E26" s="166"/>
      <c r="F26" s="166"/>
      <c r="G26" s="166"/>
      <c r="H26" s="166"/>
      <c r="I26" s="166"/>
      <c r="J26" s="166"/>
      <c r="K26" s="166"/>
      <c r="L26" s="166"/>
      <c r="M26" s="167"/>
    </row>
    <row r="27" spans="1:13">
      <c r="A27" s="9">
        <v>0.3</v>
      </c>
    </row>
    <row r="28" spans="1:13">
      <c r="A28" s="9">
        <v>1.9</v>
      </c>
    </row>
    <row r="29" spans="1:13">
      <c r="A29" s="9">
        <v>-1.1000000000000001</v>
      </c>
    </row>
    <row r="30" spans="1:13">
      <c r="A30" s="9">
        <v>-0.4</v>
      </c>
    </row>
    <row r="31" spans="1:13">
      <c r="A31" s="9">
        <v>2.2000000000000002</v>
      </c>
    </row>
    <row r="32" spans="1:13">
      <c r="A32" s="9">
        <v>-0.9</v>
      </c>
    </row>
    <row r="33" spans="1:1">
      <c r="A33" s="9">
        <v>1.6</v>
      </c>
    </row>
    <row r="34" spans="1:1">
      <c r="A34" s="9">
        <v>-0.6</v>
      </c>
    </row>
    <row r="35" spans="1:1">
      <c r="A35" s="9">
        <v>-1.3</v>
      </c>
    </row>
    <row r="36" spans="1:1">
      <c r="A36" s="9">
        <v>2.4</v>
      </c>
    </row>
    <row r="37" spans="1:1">
      <c r="A37" s="9">
        <v>0.7</v>
      </c>
    </row>
    <row r="38" spans="1:1">
      <c r="A38" s="9">
        <v>-1.8</v>
      </c>
    </row>
    <row r="39" spans="1:1">
      <c r="A39" s="9">
        <v>1.5</v>
      </c>
    </row>
    <row r="40" spans="1:1">
      <c r="A40" s="9">
        <v>-0.2</v>
      </c>
    </row>
    <row r="41" spans="1:1">
      <c r="A41" s="9">
        <v>-2.1</v>
      </c>
    </row>
    <row r="42" spans="1:1">
      <c r="A42" s="9">
        <v>2.8</v>
      </c>
    </row>
    <row r="43" spans="1:1">
      <c r="A43" s="9">
        <v>0.8</v>
      </c>
    </row>
    <row r="44" spans="1:1">
      <c r="A44" s="9">
        <v>-1.6</v>
      </c>
    </row>
    <row r="45" spans="1:1">
      <c r="A45" s="9">
        <v>1.4</v>
      </c>
    </row>
    <row r="46" spans="1:1">
      <c r="A46" s="9">
        <v>-0.1</v>
      </c>
    </row>
    <row r="47" spans="1:1">
      <c r="A47" s="9">
        <v>2.5</v>
      </c>
    </row>
    <row r="48" spans="1:1">
      <c r="A48" s="9">
        <v>-1</v>
      </c>
    </row>
    <row r="49" spans="1:10">
      <c r="A49" s="9">
        <v>1.7</v>
      </c>
    </row>
    <row r="50" spans="1:10">
      <c r="A50" s="9">
        <v>-0.9</v>
      </c>
    </row>
    <row r="51" spans="1:10">
      <c r="A51" s="9">
        <v>-2</v>
      </c>
    </row>
    <row r="52" spans="1:10">
      <c r="A52" s="9">
        <v>2.7</v>
      </c>
    </row>
    <row r="53" spans="1:10">
      <c r="A53" s="9">
        <v>0.6</v>
      </c>
    </row>
    <row r="54" spans="1:10">
      <c r="A54" s="9">
        <v>-1.4</v>
      </c>
    </row>
    <row r="55" spans="1:10">
      <c r="A55" s="9">
        <v>1.1000000000000001</v>
      </c>
    </row>
    <row r="56" spans="1:10">
      <c r="A56" s="9">
        <v>-0.3</v>
      </c>
    </row>
    <row r="57" spans="1:10">
      <c r="A57" s="9">
        <v>2</v>
      </c>
    </row>
    <row r="58" spans="1:10" ht="15.75" thickBot="1"/>
    <row r="59" spans="1:10" ht="29.25" customHeight="1" thickBot="1">
      <c r="A59" s="183" t="s">
        <v>109</v>
      </c>
      <c r="B59" s="184"/>
      <c r="C59" s="184"/>
      <c r="D59" s="184"/>
      <c r="E59" s="184"/>
      <c r="F59" s="184"/>
      <c r="G59" s="184"/>
      <c r="H59" s="184"/>
      <c r="I59" s="184"/>
      <c r="J59" s="185"/>
    </row>
    <row r="60" spans="1:10" ht="30.75" customHeight="1" thickBot="1">
      <c r="A60" s="133" t="s">
        <v>110</v>
      </c>
      <c r="B60" s="134"/>
      <c r="C60" s="134"/>
      <c r="D60" s="134"/>
      <c r="E60" s="134"/>
      <c r="F60" s="134"/>
      <c r="G60" s="134"/>
      <c r="H60" s="134"/>
      <c r="I60" s="134"/>
      <c r="J60" s="135"/>
    </row>
    <row r="61" spans="1:10" ht="15.75" thickBot="1"/>
    <row r="62" spans="1:10" ht="15.75" thickBot="1">
      <c r="A62" s="50" t="s">
        <v>111</v>
      </c>
    </row>
    <row r="63" spans="1:10" ht="15.75" thickBot="1">
      <c r="A63" s="16">
        <v>2.5</v>
      </c>
      <c r="C63" s="67" t="s">
        <v>15</v>
      </c>
      <c r="D63" s="90">
        <f>SKEW(A63:A158)</f>
        <v>0.22402536454542335</v>
      </c>
    </row>
    <row r="64" spans="1:10" ht="15.75" thickBot="1">
      <c r="A64" s="9">
        <v>4.8</v>
      </c>
      <c r="C64" s="91" t="s">
        <v>14</v>
      </c>
      <c r="D64" s="92">
        <f>KURT(A63:A158)</f>
        <v>-0.93120912452529181</v>
      </c>
    </row>
    <row r="65" spans="1:1">
      <c r="A65" s="9">
        <v>3.2</v>
      </c>
    </row>
    <row r="66" spans="1:1">
      <c r="A66" s="9">
        <v>2.1</v>
      </c>
    </row>
    <row r="67" spans="1:1">
      <c r="A67" s="9">
        <v>4.5</v>
      </c>
    </row>
    <row r="68" spans="1:1">
      <c r="A68" s="9">
        <v>2.9</v>
      </c>
    </row>
    <row r="69" spans="1:1">
      <c r="A69" s="9">
        <v>2.2999999999999998</v>
      </c>
    </row>
    <row r="70" spans="1:1">
      <c r="A70" s="9">
        <v>3.1</v>
      </c>
    </row>
    <row r="71" spans="1:1">
      <c r="A71" s="9">
        <v>4.2</v>
      </c>
    </row>
    <row r="72" spans="1:1">
      <c r="A72" s="9">
        <v>3.9</v>
      </c>
    </row>
    <row r="73" spans="1:1">
      <c r="A73" s="9">
        <v>2.8</v>
      </c>
    </row>
    <row r="74" spans="1:1">
      <c r="A74" s="9">
        <v>4.0999999999999996</v>
      </c>
    </row>
    <row r="75" spans="1:1">
      <c r="A75" s="9">
        <v>2.6</v>
      </c>
    </row>
    <row r="76" spans="1:1">
      <c r="A76" s="9">
        <v>2.4</v>
      </c>
    </row>
    <row r="77" spans="1:1">
      <c r="A77" s="9">
        <v>4.7</v>
      </c>
    </row>
    <row r="78" spans="1:1">
      <c r="A78" s="9">
        <v>3.3</v>
      </c>
    </row>
    <row r="79" spans="1:1">
      <c r="A79" s="9">
        <v>2.7</v>
      </c>
    </row>
    <row r="80" spans="1:1" ht="15.75" thickBot="1">
      <c r="A80" s="9">
        <v>3</v>
      </c>
    </row>
    <row r="81" spans="1:13" ht="15.75" thickBot="1">
      <c r="A81" s="9">
        <v>4.3</v>
      </c>
      <c r="C81" s="165" t="s">
        <v>108</v>
      </c>
      <c r="D81" s="166"/>
      <c r="E81" s="166"/>
      <c r="F81" s="166"/>
      <c r="G81" s="166"/>
      <c r="H81" s="166"/>
      <c r="I81" s="166"/>
      <c r="J81" s="166"/>
      <c r="K81" s="166"/>
      <c r="L81" s="166"/>
      <c r="M81" s="167"/>
    </row>
    <row r="82" spans="1:13">
      <c r="A82" s="9">
        <v>3.7</v>
      </c>
    </row>
    <row r="83" spans="1:13">
      <c r="A83" s="9">
        <v>2.2000000000000002</v>
      </c>
    </row>
    <row r="84" spans="1:13">
      <c r="A84" s="9">
        <v>3.6</v>
      </c>
    </row>
    <row r="85" spans="1:13">
      <c r="A85" s="9">
        <v>4</v>
      </c>
    </row>
    <row r="86" spans="1:13">
      <c r="A86" s="9">
        <v>2.7</v>
      </c>
    </row>
    <row r="87" spans="1:13">
      <c r="A87" s="9">
        <v>3.8</v>
      </c>
    </row>
    <row r="88" spans="1:13">
      <c r="A88" s="9">
        <v>3.5</v>
      </c>
    </row>
    <row r="89" spans="1:13">
      <c r="A89" s="9">
        <v>3.2</v>
      </c>
    </row>
    <row r="90" spans="1:13">
      <c r="A90" s="9">
        <v>4.4000000000000004</v>
      </c>
    </row>
    <row r="91" spans="1:13">
      <c r="A91" s="9">
        <v>2</v>
      </c>
    </row>
    <row r="92" spans="1:13">
      <c r="A92" s="9">
        <v>3.4</v>
      </c>
    </row>
    <row r="93" spans="1:13">
      <c r="A93" s="9">
        <v>3.1</v>
      </c>
    </row>
    <row r="94" spans="1:13">
      <c r="A94" s="9">
        <v>2.9</v>
      </c>
    </row>
    <row r="95" spans="1:13">
      <c r="A95" s="9">
        <v>4.5999999999999996</v>
      </c>
    </row>
    <row r="96" spans="1:13">
      <c r="A96" s="9">
        <v>3.3</v>
      </c>
    </row>
    <row r="97" spans="1:1">
      <c r="A97" s="9">
        <v>2.5</v>
      </c>
    </row>
    <row r="98" spans="1:1">
      <c r="A98" s="9">
        <v>4.9000000000000004</v>
      </c>
    </row>
    <row r="99" spans="1:1">
      <c r="A99" s="9">
        <v>2.8</v>
      </c>
    </row>
    <row r="100" spans="1:1">
      <c r="A100" s="9">
        <v>3</v>
      </c>
    </row>
    <row r="101" spans="1:1">
      <c r="A101" s="9">
        <v>4.2</v>
      </c>
    </row>
    <row r="102" spans="1:1">
      <c r="A102" s="9">
        <v>3.9</v>
      </c>
    </row>
    <row r="103" spans="1:1">
      <c r="A103" s="9">
        <v>2.8</v>
      </c>
    </row>
    <row r="104" spans="1:1">
      <c r="A104" s="9">
        <v>4.0999999999999996</v>
      </c>
    </row>
    <row r="105" spans="1:1">
      <c r="A105" s="9">
        <v>2.6</v>
      </c>
    </row>
    <row r="106" spans="1:1">
      <c r="A106" s="9">
        <v>2.4</v>
      </c>
    </row>
    <row r="107" spans="1:1">
      <c r="A107" s="9">
        <v>4.7</v>
      </c>
    </row>
    <row r="108" spans="1:1">
      <c r="A108" s="9">
        <v>3.3</v>
      </c>
    </row>
    <row r="109" spans="1:1">
      <c r="A109" s="9">
        <v>2.7</v>
      </c>
    </row>
    <row r="110" spans="1:1">
      <c r="A110" s="9">
        <v>3</v>
      </c>
    </row>
    <row r="111" spans="1:1">
      <c r="A111" s="9">
        <v>4.3</v>
      </c>
    </row>
    <row r="112" spans="1:1">
      <c r="A112" s="9">
        <v>3.7</v>
      </c>
    </row>
    <row r="113" spans="1:1">
      <c r="A113" s="9">
        <v>2.2000000000000002</v>
      </c>
    </row>
    <row r="114" spans="1:1">
      <c r="A114" s="9">
        <v>3.6</v>
      </c>
    </row>
    <row r="115" spans="1:1">
      <c r="A115" s="9">
        <v>4</v>
      </c>
    </row>
    <row r="116" spans="1:1">
      <c r="A116" s="9">
        <v>2.7</v>
      </c>
    </row>
    <row r="117" spans="1:1">
      <c r="A117" s="9">
        <v>3.8</v>
      </c>
    </row>
    <row r="118" spans="1:1">
      <c r="A118" s="9">
        <v>3.5</v>
      </c>
    </row>
    <row r="119" spans="1:1">
      <c r="A119" s="9">
        <v>3.2</v>
      </c>
    </row>
    <row r="120" spans="1:1">
      <c r="A120" s="9">
        <v>4.4000000000000004</v>
      </c>
    </row>
    <row r="121" spans="1:1">
      <c r="A121" s="9">
        <v>2</v>
      </c>
    </row>
    <row r="122" spans="1:1">
      <c r="A122" s="9">
        <v>3.4</v>
      </c>
    </row>
    <row r="123" spans="1:1">
      <c r="A123" s="9">
        <v>3.1</v>
      </c>
    </row>
    <row r="124" spans="1:1">
      <c r="A124" s="9">
        <v>2.9</v>
      </c>
    </row>
    <row r="125" spans="1:1">
      <c r="A125" s="9">
        <v>4.5999999999999996</v>
      </c>
    </row>
    <row r="126" spans="1:1">
      <c r="A126" s="9">
        <v>3.3</v>
      </c>
    </row>
    <row r="127" spans="1:1">
      <c r="A127" s="9">
        <v>2.5</v>
      </c>
    </row>
    <row r="128" spans="1:1">
      <c r="A128" s="9">
        <v>4.9000000000000004</v>
      </c>
    </row>
    <row r="129" spans="1:1">
      <c r="A129" s="9">
        <v>2.8</v>
      </c>
    </row>
    <row r="130" spans="1:1">
      <c r="A130" s="9">
        <v>3</v>
      </c>
    </row>
    <row r="131" spans="1:1">
      <c r="A131" s="9">
        <v>4.2</v>
      </c>
    </row>
    <row r="132" spans="1:1">
      <c r="A132" s="9">
        <v>3.9</v>
      </c>
    </row>
    <row r="133" spans="1:1">
      <c r="A133" s="9">
        <v>2.8</v>
      </c>
    </row>
    <row r="134" spans="1:1">
      <c r="A134" s="9">
        <v>4.0999999999999996</v>
      </c>
    </row>
    <row r="135" spans="1:1">
      <c r="A135" s="9">
        <v>2.6</v>
      </c>
    </row>
    <row r="136" spans="1:1">
      <c r="A136" s="9">
        <v>2.4</v>
      </c>
    </row>
    <row r="137" spans="1:1">
      <c r="A137" s="9">
        <v>4.7</v>
      </c>
    </row>
    <row r="138" spans="1:1">
      <c r="A138" s="9">
        <v>3.3</v>
      </c>
    </row>
    <row r="139" spans="1:1">
      <c r="A139" s="9">
        <v>2.7</v>
      </c>
    </row>
    <row r="140" spans="1:1">
      <c r="A140" s="9">
        <v>3</v>
      </c>
    </row>
    <row r="141" spans="1:1">
      <c r="A141" s="9">
        <v>4.3</v>
      </c>
    </row>
    <row r="142" spans="1:1">
      <c r="A142" s="9">
        <v>3.7</v>
      </c>
    </row>
    <row r="143" spans="1:1">
      <c r="A143" s="9">
        <v>2.2000000000000002</v>
      </c>
    </row>
    <row r="144" spans="1:1">
      <c r="A144" s="9">
        <v>3.6</v>
      </c>
    </row>
    <row r="145" spans="1:10">
      <c r="A145" s="9">
        <v>4</v>
      </c>
    </row>
    <row r="146" spans="1:10">
      <c r="A146" s="9">
        <v>2.7</v>
      </c>
    </row>
    <row r="147" spans="1:10">
      <c r="A147" s="9">
        <v>3.8</v>
      </c>
    </row>
    <row r="148" spans="1:10">
      <c r="A148" s="9">
        <v>3.5</v>
      </c>
    </row>
    <row r="149" spans="1:10">
      <c r="A149" s="9">
        <v>3.2</v>
      </c>
    </row>
    <row r="150" spans="1:10">
      <c r="A150" s="9">
        <v>4.4000000000000004</v>
      </c>
    </row>
    <row r="151" spans="1:10">
      <c r="A151" s="9">
        <v>2</v>
      </c>
    </row>
    <row r="152" spans="1:10">
      <c r="A152" s="9">
        <v>3.4</v>
      </c>
    </row>
    <row r="153" spans="1:10">
      <c r="A153" s="9">
        <v>3.1</v>
      </c>
    </row>
    <row r="154" spans="1:10">
      <c r="A154" s="9">
        <v>2.9</v>
      </c>
    </row>
    <row r="155" spans="1:10">
      <c r="A155" s="9">
        <v>4.5999999999999996</v>
      </c>
    </row>
    <row r="156" spans="1:10">
      <c r="A156" s="9">
        <v>3.3</v>
      </c>
    </row>
    <row r="157" spans="1:10">
      <c r="A157" s="9">
        <v>2.5</v>
      </c>
    </row>
    <row r="158" spans="1:10">
      <c r="A158" s="9">
        <v>4.9000000000000004</v>
      </c>
    </row>
    <row r="159" spans="1:10" ht="15.75" thickBot="1"/>
    <row r="160" spans="1:10" ht="36" customHeight="1" thickBot="1">
      <c r="A160" s="143" t="s">
        <v>112</v>
      </c>
      <c r="B160" s="153"/>
      <c r="C160" s="153"/>
      <c r="D160" s="153"/>
      <c r="E160" s="153"/>
      <c r="F160" s="153"/>
      <c r="G160" s="153"/>
      <c r="H160" s="153"/>
      <c r="I160" s="153"/>
      <c r="J160" s="154"/>
    </row>
    <row r="161" spans="1:11" ht="32.25" customHeight="1" thickBot="1">
      <c r="A161" s="133" t="s">
        <v>113</v>
      </c>
      <c r="B161" s="134"/>
      <c r="C161" s="134"/>
      <c r="D161" s="134"/>
      <c r="E161" s="134"/>
      <c r="F161" s="134"/>
      <c r="G161" s="134"/>
      <c r="H161" s="134"/>
      <c r="I161" s="134"/>
      <c r="J161" s="135"/>
    </row>
    <row r="162" spans="1:11" ht="15.75" thickBot="1"/>
    <row r="163" spans="1:11" ht="15.75" thickBot="1">
      <c r="A163" s="50" t="s">
        <v>85</v>
      </c>
    </row>
    <row r="164" spans="1:11" ht="15.75" thickBot="1">
      <c r="A164" s="16">
        <v>4</v>
      </c>
      <c r="C164" s="67" t="s">
        <v>15</v>
      </c>
      <c r="D164" s="67">
        <f>SKEW(A164:A263)</f>
        <v>-0.21090973977304461</v>
      </c>
    </row>
    <row r="165" spans="1:11" ht="15.75" thickBot="1">
      <c r="A165" s="9">
        <v>5</v>
      </c>
      <c r="C165" s="91" t="s">
        <v>14</v>
      </c>
      <c r="D165" s="91">
        <f>KURT(A164:A263)</f>
        <v>-0.74525627211662515</v>
      </c>
    </row>
    <row r="166" spans="1:11">
      <c r="A166" s="9">
        <v>3</v>
      </c>
    </row>
    <row r="167" spans="1:11">
      <c r="A167" s="9">
        <v>4</v>
      </c>
      <c r="J167" s="58"/>
      <c r="K167" s="58"/>
    </row>
    <row r="168" spans="1:11">
      <c r="A168" s="9">
        <v>4</v>
      </c>
      <c r="J168" s="2"/>
      <c r="K168" s="2"/>
    </row>
    <row r="169" spans="1:11">
      <c r="A169" s="9">
        <v>3</v>
      </c>
      <c r="J169" s="2"/>
      <c r="K169" s="2"/>
    </row>
    <row r="170" spans="1:11">
      <c r="A170" s="9">
        <v>2</v>
      </c>
      <c r="J170" s="2"/>
      <c r="K170" s="2"/>
    </row>
    <row r="171" spans="1:11">
      <c r="A171" s="9">
        <v>5</v>
      </c>
      <c r="J171" s="2"/>
      <c r="K171" s="2"/>
    </row>
    <row r="172" spans="1:11">
      <c r="A172" s="9">
        <v>4</v>
      </c>
      <c r="J172" s="2"/>
      <c r="K172" s="2"/>
    </row>
    <row r="173" spans="1:11">
      <c r="A173" s="9">
        <v>3</v>
      </c>
      <c r="J173" s="2"/>
      <c r="K173" s="2"/>
    </row>
    <row r="174" spans="1:11">
      <c r="A174" s="9">
        <v>5</v>
      </c>
      <c r="J174" s="2"/>
      <c r="K174" s="2"/>
    </row>
    <row r="175" spans="1:11">
      <c r="A175" s="9">
        <v>4</v>
      </c>
      <c r="J175" s="2"/>
      <c r="K175" s="2"/>
    </row>
    <row r="176" spans="1:11">
      <c r="A176" s="9">
        <v>2</v>
      </c>
      <c r="J176" s="2"/>
      <c r="K176" s="2"/>
    </row>
    <row r="177" spans="1:11">
      <c r="A177" s="9">
        <v>3</v>
      </c>
      <c r="J177" s="2"/>
      <c r="K177" s="2"/>
    </row>
    <row r="178" spans="1:11">
      <c r="A178" s="9">
        <v>4</v>
      </c>
      <c r="J178" s="2"/>
      <c r="K178" s="2"/>
    </row>
    <row r="179" spans="1:11">
      <c r="A179" s="9">
        <v>5</v>
      </c>
      <c r="J179" s="2"/>
      <c r="K179" s="2"/>
    </row>
    <row r="180" spans="1:11">
      <c r="A180" s="9">
        <v>3</v>
      </c>
      <c r="J180" s="2"/>
      <c r="K180" s="2"/>
    </row>
    <row r="181" spans="1:11">
      <c r="A181" s="9">
        <v>4</v>
      </c>
      <c r="J181" s="2"/>
      <c r="K181" s="2"/>
    </row>
    <row r="182" spans="1:11" ht="15.75" thickBot="1">
      <c r="A182" s="9">
        <v>5</v>
      </c>
    </row>
    <row r="183" spans="1:11" ht="15.75" thickBot="1">
      <c r="A183" s="9">
        <v>3</v>
      </c>
      <c r="C183" s="165" t="s">
        <v>114</v>
      </c>
      <c r="D183" s="166"/>
      <c r="E183" s="166"/>
      <c r="F183" s="166"/>
      <c r="G183" s="166"/>
      <c r="H183" s="166"/>
      <c r="I183" s="166"/>
      <c r="J183" s="167"/>
    </row>
    <row r="184" spans="1:11">
      <c r="A184" s="9">
        <v>4</v>
      </c>
    </row>
    <row r="185" spans="1:11">
      <c r="A185" s="9">
        <v>3</v>
      </c>
    </row>
    <row r="186" spans="1:11">
      <c r="A186" s="9">
        <v>2</v>
      </c>
    </row>
    <row r="187" spans="1:11">
      <c r="A187" s="9">
        <v>4</v>
      </c>
    </row>
    <row r="188" spans="1:11">
      <c r="A188" s="9">
        <v>5</v>
      </c>
    </row>
    <row r="189" spans="1:11">
      <c r="A189" s="9">
        <v>3</v>
      </c>
    </row>
    <row r="190" spans="1:11">
      <c r="A190" s="9">
        <v>4</v>
      </c>
    </row>
    <row r="191" spans="1:11">
      <c r="A191" s="9">
        <v>5</v>
      </c>
    </row>
    <row r="192" spans="1:11">
      <c r="A192" s="9">
        <v>4</v>
      </c>
    </row>
    <row r="193" spans="1:1">
      <c r="A193" s="9">
        <v>3</v>
      </c>
    </row>
    <row r="194" spans="1:1">
      <c r="A194" s="9">
        <v>3</v>
      </c>
    </row>
    <row r="195" spans="1:1">
      <c r="A195" s="9">
        <v>4</v>
      </c>
    </row>
    <row r="196" spans="1:1">
      <c r="A196" s="9">
        <v>5</v>
      </c>
    </row>
    <row r="197" spans="1:1">
      <c r="A197" s="9">
        <v>2</v>
      </c>
    </row>
    <row r="198" spans="1:1">
      <c r="A198" s="9">
        <v>3</v>
      </c>
    </row>
    <row r="199" spans="1:1">
      <c r="A199" s="9">
        <v>4</v>
      </c>
    </row>
    <row r="200" spans="1:1">
      <c r="A200" s="9">
        <v>4</v>
      </c>
    </row>
    <row r="201" spans="1:1">
      <c r="A201" s="9">
        <v>3</v>
      </c>
    </row>
    <row r="202" spans="1:1">
      <c r="A202" s="9">
        <v>5</v>
      </c>
    </row>
    <row r="203" spans="1:1">
      <c r="A203" s="9">
        <v>4</v>
      </c>
    </row>
    <row r="204" spans="1:1">
      <c r="A204" s="9">
        <v>3</v>
      </c>
    </row>
    <row r="205" spans="1:1">
      <c r="A205" s="9">
        <v>4</v>
      </c>
    </row>
    <row r="206" spans="1:1">
      <c r="A206" s="9">
        <v>5</v>
      </c>
    </row>
    <row r="207" spans="1:1">
      <c r="A207" s="9">
        <v>4</v>
      </c>
    </row>
    <row r="208" spans="1:1">
      <c r="A208" s="9">
        <v>2</v>
      </c>
    </row>
    <row r="209" spans="1:1">
      <c r="A209" s="9">
        <v>3</v>
      </c>
    </row>
    <row r="210" spans="1:1">
      <c r="A210" s="9">
        <v>4</v>
      </c>
    </row>
    <row r="211" spans="1:1">
      <c r="A211" s="9">
        <v>5</v>
      </c>
    </row>
    <row r="212" spans="1:1">
      <c r="A212" s="9">
        <v>3</v>
      </c>
    </row>
    <row r="213" spans="1:1">
      <c r="A213" s="9">
        <v>4</v>
      </c>
    </row>
    <row r="214" spans="1:1">
      <c r="A214" s="9">
        <v>5</v>
      </c>
    </row>
    <row r="215" spans="1:1">
      <c r="A215" s="9">
        <v>4</v>
      </c>
    </row>
    <row r="216" spans="1:1">
      <c r="A216" s="9">
        <v>3</v>
      </c>
    </row>
    <row r="217" spans="1:1">
      <c r="A217" s="9">
        <v>4</v>
      </c>
    </row>
    <row r="218" spans="1:1">
      <c r="A218" s="9">
        <v>5</v>
      </c>
    </row>
    <row r="219" spans="1:1">
      <c r="A219" s="9">
        <v>3</v>
      </c>
    </row>
    <row r="220" spans="1:1">
      <c r="A220" s="9">
        <v>4</v>
      </c>
    </row>
    <row r="221" spans="1:1">
      <c r="A221" s="9">
        <v>5</v>
      </c>
    </row>
    <row r="222" spans="1:1">
      <c r="A222" s="9">
        <v>4</v>
      </c>
    </row>
    <row r="223" spans="1:1">
      <c r="A223" s="9">
        <v>3</v>
      </c>
    </row>
    <row r="224" spans="1:1">
      <c r="A224" s="9">
        <v>3</v>
      </c>
    </row>
    <row r="225" spans="1:1">
      <c r="A225" s="9">
        <v>4</v>
      </c>
    </row>
    <row r="226" spans="1:1">
      <c r="A226" s="9">
        <v>5</v>
      </c>
    </row>
    <row r="227" spans="1:1">
      <c r="A227" s="9">
        <v>2</v>
      </c>
    </row>
    <row r="228" spans="1:1">
      <c r="A228" s="9">
        <v>3</v>
      </c>
    </row>
    <row r="229" spans="1:1">
      <c r="A229" s="9">
        <v>4</v>
      </c>
    </row>
    <row r="230" spans="1:1">
      <c r="A230" s="9">
        <v>4</v>
      </c>
    </row>
    <row r="231" spans="1:1">
      <c r="A231" s="9">
        <v>3</v>
      </c>
    </row>
    <row r="232" spans="1:1">
      <c r="A232" s="9">
        <v>5</v>
      </c>
    </row>
    <row r="233" spans="1:1">
      <c r="A233" s="9">
        <v>4</v>
      </c>
    </row>
    <row r="234" spans="1:1">
      <c r="A234" s="9">
        <v>3</v>
      </c>
    </row>
    <row r="235" spans="1:1">
      <c r="A235" s="9">
        <v>4</v>
      </c>
    </row>
    <row r="236" spans="1:1">
      <c r="A236" s="9">
        <v>5</v>
      </c>
    </row>
    <row r="237" spans="1:1">
      <c r="A237" s="9">
        <v>4</v>
      </c>
    </row>
    <row r="238" spans="1:1">
      <c r="A238" s="9">
        <v>2</v>
      </c>
    </row>
    <row r="239" spans="1:1">
      <c r="A239" s="9">
        <v>3</v>
      </c>
    </row>
    <row r="240" spans="1:1">
      <c r="A240" s="9">
        <v>4</v>
      </c>
    </row>
    <row r="241" spans="1:1">
      <c r="A241" s="9">
        <v>5</v>
      </c>
    </row>
    <row r="242" spans="1:1">
      <c r="A242" s="9">
        <v>3</v>
      </c>
    </row>
    <row r="243" spans="1:1">
      <c r="A243" s="9">
        <v>4</v>
      </c>
    </row>
    <row r="244" spans="1:1">
      <c r="A244" s="9">
        <v>5</v>
      </c>
    </row>
    <row r="245" spans="1:1">
      <c r="A245" s="9">
        <v>4</v>
      </c>
    </row>
    <row r="246" spans="1:1">
      <c r="A246" s="9">
        <v>3</v>
      </c>
    </row>
    <row r="247" spans="1:1">
      <c r="A247" s="9">
        <v>4</v>
      </c>
    </row>
    <row r="248" spans="1:1">
      <c r="A248" s="9">
        <v>5</v>
      </c>
    </row>
    <row r="249" spans="1:1">
      <c r="A249" s="9">
        <v>3</v>
      </c>
    </row>
    <row r="250" spans="1:1">
      <c r="A250" s="9">
        <v>4</v>
      </c>
    </row>
    <row r="251" spans="1:1">
      <c r="A251" s="9">
        <v>5</v>
      </c>
    </row>
    <row r="252" spans="1:1">
      <c r="A252" s="9">
        <v>4</v>
      </c>
    </row>
    <row r="253" spans="1:1">
      <c r="A253" s="9">
        <v>3</v>
      </c>
    </row>
    <row r="254" spans="1:1">
      <c r="A254" s="9">
        <v>3</v>
      </c>
    </row>
    <row r="255" spans="1:1">
      <c r="A255" s="9">
        <v>4</v>
      </c>
    </row>
    <row r="256" spans="1:1">
      <c r="A256" s="9">
        <v>5</v>
      </c>
    </row>
    <row r="257" spans="1:10">
      <c r="A257" s="9">
        <v>2</v>
      </c>
    </row>
    <row r="258" spans="1:10">
      <c r="A258" s="9">
        <v>3</v>
      </c>
    </row>
    <row r="259" spans="1:10">
      <c r="A259" s="9">
        <v>4</v>
      </c>
    </row>
    <row r="260" spans="1:10">
      <c r="A260" s="9">
        <v>4</v>
      </c>
    </row>
    <row r="261" spans="1:10">
      <c r="A261" s="9">
        <v>3</v>
      </c>
    </row>
    <row r="262" spans="1:10">
      <c r="A262" s="9">
        <v>5</v>
      </c>
    </row>
    <row r="263" spans="1:10">
      <c r="A263" s="9">
        <v>4</v>
      </c>
    </row>
    <row r="264" spans="1:10" ht="15.75" thickBot="1"/>
    <row r="265" spans="1:10" ht="36" customHeight="1" thickBot="1">
      <c r="A265" s="143" t="s">
        <v>115</v>
      </c>
      <c r="B265" s="153"/>
      <c r="C265" s="153"/>
      <c r="D265" s="153"/>
      <c r="E265" s="153"/>
      <c r="F265" s="153"/>
      <c r="G265" s="153"/>
      <c r="H265" s="153"/>
      <c r="I265" s="153"/>
      <c r="J265" s="154"/>
    </row>
    <row r="266" spans="1:10" ht="33" customHeight="1" thickBot="1">
      <c r="A266" s="133" t="s">
        <v>116</v>
      </c>
      <c r="B266" s="134"/>
      <c r="C266" s="134"/>
      <c r="D266" s="134"/>
      <c r="E266" s="134"/>
      <c r="F266" s="134"/>
      <c r="G266" s="134"/>
      <c r="H266" s="134"/>
      <c r="I266" s="134"/>
      <c r="J266" s="135"/>
    </row>
    <row r="267" spans="1:10" ht="15.75" thickBot="1"/>
    <row r="268" spans="1:10" ht="15.75" thickBot="1">
      <c r="A268" s="50" t="s">
        <v>117</v>
      </c>
    </row>
    <row r="269" spans="1:10" ht="15.75" thickBot="1">
      <c r="A269" s="16">
        <v>280</v>
      </c>
      <c r="C269" s="67" t="s">
        <v>15</v>
      </c>
      <c r="D269" s="67">
        <f>SKEW(A269:A358)</f>
        <v>0.21577993301425885</v>
      </c>
    </row>
    <row r="270" spans="1:10" ht="15.75" thickBot="1">
      <c r="A270" s="9">
        <v>350</v>
      </c>
      <c r="C270" s="67" t="s">
        <v>14</v>
      </c>
      <c r="D270" s="67">
        <f>KURT(A269:A358)</f>
        <v>-1.025686365628911</v>
      </c>
    </row>
    <row r="271" spans="1:10">
      <c r="A271" s="9">
        <v>310</v>
      </c>
    </row>
    <row r="272" spans="1:10">
      <c r="A272" s="9">
        <v>270</v>
      </c>
    </row>
    <row r="273" spans="1:13">
      <c r="A273" s="9">
        <v>390</v>
      </c>
    </row>
    <row r="274" spans="1:13">
      <c r="A274" s="9">
        <v>320</v>
      </c>
    </row>
    <row r="275" spans="1:13">
      <c r="A275" s="9">
        <v>290</v>
      </c>
    </row>
    <row r="276" spans="1:13">
      <c r="A276" s="9">
        <v>340</v>
      </c>
    </row>
    <row r="277" spans="1:13">
      <c r="A277" s="9">
        <v>310</v>
      </c>
    </row>
    <row r="278" spans="1:13">
      <c r="A278" s="9">
        <v>380</v>
      </c>
    </row>
    <row r="279" spans="1:13">
      <c r="A279" s="9">
        <v>270</v>
      </c>
    </row>
    <row r="280" spans="1:13">
      <c r="A280" s="9">
        <v>350</v>
      </c>
    </row>
    <row r="281" spans="1:13">
      <c r="A281" s="9">
        <v>300</v>
      </c>
    </row>
    <row r="282" spans="1:13">
      <c r="A282" s="9">
        <v>330</v>
      </c>
    </row>
    <row r="283" spans="1:13">
      <c r="A283" s="9">
        <v>370</v>
      </c>
    </row>
    <row r="284" spans="1:13">
      <c r="A284" s="9">
        <v>310</v>
      </c>
    </row>
    <row r="285" spans="1:13">
      <c r="A285" s="9">
        <v>280</v>
      </c>
    </row>
    <row r="286" spans="1:13" ht="15.75" thickBot="1">
      <c r="A286" s="9">
        <v>320</v>
      </c>
    </row>
    <row r="287" spans="1:13" ht="15.75" thickBot="1">
      <c r="A287" s="9">
        <v>350</v>
      </c>
      <c r="C287" s="165" t="s">
        <v>108</v>
      </c>
      <c r="D287" s="166"/>
      <c r="E287" s="166"/>
      <c r="F287" s="166"/>
      <c r="G287" s="166"/>
      <c r="H287" s="166"/>
      <c r="I287" s="166"/>
      <c r="J287" s="166"/>
      <c r="K287" s="166"/>
      <c r="L287" s="166"/>
      <c r="M287" s="167"/>
    </row>
    <row r="288" spans="1:13">
      <c r="A288" s="9">
        <v>290</v>
      </c>
    </row>
    <row r="289" spans="1:1">
      <c r="A289" s="9">
        <v>270</v>
      </c>
    </row>
    <row r="290" spans="1:1">
      <c r="A290" s="9">
        <v>350</v>
      </c>
    </row>
    <row r="291" spans="1:1">
      <c r="A291" s="9">
        <v>300</v>
      </c>
    </row>
    <row r="292" spans="1:1">
      <c r="A292" s="9">
        <v>330</v>
      </c>
    </row>
    <row r="293" spans="1:1">
      <c r="A293" s="9">
        <v>370</v>
      </c>
    </row>
    <row r="294" spans="1:1">
      <c r="A294" s="9">
        <v>310</v>
      </c>
    </row>
    <row r="295" spans="1:1">
      <c r="A295" s="9">
        <v>280</v>
      </c>
    </row>
    <row r="296" spans="1:1">
      <c r="A296" s="9">
        <v>320</v>
      </c>
    </row>
    <row r="297" spans="1:1">
      <c r="A297" s="9">
        <v>350</v>
      </c>
    </row>
    <row r="298" spans="1:1">
      <c r="A298" s="9">
        <v>290</v>
      </c>
    </row>
    <row r="299" spans="1:1">
      <c r="A299" s="9">
        <v>270</v>
      </c>
    </row>
    <row r="300" spans="1:1">
      <c r="A300" s="9">
        <v>350</v>
      </c>
    </row>
    <row r="301" spans="1:1">
      <c r="A301" s="9">
        <v>300</v>
      </c>
    </row>
    <row r="302" spans="1:1">
      <c r="A302" s="9">
        <v>330</v>
      </c>
    </row>
    <row r="303" spans="1:1">
      <c r="A303" s="9">
        <v>370</v>
      </c>
    </row>
    <row r="304" spans="1:1">
      <c r="A304" s="9">
        <v>310</v>
      </c>
    </row>
    <row r="305" spans="1:1">
      <c r="A305" s="9">
        <v>280</v>
      </c>
    </row>
    <row r="306" spans="1:1">
      <c r="A306" s="9">
        <v>320</v>
      </c>
    </row>
    <row r="307" spans="1:1">
      <c r="A307" s="9">
        <v>350</v>
      </c>
    </row>
    <row r="308" spans="1:1">
      <c r="A308" s="9">
        <v>290</v>
      </c>
    </row>
    <row r="309" spans="1:1">
      <c r="A309" s="9">
        <v>270</v>
      </c>
    </row>
    <row r="310" spans="1:1">
      <c r="A310" s="9">
        <v>350</v>
      </c>
    </row>
    <row r="311" spans="1:1">
      <c r="A311" s="9">
        <v>300</v>
      </c>
    </row>
    <row r="312" spans="1:1">
      <c r="A312" s="9">
        <v>330</v>
      </c>
    </row>
    <row r="313" spans="1:1">
      <c r="A313" s="9">
        <v>370</v>
      </c>
    </row>
    <row r="314" spans="1:1">
      <c r="A314" s="9">
        <v>310</v>
      </c>
    </row>
    <row r="315" spans="1:1">
      <c r="A315" s="9">
        <v>280</v>
      </c>
    </row>
    <row r="316" spans="1:1">
      <c r="A316" s="9">
        <v>320</v>
      </c>
    </row>
    <row r="317" spans="1:1">
      <c r="A317" s="9">
        <v>350</v>
      </c>
    </row>
    <row r="318" spans="1:1">
      <c r="A318" s="9">
        <v>290</v>
      </c>
    </row>
    <row r="319" spans="1:1">
      <c r="A319" s="9">
        <v>270</v>
      </c>
    </row>
    <row r="320" spans="1:1">
      <c r="A320" s="9">
        <v>350</v>
      </c>
    </row>
    <row r="321" spans="1:1">
      <c r="A321" s="9">
        <v>300</v>
      </c>
    </row>
    <row r="322" spans="1:1">
      <c r="A322" s="9">
        <v>330</v>
      </c>
    </row>
    <row r="323" spans="1:1">
      <c r="A323" s="9">
        <v>370</v>
      </c>
    </row>
    <row r="324" spans="1:1">
      <c r="A324" s="9">
        <v>310</v>
      </c>
    </row>
    <row r="325" spans="1:1">
      <c r="A325" s="9">
        <v>280</v>
      </c>
    </row>
    <row r="326" spans="1:1">
      <c r="A326" s="9">
        <v>320</v>
      </c>
    </row>
    <row r="327" spans="1:1">
      <c r="A327" s="9">
        <v>350</v>
      </c>
    </row>
    <row r="328" spans="1:1">
      <c r="A328" s="9">
        <v>290</v>
      </c>
    </row>
    <row r="329" spans="1:1">
      <c r="A329" s="9">
        <v>270</v>
      </c>
    </row>
    <row r="330" spans="1:1">
      <c r="A330" s="9">
        <v>350</v>
      </c>
    </row>
    <row r="331" spans="1:1">
      <c r="A331" s="9">
        <v>300</v>
      </c>
    </row>
    <row r="332" spans="1:1">
      <c r="A332" s="9">
        <v>330</v>
      </c>
    </row>
    <row r="333" spans="1:1">
      <c r="A333" s="9">
        <v>370</v>
      </c>
    </row>
    <row r="334" spans="1:1">
      <c r="A334" s="9">
        <v>310</v>
      </c>
    </row>
    <row r="335" spans="1:1">
      <c r="A335" s="9">
        <v>280</v>
      </c>
    </row>
    <row r="336" spans="1:1">
      <c r="A336" s="9">
        <v>320</v>
      </c>
    </row>
    <row r="337" spans="1:1">
      <c r="A337" s="9">
        <v>350</v>
      </c>
    </row>
    <row r="338" spans="1:1">
      <c r="A338" s="9">
        <v>290</v>
      </c>
    </row>
    <row r="339" spans="1:1">
      <c r="A339" s="9">
        <v>270</v>
      </c>
    </row>
    <row r="340" spans="1:1">
      <c r="A340" s="9">
        <v>350</v>
      </c>
    </row>
    <row r="341" spans="1:1">
      <c r="A341" s="9">
        <v>300</v>
      </c>
    </row>
    <row r="342" spans="1:1">
      <c r="A342" s="9">
        <v>330</v>
      </c>
    </row>
    <row r="343" spans="1:1">
      <c r="A343" s="9">
        <v>370</v>
      </c>
    </row>
    <row r="344" spans="1:1">
      <c r="A344" s="9">
        <v>310</v>
      </c>
    </row>
    <row r="345" spans="1:1">
      <c r="A345" s="9">
        <v>280</v>
      </c>
    </row>
    <row r="346" spans="1:1">
      <c r="A346" s="9">
        <v>320</v>
      </c>
    </row>
    <row r="347" spans="1:1">
      <c r="A347" s="9">
        <v>350</v>
      </c>
    </row>
    <row r="348" spans="1:1">
      <c r="A348" s="9">
        <v>290</v>
      </c>
    </row>
    <row r="349" spans="1:1">
      <c r="A349" s="9">
        <v>270</v>
      </c>
    </row>
    <row r="350" spans="1:1">
      <c r="A350" s="9">
        <v>350</v>
      </c>
    </row>
    <row r="351" spans="1:1">
      <c r="A351" s="9">
        <v>300</v>
      </c>
    </row>
    <row r="352" spans="1:1">
      <c r="A352" s="9">
        <v>330</v>
      </c>
    </row>
    <row r="353" spans="1:11">
      <c r="A353" s="9">
        <v>370</v>
      </c>
    </row>
    <row r="354" spans="1:11">
      <c r="A354" s="9">
        <v>310</v>
      </c>
    </row>
    <row r="355" spans="1:11">
      <c r="A355" s="9">
        <v>280</v>
      </c>
    </row>
    <row r="356" spans="1:11">
      <c r="A356" s="9">
        <v>320</v>
      </c>
    </row>
    <row r="357" spans="1:11">
      <c r="A357" s="9">
        <v>350</v>
      </c>
    </row>
    <row r="358" spans="1:11">
      <c r="A358" s="9">
        <v>290</v>
      </c>
    </row>
    <row r="359" spans="1:11" ht="15.75" thickBot="1"/>
    <row r="360" spans="1:11" ht="36.75" customHeight="1" thickBot="1">
      <c r="A360" s="143" t="s">
        <v>118</v>
      </c>
      <c r="B360" s="153"/>
      <c r="C360" s="153"/>
      <c r="D360" s="153"/>
      <c r="E360" s="153"/>
      <c r="F360" s="153"/>
      <c r="G360" s="153"/>
      <c r="H360" s="153"/>
      <c r="I360" s="153"/>
      <c r="J360" s="154"/>
    </row>
    <row r="361" spans="1:11" ht="30" customHeight="1" thickBot="1">
      <c r="A361" s="133" t="s">
        <v>119</v>
      </c>
      <c r="B361" s="134"/>
      <c r="C361" s="134"/>
      <c r="D361" s="134"/>
      <c r="E361" s="134"/>
      <c r="F361" s="134"/>
      <c r="G361" s="134"/>
      <c r="H361" s="134"/>
      <c r="I361" s="134"/>
      <c r="J361" s="135"/>
    </row>
    <row r="362" spans="1:11" ht="15.75" thickBot="1"/>
    <row r="363" spans="1:11" ht="15.75" thickBot="1">
      <c r="A363" s="50" t="s">
        <v>120</v>
      </c>
      <c r="C363" s="67" t="s">
        <v>15</v>
      </c>
      <c r="D363" s="67">
        <f>SKEW(A364:A463)</f>
        <v>-0.3350128722188207</v>
      </c>
    </row>
    <row r="364" spans="1:11" ht="15.75" thickBot="1">
      <c r="A364" s="16">
        <v>12</v>
      </c>
      <c r="C364" s="91" t="s">
        <v>14</v>
      </c>
      <c r="D364" s="91">
        <f>KURT(A364:A463)</f>
        <v>-0.88101144669010489</v>
      </c>
    </row>
    <row r="365" spans="1:11">
      <c r="A365" s="9">
        <v>18</v>
      </c>
      <c r="J365" s="93"/>
      <c r="K365" s="93"/>
    </row>
    <row r="366" spans="1:11">
      <c r="A366" s="9">
        <v>15</v>
      </c>
      <c r="J366" s="94"/>
      <c r="K366" s="94"/>
    </row>
    <row r="367" spans="1:11">
      <c r="A367" s="9">
        <v>22</v>
      </c>
      <c r="J367" s="12"/>
      <c r="K367" s="12"/>
    </row>
    <row r="368" spans="1:11">
      <c r="A368" s="9">
        <v>20</v>
      </c>
      <c r="J368" s="12"/>
      <c r="K368" s="12"/>
    </row>
    <row r="369" spans="1:13">
      <c r="A369" s="9">
        <v>14</v>
      </c>
      <c r="J369" s="12"/>
      <c r="K369" s="12"/>
    </row>
    <row r="370" spans="1:13">
      <c r="A370" s="9">
        <v>16</v>
      </c>
      <c r="J370" s="12"/>
      <c r="K370" s="12"/>
    </row>
    <row r="371" spans="1:13">
      <c r="A371" s="9">
        <v>21</v>
      </c>
      <c r="J371" s="12"/>
      <c r="K371" s="12"/>
    </row>
    <row r="372" spans="1:13">
      <c r="A372" s="9">
        <v>19</v>
      </c>
      <c r="J372" s="12"/>
      <c r="K372" s="12"/>
    </row>
    <row r="373" spans="1:13">
      <c r="A373" s="9">
        <v>17</v>
      </c>
      <c r="J373" s="12"/>
      <c r="K373" s="12"/>
    </row>
    <row r="374" spans="1:13">
      <c r="A374" s="9">
        <v>22</v>
      </c>
      <c r="J374" s="12"/>
      <c r="K374" s="12"/>
    </row>
    <row r="375" spans="1:13">
      <c r="A375" s="9">
        <v>19</v>
      </c>
      <c r="J375" s="12"/>
      <c r="K375" s="12"/>
    </row>
    <row r="376" spans="1:13">
      <c r="A376" s="9">
        <v>13</v>
      </c>
      <c r="J376" s="12"/>
      <c r="K376" s="12"/>
    </row>
    <row r="377" spans="1:13">
      <c r="A377" s="9">
        <v>16</v>
      </c>
      <c r="J377" s="12"/>
      <c r="K377" s="12"/>
    </row>
    <row r="378" spans="1:13">
      <c r="A378" s="9">
        <v>21</v>
      </c>
      <c r="J378" s="12"/>
      <c r="K378" s="12"/>
    </row>
    <row r="379" spans="1:13">
      <c r="A379" s="9">
        <v>22</v>
      </c>
      <c r="J379" s="12"/>
      <c r="K379" s="12"/>
    </row>
    <row r="380" spans="1:13">
      <c r="A380" s="9">
        <v>17</v>
      </c>
      <c r="J380" s="12"/>
      <c r="K380" s="12"/>
    </row>
    <row r="381" spans="1:13" ht="15.75" thickBot="1">
      <c r="A381" s="9">
        <v>19</v>
      </c>
      <c r="J381" s="93"/>
      <c r="K381" s="93"/>
    </row>
    <row r="382" spans="1:13" ht="15.75" thickBot="1">
      <c r="A382" s="9">
        <v>22</v>
      </c>
      <c r="C382" s="165" t="s">
        <v>108</v>
      </c>
      <c r="D382" s="166"/>
      <c r="E382" s="166"/>
      <c r="F382" s="166"/>
      <c r="G382" s="166"/>
      <c r="H382" s="166"/>
      <c r="I382" s="166"/>
      <c r="J382" s="166"/>
      <c r="K382" s="166"/>
      <c r="L382" s="166"/>
      <c r="M382" s="167"/>
    </row>
    <row r="383" spans="1:13">
      <c r="A383" s="9">
        <v>18</v>
      </c>
    </row>
    <row r="384" spans="1:13">
      <c r="A384" s="9">
        <v>14</v>
      </c>
    </row>
    <row r="385" spans="1:1">
      <c r="A385" s="9">
        <v>20</v>
      </c>
    </row>
    <row r="386" spans="1:1">
      <c r="A386" s="9">
        <v>19</v>
      </c>
    </row>
    <row r="387" spans="1:1">
      <c r="A387" s="9">
        <v>17</v>
      </c>
    </row>
    <row r="388" spans="1:1">
      <c r="A388" s="9">
        <v>22</v>
      </c>
    </row>
    <row r="389" spans="1:1">
      <c r="A389" s="9">
        <v>18</v>
      </c>
    </row>
    <row r="390" spans="1:1">
      <c r="A390" s="9">
        <v>15</v>
      </c>
    </row>
    <row r="391" spans="1:1">
      <c r="A391" s="9">
        <v>21</v>
      </c>
    </row>
    <row r="392" spans="1:1">
      <c r="A392" s="9">
        <v>20</v>
      </c>
    </row>
    <row r="393" spans="1:1">
      <c r="A393" s="9">
        <v>16</v>
      </c>
    </row>
    <row r="394" spans="1:1">
      <c r="A394" s="9">
        <v>12</v>
      </c>
    </row>
    <row r="395" spans="1:1">
      <c r="A395" s="9">
        <v>18</v>
      </c>
    </row>
    <row r="396" spans="1:1">
      <c r="A396" s="9">
        <v>15</v>
      </c>
    </row>
    <row r="397" spans="1:1">
      <c r="A397" s="9">
        <v>22</v>
      </c>
    </row>
    <row r="398" spans="1:1">
      <c r="A398" s="9">
        <v>20</v>
      </c>
    </row>
    <row r="399" spans="1:1">
      <c r="A399" s="9">
        <v>14</v>
      </c>
    </row>
    <row r="400" spans="1:1">
      <c r="A400" s="9">
        <v>16</v>
      </c>
    </row>
    <row r="401" spans="1:1">
      <c r="A401" s="9">
        <v>21</v>
      </c>
    </row>
    <row r="402" spans="1:1">
      <c r="A402" s="9">
        <v>19</v>
      </c>
    </row>
    <row r="403" spans="1:1">
      <c r="A403" s="9">
        <v>17</v>
      </c>
    </row>
    <row r="404" spans="1:1">
      <c r="A404" s="9">
        <v>22</v>
      </c>
    </row>
    <row r="405" spans="1:1">
      <c r="A405" s="9">
        <v>19</v>
      </c>
    </row>
    <row r="406" spans="1:1">
      <c r="A406" s="9">
        <v>13</v>
      </c>
    </row>
    <row r="407" spans="1:1">
      <c r="A407" s="9">
        <v>16</v>
      </c>
    </row>
    <row r="408" spans="1:1">
      <c r="A408" s="9">
        <v>21</v>
      </c>
    </row>
    <row r="409" spans="1:1">
      <c r="A409" s="9">
        <v>22</v>
      </c>
    </row>
    <row r="410" spans="1:1">
      <c r="A410" s="9">
        <v>17</v>
      </c>
    </row>
    <row r="411" spans="1:1">
      <c r="A411" s="9">
        <v>19</v>
      </c>
    </row>
    <row r="412" spans="1:1">
      <c r="A412" s="9">
        <v>22</v>
      </c>
    </row>
    <row r="413" spans="1:1">
      <c r="A413" s="9">
        <v>18</v>
      </c>
    </row>
    <row r="414" spans="1:1">
      <c r="A414" s="9">
        <v>14</v>
      </c>
    </row>
    <row r="415" spans="1:1">
      <c r="A415" s="9">
        <v>20</v>
      </c>
    </row>
    <row r="416" spans="1:1">
      <c r="A416" s="9">
        <v>19</v>
      </c>
    </row>
    <row r="417" spans="1:1">
      <c r="A417" s="9">
        <v>17</v>
      </c>
    </row>
    <row r="418" spans="1:1">
      <c r="A418" s="9">
        <v>22</v>
      </c>
    </row>
    <row r="419" spans="1:1">
      <c r="A419" s="9">
        <v>18</v>
      </c>
    </row>
    <row r="420" spans="1:1">
      <c r="A420" s="9">
        <v>15</v>
      </c>
    </row>
    <row r="421" spans="1:1">
      <c r="A421" s="9">
        <v>21</v>
      </c>
    </row>
    <row r="422" spans="1:1">
      <c r="A422" s="9">
        <v>20</v>
      </c>
    </row>
    <row r="423" spans="1:1">
      <c r="A423" s="9">
        <v>16</v>
      </c>
    </row>
    <row r="424" spans="1:1">
      <c r="A424" s="9">
        <v>12</v>
      </c>
    </row>
    <row r="425" spans="1:1">
      <c r="A425" s="9">
        <v>18</v>
      </c>
    </row>
    <row r="426" spans="1:1">
      <c r="A426" s="9">
        <v>15</v>
      </c>
    </row>
    <row r="427" spans="1:1">
      <c r="A427" s="9">
        <v>22</v>
      </c>
    </row>
    <row r="428" spans="1:1">
      <c r="A428" s="9">
        <v>20</v>
      </c>
    </row>
    <row r="429" spans="1:1">
      <c r="A429" s="9">
        <v>14</v>
      </c>
    </row>
    <row r="430" spans="1:1">
      <c r="A430" s="9">
        <v>16</v>
      </c>
    </row>
    <row r="431" spans="1:1">
      <c r="A431" s="9">
        <v>21</v>
      </c>
    </row>
    <row r="432" spans="1:1">
      <c r="A432" s="9">
        <v>19</v>
      </c>
    </row>
    <row r="433" spans="1:1">
      <c r="A433" s="9">
        <v>17</v>
      </c>
    </row>
    <row r="434" spans="1:1">
      <c r="A434" s="9">
        <v>22</v>
      </c>
    </row>
    <row r="435" spans="1:1">
      <c r="A435" s="9">
        <v>19</v>
      </c>
    </row>
    <row r="436" spans="1:1">
      <c r="A436" s="9">
        <v>13</v>
      </c>
    </row>
    <row r="437" spans="1:1">
      <c r="A437" s="9">
        <v>16</v>
      </c>
    </row>
    <row r="438" spans="1:1">
      <c r="A438" s="9">
        <v>21</v>
      </c>
    </row>
    <row r="439" spans="1:1">
      <c r="A439" s="9">
        <v>22</v>
      </c>
    </row>
    <row r="440" spans="1:1">
      <c r="A440" s="9">
        <v>17</v>
      </c>
    </row>
    <row r="441" spans="1:1">
      <c r="A441" s="9">
        <v>19</v>
      </c>
    </row>
    <row r="442" spans="1:1">
      <c r="A442" s="9">
        <v>22</v>
      </c>
    </row>
    <row r="443" spans="1:1">
      <c r="A443" s="9">
        <v>18</v>
      </c>
    </row>
    <row r="444" spans="1:1">
      <c r="A444" s="9">
        <v>14</v>
      </c>
    </row>
    <row r="445" spans="1:1">
      <c r="A445" s="9">
        <v>20</v>
      </c>
    </row>
    <row r="446" spans="1:1">
      <c r="A446" s="9">
        <v>19</v>
      </c>
    </row>
    <row r="447" spans="1:1">
      <c r="A447" s="9">
        <v>17</v>
      </c>
    </row>
    <row r="448" spans="1:1">
      <c r="A448" s="9">
        <v>22</v>
      </c>
    </row>
    <row r="449" spans="1:1">
      <c r="A449" s="9">
        <v>18</v>
      </c>
    </row>
    <row r="450" spans="1:1">
      <c r="A450" s="9">
        <v>15</v>
      </c>
    </row>
    <row r="451" spans="1:1">
      <c r="A451" s="9">
        <v>21</v>
      </c>
    </row>
    <row r="452" spans="1:1">
      <c r="A452" s="9">
        <v>20</v>
      </c>
    </row>
    <row r="453" spans="1:1">
      <c r="A453" s="9">
        <v>16</v>
      </c>
    </row>
    <row r="454" spans="1:1">
      <c r="A454" s="9">
        <v>12</v>
      </c>
    </row>
    <row r="455" spans="1:1">
      <c r="A455" s="9">
        <v>18</v>
      </c>
    </row>
    <row r="456" spans="1:1">
      <c r="A456" s="9">
        <v>15</v>
      </c>
    </row>
    <row r="457" spans="1:1">
      <c r="A457" s="9">
        <v>22</v>
      </c>
    </row>
    <row r="458" spans="1:1">
      <c r="A458" s="9">
        <v>20</v>
      </c>
    </row>
    <row r="459" spans="1:1">
      <c r="A459" s="9">
        <v>14</v>
      </c>
    </row>
    <row r="460" spans="1:1">
      <c r="A460" s="9">
        <v>16</v>
      </c>
    </row>
    <row r="461" spans="1:1">
      <c r="A461" s="9">
        <v>21</v>
      </c>
    </row>
    <row r="462" spans="1:1">
      <c r="A462" s="9">
        <v>19</v>
      </c>
    </row>
    <row r="463" spans="1:1">
      <c r="A463" s="9">
        <v>17</v>
      </c>
    </row>
  </sheetData>
  <mergeCells count="16">
    <mergeCell ref="C26:M26"/>
    <mergeCell ref="A1:J1"/>
    <mergeCell ref="A3:J3"/>
    <mergeCell ref="A5:J5"/>
    <mergeCell ref="A59:J59"/>
    <mergeCell ref="C382:M382"/>
    <mergeCell ref="A360:J360"/>
    <mergeCell ref="A361:J361"/>
    <mergeCell ref="A60:J60"/>
    <mergeCell ref="C81:M81"/>
    <mergeCell ref="A160:J160"/>
    <mergeCell ref="A266:J266"/>
    <mergeCell ref="C287:M287"/>
    <mergeCell ref="A161:J161"/>
    <mergeCell ref="C183:J183"/>
    <mergeCell ref="A265:J26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2545-B152-440E-B51A-AB08DFBB8BE3}">
  <dimension ref="A1:J599"/>
  <sheetViews>
    <sheetView topLeftCell="A271" workbookViewId="0">
      <selection activeCell="I12" sqref="I12"/>
    </sheetView>
  </sheetViews>
  <sheetFormatPr defaultRowHeight="15"/>
  <cols>
    <col min="1" max="1" width="17.7109375" bestFit="1" customWidth="1"/>
    <col min="3" max="3" width="15" bestFit="1" customWidth="1"/>
    <col min="4" max="4" width="12.7109375" bestFit="1" customWidth="1"/>
  </cols>
  <sheetData>
    <row r="1" spans="1:10" ht="16.5" thickBot="1">
      <c r="A1" s="168" t="s">
        <v>231</v>
      </c>
      <c r="B1" s="169"/>
      <c r="C1" s="169"/>
      <c r="D1" s="169"/>
      <c r="E1" s="169"/>
      <c r="F1" s="169"/>
      <c r="G1" s="169"/>
      <c r="H1" s="169"/>
      <c r="I1" s="169"/>
      <c r="J1" s="170"/>
    </row>
    <row r="2" spans="1:10" ht="31.5" customHeight="1" thickBot="1">
      <c r="A2" s="143" t="s">
        <v>232</v>
      </c>
      <c r="B2" s="153"/>
      <c r="C2" s="153"/>
      <c r="D2" s="153"/>
      <c r="E2" s="153"/>
      <c r="F2" s="153"/>
      <c r="G2" s="153"/>
      <c r="H2" s="153"/>
      <c r="I2" s="153"/>
      <c r="J2" s="154"/>
    </row>
    <row r="3" spans="1:10" ht="31.5" customHeight="1" thickBot="1">
      <c r="A3" s="133" t="s">
        <v>121</v>
      </c>
      <c r="B3" s="134"/>
      <c r="C3" s="134"/>
      <c r="D3" s="134"/>
      <c r="E3" s="134"/>
      <c r="F3" s="134"/>
      <c r="G3" s="134"/>
      <c r="H3" s="134"/>
      <c r="I3" s="134"/>
      <c r="J3" s="135"/>
    </row>
    <row r="4" spans="1:10" ht="15.75" thickBot="1"/>
    <row r="5" spans="1:10" ht="15.75" thickBot="1">
      <c r="A5" s="50" t="s">
        <v>122</v>
      </c>
      <c r="C5" s="67" t="s">
        <v>68</v>
      </c>
      <c r="D5" s="67">
        <f>_xlfn.QUARTILE.EXC(A6:A105,1)</f>
        <v>126.25</v>
      </c>
    </row>
    <row r="6" spans="1:10" ht="15.75" thickBot="1">
      <c r="A6" s="16">
        <v>40</v>
      </c>
      <c r="C6" s="67" t="s">
        <v>123</v>
      </c>
      <c r="D6" s="67">
        <f>_xlfn.QUARTILE.EXC(A6:A105,2)</f>
        <v>252.5</v>
      </c>
    </row>
    <row r="7" spans="1:10" ht="15.75" thickBot="1">
      <c r="A7" s="9">
        <v>45</v>
      </c>
      <c r="C7" s="67" t="s">
        <v>69</v>
      </c>
      <c r="D7" s="95">
        <f>_xlfn.QUARTILE.EXC(A6:A105,3)</f>
        <v>378.75</v>
      </c>
    </row>
    <row r="8" spans="1:10" ht="15.75" thickBot="1">
      <c r="A8" s="9">
        <v>50</v>
      </c>
    </row>
    <row r="9" spans="1:10" ht="15.75" thickBot="1">
      <c r="A9" s="9">
        <v>55</v>
      </c>
      <c r="C9" s="96" t="s">
        <v>124</v>
      </c>
      <c r="D9" s="96">
        <f>_xlfn.PERCENTILE.EXC(A6:A105,0.1)</f>
        <v>72.300000000000011</v>
      </c>
    </row>
    <row r="10" spans="1:10" ht="15.75" thickBot="1">
      <c r="A10" s="9">
        <v>60</v>
      </c>
      <c r="C10" s="96" t="s">
        <v>125</v>
      </c>
      <c r="D10" s="96">
        <f>_xlfn.PERCENTILE.EXC(A6:A105,0.25)</f>
        <v>126.25</v>
      </c>
    </row>
    <row r="11" spans="1:10" ht="15.75" thickBot="1">
      <c r="A11" s="9">
        <v>62</v>
      </c>
      <c r="C11" s="96" t="s">
        <v>126</v>
      </c>
      <c r="D11" s="96">
        <f>_xlfn.PERCENTILE.EXC(A6:A105,0.75)</f>
        <v>378.75</v>
      </c>
    </row>
    <row r="12" spans="1:10" ht="15.75" thickBot="1">
      <c r="A12" s="9">
        <v>65</v>
      </c>
      <c r="C12" s="96" t="s">
        <v>127</v>
      </c>
      <c r="D12" s="96">
        <f>_xlfn.PERCENTILE.EXC(A6:A105,0.9)</f>
        <v>454.5</v>
      </c>
    </row>
    <row r="13" spans="1:10" ht="15.75" thickBot="1">
      <c r="A13" s="9">
        <v>68</v>
      </c>
    </row>
    <row r="14" spans="1:10" ht="15.75" customHeight="1">
      <c r="A14" s="9">
        <v>70</v>
      </c>
      <c r="C14" s="195" t="s">
        <v>133</v>
      </c>
      <c r="D14" s="196"/>
      <c r="E14" s="196"/>
      <c r="F14" s="196"/>
      <c r="G14" s="196"/>
      <c r="H14" s="196"/>
      <c r="I14" s="196"/>
      <c r="J14" s="197"/>
    </row>
    <row r="15" spans="1:10">
      <c r="A15" s="9">
        <v>72</v>
      </c>
      <c r="C15" s="198"/>
      <c r="D15" s="199"/>
      <c r="E15" s="199"/>
      <c r="F15" s="199"/>
      <c r="G15" s="199"/>
      <c r="H15" s="199"/>
      <c r="I15" s="199"/>
      <c r="J15" s="200"/>
    </row>
    <row r="16" spans="1:10">
      <c r="A16" s="9">
        <v>75</v>
      </c>
      <c r="C16" s="198"/>
      <c r="D16" s="199"/>
      <c r="E16" s="199"/>
      <c r="F16" s="199"/>
      <c r="G16" s="199"/>
      <c r="H16" s="199"/>
      <c r="I16" s="199"/>
      <c r="J16" s="200"/>
    </row>
    <row r="17" spans="1:10" ht="15.75" thickBot="1">
      <c r="A17" s="9">
        <v>78</v>
      </c>
      <c r="C17" s="201"/>
      <c r="D17" s="202"/>
      <c r="E17" s="202"/>
      <c r="F17" s="202"/>
      <c r="G17" s="202"/>
      <c r="H17" s="202"/>
      <c r="I17" s="202"/>
      <c r="J17" s="203"/>
    </row>
    <row r="18" spans="1:10">
      <c r="A18" s="9">
        <v>80</v>
      </c>
    </row>
    <row r="19" spans="1:10">
      <c r="A19" s="9">
        <v>82</v>
      </c>
    </row>
    <row r="20" spans="1:10">
      <c r="A20" s="9">
        <v>85</v>
      </c>
    </row>
    <row r="21" spans="1:10">
      <c r="A21" s="9">
        <v>88</v>
      </c>
    </row>
    <row r="22" spans="1:10">
      <c r="A22" s="9">
        <v>90</v>
      </c>
    </row>
    <row r="23" spans="1:10">
      <c r="A23" s="9">
        <v>92</v>
      </c>
    </row>
    <row r="24" spans="1:10">
      <c r="A24" s="9">
        <v>95</v>
      </c>
    </row>
    <row r="25" spans="1:10">
      <c r="A25" s="9">
        <v>100</v>
      </c>
    </row>
    <row r="26" spans="1:10">
      <c r="A26" s="9">
        <v>105</v>
      </c>
    </row>
    <row r="27" spans="1:10">
      <c r="A27" s="9">
        <v>110</v>
      </c>
    </row>
    <row r="28" spans="1:10">
      <c r="A28" s="9">
        <v>115</v>
      </c>
    </row>
    <row r="29" spans="1:10">
      <c r="A29" s="9">
        <v>120</v>
      </c>
    </row>
    <row r="30" spans="1:10">
      <c r="A30" s="9">
        <v>125</v>
      </c>
    </row>
    <row r="31" spans="1:10">
      <c r="A31" s="9">
        <v>130</v>
      </c>
    </row>
    <row r="32" spans="1:10">
      <c r="A32" s="9">
        <v>135</v>
      </c>
    </row>
    <row r="33" spans="1:1">
      <c r="A33" s="9">
        <v>140</v>
      </c>
    </row>
    <row r="34" spans="1:1">
      <c r="A34" s="9">
        <v>145</v>
      </c>
    </row>
    <row r="35" spans="1:1">
      <c r="A35" s="9">
        <v>150</v>
      </c>
    </row>
    <row r="36" spans="1:1">
      <c r="A36" s="9">
        <v>155</v>
      </c>
    </row>
    <row r="37" spans="1:1">
      <c r="A37" s="9">
        <v>160</v>
      </c>
    </row>
    <row r="38" spans="1:1">
      <c r="A38" s="9">
        <v>165</v>
      </c>
    </row>
    <row r="39" spans="1:1">
      <c r="A39" s="9">
        <v>170</v>
      </c>
    </row>
    <row r="40" spans="1:1">
      <c r="A40" s="9">
        <v>175</v>
      </c>
    </row>
    <row r="41" spans="1:1">
      <c r="A41" s="9">
        <v>180</v>
      </c>
    </row>
    <row r="42" spans="1:1">
      <c r="A42" s="9">
        <v>185</v>
      </c>
    </row>
    <row r="43" spans="1:1">
      <c r="A43" s="9">
        <v>190</v>
      </c>
    </row>
    <row r="44" spans="1:1">
      <c r="A44" s="9">
        <v>195</v>
      </c>
    </row>
    <row r="45" spans="1:1">
      <c r="A45" s="9">
        <v>200</v>
      </c>
    </row>
    <row r="46" spans="1:1">
      <c r="A46" s="9">
        <v>205</v>
      </c>
    </row>
    <row r="47" spans="1:1">
      <c r="A47" s="9">
        <v>210</v>
      </c>
    </row>
    <row r="48" spans="1:1">
      <c r="A48" s="9">
        <v>215</v>
      </c>
    </row>
    <row r="49" spans="1:1">
      <c r="A49" s="9">
        <v>220</v>
      </c>
    </row>
    <row r="50" spans="1:1">
      <c r="A50" s="9">
        <v>225</v>
      </c>
    </row>
    <row r="51" spans="1:1">
      <c r="A51" s="9">
        <v>230</v>
      </c>
    </row>
    <row r="52" spans="1:1">
      <c r="A52" s="9">
        <v>235</v>
      </c>
    </row>
    <row r="53" spans="1:1">
      <c r="A53" s="9">
        <v>240</v>
      </c>
    </row>
    <row r="54" spans="1:1">
      <c r="A54" s="9">
        <v>245</v>
      </c>
    </row>
    <row r="55" spans="1:1">
      <c r="A55" s="9">
        <v>250</v>
      </c>
    </row>
    <row r="56" spans="1:1">
      <c r="A56" s="9">
        <v>255</v>
      </c>
    </row>
    <row r="57" spans="1:1">
      <c r="A57" s="9">
        <v>260</v>
      </c>
    </row>
    <row r="58" spans="1:1">
      <c r="A58" s="9">
        <v>265</v>
      </c>
    </row>
    <row r="59" spans="1:1">
      <c r="A59" s="9">
        <v>270</v>
      </c>
    </row>
    <row r="60" spans="1:1">
      <c r="A60" s="9">
        <v>275</v>
      </c>
    </row>
    <row r="61" spans="1:1">
      <c r="A61" s="9">
        <v>280</v>
      </c>
    </row>
    <row r="62" spans="1:1">
      <c r="A62" s="9">
        <v>285</v>
      </c>
    </row>
    <row r="63" spans="1:1">
      <c r="A63" s="9">
        <v>290</v>
      </c>
    </row>
    <row r="64" spans="1:1">
      <c r="A64" s="9">
        <v>295</v>
      </c>
    </row>
    <row r="65" spans="1:1">
      <c r="A65" s="9">
        <v>300</v>
      </c>
    </row>
    <row r="66" spans="1:1">
      <c r="A66" s="9">
        <v>305</v>
      </c>
    </row>
    <row r="67" spans="1:1">
      <c r="A67" s="9">
        <v>310</v>
      </c>
    </row>
    <row r="68" spans="1:1">
      <c r="A68" s="9">
        <v>315</v>
      </c>
    </row>
    <row r="69" spans="1:1">
      <c r="A69" s="9">
        <v>320</v>
      </c>
    </row>
    <row r="70" spans="1:1">
      <c r="A70" s="9">
        <v>325</v>
      </c>
    </row>
    <row r="71" spans="1:1">
      <c r="A71" s="9">
        <v>330</v>
      </c>
    </row>
    <row r="72" spans="1:1">
      <c r="A72" s="9">
        <v>335</v>
      </c>
    </row>
    <row r="73" spans="1:1">
      <c r="A73" s="9">
        <v>340</v>
      </c>
    </row>
    <row r="74" spans="1:1">
      <c r="A74" s="9">
        <v>345</v>
      </c>
    </row>
    <row r="75" spans="1:1">
      <c r="A75" s="9">
        <v>350</v>
      </c>
    </row>
    <row r="76" spans="1:1">
      <c r="A76" s="9">
        <v>355</v>
      </c>
    </row>
    <row r="77" spans="1:1">
      <c r="A77" s="9">
        <v>360</v>
      </c>
    </row>
    <row r="78" spans="1:1">
      <c r="A78" s="9">
        <v>365</v>
      </c>
    </row>
    <row r="79" spans="1:1">
      <c r="A79" s="9">
        <v>370</v>
      </c>
    </row>
    <row r="80" spans="1:1">
      <c r="A80" s="9">
        <v>375</v>
      </c>
    </row>
    <row r="81" spans="1:1">
      <c r="A81" s="9">
        <v>380</v>
      </c>
    </row>
    <row r="82" spans="1:1">
      <c r="A82" s="9">
        <v>385</v>
      </c>
    </row>
    <row r="83" spans="1:1">
      <c r="A83" s="9">
        <v>390</v>
      </c>
    </row>
    <row r="84" spans="1:1">
      <c r="A84" s="9">
        <v>395</v>
      </c>
    </row>
    <row r="85" spans="1:1">
      <c r="A85" s="9">
        <v>400</v>
      </c>
    </row>
    <row r="86" spans="1:1">
      <c r="A86" s="9">
        <v>405</v>
      </c>
    </row>
    <row r="87" spans="1:1">
      <c r="A87" s="9">
        <v>410</v>
      </c>
    </row>
    <row r="88" spans="1:1">
      <c r="A88" s="9">
        <v>415</v>
      </c>
    </row>
    <row r="89" spans="1:1">
      <c r="A89" s="9">
        <v>420</v>
      </c>
    </row>
    <row r="90" spans="1:1">
      <c r="A90" s="9">
        <v>425</v>
      </c>
    </row>
    <row r="91" spans="1:1">
      <c r="A91" s="9">
        <v>430</v>
      </c>
    </row>
    <row r="92" spans="1:1">
      <c r="A92" s="9">
        <v>435</v>
      </c>
    </row>
    <row r="93" spans="1:1">
      <c r="A93" s="9">
        <v>440</v>
      </c>
    </row>
    <row r="94" spans="1:1">
      <c r="A94" s="9">
        <v>445</v>
      </c>
    </row>
    <row r="95" spans="1:1">
      <c r="A95" s="9">
        <v>450</v>
      </c>
    </row>
    <row r="96" spans="1:1">
      <c r="A96" s="9">
        <v>455</v>
      </c>
    </row>
    <row r="97" spans="1:10">
      <c r="A97" s="9">
        <v>460</v>
      </c>
    </row>
    <row r="98" spans="1:10">
      <c r="A98" s="9">
        <v>465</v>
      </c>
    </row>
    <row r="99" spans="1:10">
      <c r="A99" s="9">
        <v>470</v>
      </c>
    </row>
    <row r="100" spans="1:10">
      <c r="A100" s="9">
        <v>475</v>
      </c>
    </row>
    <row r="101" spans="1:10">
      <c r="A101" s="9">
        <v>480</v>
      </c>
    </row>
    <row r="102" spans="1:10">
      <c r="A102" s="9">
        <v>485</v>
      </c>
    </row>
    <row r="103" spans="1:10">
      <c r="A103" s="9">
        <v>490</v>
      </c>
    </row>
    <row r="104" spans="1:10">
      <c r="A104" s="9">
        <v>495</v>
      </c>
    </row>
    <row r="105" spans="1:10">
      <c r="A105" s="9">
        <v>500</v>
      </c>
    </row>
    <row r="106" spans="1:10" ht="15.75" thickBot="1"/>
    <row r="107" spans="1:10" ht="30" customHeight="1" thickBot="1">
      <c r="A107" s="143" t="s">
        <v>233</v>
      </c>
      <c r="B107" s="153"/>
      <c r="C107" s="153"/>
      <c r="D107" s="153"/>
      <c r="E107" s="153"/>
      <c r="F107" s="153"/>
      <c r="G107" s="153"/>
      <c r="H107" s="153"/>
      <c r="I107" s="153"/>
      <c r="J107" s="154"/>
    </row>
    <row r="108" spans="1:10" ht="32.25" customHeight="1" thickBot="1">
      <c r="A108" s="133" t="s">
        <v>128</v>
      </c>
      <c r="B108" s="134"/>
      <c r="C108" s="134"/>
      <c r="D108" s="134"/>
      <c r="E108" s="134"/>
      <c r="F108" s="134"/>
      <c r="G108" s="134"/>
      <c r="H108" s="134"/>
      <c r="I108" s="134"/>
      <c r="J108" s="135"/>
    </row>
    <row r="109" spans="1:10" ht="15.75" thickBot="1"/>
    <row r="110" spans="1:10" ht="15.75" thickBot="1">
      <c r="A110" s="50" t="s">
        <v>129</v>
      </c>
      <c r="C110" s="97" t="s">
        <v>68</v>
      </c>
      <c r="D110" s="97">
        <f>_xlfn.QUARTILE.EXC(A111:A210,1)</f>
        <v>141.25</v>
      </c>
    </row>
    <row r="111" spans="1:10" ht="15.75" thickBot="1">
      <c r="A111" s="16">
        <v>55</v>
      </c>
      <c r="C111" s="97" t="s">
        <v>123</v>
      </c>
      <c r="D111" s="97">
        <f>_xlfn.QUARTILE.EXC(A111:A210,2)</f>
        <v>267.5</v>
      </c>
    </row>
    <row r="112" spans="1:10" ht="15.75" thickBot="1">
      <c r="A112" s="9">
        <v>60</v>
      </c>
      <c r="C112" s="97" t="s">
        <v>69</v>
      </c>
      <c r="D112" s="97">
        <f>_xlfn.QUARTILE.EXC(A111:A210,3)</f>
        <v>393.75</v>
      </c>
    </row>
    <row r="113" spans="1:10" ht="15.75" thickBot="1">
      <c r="A113" s="9">
        <v>62</v>
      </c>
    </row>
    <row r="114" spans="1:10" ht="15.75" thickBot="1">
      <c r="A114" s="9">
        <v>65</v>
      </c>
      <c r="C114" s="96" t="s">
        <v>130</v>
      </c>
      <c r="D114" s="96">
        <f>_xlfn.PERCENTILE.EXC(A111:A210,0.15)</f>
        <v>92.449999999999989</v>
      </c>
    </row>
    <row r="115" spans="1:10" ht="15.75" thickBot="1">
      <c r="A115" s="9">
        <v>68</v>
      </c>
      <c r="C115" s="99" t="s">
        <v>131</v>
      </c>
      <c r="D115" s="96">
        <f>_xlfn.PERCENTILE.EXC(A111:A210,0.5)</f>
        <v>267.5</v>
      </c>
    </row>
    <row r="116" spans="1:10" ht="15.75" thickBot="1">
      <c r="A116" s="9">
        <v>70</v>
      </c>
      <c r="C116" s="99" t="s">
        <v>132</v>
      </c>
      <c r="D116" s="96">
        <f>_xlfn.PERCENTILE.EXC(A111:A210,0.85)</f>
        <v>444.25</v>
      </c>
    </row>
    <row r="117" spans="1:10" ht="15.75" thickBot="1">
      <c r="A117" s="9">
        <v>72</v>
      </c>
    </row>
    <row r="118" spans="1:10" ht="15" customHeight="1">
      <c r="A118" s="9">
        <v>75</v>
      </c>
      <c r="C118" s="186" t="s">
        <v>134</v>
      </c>
      <c r="D118" s="187"/>
      <c r="E118" s="187"/>
      <c r="F118" s="187"/>
      <c r="G118" s="187"/>
      <c r="H118" s="187"/>
      <c r="I118" s="187"/>
      <c r="J118" s="188"/>
    </row>
    <row r="119" spans="1:10">
      <c r="A119" s="9">
        <v>78</v>
      </c>
      <c r="C119" s="189"/>
      <c r="D119" s="190"/>
      <c r="E119" s="190"/>
      <c r="F119" s="190"/>
      <c r="G119" s="190"/>
      <c r="H119" s="190"/>
      <c r="I119" s="190"/>
      <c r="J119" s="191"/>
    </row>
    <row r="120" spans="1:10" ht="15.75" thickBot="1">
      <c r="A120" s="9">
        <v>80</v>
      </c>
      <c r="C120" s="192"/>
      <c r="D120" s="193"/>
      <c r="E120" s="193"/>
      <c r="F120" s="193"/>
      <c r="G120" s="193"/>
      <c r="H120" s="193"/>
      <c r="I120" s="193"/>
      <c r="J120" s="194"/>
    </row>
    <row r="121" spans="1:10">
      <c r="A121" s="9">
        <v>82</v>
      </c>
      <c r="C121" s="98"/>
      <c r="D121" s="98"/>
      <c r="E121" s="98"/>
      <c r="F121" s="98"/>
      <c r="G121" s="98"/>
      <c r="H121" s="98"/>
      <c r="I121" s="98"/>
      <c r="J121" s="98"/>
    </row>
    <row r="122" spans="1:10">
      <c r="A122" s="9">
        <v>85</v>
      </c>
      <c r="C122" s="98"/>
      <c r="D122" s="98"/>
      <c r="E122" s="98"/>
      <c r="F122" s="98"/>
      <c r="G122" s="98"/>
      <c r="H122" s="98"/>
      <c r="I122" s="98"/>
      <c r="J122" s="98"/>
    </row>
    <row r="123" spans="1:10">
      <c r="A123" s="9">
        <v>88</v>
      </c>
    </row>
    <row r="124" spans="1:10">
      <c r="A124" s="9">
        <v>90</v>
      </c>
    </row>
    <row r="125" spans="1:10">
      <c r="A125" s="9">
        <v>92</v>
      </c>
    </row>
    <row r="126" spans="1:10">
      <c r="A126" s="9">
        <v>95</v>
      </c>
    </row>
    <row r="127" spans="1:10">
      <c r="A127" s="9">
        <v>100</v>
      </c>
    </row>
    <row r="128" spans="1:10">
      <c r="A128" s="9">
        <v>105</v>
      </c>
    </row>
    <row r="129" spans="1:1">
      <c r="A129" s="9">
        <v>110</v>
      </c>
    </row>
    <row r="130" spans="1:1">
      <c r="A130" s="9">
        <v>115</v>
      </c>
    </row>
    <row r="131" spans="1:1">
      <c r="A131" s="9">
        <v>120</v>
      </c>
    </row>
    <row r="132" spans="1:1">
      <c r="A132" s="9">
        <v>125</v>
      </c>
    </row>
    <row r="133" spans="1:1">
      <c r="A133" s="9">
        <v>130</v>
      </c>
    </row>
    <row r="134" spans="1:1">
      <c r="A134" s="9">
        <v>135</v>
      </c>
    </row>
    <row r="135" spans="1:1">
      <c r="A135" s="9">
        <v>140</v>
      </c>
    </row>
    <row r="136" spans="1:1">
      <c r="A136" s="9">
        <v>145</v>
      </c>
    </row>
    <row r="137" spans="1:1">
      <c r="A137" s="9">
        <v>150</v>
      </c>
    </row>
    <row r="138" spans="1:1">
      <c r="A138" s="9">
        <v>155</v>
      </c>
    </row>
    <row r="139" spans="1:1">
      <c r="A139" s="9">
        <v>160</v>
      </c>
    </row>
    <row r="140" spans="1:1">
      <c r="A140" s="9">
        <v>165</v>
      </c>
    </row>
    <row r="141" spans="1:1">
      <c r="A141" s="9">
        <v>170</v>
      </c>
    </row>
    <row r="142" spans="1:1">
      <c r="A142" s="9">
        <v>175</v>
      </c>
    </row>
    <row r="143" spans="1:1">
      <c r="A143" s="9">
        <v>180</v>
      </c>
    </row>
    <row r="144" spans="1:1">
      <c r="A144" s="9">
        <v>185</v>
      </c>
    </row>
    <row r="145" spans="1:1">
      <c r="A145" s="9">
        <v>190</v>
      </c>
    </row>
    <row r="146" spans="1:1">
      <c r="A146" s="9">
        <v>195</v>
      </c>
    </row>
    <row r="147" spans="1:1">
      <c r="A147" s="9">
        <v>200</v>
      </c>
    </row>
    <row r="148" spans="1:1">
      <c r="A148" s="9">
        <v>205</v>
      </c>
    </row>
    <row r="149" spans="1:1">
      <c r="A149" s="9">
        <v>210</v>
      </c>
    </row>
    <row r="150" spans="1:1">
      <c r="A150" s="9">
        <v>215</v>
      </c>
    </row>
    <row r="151" spans="1:1">
      <c r="A151" s="9">
        <v>220</v>
      </c>
    </row>
    <row r="152" spans="1:1">
      <c r="A152" s="9">
        <v>225</v>
      </c>
    </row>
    <row r="153" spans="1:1">
      <c r="A153" s="9">
        <v>230</v>
      </c>
    </row>
    <row r="154" spans="1:1">
      <c r="A154" s="9">
        <v>235</v>
      </c>
    </row>
    <row r="155" spans="1:1">
      <c r="A155" s="9">
        <v>240</v>
      </c>
    </row>
    <row r="156" spans="1:1">
      <c r="A156" s="9">
        <v>245</v>
      </c>
    </row>
    <row r="157" spans="1:1">
      <c r="A157" s="9">
        <v>250</v>
      </c>
    </row>
    <row r="158" spans="1:1">
      <c r="A158" s="9">
        <v>255</v>
      </c>
    </row>
    <row r="159" spans="1:1">
      <c r="A159" s="9">
        <v>260</v>
      </c>
    </row>
    <row r="160" spans="1:1">
      <c r="A160" s="9">
        <v>265</v>
      </c>
    </row>
    <row r="161" spans="1:1">
      <c r="A161" s="9">
        <v>270</v>
      </c>
    </row>
    <row r="162" spans="1:1">
      <c r="A162" s="9">
        <v>275</v>
      </c>
    </row>
    <row r="163" spans="1:1">
      <c r="A163" s="9">
        <v>280</v>
      </c>
    </row>
    <row r="164" spans="1:1">
      <c r="A164" s="9">
        <v>285</v>
      </c>
    </row>
    <row r="165" spans="1:1">
      <c r="A165" s="9">
        <v>290</v>
      </c>
    </row>
    <row r="166" spans="1:1">
      <c r="A166" s="9">
        <v>295</v>
      </c>
    </row>
    <row r="167" spans="1:1">
      <c r="A167" s="9">
        <v>300</v>
      </c>
    </row>
    <row r="168" spans="1:1">
      <c r="A168" s="9">
        <v>305</v>
      </c>
    </row>
    <row r="169" spans="1:1">
      <c r="A169" s="9">
        <v>310</v>
      </c>
    </row>
    <row r="170" spans="1:1">
      <c r="A170" s="9">
        <v>315</v>
      </c>
    </row>
    <row r="171" spans="1:1">
      <c r="A171" s="9">
        <v>320</v>
      </c>
    </row>
    <row r="172" spans="1:1">
      <c r="A172" s="9">
        <v>325</v>
      </c>
    </row>
    <row r="173" spans="1:1">
      <c r="A173" s="9">
        <v>330</v>
      </c>
    </row>
    <row r="174" spans="1:1">
      <c r="A174" s="9">
        <v>335</v>
      </c>
    </row>
    <row r="175" spans="1:1">
      <c r="A175" s="9">
        <v>340</v>
      </c>
    </row>
    <row r="176" spans="1:1">
      <c r="A176" s="9">
        <v>345</v>
      </c>
    </row>
    <row r="177" spans="1:1">
      <c r="A177" s="9">
        <v>350</v>
      </c>
    </row>
    <row r="178" spans="1:1">
      <c r="A178" s="9">
        <v>355</v>
      </c>
    </row>
    <row r="179" spans="1:1">
      <c r="A179" s="9">
        <v>360</v>
      </c>
    </row>
    <row r="180" spans="1:1">
      <c r="A180" s="9">
        <v>365</v>
      </c>
    </row>
    <row r="181" spans="1:1">
      <c r="A181" s="9">
        <v>370</v>
      </c>
    </row>
    <row r="182" spans="1:1">
      <c r="A182" s="9">
        <v>375</v>
      </c>
    </row>
    <row r="183" spans="1:1">
      <c r="A183" s="9">
        <v>380</v>
      </c>
    </row>
    <row r="184" spans="1:1">
      <c r="A184" s="9">
        <v>385</v>
      </c>
    </row>
    <row r="185" spans="1:1">
      <c r="A185" s="9">
        <v>390</v>
      </c>
    </row>
    <row r="186" spans="1:1">
      <c r="A186" s="9">
        <v>395</v>
      </c>
    </row>
    <row r="187" spans="1:1">
      <c r="A187" s="9">
        <v>400</v>
      </c>
    </row>
    <row r="188" spans="1:1">
      <c r="A188" s="9">
        <v>405</v>
      </c>
    </row>
    <row r="189" spans="1:1">
      <c r="A189" s="9">
        <v>410</v>
      </c>
    </row>
    <row r="190" spans="1:1">
      <c r="A190" s="9">
        <v>415</v>
      </c>
    </row>
    <row r="191" spans="1:1">
      <c r="A191" s="9">
        <v>420</v>
      </c>
    </row>
    <row r="192" spans="1:1">
      <c r="A192" s="9">
        <v>425</v>
      </c>
    </row>
    <row r="193" spans="1:1">
      <c r="A193" s="9">
        <v>430</v>
      </c>
    </row>
    <row r="194" spans="1:1">
      <c r="A194" s="9">
        <v>435</v>
      </c>
    </row>
    <row r="195" spans="1:1">
      <c r="A195" s="9">
        <v>440</v>
      </c>
    </row>
    <row r="196" spans="1:1">
      <c r="A196" s="9">
        <v>445</v>
      </c>
    </row>
    <row r="197" spans="1:1">
      <c r="A197" s="9">
        <v>450</v>
      </c>
    </row>
    <row r="198" spans="1:1">
      <c r="A198" s="9">
        <v>455</v>
      </c>
    </row>
    <row r="199" spans="1:1">
      <c r="A199" s="9">
        <v>460</v>
      </c>
    </row>
    <row r="200" spans="1:1">
      <c r="A200" s="9">
        <v>465</v>
      </c>
    </row>
    <row r="201" spans="1:1">
      <c r="A201" s="9">
        <v>470</v>
      </c>
    </row>
    <row r="202" spans="1:1">
      <c r="A202" s="9">
        <v>475</v>
      </c>
    </row>
    <row r="203" spans="1:1">
      <c r="A203" s="9">
        <v>480</v>
      </c>
    </row>
    <row r="204" spans="1:1">
      <c r="A204" s="9">
        <v>485</v>
      </c>
    </row>
    <row r="205" spans="1:1">
      <c r="A205" s="9">
        <v>490</v>
      </c>
    </row>
    <row r="206" spans="1:1">
      <c r="A206" s="9">
        <v>495</v>
      </c>
    </row>
    <row r="207" spans="1:1">
      <c r="A207" s="9">
        <v>500</v>
      </c>
    </row>
    <row r="208" spans="1:1">
      <c r="A208" s="9">
        <v>505</v>
      </c>
    </row>
    <row r="209" spans="1:10">
      <c r="A209" s="9">
        <v>510</v>
      </c>
    </row>
    <row r="210" spans="1:10">
      <c r="A210" s="9">
        <v>515</v>
      </c>
    </row>
    <row r="211" spans="1:10" ht="15.75" thickBot="1"/>
    <row r="212" spans="1:10" ht="32.25" customHeight="1" thickBot="1">
      <c r="A212" s="152" t="s">
        <v>135</v>
      </c>
      <c r="B212" s="153"/>
      <c r="C212" s="153"/>
      <c r="D212" s="153"/>
      <c r="E212" s="153"/>
      <c r="F212" s="153"/>
      <c r="G212" s="153"/>
      <c r="H212" s="153"/>
      <c r="I212" s="153"/>
      <c r="J212" s="154"/>
    </row>
    <row r="213" spans="1:10" ht="31.5" customHeight="1" thickBot="1">
      <c r="A213" s="133" t="s">
        <v>136</v>
      </c>
      <c r="B213" s="134"/>
      <c r="C213" s="134"/>
      <c r="D213" s="134"/>
      <c r="E213" s="134"/>
      <c r="F213" s="134"/>
      <c r="G213" s="134"/>
      <c r="H213" s="134"/>
      <c r="I213" s="134"/>
      <c r="J213" s="135"/>
    </row>
    <row r="214" spans="1:10" ht="15.75" thickBot="1"/>
    <row r="215" spans="1:10" ht="15.75" thickBot="1">
      <c r="A215" s="50" t="s">
        <v>137</v>
      </c>
    </row>
    <row r="216" spans="1:10" ht="15.75" thickBot="1">
      <c r="A216" s="16">
        <v>20</v>
      </c>
      <c r="C216" s="67" t="s">
        <v>68</v>
      </c>
      <c r="D216" s="67">
        <f>_xlfn.QUARTILE.EXC(A216:A325,1)</f>
        <v>153.75</v>
      </c>
    </row>
    <row r="217" spans="1:10" ht="15.75" thickBot="1">
      <c r="A217" s="9">
        <v>25</v>
      </c>
      <c r="C217" s="67" t="s">
        <v>123</v>
      </c>
      <c r="D217" s="97">
        <f>_xlfn.QUARTILE.EXC(A216:A325,2)</f>
        <v>292.5</v>
      </c>
    </row>
    <row r="218" spans="1:10" ht="15.75" thickBot="1">
      <c r="A218" s="9">
        <v>30</v>
      </c>
      <c r="C218" s="67" t="s">
        <v>69</v>
      </c>
      <c r="D218" s="97">
        <f>_xlfn.QUARTILE.EXC(A216:A325,3)</f>
        <v>431.25</v>
      </c>
    </row>
    <row r="219" spans="1:10" ht="15.75" thickBot="1">
      <c r="A219" s="9">
        <v>35</v>
      </c>
    </row>
    <row r="220" spans="1:10" ht="15.75" thickBot="1">
      <c r="A220" s="9">
        <v>40</v>
      </c>
      <c r="C220" s="96" t="s">
        <v>138</v>
      </c>
      <c r="D220" s="96">
        <f>_xlfn.PERCENTILE.EXC(A216:A325,0.2)</f>
        <v>126.00000000000001</v>
      </c>
    </row>
    <row r="221" spans="1:10" ht="15.75" thickBot="1">
      <c r="A221" s="9">
        <v>45</v>
      </c>
      <c r="C221" s="96" t="s">
        <v>139</v>
      </c>
      <c r="D221" s="96">
        <f>_xlfn.PERCENTILE.EXC(A216:A325,0.4)</f>
        <v>237.00000000000003</v>
      </c>
    </row>
    <row r="222" spans="1:10" ht="15.75" thickBot="1">
      <c r="A222" s="9">
        <v>50</v>
      </c>
      <c r="C222" s="96" t="s">
        <v>140</v>
      </c>
      <c r="D222" s="96">
        <f>_xlfn.PERCENTILE.EXC(A216:A325,0.8)</f>
        <v>459.00000000000006</v>
      </c>
    </row>
    <row r="223" spans="1:10" ht="15.75" thickBot="1">
      <c r="A223" s="9">
        <v>55</v>
      </c>
    </row>
    <row r="224" spans="1:10">
      <c r="A224" s="9">
        <v>60</v>
      </c>
      <c r="C224" s="186" t="s">
        <v>141</v>
      </c>
      <c r="D224" s="187"/>
      <c r="E224" s="187"/>
      <c r="F224" s="187"/>
      <c r="G224" s="187"/>
      <c r="H224" s="187"/>
      <c r="I224" s="187"/>
      <c r="J224" s="188"/>
    </row>
    <row r="225" spans="1:10">
      <c r="A225" s="9">
        <v>65</v>
      </c>
      <c r="C225" s="189"/>
      <c r="D225" s="190"/>
      <c r="E225" s="190"/>
      <c r="F225" s="190"/>
      <c r="G225" s="190"/>
      <c r="H225" s="190"/>
      <c r="I225" s="190"/>
      <c r="J225" s="191"/>
    </row>
    <row r="226" spans="1:10" ht="15.75" thickBot="1">
      <c r="A226" s="9">
        <v>70</v>
      </c>
      <c r="C226" s="192"/>
      <c r="D226" s="193"/>
      <c r="E226" s="193"/>
      <c r="F226" s="193"/>
      <c r="G226" s="193"/>
      <c r="H226" s="193"/>
      <c r="I226" s="193"/>
      <c r="J226" s="194"/>
    </row>
    <row r="227" spans="1:10">
      <c r="A227" s="9">
        <v>75</v>
      </c>
    </row>
    <row r="228" spans="1:10">
      <c r="A228" s="9">
        <v>80</v>
      </c>
    </row>
    <row r="229" spans="1:10">
      <c r="A229" s="9">
        <v>85</v>
      </c>
    </row>
    <row r="230" spans="1:10">
      <c r="A230" s="9">
        <v>90</v>
      </c>
    </row>
    <row r="231" spans="1:10">
      <c r="A231" s="9">
        <v>95</v>
      </c>
    </row>
    <row r="232" spans="1:10">
      <c r="A232" s="9">
        <v>100</v>
      </c>
    </row>
    <row r="233" spans="1:10">
      <c r="A233" s="9">
        <v>105</v>
      </c>
    </row>
    <row r="234" spans="1:10">
      <c r="A234" s="9">
        <v>110</v>
      </c>
    </row>
    <row r="235" spans="1:10">
      <c r="A235" s="9">
        <v>115</v>
      </c>
    </row>
    <row r="236" spans="1:10">
      <c r="A236" s="9">
        <v>120</v>
      </c>
    </row>
    <row r="237" spans="1:10">
      <c r="A237" s="9">
        <v>125</v>
      </c>
    </row>
    <row r="238" spans="1:10">
      <c r="A238" s="9">
        <v>130</v>
      </c>
    </row>
    <row r="239" spans="1:10">
      <c r="A239" s="9">
        <v>135</v>
      </c>
    </row>
    <row r="240" spans="1:10">
      <c r="A240" s="9">
        <v>140</v>
      </c>
    </row>
    <row r="241" spans="1:1">
      <c r="A241" s="9">
        <v>145</v>
      </c>
    </row>
    <row r="242" spans="1:1">
      <c r="A242" s="9">
        <v>150</v>
      </c>
    </row>
    <row r="243" spans="1:1">
      <c r="A243" s="9">
        <v>155</v>
      </c>
    </row>
    <row r="244" spans="1:1">
      <c r="A244" s="9">
        <v>160</v>
      </c>
    </row>
    <row r="245" spans="1:1">
      <c r="A245" s="9">
        <v>165</v>
      </c>
    </row>
    <row r="246" spans="1:1">
      <c r="A246" s="9">
        <v>170</v>
      </c>
    </row>
    <row r="247" spans="1:1">
      <c r="A247" s="9">
        <v>175</v>
      </c>
    </row>
    <row r="248" spans="1:1">
      <c r="A248" s="9">
        <v>180</v>
      </c>
    </row>
    <row r="249" spans="1:1">
      <c r="A249" s="9">
        <v>185</v>
      </c>
    </row>
    <row r="250" spans="1:1">
      <c r="A250" s="9">
        <v>190</v>
      </c>
    </row>
    <row r="251" spans="1:1">
      <c r="A251" s="9">
        <v>195</v>
      </c>
    </row>
    <row r="252" spans="1:1">
      <c r="A252" s="9">
        <v>200</v>
      </c>
    </row>
    <row r="253" spans="1:1">
      <c r="A253" s="9">
        <v>205</v>
      </c>
    </row>
    <row r="254" spans="1:1">
      <c r="A254" s="9">
        <v>210</v>
      </c>
    </row>
    <row r="255" spans="1:1">
      <c r="A255" s="9">
        <v>215</v>
      </c>
    </row>
    <row r="256" spans="1:1">
      <c r="A256" s="9">
        <v>220</v>
      </c>
    </row>
    <row r="257" spans="1:1">
      <c r="A257" s="9">
        <v>225</v>
      </c>
    </row>
    <row r="258" spans="1:1">
      <c r="A258" s="9">
        <v>230</v>
      </c>
    </row>
    <row r="259" spans="1:1">
      <c r="A259" s="9">
        <v>235</v>
      </c>
    </row>
    <row r="260" spans="1:1">
      <c r="A260" s="9">
        <v>240</v>
      </c>
    </row>
    <row r="261" spans="1:1">
      <c r="A261" s="9">
        <v>245</v>
      </c>
    </row>
    <row r="262" spans="1:1">
      <c r="A262" s="9">
        <v>250</v>
      </c>
    </row>
    <row r="263" spans="1:1">
      <c r="A263" s="9">
        <v>255</v>
      </c>
    </row>
    <row r="264" spans="1:1">
      <c r="A264" s="9">
        <v>260</v>
      </c>
    </row>
    <row r="265" spans="1:1">
      <c r="A265" s="9">
        <v>265</v>
      </c>
    </row>
    <row r="266" spans="1:1">
      <c r="A266" s="9">
        <v>270</v>
      </c>
    </row>
    <row r="267" spans="1:1">
      <c r="A267" s="9">
        <v>275</v>
      </c>
    </row>
    <row r="268" spans="1:1">
      <c r="A268" s="9">
        <v>280</v>
      </c>
    </row>
    <row r="269" spans="1:1">
      <c r="A269" s="9">
        <v>285</v>
      </c>
    </row>
    <row r="270" spans="1:1">
      <c r="A270" s="9">
        <v>290</v>
      </c>
    </row>
    <row r="271" spans="1:1">
      <c r="A271" s="9">
        <v>295</v>
      </c>
    </row>
    <row r="272" spans="1:1">
      <c r="A272" s="9">
        <v>300</v>
      </c>
    </row>
    <row r="273" spans="1:1">
      <c r="A273" s="9">
        <v>305</v>
      </c>
    </row>
    <row r="274" spans="1:1">
      <c r="A274" s="9">
        <v>310</v>
      </c>
    </row>
    <row r="275" spans="1:1">
      <c r="A275" s="9">
        <v>315</v>
      </c>
    </row>
    <row r="276" spans="1:1">
      <c r="A276" s="9">
        <v>320</v>
      </c>
    </row>
    <row r="277" spans="1:1">
      <c r="A277" s="9">
        <v>325</v>
      </c>
    </row>
    <row r="278" spans="1:1">
      <c r="A278" s="9">
        <v>330</v>
      </c>
    </row>
    <row r="279" spans="1:1">
      <c r="A279" s="9">
        <v>335</v>
      </c>
    </row>
    <row r="280" spans="1:1">
      <c r="A280" s="9">
        <v>340</v>
      </c>
    </row>
    <row r="281" spans="1:1">
      <c r="A281" s="9">
        <v>345</v>
      </c>
    </row>
    <row r="282" spans="1:1">
      <c r="A282" s="9">
        <v>350</v>
      </c>
    </row>
    <row r="283" spans="1:1">
      <c r="A283" s="9">
        <v>355</v>
      </c>
    </row>
    <row r="284" spans="1:1">
      <c r="A284" s="9">
        <v>360</v>
      </c>
    </row>
    <row r="285" spans="1:1">
      <c r="A285" s="9">
        <v>365</v>
      </c>
    </row>
    <row r="286" spans="1:1">
      <c r="A286" s="9">
        <v>370</v>
      </c>
    </row>
    <row r="287" spans="1:1">
      <c r="A287" s="9">
        <v>375</v>
      </c>
    </row>
    <row r="288" spans="1:1">
      <c r="A288" s="9">
        <v>380</v>
      </c>
    </row>
    <row r="289" spans="1:1">
      <c r="A289" s="9">
        <v>385</v>
      </c>
    </row>
    <row r="290" spans="1:1">
      <c r="A290" s="9">
        <v>390</v>
      </c>
    </row>
    <row r="291" spans="1:1">
      <c r="A291" s="9">
        <v>395</v>
      </c>
    </row>
    <row r="292" spans="1:1">
      <c r="A292" s="9">
        <v>400</v>
      </c>
    </row>
    <row r="293" spans="1:1">
      <c r="A293" s="9">
        <v>405</v>
      </c>
    </row>
    <row r="294" spans="1:1">
      <c r="A294" s="9">
        <v>410</v>
      </c>
    </row>
    <row r="295" spans="1:1">
      <c r="A295" s="9">
        <v>415</v>
      </c>
    </row>
    <row r="296" spans="1:1">
      <c r="A296" s="9">
        <v>420</v>
      </c>
    </row>
    <row r="297" spans="1:1">
      <c r="A297" s="9">
        <v>425</v>
      </c>
    </row>
    <row r="298" spans="1:1">
      <c r="A298" s="9">
        <v>430</v>
      </c>
    </row>
    <row r="299" spans="1:1">
      <c r="A299" s="9">
        <v>435</v>
      </c>
    </row>
    <row r="300" spans="1:1">
      <c r="A300" s="9">
        <v>440</v>
      </c>
    </row>
    <row r="301" spans="1:1">
      <c r="A301" s="9">
        <v>445</v>
      </c>
    </row>
    <row r="302" spans="1:1">
      <c r="A302" s="9">
        <v>450</v>
      </c>
    </row>
    <row r="303" spans="1:1">
      <c r="A303" s="9">
        <v>455</v>
      </c>
    </row>
    <row r="304" spans="1:1">
      <c r="A304" s="9">
        <v>460</v>
      </c>
    </row>
    <row r="305" spans="1:1">
      <c r="A305" s="9">
        <v>465</v>
      </c>
    </row>
    <row r="306" spans="1:1">
      <c r="A306" s="9">
        <v>470</v>
      </c>
    </row>
    <row r="307" spans="1:1">
      <c r="A307" s="9">
        <v>475</v>
      </c>
    </row>
    <row r="308" spans="1:1">
      <c r="A308" s="9">
        <v>480</v>
      </c>
    </row>
    <row r="309" spans="1:1">
      <c r="A309" s="9">
        <v>485</v>
      </c>
    </row>
    <row r="310" spans="1:1">
      <c r="A310" s="9">
        <v>490</v>
      </c>
    </row>
    <row r="311" spans="1:1">
      <c r="A311" s="9">
        <v>495</v>
      </c>
    </row>
    <row r="312" spans="1:1">
      <c r="A312" s="9">
        <v>500</v>
      </c>
    </row>
    <row r="313" spans="1:1">
      <c r="A313" s="9">
        <v>505</v>
      </c>
    </row>
    <row r="314" spans="1:1">
      <c r="A314" s="9">
        <v>510</v>
      </c>
    </row>
    <row r="315" spans="1:1">
      <c r="A315" s="9">
        <v>515</v>
      </c>
    </row>
    <row r="316" spans="1:1">
      <c r="A316" s="9">
        <v>520</v>
      </c>
    </row>
    <row r="317" spans="1:1">
      <c r="A317" s="9">
        <v>525</v>
      </c>
    </row>
    <row r="318" spans="1:1">
      <c r="A318" s="9">
        <v>530</v>
      </c>
    </row>
    <row r="319" spans="1:1">
      <c r="A319" s="9">
        <v>535</v>
      </c>
    </row>
    <row r="320" spans="1:1">
      <c r="A320" s="9">
        <v>540</v>
      </c>
    </row>
    <row r="321" spans="1:10">
      <c r="A321" s="9">
        <v>545</v>
      </c>
    </row>
    <row r="322" spans="1:10">
      <c r="A322" s="9">
        <v>550</v>
      </c>
    </row>
    <row r="323" spans="1:10">
      <c r="A323" s="9">
        <v>555</v>
      </c>
    </row>
    <row r="324" spans="1:10">
      <c r="A324" s="9">
        <v>560</v>
      </c>
    </row>
    <row r="325" spans="1:10">
      <c r="A325" s="9">
        <v>565</v>
      </c>
    </row>
    <row r="326" spans="1:10" ht="15.75" thickBot="1"/>
    <row r="327" spans="1:10" ht="33" customHeight="1" thickBot="1">
      <c r="A327" s="152" t="s">
        <v>142</v>
      </c>
      <c r="B327" s="153"/>
      <c r="C327" s="153"/>
      <c r="D327" s="153"/>
      <c r="E327" s="153"/>
      <c r="F327" s="153"/>
      <c r="G327" s="153"/>
      <c r="H327" s="153"/>
      <c r="I327" s="153"/>
      <c r="J327" s="154"/>
    </row>
    <row r="328" spans="1:10" ht="33.75" customHeight="1" thickBot="1">
      <c r="A328" s="133" t="s">
        <v>143</v>
      </c>
      <c r="B328" s="134"/>
      <c r="C328" s="134"/>
      <c r="D328" s="134"/>
      <c r="E328" s="134"/>
      <c r="F328" s="134"/>
      <c r="G328" s="134"/>
      <c r="H328" s="134"/>
      <c r="I328" s="134"/>
      <c r="J328" s="135"/>
    </row>
    <row r="329" spans="1:10" ht="15.75" thickBot="1"/>
    <row r="330" spans="1:10" ht="15.75" thickBot="1">
      <c r="A330" s="50" t="s">
        <v>144</v>
      </c>
      <c r="C330" s="67" t="s">
        <v>68</v>
      </c>
      <c r="D330" s="67">
        <f>_xlfn.QUARTILE.EXC(A331:A450,1)</f>
        <v>161.25</v>
      </c>
    </row>
    <row r="331" spans="1:10" ht="15.75" thickBot="1">
      <c r="A331" s="16">
        <v>15</v>
      </c>
      <c r="C331" s="67" t="s">
        <v>123</v>
      </c>
      <c r="D331" s="97">
        <f>_xlfn.QUARTILE.EXC(A331:A450,2)</f>
        <v>312.5</v>
      </c>
    </row>
    <row r="332" spans="1:10" ht="15.75" thickBot="1">
      <c r="A332" s="9">
        <v>20</v>
      </c>
      <c r="C332" s="91" t="s">
        <v>69</v>
      </c>
      <c r="D332" s="100">
        <f>_xlfn.QUARTILE.EXC(A331:A450,3)</f>
        <v>463.75</v>
      </c>
    </row>
    <row r="333" spans="1:10" ht="15.75" thickBot="1">
      <c r="A333" s="9">
        <v>25</v>
      </c>
    </row>
    <row r="334" spans="1:10" ht="15.75" thickBot="1">
      <c r="A334" s="9">
        <v>30</v>
      </c>
      <c r="C334" s="96" t="s">
        <v>145</v>
      </c>
      <c r="D334" s="96">
        <f>_xlfn.PERCENTILE.EXC(A331:A450,0.3)</f>
        <v>191.5</v>
      </c>
    </row>
    <row r="335" spans="1:10" ht="15.75" thickBot="1">
      <c r="A335" s="9">
        <v>35</v>
      </c>
      <c r="C335" s="96" t="s">
        <v>131</v>
      </c>
      <c r="D335" s="96">
        <f>_xlfn.PERCENTILE.EXC(A331:A450,0.5)</f>
        <v>312.5</v>
      </c>
    </row>
    <row r="336" spans="1:10" ht="15.75" thickBot="1">
      <c r="A336" s="9">
        <v>40</v>
      </c>
      <c r="C336" s="96" t="s">
        <v>146</v>
      </c>
      <c r="D336" s="96">
        <f>_xlfn.PERCENTILE.EXC(A331:A450,0.7)</f>
        <v>433.49999999999994</v>
      </c>
    </row>
    <row r="337" spans="1:1">
      <c r="A337" s="9">
        <v>45</v>
      </c>
    </row>
    <row r="338" spans="1:1">
      <c r="A338" s="9">
        <v>50</v>
      </c>
    </row>
    <row r="339" spans="1:1">
      <c r="A339" s="9">
        <v>55</v>
      </c>
    </row>
    <row r="340" spans="1:1">
      <c r="A340" s="9">
        <v>60</v>
      </c>
    </row>
    <row r="341" spans="1:1">
      <c r="A341" s="9">
        <v>65</v>
      </c>
    </row>
    <row r="342" spans="1:1">
      <c r="A342" s="9">
        <v>70</v>
      </c>
    </row>
    <row r="343" spans="1:1">
      <c r="A343" s="9">
        <v>75</v>
      </c>
    </row>
    <row r="344" spans="1:1">
      <c r="A344" s="9">
        <v>80</v>
      </c>
    </row>
    <row r="345" spans="1:1">
      <c r="A345" s="9">
        <v>85</v>
      </c>
    </row>
    <row r="346" spans="1:1">
      <c r="A346" s="9">
        <v>90</v>
      </c>
    </row>
    <row r="347" spans="1:1">
      <c r="A347" s="9">
        <v>95</v>
      </c>
    </row>
    <row r="348" spans="1:1">
      <c r="A348" s="9">
        <v>100</v>
      </c>
    </row>
    <row r="349" spans="1:1">
      <c r="A349" s="9">
        <v>105</v>
      </c>
    </row>
    <row r="350" spans="1:1">
      <c r="A350" s="9">
        <v>110</v>
      </c>
    </row>
    <row r="351" spans="1:1">
      <c r="A351" s="9">
        <v>115</v>
      </c>
    </row>
    <row r="352" spans="1:1">
      <c r="A352" s="9">
        <v>120</v>
      </c>
    </row>
    <row r="353" spans="1:1">
      <c r="A353" s="9">
        <v>125</v>
      </c>
    </row>
    <row r="354" spans="1:1">
      <c r="A354" s="9">
        <v>130</v>
      </c>
    </row>
    <row r="355" spans="1:1">
      <c r="A355" s="9">
        <v>135</v>
      </c>
    </row>
    <row r="356" spans="1:1">
      <c r="A356" s="9">
        <v>140</v>
      </c>
    </row>
    <row r="357" spans="1:1">
      <c r="A357" s="9">
        <v>145</v>
      </c>
    </row>
    <row r="358" spans="1:1">
      <c r="A358" s="9">
        <v>150</v>
      </c>
    </row>
    <row r="359" spans="1:1">
      <c r="A359" s="9">
        <v>155</v>
      </c>
    </row>
    <row r="360" spans="1:1">
      <c r="A360" s="9">
        <v>160</v>
      </c>
    </row>
    <row r="361" spans="1:1">
      <c r="A361" s="9">
        <v>165</v>
      </c>
    </row>
    <row r="362" spans="1:1">
      <c r="A362" s="9">
        <v>170</v>
      </c>
    </row>
    <row r="363" spans="1:1">
      <c r="A363" s="9">
        <v>175</v>
      </c>
    </row>
    <row r="364" spans="1:1">
      <c r="A364" s="9">
        <v>180</v>
      </c>
    </row>
    <row r="365" spans="1:1">
      <c r="A365" s="9">
        <v>185</v>
      </c>
    </row>
    <row r="366" spans="1:1">
      <c r="A366" s="9">
        <v>190</v>
      </c>
    </row>
    <row r="367" spans="1:1">
      <c r="A367" s="9">
        <v>195</v>
      </c>
    </row>
    <row r="368" spans="1:1">
      <c r="A368" s="9">
        <v>200</v>
      </c>
    </row>
    <row r="369" spans="1:1">
      <c r="A369" s="9">
        <v>205</v>
      </c>
    </row>
    <row r="370" spans="1:1">
      <c r="A370" s="9">
        <v>210</v>
      </c>
    </row>
    <row r="371" spans="1:1">
      <c r="A371" s="9">
        <v>215</v>
      </c>
    </row>
    <row r="372" spans="1:1">
      <c r="A372" s="9">
        <v>220</v>
      </c>
    </row>
    <row r="373" spans="1:1">
      <c r="A373" s="9">
        <v>225</v>
      </c>
    </row>
    <row r="374" spans="1:1">
      <c r="A374" s="9">
        <v>230</v>
      </c>
    </row>
    <row r="375" spans="1:1">
      <c r="A375" s="9">
        <v>235</v>
      </c>
    </row>
    <row r="376" spans="1:1">
      <c r="A376" s="9">
        <v>240</v>
      </c>
    </row>
    <row r="377" spans="1:1">
      <c r="A377" s="9">
        <v>245</v>
      </c>
    </row>
    <row r="378" spans="1:1">
      <c r="A378" s="9">
        <v>250</v>
      </c>
    </row>
    <row r="379" spans="1:1">
      <c r="A379" s="9">
        <v>255</v>
      </c>
    </row>
    <row r="380" spans="1:1">
      <c r="A380" s="9">
        <v>260</v>
      </c>
    </row>
    <row r="381" spans="1:1">
      <c r="A381" s="9">
        <v>265</v>
      </c>
    </row>
    <row r="382" spans="1:1">
      <c r="A382" s="9">
        <v>270</v>
      </c>
    </row>
    <row r="383" spans="1:1">
      <c r="A383" s="9">
        <v>275</v>
      </c>
    </row>
    <row r="384" spans="1:1">
      <c r="A384" s="9">
        <v>280</v>
      </c>
    </row>
    <row r="385" spans="1:1">
      <c r="A385" s="9">
        <v>285</v>
      </c>
    </row>
    <row r="386" spans="1:1">
      <c r="A386" s="9">
        <v>290</v>
      </c>
    </row>
    <row r="387" spans="1:1">
      <c r="A387" s="9">
        <v>295</v>
      </c>
    </row>
    <row r="388" spans="1:1">
      <c r="A388" s="9">
        <v>300</v>
      </c>
    </row>
    <row r="389" spans="1:1">
      <c r="A389" s="9">
        <v>305</v>
      </c>
    </row>
    <row r="390" spans="1:1">
      <c r="A390" s="9">
        <v>310</v>
      </c>
    </row>
    <row r="391" spans="1:1">
      <c r="A391" s="9">
        <v>315</v>
      </c>
    </row>
    <row r="392" spans="1:1">
      <c r="A392" s="9">
        <v>320</v>
      </c>
    </row>
    <row r="393" spans="1:1">
      <c r="A393" s="9">
        <v>325</v>
      </c>
    </row>
    <row r="394" spans="1:1">
      <c r="A394" s="9">
        <v>330</v>
      </c>
    </row>
    <row r="395" spans="1:1">
      <c r="A395" s="9">
        <v>335</v>
      </c>
    </row>
    <row r="396" spans="1:1">
      <c r="A396" s="9">
        <v>340</v>
      </c>
    </row>
    <row r="397" spans="1:1">
      <c r="A397" s="9">
        <v>345</v>
      </c>
    </row>
    <row r="398" spans="1:1">
      <c r="A398" s="9">
        <v>350</v>
      </c>
    </row>
    <row r="399" spans="1:1">
      <c r="A399" s="9">
        <v>355</v>
      </c>
    </row>
    <row r="400" spans="1:1">
      <c r="A400" s="9">
        <v>360</v>
      </c>
    </row>
    <row r="401" spans="1:1">
      <c r="A401" s="9">
        <v>365</v>
      </c>
    </row>
    <row r="402" spans="1:1">
      <c r="A402" s="9">
        <v>370</v>
      </c>
    </row>
    <row r="403" spans="1:1">
      <c r="A403" s="9">
        <v>375</v>
      </c>
    </row>
    <row r="404" spans="1:1">
      <c r="A404" s="9">
        <v>380</v>
      </c>
    </row>
    <row r="405" spans="1:1">
      <c r="A405" s="9">
        <v>385</v>
      </c>
    </row>
    <row r="406" spans="1:1">
      <c r="A406" s="9">
        <v>390</v>
      </c>
    </row>
    <row r="407" spans="1:1">
      <c r="A407" s="9">
        <v>395</v>
      </c>
    </row>
    <row r="408" spans="1:1">
      <c r="A408" s="9">
        <v>400</v>
      </c>
    </row>
    <row r="409" spans="1:1">
      <c r="A409" s="9">
        <v>405</v>
      </c>
    </row>
    <row r="410" spans="1:1">
      <c r="A410" s="9">
        <v>410</v>
      </c>
    </row>
    <row r="411" spans="1:1">
      <c r="A411" s="9">
        <v>415</v>
      </c>
    </row>
    <row r="412" spans="1:1">
      <c r="A412" s="9">
        <v>420</v>
      </c>
    </row>
    <row r="413" spans="1:1">
      <c r="A413" s="9">
        <v>425</v>
      </c>
    </row>
    <row r="414" spans="1:1">
      <c r="A414" s="9">
        <v>430</v>
      </c>
    </row>
    <row r="415" spans="1:1">
      <c r="A415" s="9">
        <v>435</v>
      </c>
    </row>
    <row r="416" spans="1:1">
      <c r="A416" s="9">
        <v>440</v>
      </c>
    </row>
    <row r="417" spans="1:1">
      <c r="A417" s="9">
        <v>445</v>
      </c>
    </row>
    <row r="418" spans="1:1">
      <c r="A418" s="9">
        <v>450</v>
      </c>
    </row>
    <row r="419" spans="1:1">
      <c r="A419" s="9">
        <v>455</v>
      </c>
    </row>
    <row r="420" spans="1:1">
      <c r="A420" s="9">
        <v>460</v>
      </c>
    </row>
    <row r="421" spans="1:1">
      <c r="A421" s="9">
        <v>465</v>
      </c>
    </row>
    <row r="422" spans="1:1">
      <c r="A422" s="9">
        <v>470</v>
      </c>
    </row>
    <row r="423" spans="1:1">
      <c r="A423" s="9">
        <v>475</v>
      </c>
    </row>
    <row r="424" spans="1:1">
      <c r="A424" s="9">
        <v>480</v>
      </c>
    </row>
    <row r="425" spans="1:1">
      <c r="A425" s="9">
        <v>485</v>
      </c>
    </row>
    <row r="426" spans="1:1">
      <c r="A426" s="9">
        <v>490</v>
      </c>
    </row>
    <row r="427" spans="1:1">
      <c r="A427" s="9">
        <v>495</v>
      </c>
    </row>
    <row r="428" spans="1:1">
      <c r="A428" s="9">
        <v>500</v>
      </c>
    </row>
    <row r="429" spans="1:1">
      <c r="A429" s="9">
        <v>505</v>
      </c>
    </row>
    <row r="430" spans="1:1">
      <c r="A430" s="9">
        <v>510</v>
      </c>
    </row>
    <row r="431" spans="1:1">
      <c r="A431" s="9">
        <v>515</v>
      </c>
    </row>
    <row r="432" spans="1:1">
      <c r="A432" s="9">
        <v>520</v>
      </c>
    </row>
    <row r="433" spans="1:1">
      <c r="A433" s="9">
        <v>525</v>
      </c>
    </row>
    <row r="434" spans="1:1">
      <c r="A434" s="9">
        <v>530</v>
      </c>
    </row>
    <row r="435" spans="1:1">
      <c r="A435" s="9">
        <v>535</v>
      </c>
    </row>
    <row r="436" spans="1:1">
      <c r="A436" s="9">
        <v>540</v>
      </c>
    </row>
    <row r="437" spans="1:1">
      <c r="A437" s="9">
        <v>545</v>
      </c>
    </row>
    <row r="438" spans="1:1">
      <c r="A438" s="9">
        <v>550</v>
      </c>
    </row>
    <row r="439" spans="1:1">
      <c r="A439" s="9">
        <v>555</v>
      </c>
    </row>
    <row r="440" spans="1:1">
      <c r="A440" s="9">
        <v>560</v>
      </c>
    </row>
    <row r="441" spans="1:1">
      <c r="A441" s="9">
        <v>565</v>
      </c>
    </row>
    <row r="442" spans="1:1">
      <c r="A442" s="9">
        <v>570</v>
      </c>
    </row>
    <row r="443" spans="1:1">
      <c r="A443" s="9">
        <v>575</v>
      </c>
    </row>
    <row r="444" spans="1:1">
      <c r="A444" s="9">
        <v>580</v>
      </c>
    </row>
    <row r="445" spans="1:1">
      <c r="A445" s="9">
        <v>585</v>
      </c>
    </row>
    <row r="446" spans="1:1">
      <c r="A446" s="9">
        <v>590</v>
      </c>
    </row>
    <row r="447" spans="1:1">
      <c r="A447" s="9">
        <v>595</v>
      </c>
    </row>
    <row r="448" spans="1:1">
      <c r="A448" s="9">
        <v>600</v>
      </c>
    </row>
    <row r="449" spans="1:10">
      <c r="A449" s="9">
        <v>605</v>
      </c>
    </row>
    <row r="450" spans="1:10">
      <c r="A450" s="9">
        <v>610</v>
      </c>
    </row>
    <row r="451" spans="1:10" ht="15.75" thickBot="1"/>
    <row r="452" spans="1:10" ht="30" customHeight="1" thickBot="1">
      <c r="A452" s="143" t="s">
        <v>150</v>
      </c>
      <c r="B452" s="153"/>
      <c r="C452" s="153"/>
      <c r="D452" s="153"/>
      <c r="E452" s="153"/>
      <c r="F452" s="153"/>
      <c r="G452" s="153"/>
      <c r="H452" s="153"/>
      <c r="I452" s="153"/>
      <c r="J452" s="154"/>
    </row>
    <row r="453" spans="1:10" ht="29.25" customHeight="1" thickBot="1">
      <c r="A453" s="133" t="s">
        <v>151</v>
      </c>
      <c r="B453" s="134"/>
      <c r="C453" s="134"/>
      <c r="D453" s="134"/>
      <c r="E453" s="134"/>
      <c r="F453" s="134"/>
      <c r="G453" s="134"/>
      <c r="H453" s="134"/>
      <c r="I453" s="134"/>
      <c r="J453" s="135"/>
    </row>
    <row r="454" spans="1:10" ht="15.75" thickBot="1"/>
    <row r="455" spans="1:10" ht="15.75" thickBot="1">
      <c r="A455" s="50" t="s">
        <v>152</v>
      </c>
      <c r="C455" s="67" t="s">
        <v>68</v>
      </c>
      <c r="D455" s="67">
        <f>_xlfn.QUARTILE.EXC(A456:A599,1)</f>
        <v>0.4</v>
      </c>
    </row>
    <row r="456" spans="1:10" ht="15.75" thickBot="1">
      <c r="A456" s="104">
        <v>0.5</v>
      </c>
      <c r="C456" s="67" t="s">
        <v>123</v>
      </c>
      <c r="D456" s="67">
        <f>_xlfn.QUARTILE.EXC(A456:A599,2)</f>
        <v>0.7</v>
      </c>
    </row>
    <row r="457" spans="1:10" ht="15.75" thickBot="1">
      <c r="A457" s="82">
        <v>1</v>
      </c>
      <c r="C457" s="67" t="s">
        <v>69</v>
      </c>
      <c r="D457" s="67">
        <f>_xlfn.QUARTILE.EXC(A456:A599,3)</f>
        <v>0.9</v>
      </c>
    </row>
    <row r="458" spans="1:10" ht="15.75" thickBot="1">
      <c r="A458" s="82">
        <v>0.2</v>
      </c>
    </row>
    <row r="459" spans="1:10" ht="15.75" thickBot="1">
      <c r="A459" s="103">
        <v>0.7</v>
      </c>
      <c r="C459" s="67" t="s">
        <v>125</v>
      </c>
      <c r="D459" s="67">
        <f>_xlfn.PERCENTILE.EXC(A456:A599,0.25)</f>
        <v>0.4</v>
      </c>
    </row>
    <row r="460" spans="1:10" ht="15.75" thickBot="1">
      <c r="A460" s="103">
        <v>0.3</v>
      </c>
      <c r="C460" s="67" t="s">
        <v>131</v>
      </c>
      <c r="D460" s="67">
        <f>_xlfn.PERCENTILE.EXC(A456:A599,0.5)</f>
        <v>0.7</v>
      </c>
    </row>
    <row r="461" spans="1:10" ht="15.75" thickBot="1">
      <c r="A461" s="103">
        <v>0.9</v>
      </c>
      <c r="C461" s="67" t="s">
        <v>126</v>
      </c>
      <c r="D461" s="67">
        <f>_xlfn.PERCENTILE.EXC(A456:A599,0.75)</f>
        <v>0.9</v>
      </c>
    </row>
    <row r="462" spans="1:10">
      <c r="A462" s="103">
        <v>1.2</v>
      </c>
    </row>
    <row r="463" spans="1:10">
      <c r="A463" s="103">
        <v>0.6</v>
      </c>
    </row>
    <row r="464" spans="1:10">
      <c r="A464" s="103">
        <v>0.4</v>
      </c>
    </row>
    <row r="465" spans="1:1">
      <c r="A465" s="103">
        <v>1.1000000000000001</v>
      </c>
    </row>
    <row r="466" spans="1:1">
      <c r="A466" s="103">
        <v>0.8</v>
      </c>
    </row>
    <row r="467" spans="1:1">
      <c r="A467" s="103">
        <v>0.5</v>
      </c>
    </row>
    <row r="468" spans="1:1">
      <c r="A468" s="103">
        <v>0.3</v>
      </c>
    </row>
    <row r="469" spans="1:1">
      <c r="A469" s="103">
        <v>0.6</v>
      </c>
    </row>
    <row r="470" spans="1:1">
      <c r="A470" s="103">
        <v>1</v>
      </c>
    </row>
    <row r="471" spans="1:1">
      <c r="A471" s="103">
        <v>0.4</v>
      </c>
    </row>
    <row r="472" spans="1:1">
      <c r="A472" s="103">
        <v>0.5</v>
      </c>
    </row>
    <row r="473" spans="1:1">
      <c r="A473" s="103">
        <v>0.7</v>
      </c>
    </row>
    <row r="474" spans="1:1">
      <c r="A474" s="103">
        <v>0.9</v>
      </c>
    </row>
    <row r="475" spans="1:1">
      <c r="A475" s="103">
        <v>1.3</v>
      </c>
    </row>
    <row r="476" spans="1:1">
      <c r="A476" s="103">
        <v>0.8</v>
      </c>
    </row>
    <row r="477" spans="1:1">
      <c r="A477" s="103">
        <v>0.6</v>
      </c>
    </row>
    <row r="478" spans="1:1">
      <c r="A478" s="103">
        <v>0.4</v>
      </c>
    </row>
    <row r="479" spans="1:1">
      <c r="A479" s="103">
        <v>0.7</v>
      </c>
    </row>
    <row r="480" spans="1:1">
      <c r="A480" s="103">
        <v>0.9</v>
      </c>
    </row>
    <row r="481" spans="1:1">
      <c r="A481" s="103">
        <v>0.5</v>
      </c>
    </row>
    <row r="482" spans="1:1">
      <c r="A482" s="103">
        <v>0.2</v>
      </c>
    </row>
    <row r="483" spans="1:1">
      <c r="A483" s="103">
        <v>1</v>
      </c>
    </row>
    <row r="484" spans="1:1">
      <c r="A484" s="103">
        <v>0.8</v>
      </c>
    </row>
    <row r="485" spans="1:1">
      <c r="A485" s="103">
        <v>0.3</v>
      </c>
    </row>
    <row r="486" spans="1:1">
      <c r="A486" s="103">
        <v>0.6</v>
      </c>
    </row>
    <row r="487" spans="1:1">
      <c r="A487" s="103">
        <v>0.4</v>
      </c>
    </row>
    <row r="488" spans="1:1">
      <c r="A488" s="103">
        <v>0.7</v>
      </c>
    </row>
    <row r="489" spans="1:1">
      <c r="A489" s="103">
        <v>0.9</v>
      </c>
    </row>
    <row r="490" spans="1:1">
      <c r="A490" s="103">
        <v>1.2</v>
      </c>
    </row>
    <row r="491" spans="1:1">
      <c r="A491" s="103">
        <v>0.8</v>
      </c>
    </row>
    <row r="492" spans="1:1">
      <c r="A492" s="103">
        <v>0.3</v>
      </c>
    </row>
    <row r="493" spans="1:1">
      <c r="A493" s="103">
        <v>0.6</v>
      </c>
    </row>
    <row r="494" spans="1:1">
      <c r="A494" s="103">
        <v>0.5</v>
      </c>
    </row>
    <row r="495" spans="1:1">
      <c r="A495" s="103">
        <v>0.4</v>
      </c>
    </row>
    <row r="496" spans="1:1">
      <c r="A496" s="103">
        <v>0.7</v>
      </c>
    </row>
    <row r="497" spans="1:1">
      <c r="A497" s="103">
        <v>0.9</v>
      </c>
    </row>
    <row r="498" spans="1:1">
      <c r="A498" s="103">
        <v>1.1000000000000001</v>
      </c>
    </row>
    <row r="499" spans="1:1">
      <c r="A499" s="103">
        <v>0.3</v>
      </c>
    </row>
    <row r="500" spans="1:1">
      <c r="A500" s="103">
        <v>1.4</v>
      </c>
    </row>
    <row r="501" spans="1:1">
      <c r="A501" s="103">
        <v>0</v>
      </c>
    </row>
    <row r="502" spans="1:1">
      <c r="A502" s="103">
        <v>9</v>
      </c>
    </row>
    <row r="503" spans="1:1">
      <c r="A503" s="103">
        <v>0.6</v>
      </c>
    </row>
    <row r="504" spans="1:1">
      <c r="A504" s="103">
        <v>0.2</v>
      </c>
    </row>
    <row r="505" spans="1:1">
      <c r="A505" s="103">
        <v>1.5</v>
      </c>
    </row>
    <row r="506" spans="1:1">
      <c r="A506" s="103">
        <v>1</v>
      </c>
    </row>
    <row r="507" spans="1:1">
      <c r="A507" s="103">
        <v>0.6</v>
      </c>
    </row>
    <row r="508" spans="1:1">
      <c r="A508" s="103">
        <v>0.4</v>
      </c>
    </row>
    <row r="509" spans="1:1">
      <c r="A509" s="103">
        <v>0.7</v>
      </c>
    </row>
    <row r="510" spans="1:1">
      <c r="A510" s="103">
        <v>1</v>
      </c>
    </row>
    <row r="511" spans="1:1">
      <c r="A511" s="103">
        <v>0.8</v>
      </c>
    </row>
    <row r="512" spans="1:1">
      <c r="A512" s="103">
        <v>0.3</v>
      </c>
    </row>
    <row r="513" spans="1:1">
      <c r="A513" s="103">
        <v>0.5</v>
      </c>
    </row>
    <row r="514" spans="1:1">
      <c r="A514" s="103">
        <v>0.8</v>
      </c>
    </row>
    <row r="515" spans="1:1">
      <c r="A515" s="103">
        <v>0.6</v>
      </c>
    </row>
    <row r="516" spans="1:1">
      <c r="A516" s="103">
        <v>0.3</v>
      </c>
    </row>
    <row r="517" spans="1:1">
      <c r="A517" s="103">
        <v>0.9</v>
      </c>
    </row>
    <row r="518" spans="1:1">
      <c r="A518" s="103">
        <v>0.7</v>
      </c>
    </row>
    <row r="519" spans="1:1">
      <c r="A519" s="103">
        <v>0.9</v>
      </c>
    </row>
    <row r="520" spans="1:1">
      <c r="A520" s="103">
        <v>1.1000000000000001</v>
      </c>
    </row>
    <row r="521" spans="1:1">
      <c r="A521" s="103">
        <v>0.3</v>
      </c>
    </row>
    <row r="522" spans="1:1">
      <c r="A522" s="103">
        <v>1.4</v>
      </c>
    </row>
    <row r="523" spans="1:1">
      <c r="A523" s="103">
        <v>0</v>
      </c>
    </row>
    <row r="524" spans="1:1">
      <c r="A524" s="103">
        <v>9</v>
      </c>
    </row>
    <row r="525" spans="1:1">
      <c r="A525" s="103">
        <v>0.6</v>
      </c>
    </row>
    <row r="526" spans="1:1">
      <c r="A526" s="103">
        <v>0.2</v>
      </c>
    </row>
    <row r="527" spans="1:1">
      <c r="A527" s="103">
        <v>1.5</v>
      </c>
    </row>
    <row r="528" spans="1:1">
      <c r="A528" s="103">
        <v>1</v>
      </c>
    </row>
    <row r="529" spans="1:1">
      <c r="A529" s="103">
        <v>0.6</v>
      </c>
    </row>
    <row r="530" spans="1:1">
      <c r="A530" s="103">
        <v>0.4</v>
      </c>
    </row>
    <row r="531" spans="1:1">
      <c r="A531" s="103">
        <v>0.7</v>
      </c>
    </row>
    <row r="532" spans="1:1">
      <c r="A532" s="103">
        <v>1</v>
      </c>
    </row>
    <row r="533" spans="1:1">
      <c r="A533" s="103">
        <v>0.8</v>
      </c>
    </row>
    <row r="534" spans="1:1">
      <c r="A534" s="103">
        <v>0.3</v>
      </c>
    </row>
    <row r="535" spans="1:1">
      <c r="A535" s="103">
        <v>0.5</v>
      </c>
    </row>
    <row r="536" spans="1:1">
      <c r="A536" s="103">
        <v>0.8</v>
      </c>
    </row>
    <row r="537" spans="1:1">
      <c r="A537" s="103">
        <v>0.6</v>
      </c>
    </row>
    <row r="538" spans="1:1">
      <c r="A538" s="103">
        <v>0.3</v>
      </c>
    </row>
    <row r="539" spans="1:1">
      <c r="A539" s="103">
        <v>0.9</v>
      </c>
    </row>
    <row r="540" spans="1:1">
      <c r="A540" s="103">
        <v>0.4</v>
      </c>
    </row>
    <row r="541" spans="1:1">
      <c r="A541" s="103">
        <v>0.7</v>
      </c>
    </row>
    <row r="542" spans="1:1">
      <c r="A542" s="103">
        <v>0.9</v>
      </c>
    </row>
    <row r="543" spans="1:1">
      <c r="A543" s="103">
        <v>1</v>
      </c>
    </row>
    <row r="544" spans="1:1">
      <c r="A544" s="103">
        <v>0.8</v>
      </c>
    </row>
    <row r="545" spans="1:1">
      <c r="A545" s="103">
        <v>0.3</v>
      </c>
    </row>
    <row r="546" spans="1:1">
      <c r="A546" s="103">
        <v>0.5</v>
      </c>
    </row>
    <row r="547" spans="1:1">
      <c r="A547" s="103">
        <v>0.6</v>
      </c>
    </row>
    <row r="548" spans="1:1">
      <c r="A548" s="103">
        <v>0.4</v>
      </c>
    </row>
    <row r="549" spans="1:1">
      <c r="A549" s="103">
        <v>0.7</v>
      </c>
    </row>
    <row r="550" spans="1:1">
      <c r="A550" s="103">
        <v>0.9</v>
      </c>
    </row>
    <row r="551" spans="1:1">
      <c r="A551" s="103">
        <v>1.1000000000000001</v>
      </c>
    </row>
    <row r="552" spans="1:1">
      <c r="A552" s="103">
        <v>0.8</v>
      </c>
    </row>
    <row r="553" spans="1:1">
      <c r="A553" s="103">
        <v>0.3</v>
      </c>
    </row>
    <row r="554" spans="1:1">
      <c r="A554" s="103">
        <v>0.5</v>
      </c>
    </row>
    <row r="555" spans="1:1">
      <c r="A555" s="103">
        <v>0.6</v>
      </c>
    </row>
    <row r="556" spans="1:1">
      <c r="A556" s="103">
        <v>0.4</v>
      </c>
    </row>
    <row r="557" spans="1:1">
      <c r="A557" s="103">
        <v>0.7</v>
      </c>
    </row>
    <row r="558" spans="1:1">
      <c r="A558" s="103">
        <v>0.9</v>
      </c>
    </row>
    <row r="559" spans="1:1">
      <c r="A559" s="103">
        <v>1</v>
      </c>
    </row>
    <row r="560" spans="1:1">
      <c r="A560" s="103">
        <v>0.8</v>
      </c>
    </row>
    <row r="561" spans="1:1">
      <c r="A561" s="103">
        <v>0.3</v>
      </c>
    </row>
    <row r="562" spans="1:1">
      <c r="A562" s="103">
        <v>0.5</v>
      </c>
    </row>
    <row r="563" spans="1:1">
      <c r="A563" s="103">
        <v>0.6</v>
      </c>
    </row>
    <row r="564" spans="1:1">
      <c r="A564" s="103">
        <v>0.4</v>
      </c>
    </row>
    <row r="565" spans="1:1">
      <c r="A565" s="103">
        <v>0.7</v>
      </c>
    </row>
    <row r="566" spans="1:1">
      <c r="A566" s="103">
        <v>0.9</v>
      </c>
    </row>
    <row r="567" spans="1:1">
      <c r="A567" s="103">
        <v>1.1000000000000001</v>
      </c>
    </row>
    <row r="568" spans="1:1">
      <c r="A568" s="103">
        <v>0.8</v>
      </c>
    </row>
    <row r="569" spans="1:1">
      <c r="A569" s="103">
        <v>0.3</v>
      </c>
    </row>
    <row r="570" spans="1:1">
      <c r="A570" s="103">
        <v>0.5</v>
      </c>
    </row>
    <row r="571" spans="1:1">
      <c r="A571" s="103">
        <v>0.6</v>
      </c>
    </row>
    <row r="572" spans="1:1">
      <c r="A572" s="103">
        <v>0.4</v>
      </c>
    </row>
    <row r="573" spans="1:1">
      <c r="A573" s="103">
        <v>0.7</v>
      </c>
    </row>
    <row r="574" spans="1:1">
      <c r="A574" s="103">
        <v>0.9</v>
      </c>
    </row>
    <row r="575" spans="1:1">
      <c r="A575" s="103">
        <v>1</v>
      </c>
    </row>
    <row r="576" spans="1:1">
      <c r="A576" s="103">
        <v>0.8</v>
      </c>
    </row>
    <row r="577" spans="1:1">
      <c r="A577" s="103">
        <v>0.3</v>
      </c>
    </row>
    <row r="578" spans="1:1">
      <c r="A578" s="103">
        <v>0.5</v>
      </c>
    </row>
    <row r="579" spans="1:1">
      <c r="A579" s="103">
        <v>0.6</v>
      </c>
    </row>
    <row r="580" spans="1:1">
      <c r="A580" s="103">
        <v>0.4</v>
      </c>
    </row>
    <row r="581" spans="1:1">
      <c r="A581" s="103">
        <v>0.7</v>
      </c>
    </row>
    <row r="582" spans="1:1">
      <c r="A582" s="103">
        <v>0.9</v>
      </c>
    </row>
    <row r="583" spans="1:1">
      <c r="A583" s="103">
        <v>1.1000000000000001</v>
      </c>
    </row>
    <row r="584" spans="1:1">
      <c r="A584" s="103">
        <v>0.8</v>
      </c>
    </row>
    <row r="585" spans="1:1">
      <c r="A585" s="103">
        <v>0.3</v>
      </c>
    </row>
    <row r="586" spans="1:1">
      <c r="A586" s="103">
        <v>0.5</v>
      </c>
    </row>
    <row r="587" spans="1:1">
      <c r="A587" s="103">
        <v>0.6</v>
      </c>
    </row>
    <row r="588" spans="1:1">
      <c r="A588" s="103">
        <v>0.4</v>
      </c>
    </row>
    <row r="589" spans="1:1">
      <c r="A589" s="103">
        <v>0.7</v>
      </c>
    </row>
    <row r="590" spans="1:1">
      <c r="A590" s="103">
        <v>0.9</v>
      </c>
    </row>
    <row r="591" spans="1:1">
      <c r="A591" s="103">
        <v>1</v>
      </c>
    </row>
    <row r="592" spans="1:1">
      <c r="A592" s="103">
        <v>0.8</v>
      </c>
    </row>
    <row r="593" spans="1:1">
      <c r="A593" s="103">
        <v>0.3</v>
      </c>
    </row>
    <row r="594" spans="1:1">
      <c r="A594" s="103">
        <v>0.5</v>
      </c>
    </row>
    <row r="595" spans="1:1">
      <c r="A595" s="103">
        <v>0.6</v>
      </c>
    </row>
    <row r="596" spans="1:1">
      <c r="A596" s="103">
        <v>0.4</v>
      </c>
    </row>
    <row r="597" spans="1:1">
      <c r="A597" s="103">
        <v>0.7</v>
      </c>
    </row>
    <row r="598" spans="1:1">
      <c r="A598" s="103">
        <v>0.9</v>
      </c>
    </row>
    <row r="599" spans="1:1">
      <c r="A599" s="103">
        <v>1.1000000000000001</v>
      </c>
    </row>
  </sheetData>
  <sortState xmlns:xlrd2="http://schemas.microsoft.com/office/spreadsheetml/2017/richdata2" ref="A112:A210">
    <sortCondition ref="A111:A210"/>
  </sortState>
  <mergeCells count="14">
    <mergeCell ref="A1:J1"/>
    <mergeCell ref="C118:J120"/>
    <mergeCell ref="A212:J212"/>
    <mergeCell ref="A213:J213"/>
    <mergeCell ref="A2:J2"/>
    <mergeCell ref="A3:J3"/>
    <mergeCell ref="A107:J107"/>
    <mergeCell ref="A108:J108"/>
    <mergeCell ref="C14:J17"/>
    <mergeCell ref="A452:J452"/>
    <mergeCell ref="A453:J453"/>
    <mergeCell ref="C224:J226"/>
    <mergeCell ref="A327:J327"/>
    <mergeCell ref="A328:J328"/>
  </mergeCells>
  <phoneticPr fontId="1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6B629-91B7-4883-BF22-AAC87B549057}">
  <dimension ref="A1:O23"/>
  <sheetViews>
    <sheetView topLeftCell="A13" workbookViewId="0">
      <selection activeCell="L19" sqref="L19"/>
    </sheetView>
  </sheetViews>
  <sheetFormatPr defaultRowHeight="15"/>
  <cols>
    <col min="1" max="1" width="15" bestFit="1" customWidth="1"/>
    <col min="2" max="2" width="15.140625" style="10" bestFit="1" customWidth="1"/>
    <col min="3" max="3" width="10.42578125" style="10" bestFit="1" customWidth="1"/>
    <col min="4" max="4" width="11.28515625" customWidth="1"/>
  </cols>
  <sheetData>
    <row r="1" spans="1:15" ht="19.5" thickBot="1">
      <c r="A1" s="204" t="s">
        <v>234</v>
      </c>
      <c r="B1" s="205"/>
      <c r="C1" s="205"/>
      <c r="D1" s="205"/>
      <c r="E1" s="205"/>
      <c r="F1" s="205"/>
      <c r="G1" s="205"/>
      <c r="H1" s="205"/>
      <c r="I1" s="205"/>
      <c r="J1" s="206"/>
    </row>
    <row r="2" spans="1:15" ht="51" customHeight="1" thickBot="1">
      <c r="A2" s="133" t="s">
        <v>153</v>
      </c>
      <c r="B2" s="134"/>
      <c r="C2" s="134"/>
      <c r="D2" s="134"/>
      <c r="E2" s="134"/>
      <c r="F2" s="134"/>
      <c r="G2" s="134"/>
      <c r="H2" s="134"/>
      <c r="I2" s="134"/>
      <c r="J2" s="135"/>
    </row>
    <row r="3" spans="1:15" ht="15.75" thickBot="1">
      <c r="B3" s="93"/>
      <c r="C3" s="105"/>
      <c r="D3" s="106"/>
    </row>
    <row r="4" spans="1:15" ht="15.75" thickBot="1">
      <c r="A4" s="90" t="s">
        <v>162</v>
      </c>
      <c r="B4" s="67">
        <f>_xlfn.BINOM.DIST(5,100,1/6,FALSE)</f>
        <v>2.9090311057530159E-4</v>
      </c>
      <c r="C4" s="105"/>
      <c r="D4" s="106"/>
    </row>
    <row r="5" spans="1:15" ht="15.75" thickBot="1">
      <c r="B5" s="93"/>
      <c r="C5" s="105"/>
      <c r="D5" s="106"/>
      <c r="O5" s="41"/>
    </row>
    <row r="6" spans="1:15" ht="57" customHeight="1" thickBot="1">
      <c r="A6" s="133" t="s">
        <v>154</v>
      </c>
      <c r="B6" s="134"/>
      <c r="C6" s="134"/>
      <c r="D6" s="134"/>
      <c r="E6" s="134"/>
      <c r="F6" s="134"/>
      <c r="G6" s="134"/>
      <c r="H6" s="134"/>
      <c r="I6" s="134"/>
      <c r="J6" s="135"/>
    </row>
    <row r="7" spans="1:15" ht="15.75" thickBot="1">
      <c r="B7" s="93"/>
      <c r="C7" s="93"/>
      <c r="D7" s="59"/>
    </row>
    <row r="8" spans="1:15" ht="15.75" thickBot="1">
      <c r="A8" s="90" t="s">
        <v>163</v>
      </c>
      <c r="B8" s="67">
        <f>_xlfn.HYPGEOM.DIST(2,5,13,52,FALSE)</f>
        <v>0.27427971188475386</v>
      </c>
      <c r="C8" s="107"/>
      <c r="D8" s="107"/>
    </row>
    <row r="9" spans="1:15" ht="15.75" thickBot="1">
      <c r="B9" s="107"/>
      <c r="C9" s="107"/>
      <c r="D9" s="107"/>
    </row>
    <row r="10" spans="1:15" ht="73.5" customHeight="1" thickBot="1">
      <c r="A10" s="133" t="s">
        <v>155</v>
      </c>
      <c r="B10" s="134"/>
      <c r="C10" s="134"/>
      <c r="D10" s="134"/>
      <c r="E10" s="134"/>
      <c r="F10" s="134"/>
      <c r="G10" s="134"/>
      <c r="H10" s="134"/>
      <c r="I10" s="134"/>
      <c r="J10" s="135"/>
    </row>
    <row r="11" spans="1:15" ht="15.75" thickBot="1"/>
    <row r="12" spans="1:15" ht="15.75" thickBot="1">
      <c r="A12" s="67" t="s">
        <v>227</v>
      </c>
      <c r="B12" s="67">
        <f>_xlfn.BINOM.DIST(7,10,0.25,TRUE)</f>
        <v>0.99958419799804688</v>
      </c>
    </row>
    <row r="13" spans="1:15" ht="15.75" thickBot="1">
      <c r="A13" s="67"/>
      <c r="B13" s="67">
        <f>1-B12</f>
        <v>4.15802001953125E-4</v>
      </c>
    </row>
    <row r="14" spans="1:15" ht="15.75" thickBot="1">
      <c r="A14" s="68"/>
      <c r="B14" s="68"/>
    </row>
    <row r="15" spans="1:15" ht="15.75" thickBot="1">
      <c r="A15" s="207" t="s">
        <v>228</v>
      </c>
      <c r="B15" s="208"/>
      <c r="C15" s="208"/>
      <c r="D15" s="208"/>
      <c r="E15" s="208"/>
      <c r="F15" s="208"/>
      <c r="G15" s="208"/>
      <c r="H15" s="208"/>
      <c r="I15" s="208"/>
      <c r="J15" s="209"/>
    </row>
    <row r="16" spans="1:15" ht="15.75" thickBot="1"/>
    <row r="17" spans="1:10" ht="53.25" customHeight="1" thickBot="1">
      <c r="A17" s="133" t="s">
        <v>156</v>
      </c>
      <c r="B17" s="134"/>
      <c r="C17" s="134"/>
      <c r="D17" s="134"/>
      <c r="E17" s="134"/>
      <c r="F17" s="134"/>
      <c r="G17" s="134"/>
      <c r="H17" s="134"/>
      <c r="I17" s="134"/>
      <c r="J17" s="135"/>
    </row>
    <row r="18" spans="1:10" ht="15.75" thickBot="1"/>
    <row r="19" spans="1:10" ht="15.75" thickBot="1">
      <c r="A19" s="90" t="s">
        <v>163</v>
      </c>
      <c r="B19" s="67">
        <f>_xlfn.HYPGEOM.DIST(3,3,20,60,FALSE)</f>
        <v>3.3313851548801864E-2</v>
      </c>
    </row>
    <row r="20" spans="1:10" ht="15.75" thickBot="1"/>
    <row r="21" spans="1:10" ht="54" customHeight="1" thickBot="1">
      <c r="A21" s="133" t="s">
        <v>157</v>
      </c>
      <c r="B21" s="134"/>
      <c r="C21" s="134"/>
      <c r="D21" s="134"/>
      <c r="E21" s="134"/>
      <c r="F21" s="134"/>
      <c r="G21" s="134"/>
      <c r="H21" s="134"/>
      <c r="I21" s="134"/>
      <c r="J21" s="135"/>
    </row>
    <row r="22" spans="1:10" ht="15.75" thickBot="1"/>
    <row r="23" spans="1:10" ht="15.75" thickBot="1">
      <c r="A23" s="67" t="s">
        <v>162</v>
      </c>
      <c r="B23" s="67">
        <f>_xlfn.BINOM.DIST(3,10,0.3,FALSE)</f>
        <v>0.26682793200000005</v>
      </c>
    </row>
  </sheetData>
  <mergeCells count="7">
    <mergeCell ref="A1:J1"/>
    <mergeCell ref="A21:J21"/>
    <mergeCell ref="A2:J2"/>
    <mergeCell ref="A6:J6"/>
    <mergeCell ref="A10:J10"/>
    <mergeCell ref="A17:J17"/>
    <mergeCell ref="A15:J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9789-6757-4451-B048-9DC95D698CE1}">
  <dimension ref="A1:J41"/>
  <sheetViews>
    <sheetView topLeftCell="A25" workbookViewId="0">
      <selection activeCell="N36" sqref="N36"/>
    </sheetView>
  </sheetViews>
  <sheetFormatPr defaultRowHeight="15"/>
  <cols>
    <col min="1" max="1" width="15.140625" bestFit="1" customWidth="1"/>
    <col min="2" max="2" width="23.28515625" bestFit="1" customWidth="1"/>
  </cols>
  <sheetData>
    <row r="1" spans="1:10" ht="15" customHeight="1" thickBot="1">
      <c r="A1" s="210" t="s">
        <v>158</v>
      </c>
      <c r="B1" s="153"/>
      <c r="C1" s="153"/>
      <c r="D1" s="153"/>
      <c r="E1" s="153"/>
      <c r="F1" s="153"/>
      <c r="G1" s="153"/>
      <c r="H1" s="153"/>
      <c r="I1" s="153"/>
      <c r="J1" s="154"/>
    </row>
    <row r="2" spans="1:10" ht="15.75" thickBot="1"/>
    <row r="3" spans="1:10" ht="81.75" customHeight="1" thickBot="1">
      <c r="A3" s="133" t="s">
        <v>159</v>
      </c>
      <c r="B3" s="134"/>
      <c r="C3" s="134"/>
      <c r="D3" s="134"/>
      <c r="E3" s="134"/>
      <c r="F3" s="134"/>
      <c r="G3" s="134"/>
      <c r="H3" s="134"/>
      <c r="I3" s="134"/>
      <c r="J3" s="135"/>
    </row>
    <row r="4" spans="1:10" ht="15.75" thickBot="1"/>
    <row r="5" spans="1:10" ht="15.75" thickBot="1">
      <c r="B5" s="67" t="s">
        <v>160</v>
      </c>
      <c r="C5" s="67">
        <f>_xlfn.NORM.DIST(180,165,10,FALSE)</f>
        <v>1.2951759566589173E-2</v>
      </c>
    </row>
    <row r="6" spans="1:10" ht="15.75" thickBot="1"/>
    <row r="7" spans="1:10" ht="15.75" thickBot="1">
      <c r="A7" s="165" t="s">
        <v>161</v>
      </c>
      <c r="B7" s="166"/>
      <c r="C7" s="166"/>
      <c r="D7" s="166"/>
      <c r="E7" s="166"/>
      <c r="F7" s="166"/>
      <c r="G7" s="166"/>
      <c r="H7" s="166"/>
      <c r="I7" s="166"/>
      <c r="J7" s="167"/>
    </row>
    <row r="8" spans="1:10" ht="15.75" thickBot="1"/>
    <row r="9" spans="1:10" ht="51.75" customHeight="1" thickBot="1">
      <c r="A9" s="133" t="s">
        <v>164</v>
      </c>
      <c r="B9" s="134"/>
      <c r="C9" s="134"/>
      <c r="D9" s="134"/>
      <c r="E9" s="134"/>
      <c r="F9" s="134"/>
      <c r="G9" s="134"/>
      <c r="H9" s="134"/>
      <c r="I9" s="134"/>
      <c r="J9" s="135"/>
    </row>
    <row r="10" spans="1:10" ht="15.75" thickBot="1">
      <c r="B10" s="67" t="s">
        <v>167</v>
      </c>
      <c r="C10" s="67">
        <f>1/5</f>
        <v>0.2</v>
      </c>
    </row>
    <row r="11" spans="1:10" ht="15.75" thickBot="1">
      <c r="B11" s="67" t="s">
        <v>165</v>
      </c>
      <c r="C11" s="67">
        <f>_xlfn.EXPON.DIST(3,0.2,TRUE)</f>
        <v>0.45118836390597356</v>
      </c>
    </row>
    <row r="12" spans="1:10" ht="15.75" thickBot="1">
      <c r="B12" s="68"/>
      <c r="C12" s="68"/>
    </row>
    <row r="13" spans="1:10" ht="15.75" thickBot="1">
      <c r="A13" s="165" t="s">
        <v>241</v>
      </c>
      <c r="B13" s="166"/>
      <c r="C13" s="166"/>
      <c r="D13" s="166"/>
      <c r="E13" s="166"/>
      <c r="F13" s="166"/>
      <c r="G13" s="166"/>
      <c r="H13" s="166"/>
      <c r="I13" s="166"/>
      <c r="J13" s="167"/>
    </row>
    <row r="14" spans="1:10" ht="15.75" thickBot="1"/>
    <row r="15" spans="1:10" ht="54.75" customHeight="1" thickBot="1">
      <c r="A15" s="211" t="s">
        <v>166</v>
      </c>
      <c r="B15" s="212"/>
      <c r="C15" s="212"/>
      <c r="D15" s="212"/>
      <c r="E15" s="212"/>
      <c r="F15" s="212"/>
      <c r="G15" s="212"/>
      <c r="H15" s="212"/>
      <c r="I15" s="212"/>
      <c r="J15" s="213"/>
    </row>
    <row r="16" spans="1:10" ht="15.75" thickBot="1"/>
    <row r="17" spans="1:10" ht="16.5" customHeight="1" thickBot="1">
      <c r="B17" s="67" t="s">
        <v>169</v>
      </c>
      <c r="C17" s="67">
        <f>_xlfn.NORM.DIST(900,1000,100,TRUE)</f>
        <v>0.15865525393145699</v>
      </c>
    </row>
    <row r="18" spans="1:10" ht="15.75" thickBot="1"/>
    <row r="19" spans="1:10" ht="15.75" thickBot="1">
      <c r="B19" s="67" t="s">
        <v>168</v>
      </c>
      <c r="C19" s="67">
        <f>1-_xlfn.NORM.DIST(900,1000,100,TRUE)</f>
        <v>0.84134474606854304</v>
      </c>
    </row>
    <row r="20" spans="1:10" ht="15.75" thickBot="1">
      <c r="B20" s="68"/>
      <c r="C20" s="68"/>
    </row>
    <row r="21" spans="1:10" ht="15.75" thickBot="1">
      <c r="B21" s="67" t="s">
        <v>170</v>
      </c>
      <c r="C21" s="67">
        <f>C19-C17</f>
        <v>0.68268949213708607</v>
      </c>
    </row>
    <row r="22" spans="1:10" ht="15.75" thickBot="1">
      <c r="B22" s="68"/>
      <c r="C22" s="68"/>
    </row>
    <row r="23" spans="1:10" ht="15.75" thickBot="1">
      <c r="A23" s="165" t="s">
        <v>171</v>
      </c>
      <c r="B23" s="166"/>
      <c r="C23" s="166"/>
      <c r="D23" s="166"/>
      <c r="E23" s="166"/>
      <c r="F23" s="166"/>
      <c r="G23" s="166"/>
      <c r="H23" s="166"/>
      <c r="I23" s="166"/>
      <c r="J23" s="167"/>
    </row>
    <row r="24" spans="1:10" ht="15.75" thickBot="1"/>
    <row r="25" spans="1:10" ht="64.5" customHeight="1" thickBot="1">
      <c r="A25" s="214" t="s">
        <v>194</v>
      </c>
      <c r="B25" s="134"/>
      <c r="C25" s="134"/>
      <c r="D25" s="134"/>
      <c r="E25" s="134"/>
      <c r="F25" s="134"/>
      <c r="G25" s="134"/>
      <c r="H25" s="134"/>
      <c r="I25" s="134"/>
      <c r="J25" s="135"/>
    </row>
    <row r="26" spans="1:10" ht="16.5" thickBot="1">
      <c r="A26" s="115"/>
      <c r="B26" s="77"/>
      <c r="C26" s="77"/>
      <c r="D26" s="77"/>
      <c r="E26" s="77"/>
      <c r="F26" s="77"/>
      <c r="G26" s="77"/>
      <c r="H26" s="77"/>
      <c r="I26" s="77"/>
      <c r="J26" s="77"/>
    </row>
    <row r="27" spans="1:10" ht="15.75" thickBot="1">
      <c r="A27" s="67" t="s">
        <v>190</v>
      </c>
      <c r="B27" s="67" t="s">
        <v>191</v>
      </c>
    </row>
    <row r="28" spans="1:10" ht="15.75" thickBot="1">
      <c r="A28" s="67" t="s">
        <v>195</v>
      </c>
      <c r="B28" s="67" t="s">
        <v>196</v>
      </c>
    </row>
    <row r="29" spans="1:10" ht="15.75" thickBot="1">
      <c r="A29" s="67" t="s">
        <v>192</v>
      </c>
      <c r="B29" s="67">
        <f>1/100</f>
        <v>0.01</v>
      </c>
    </row>
    <row r="30" spans="1:10" ht="15.75" thickBot="1">
      <c r="B30" s="10"/>
    </row>
    <row r="31" spans="1:10" ht="15.75" thickBot="1">
      <c r="A31" s="90" t="s">
        <v>193</v>
      </c>
      <c r="B31" s="118">
        <f>0.01*(170-150)</f>
        <v>0.2</v>
      </c>
    </row>
    <row r="32" spans="1:10" ht="15.75" thickBot="1">
      <c r="B32" s="10"/>
    </row>
    <row r="33" spans="1:10" ht="15.75" thickBot="1">
      <c r="A33" s="165" t="s">
        <v>197</v>
      </c>
      <c r="B33" s="166"/>
      <c r="C33" s="166"/>
      <c r="D33" s="166"/>
      <c r="E33" s="166"/>
      <c r="F33" s="166"/>
      <c r="G33" s="166"/>
      <c r="H33" s="166"/>
      <c r="I33" s="166"/>
      <c r="J33" s="167"/>
    </row>
    <row r="35" spans="1:10" ht="15.75" thickBot="1"/>
    <row r="36" spans="1:10" ht="51" customHeight="1" thickBot="1">
      <c r="A36" s="133" t="s">
        <v>172</v>
      </c>
      <c r="B36" s="134"/>
      <c r="C36" s="134"/>
      <c r="D36" s="134"/>
      <c r="E36" s="134"/>
      <c r="F36" s="134"/>
      <c r="G36" s="134"/>
      <c r="H36" s="134"/>
      <c r="I36" s="134"/>
      <c r="J36" s="135"/>
    </row>
    <row r="37" spans="1:10" ht="15.75" thickBot="1"/>
    <row r="38" spans="1:10" ht="15.75" thickBot="1">
      <c r="B38" s="67" t="s">
        <v>167</v>
      </c>
      <c r="C38" s="67">
        <f>1/20</f>
        <v>0.05</v>
      </c>
    </row>
    <row r="39" spans="1:10" ht="15.75" thickBot="1">
      <c r="B39" s="67" t="s">
        <v>165</v>
      </c>
      <c r="C39" s="67">
        <f>_xlfn.EXPON.DIST(15,0.05,TRUE)</f>
        <v>0.52763344725898531</v>
      </c>
    </row>
    <row r="40" spans="1:10" ht="15.75" thickBot="1"/>
    <row r="41" spans="1:10" ht="15.75" thickBot="1">
      <c r="A41" s="165" t="s">
        <v>240</v>
      </c>
      <c r="B41" s="166"/>
      <c r="C41" s="166"/>
      <c r="D41" s="166"/>
      <c r="E41" s="166"/>
      <c r="F41" s="166"/>
      <c r="G41" s="166"/>
      <c r="H41" s="166"/>
      <c r="I41" s="166"/>
      <c r="J41" s="167"/>
    </row>
  </sheetData>
  <mergeCells count="11">
    <mergeCell ref="A41:J41"/>
    <mergeCell ref="A13:J13"/>
    <mergeCell ref="A1:J1"/>
    <mergeCell ref="A3:J3"/>
    <mergeCell ref="A7:J7"/>
    <mergeCell ref="A36:J36"/>
    <mergeCell ref="A9:J9"/>
    <mergeCell ref="A15:J15"/>
    <mergeCell ref="A25:J25"/>
    <mergeCell ref="A23:J23"/>
    <mergeCell ref="A33:J3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AE1A-D71C-472F-B433-6C33F3E26EB9}">
  <dimension ref="A1:J16"/>
  <sheetViews>
    <sheetView topLeftCell="A7" zoomScaleNormal="100" workbookViewId="0">
      <selection activeCell="D9" sqref="D9"/>
    </sheetView>
  </sheetViews>
  <sheetFormatPr defaultRowHeight="15"/>
  <cols>
    <col min="1" max="1" width="15.85546875" bestFit="1" customWidth="1"/>
  </cols>
  <sheetData>
    <row r="1" spans="1:10" ht="16.5" thickBot="1">
      <c r="A1" s="210" t="s">
        <v>235</v>
      </c>
      <c r="B1" s="215"/>
      <c r="C1" s="215"/>
      <c r="D1" s="215"/>
      <c r="E1" s="215"/>
      <c r="F1" s="215"/>
      <c r="G1" s="215"/>
      <c r="H1" s="215"/>
      <c r="I1" s="215"/>
      <c r="J1" s="216"/>
    </row>
    <row r="2" spans="1:10" ht="15.75" thickBot="1"/>
    <row r="3" spans="1:10" ht="78" customHeight="1" thickBot="1">
      <c r="A3" s="214" t="s">
        <v>242</v>
      </c>
      <c r="B3" s="134"/>
      <c r="C3" s="134"/>
      <c r="D3" s="134"/>
      <c r="E3" s="134"/>
      <c r="F3" s="134"/>
      <c r="G3" s="134"/>
      <c r="H3" s="134"/>
      <c r="I3" s="134"/>
      <c r="J3" s="135"/>
    </row>
    <row r="4" spans="1:10" ht="15.75" thickBot="1"/>
    <row r="5" spans="1:10" ht="15.75" thickBot="1">
      <c r="A5" s="75" t="s">
        <v>176</v>
      </c>
      <c r="B5" s="75">
        <f>_xlfn.POISSON.DIST(3,2,FALSE)</f>
        <v>0.18044704431548364</v>
      </c>
    </row>
    <row r="6" spans="1:10" ht="15.75" thickBot="1">
      <c r="A6" s="207" t="s">
        <v>175</v>
      </c>
      <c r="B6" s="208"/>
      <c r="C6" s="208"/>
      <c r="D6" s="208"/>
      <c r="E6" s="208"/>
      <c r="F6" s="208"/>
      <c r="G6" s="208"/>
      <c r="H6" s="208"/>
      <c r="I6" s="208"/>
      <c r="J6" s="209"/>
    </row>
    <row r="7" spans="1:10" ht="15.75" thickBot="1"/>
    <row r="8" spans="1:10" ht="66.75" customHeight="1" thickBot="1">
      <c r="A8" s="133" t="s">
        <v>174</v>
      </c>
      <c r="B8" s="134"/>
      <c r="C8" s="134"/>
      <c r="D8" s="134"/>
      <c r="E8" s="134"/>
      <c r="F8" s="134"/>
      <c r="G8" s="134"/>
      <c r="H8" s="134"/>
      <c r="I8" s="134"/>
      <c r="J8" s="135"/>
    </row>
    <row r="9" spans="1:10" ht="15.75" thickBot="1"/>
    <row r="10" spans="1:10" ht="15.75" thickBot="1">
      <c r="A10" s="67" t="s">
        <v>162</v>
      </c>
      <c r="B10" s="67">
        <f>_xlfn.BINOM.DIST(3,10,0.3,FALSE)</f>
        <v>0.26682793200000005</v>
      </c>
    </row>
    <row r="11" spans="1:10" ht="15.75" thickBot="1">
      <c r="A11" s="207" t="s">
        <v>243</v>
      </c>
      <c r="B11" s="208"/>
      <c r="C11" s="208"/>
      <c r="D11" s="208"/>
      <c r="E11" s="208"/>
      <c r="F11" s="208"/>
      <c r="G11" s="208"/>
      <c r="H11" s="208"/>
      <c r="I11" s="208"/>
      <c r="J11" s="209"/>
    </row>
    <row r="12" spans="1:10" ht="15.75" thickBot="1"/>
    <row r="13" spans="1:10" ht="48" customHeight="1" thickBot="1">
      <c r="A13" s="133" t="s">
        <v>177</v>
      </c>
      <c r="B13" s="134"/>
      <c r="C13" s="134"/>
      <c r="D13" s="134"/>
      <c r="E13" s="134"/>
      <c r="F13" s="134"/>
      <c r="G13" s="134"/>
      <c r="H13" s="134"/>
      <c r="I13" s="134"/>
      <c r="J13" s="135"/>
    </row>
    <row r="14" spans="1:10" ht="15.75" thickBot="1"/>
    <row r="15" spans="1:10" ht="15.75" thickBot="1">
      <c r="A15" s="75" t="s">
        <v>178</v>
      </c>
      <c r="B15" s="75">
        <f>_xlfn.NEGBINOM.DIST(2,1,1/6,TRUE)</f>
        <v>0.42129629629629628</v>
      </c>
    </row>
    <row r="16" spans="1:10" ht="15.75" thickBot="1">
      <c r="A16" s="165" t="s">
        <v>247</v>
      </c>
      <c r="B16" s="166"/>
      <c r="C16" s="166"/>
      <c r="D16" s="166"/>
      <c r="E16" s="166"/>
      <c r="F16" s="166"/>
      <c r="G16" s="166"/>
      <c r="H16" s="166"/>
      <c r="I16" s="166"/>
      <c r="J16" s="167"/>
    </row>
  </sheetData>
  <mergeCells count="7">
    <mergeCell ref="A11:J11"/>
    <mergeCell ref="A13:J13"/>
    <mergeCell ref="A16:J16"/>
    <mergeCell ref="A1:J1"/>
    <mergeCell ref="A3:J3"/>
    <mergeCell ref="A8:J8"/>
    <mergeCell ref="A6:J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E6585-C7DA-49A4-A527-5D8C196D0CBB}">
  <dimension ref="A1:J14"/>
  <sheetViews>
    <sheetView workbookViewId="0">
      <selection activeCell="I5" sqref="I5"/>
    </sheetView>
  </sheetViews>
  <sheetFormatPr defaultRowHeight="15"/>
  <cols>
    <col min="2" max="2" width="23.28515625" bestFit="1" customWidth="1"/>
  </cols>
  <sheetData>
    <row r="1" spans="1:10" ht="15" customHeight="1" thickBot="1">
      <c r="A1" s="210" t="s">
        <v>236</v>
      </c>
      <c r="B1" s="153"/>
      <c r="C1" s="153"/>
      <c r="D1" s="153"/>
      <c r="E1" s="153"/>
      <c r="F1" s="153"/>
      <c r="G1" s="153"/>
      <c r="H1" s="153"/>
      <c r="I1" s="153"/>
      <c r="J1" s="154"/>
    </row>
    <row r="2" spans="1:10" ht="83.25" customHeight="1" thickBot="1">
      <c r="A2" s="133" t="s">
        <v>179</v>
      </c>
      <c r="B2" s="134"/>
      <c r="C2" s="134"/>
      <c r="D2" s="134"/>
      <c r="E2" s="134"/>
      <c r="F2" s="134"/>
      <c r="G2" s="134"/>
      <c r="H2" s="134"/>
      <c r="I2" s="134"/>
      <c r="J2" s="135"/>
    </row>
    <row r="3" spans="1:10" ht="15.75" thickBot="1"/>
    <row r="4" spans="1:10" ht="15.75" thickBot="1">
      <c r="B4" s="67" t="s">
        <v>180</v>
      </c>
      <c r="C4" s="67">
        <f>_xlfn.NORM.DIST(140,150,10,TRUE)</f>
        <v>0.15865525393145699</v>
      </c>
    </row>
    <row r="5" spans="1:10" ht="15.75" thickBot="1"/>
    <row r="6" spans="1:10" ht="15.75" thickBot="1">
      <c r="B6" s="67" t="s">
        <v>181</v>
      </c>
      <c r="C6" s="67">
        <f>_xlfn.NORM.DIST(160,150,10,TRUE)</f>
        <v>0.84134474606854304</v>
      </c>
    </row>
    <row r="7" spans="1:10" ht="15.75" thickBot="1">
      <c r="B7" s="68"/>
    </row>
    <row r="8" spans="1:10" ht="15.75" thickBot="1">
      <c r="B8" s="75" t="s">
        <v>170</v>
      </c>
      <c r="C8" s="75">
        <f>C6-C4</f>
        <v>0.68268949213708607</v>
      </c>
    </row>
    <row r="9" spans="1:10" ht="15.75" thickBot="1">
      <c r="A9" s="165" t="s">
        <v>183</v>
      </c>
      <c r="B9" s="166"/>
      <c r="C9" s="166"/>
      <c r="D9" s="166"/>
      <c r="E9" s="166"/>
      <c r="F9" s="166"/>
      <c r="G9" s="166"/>
      <c r="H9" s="166"/>
      <c r="I9" s="166"/>
      <c r="J9" s="167"/>
    </row>
    <row r="10" spans="1:10" ht="15.75" thickBot="1"/>
    <row r="11" spans="1:10" ht="74.25" customHeight="1" thickBot="1">
      <c r="A11" s="133" t="s">
        <v>182</v>
      </c>
      <c r="B11" s="134"/>
      <c r="C11" s="134"/>
      <c r="D11" s="134"/>
      <c r="E11" s="134"/>
      <c r="F11" s="134"/>
      <c r="G11" s="134"/>
      <c r="H11" s="134"/>
      <c r="I11" s="134"/>
      <c r="J11" s="135"/>
    </row>
    <row r="12" spans="1:10" ht="15.75" thickBot="1"/>
    <row r="13" spans="1:10" ht="15.75" thickBot="1">
      <c r="B13" s="75" t="s">
        <v>165</v>
      </c>
      <c r="C13" s="75">
        <f>_xlfn.EXPON.DIST(1000,1/900,TRUE)</f>
        <v>0.67080701219209438</v>
      </c>
    </row>
    <row r="14" spans="1:10" ht="15.75" thickBot="1">
      <c r="A14" s="165" t="s">
        <v>184</v>
      </c>
      <c r="B14" s="166"/>
      <c r="C14" s="166"/>
      <c r="D14" s="166"/>
      <c r="E14" s="166"/>
      <c r="F14" s="166"/>
      <c r="G14" s="166"/>
      <c r="H14" s="166"/>
      <c r="I14" s="166"/>
      <c r="J14" s="167"/>
    </row>
  </sheetData>
  <mergeCells count="5">
    <mergeCell ref="A14:J14"/>
    <mergeCell ref="A1:J1"/>
    <mergeCell ref="A2:J2"/>
    <mergeCell ref="A11:J11"/>
    <mergeCell ref="A9: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Measure of central tendency</vt:lpstr>
      <vt:lpstr>Measure of dispersion</vt:lpstr>
      <vt:lpstr>More Statistics Question</vt:lpstr>
      <vt:lpstr>Measure  Skewness and kurtosis</vt:lpstr>
      <vt:lpstr>Percentile and Quartile</vt:lpstr>
      <vt:lpstr>Discrete random variable</vt:lpstr>
      <vt:lpstr>Continuous Random Variable 	</vt:lpstr>
      <vt:lpstr>Discrete Distribution</vt:lpstr>
      <vt:lpstr>Continuous Distribution</vt:lpstr>
      <vt:lpstr>Confidence Interval Problems 	</vt:lpstr>
      <vt:lpstr>Hypothesis Testing Problems</vt:lpstr>
      <vt:lpstr>Correlation and Covariance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singh</dc:creator>
  <cp:lastModifiedBy>shivam singh</cp:lastModifiedBy>
  <dcterms:created xsi:type="dcterms:W3CDTF">2024-03-16T14:36:25Z</dcterms:created>
  <dcterms:modified xsi:type="dcterms:W3CDTF">2024-04-12T16:12:25Z</dcterms:modified>
</cp:coreProperties>
</file>