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50428E9-B4E3-4621-847C-7508C42BBD45}" xr6:coauthVersionLast="47" xr6:coauthVersionMax="47" xr10:uidLastSave="{00000000-0000-0000-0000-000000000000}"/>
  <bookViews>
    <workbookView xWindow="-108" yWindow="-108" windowWidth="23256" windowHeight="12456" xr2:uid="{00000000-000D-0000-FFFF-FFFF00000000}"/>
  </bookViews>
  <sheets>
    <sheet name="Dashboard" sheetId="2" r:id="rId1"/>
    <sheet name="Actuals" sheetId="4" r:id="rId2"/>
    <sheet name="Budget" sheetId="5" r:id="rId3"/>
    <sheet name="Pivot Tables" sheetId="3" r:id="rId4"/>
  </sheets>
  <definedNames>
    <definedName name="Slicer_Month">#N/A</definedName>
    <definedName name="Slicer_Month1">#N/A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C107" i="3" l="1"/>
  <c r="A105" i="3"/>
  <c r="A104" i="3"/>
  <c r="A94" i="3"/>
  <c r="A90" i="3"/>
  <c r="A91" i="3"/>
  <c r="A92" i="3"/>
  <c r="A93" i="3"/>
  <c r="A89" i="3"/>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5" i="5"/>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5"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122" i="3"/>
  <c r="B121" i="3"/>
  <c r="B105" i="3"/>
  <c r="B104" i="3"/>
  <c r="B94" i="3"/>
  <c r="B93" i="3"/>
  <c r="B92" i="3"/>
  <c r="B91" i="3"/>
  <c r="B90" i="3"/>
  <c r="B89" i="3"/>
  <c r="B70" i="3"/>
  <c r="B63" i="3"/>
  <c r="B56" i="3"/>
  <c r="B49" i="3"/>
  <c r="B42" i="3"/>
  <c r="B35" i="3"/>
  <c r="E5" i="2"/>
  <c r="C5" i="2"/>
  <c r="I5" i="2"/>
  <c r="M5" i="2"/>
  <c r="K5" i="2"/>
  <c r="G5" i="2"/>
  <c r="B111" i="3" l="1"/>
  <c r="B112" i="3"/>
  <c r="C108" i="3"/>
  <c r="C109" i="3" s="1"/>
</calcChain>
</file>

<file path=xl/sharedStrings.xml><?xml version="1.0" encoding="utf-8"?>
<sst xmlns="http://schemas.openxmlformats.org/spreadsheetml/2006/main" count="605" uniqueCount="71">
  <si>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</si>
  <si>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</si>
  <si>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</si>
  <si>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</si>
  <si>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</si>
  <si>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</si>
  <si>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</si>
  <si>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</si>
  <si>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</si>
  <si>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</si>
  <si>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</si>
  <si>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</si>
  <si>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</si>
  <si>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</si>
  <si>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</si>
  <si>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</si>
  <si>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</si>
  <si>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</si>
  <si>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</si>
  <si>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</si>
  <si>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</si>
  <si>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</si>
  <si>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</si>
  <si>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</si>
  <si>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</si>
  <si>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</si>
  <si>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</si>
  <si>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</si>
  <si>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</si>
  <si>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</si>
  <si>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</si>
  <si>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</si>
  <si>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</si>
  <si>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</si>
  <si>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</si>
  <si>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</si>
  <si>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</si>
  <si>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</si>
  <si>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</si>
  <si>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</si>
  <si>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</si>
  <si>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</si>
  <si>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</si>
  <si>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</si>
  <si>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</si>
  <si>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</si>
  <si>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</si>
  <si>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</si>
  <si>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</si>
  <si>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</si>
  <si>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</si>
  <si>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</si>
  <si>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</si>
  <si>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</si>
  <si>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</si>
  <si>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</si>
  <si>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</si>
  <si>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</si>
  <si>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</si>
  <si>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Row Labels</t>
  </si>
  <si>
    <t>Grand Total</t>
  </si>
  <si>
    <t>Column Labels</t>
  </si>
  <si>
    <t>Sum of Amount</t>
  </si>
  <si>
    <t>Sum of Budget</t>
  </si>
  <si>
    <t>Total Budget</t>
  </si>
  <si>
    <t>Change In Cash</t>
  </si>
  <si>
    <t>Ending Cash Balance</t>
  </si>
  <si>
    <t>Actual Income</t>
  </si>
  <si>
    <t>Planed Income</t>
  </si>
  <si>
    <t>Planed Expense</t>
  </si>
  <si>
    <t>Actual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</si>
</sst>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quot;$&quot;#,##0"/>
    <numFmt numFmtId="165" formatCode="&quot;$&quot;#,##0.00_);\(&quot;$&quot;#,##0.00\)"/>
    <numFmt numFmtId="166" formatCode="_-[$$-409]* #,##0.00_ ;_-[$$-409]* \-#,##0.00\ ;_-[$$-409]* &quot;-&quot;??_ ;_-@_ "/>
    <numFmt numFmtId="167" formatCode="_-[$$-409]* #,##0_ ;_-[$$-409]* \-#,##0\ ;_-[$$-409]* &quot;-&quot;??_ ;_-@_ "/>
  </numFmts>
  <fonts count="13" x14ac:knownFonts="1">
    <font>
      <sz val="12"/>
      <color theme="1"/>
      <name val="Calibri"/>
      <scheme val="minor"/>
    </font>
    <font>
      <sz val="12"/>
      <color theme="1"/>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sz val="12"/>
      <color theme="0"/>
      <name val="Calibri"/>
      <family val="2"/>
      <scheme val="minor"/>
    </font>
    <font>
      <sz val="12"/>
      <color theme="1"/>
      <name val="Calibri"/>
      <family val="2"/>
      <scheme val="minor"/>
    </font>
  </fonts>
  <fills count="5">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rgb="FF002060"/>
        <bgColor indexed="64"/>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44" fontId="3" fillId="0" borderId="0" applyFont="0" applyFill="0" applyBorder="0" applyAlignment="0" applyProtection="0"/>
  </cellStyleXfs>
  <cellXfs count="56">
    <xf numFmtId="0" fontId="0" fillId="0" borderId="0" xfId="0"/>
    <xf numFmtId="0" fontId="3" fillId="0" borderId="0" xfId="0" applyFont="1"/>
    <xf numFmtId="0" fontId="1" fillId="2" borderId="1"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0" fontId="1" fillId="2" borderId="1" xfId="0" applyFont="1" applyFill="1" applyBorder="1" applyAlignment="1">
      <alignment vertical="center"/>
    </xf>
    <xf numFmtId="0" fontId="8" fillId="0" borderId="8" xfId="0" applyFont="1" applyBorder="1"/>
    <xf numFmtId="0" fontId="7" fillId="2" borderId="1" xfId="0" applyFont="1" applyFill="1" applyBorder="1"/>
    <xf numFmtId="16" fontId="1" fillId="0" borderId="0" xfId="0" applyNumberFormat="1" applyFont="1" applyAlignment="1">
      <alignment horizontal="left"/>
    </xf>
    <xf numFmtId="0" fontId="7" fillId="0" borderId="0" xfId="0" applyFont="1"/>
    <xf numFmtId="0" fontId="8" fillId="0" borderId="0" xfId="0" applyFont="1"/>
    <xf numFmtId="17" fontId="10" fillId="2" borderId="1" xfId="0" applyNumberFormat="1" applyFont="1" applyFill="1" applyBorder="1"/>
    <xf numFmtId="0" fontId="0" fillId="0" borderId="0" xfId="0" pivotButton="1"/>
    <xf numFmtId="0" fontId="0" fillId="0" borderId="0" xfId="0" applyAlignment="1">
      <alignment horizontal="left"/>
    </xf>
    <xf numFmtId="44" fontId="0" fillId="0" borderId="0" xfId="1" applyFont="1"/>
    <xf numFmtId="166" fontId="0" fillId="0" borderId="0" xfId="0" pivotButton="1" applyNumberFormat="1"/>
    <xf numFmtId="166" fontId="0" fillId="0" borderId="0" xfId="0" applyNumberFormat="1"/>
    <xf numFmtId="166" fontId="8" fillId="0" borderId="8" xfId="1" applyNumberFormat="1" applyFont="1" applyBorder="1"/>
    <xf numFmtId="166" fontId="7" fillId="2" borderId="1" xfId="1" applyNumberFormat="1" applyFont="1" applyFill="1" applyBorder="1"/>
    <xf numFmtId="166" fontId="9" fillId="0" borderId="0" xfId="1" applyNumberFormat="1" applyFont="1"/>
    <xf numFmtId="166" fontId="0" fillId="0" borderId="0" xfId="1" applyNumberFormat="1" applyFont="1"/>
    <xf numFmtId="166" fontId="8" fillId="0" borderId="0" xfId="1" applyNumberFormat="1" applyFont="1"/>
    <xf numFmtId="166" fontId="10" fillId="2" borderId="1" xfId="1" applyNumberFormat="1" applyFont="1" applyFill="1"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4" xfId="0" applyBorder="1"/>
    <xf numFmtId="0" fontId="0" fillId="0" borderId="9" xfId="0" pivotButton="1" applyBorder="1"/>
    <xf numFmtId="0" fontId="0" fillId="0" borderId="9" xfId="0" applyBorder="1" applyAlignment="1">
      <alignment horizontal="left"/>
    </xf>
    <xf numFmtId="0" fontId="0" fillId="0" borderId="12" xfId="0" applyBorder="1" applyAlignment="1">
      <alignment horizontal="left"/>
    </xf>
    <xf numFmtId="0" fontId="0" fillId="0" borderId="15" xfId="0" applyBorder="1"/>
    <xf numFmtId="0" fontId="0" fillId="0" borderId="16" xfId="0" applyBorder="1" applyAlignment="1">
      <alignment horizontal="left"/>
    </xf>
    <xf numFmtId="0" fontId="0" fillId="0" borderId="17" xfId="0" applyBorder="1"/>
    <xf numFmtId="0" fontId="0" fillId="0" borderId="12" xfId="0" applyBorder="1"/>
    <xf numFmtId="0" fontId="0" fillId="0" borderId="18" xfId="0" applyBorder="1"/>
    <xf numFmtId="0" fontId="0" fillId="0" borderId="16" xfId="0" applyBorder="1"/>
    <xf numFmtId="0" fontId="0" fillId="0" borderId="19" xfId="0" applyBorder="1"/>
    <xf numFmtId="0" fontId="11" fillId="4" borderId="0" xfId="0" applyFont="1" applyFill="1"/>
    <xf numFmtId="44" fontId="11" fillId="4" borderId="0" xfId="1" applyFont="1" applyFill="1"/>
    <xf numFmtId="0" fontId="12" fillId="0" borderId="0" xfId="0" applyFont="1"/>
    <xf numFmtId="0" fontId="11" fillId="0" borderId="0" xfId="0" applyFont="1"/>
    <xf numFmtId="44" fontId="11" fillId="0" borderId="0" xfId="1" applyFont="1" applyFill="1"/>
    <xf numFmtId="44" fontId="0" fillId="0" borderId="0" xfId="1" applyFont="1" applyFill="1"/>
    <xf numFmtId="0" fontId="0" fillId="0" borderId="14" xfId="0" pivotButton="1" applyBorder="1"/>
    <xf numFmtId="167" fontId="0" fillId="0" borderId="0" xfId="1" applyNumberFormat="1" applyFont="1"/>
    <xf numFmtId="167" fontId="0" fillId="0" borderId="0" xfId="0" applyNumberFormat="1"/>
    <xf numFmtId="0" fontId="0" fillId="0" borderId="4" xfId="0" applyBorder="1" applyAlignment="1">
      <alignment horizontal="left"/>
    </xf>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0" fontId="5" fillId="0" borderId="7" xfId="0" applyFont="1" applyBorder="1"/>
  </cellXfs>
  <cellStyles count="2">
    <cellStyle name="Currency" xfId="1" builtinId="4"/>
    <cellStyle name="Normal" xfId="0" builtinId="0"/>
  </cellStyles>
  <dxfs count="41">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40"/>
      <tableStyleElement type="firstRowStripe" dxfId="39"/>
      <tableStyleElement type="secondRowStripe" dxfId="38"/>
    </tableStyle>
    <tableStyle name="Actuals-style 2" pivot="0" count="3" xr9:uid="{00000000-0011-0000-FFFF-FFFF01000000}">
      <tableStyleElement type="headerRow" dxfId="37"/>
      <tableStyleElement type="firstRowStripe" dxfId="36"/>
      <tableStyleElement type="secondRowStripe" dxfId="35"/>
    </tableStyle>
    <tableStyle name="Budget-style" pivot="0" count="3" xr9:uid="{00000000-0011-0000-FFFF-FFFF02000000}">
      <tableStyleElement type="header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Expense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spPr>
            <a:solidFill>
              <a:schemeClr val="accent2">
                <a:lumMod val="50000"/>
              </a:schemeClr>
            </a:solidFill>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CF68-4F54-B157-E248E62A1DD6}"/>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CF68-4F54-B157-E248E62A1DD6}"/>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CF68-4F54-B157-E248E62A1DD6}"/>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7-CF68-4F54-B157-E248E62A1DD6}"/>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CF68-4F54-B157-E248E62A1DD6}"/>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B-CF68-4F54-B157-E248E62A1DD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Tables'!$A$89:$A$94</c:f>
              <c:strCache>
                <c:ptCount val="6"/>
                <c:pt idx="0">
                  <c:v>Groceries</c:v>
                </c:pt>
                <c:pt idx="1">
                  <c:v>Leisure</c:v>
                </c:pt>
                <c:pt idx="2">
                  <c:v>Other</c:v>
                </c:pt>
                <c:pt idx="3">
                  <c:v>Rent</c:v>
                </c:pt>
                <c:pt idx="4">
                  <c:v>Transport</c:v>
                </c:pt>
                <c:pt idx="5">
                  <c:v>Utilities</c:v>
                </c:pt>
              </c:strCache>
            </c:strRef>
          </c:cat>
          <c:val>
            <c:numRef>
              <c:f>'Pivot Tables'!$B$89:$B$94</c:f>
              <c:numCache>
                <c:formatCode>_-[$$-409]* #,##0_ ;_-[$$-409]* \-#,##0\ ;_-[$$-409]* "-"??_ ;_-@_ </c:formatCode>
                <c:ptCount val="6"/>
                <c:pt idx="0">
                  <c:v>1860</c:v>
                </c:pt>
                <c:pt idx="1">
                  <c:v>2269</c:v>
                </c:pt>
                <c:pt idx="2">
                  <c:v>964</c:v>
                </c:pt>
                <c:pt idx="3">
                  <c:v>4250</c:v>
                </c:pt>
                <c:pt idx="4">
                  <c:v>275</c:v>
                </c:pt>
                <c:pt idx="5">
                  <c:v>650</c:v>
                </c:pt>
              </c:numCache>
            </c:numRef>
          </c:val>
          <c:extLst>
            <c:ext xmlns:c16="http://schemas.microsoft.com/office/drawing/2014/chart" uri="{C3380CC4-5D6E-409C-BE32-E72D297353CC}">
              <c16:uniqueId val="{00000000-FD5F-4137-A09A-EB669A3E7044}"/>
            </c:ext>
          </c:extLst>
        </c:ser>
        <c:dLbls>
          <c:showLegendKey val="0"/>
          <c:showVal val="0"/>
          <c:showCatName val="0"/>
          <c:showSerName val="0"/>
          <c:showPercent val="0"/>
          <c:showBubbleSize val="0"/>
        </c:dLbls>
        <c:gapWidth val="100"/>
        <c:overlap val="-27"/>
        <c:axId val="1131804031"/>
        <c:axId val="1138195727"/>
      </c:barChart>
      <c:catAx>
        <c:axId val="11318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38195727"/>
        <c:crosses val="autoZero"/>
        <c:auto val="1"/>
        <c:lblAlgn val="ctr"/>
        <c:lblOffset val="100"/>
        <c:noMultiLvlLbl val="0"/>
      </c:catAx>
      <c:valAx>
        <c:axId val="1138195727"/>
        <c:scaling>
          <c:orientation val="minMax"/>
        </c:scaling>
        <c:delete val="1"/>
        <c:axPos val="l"/>
        <c:numFmt formatCode="_-[$$-409]* #,##0_ ;_-[$$-409]* \-#,##0\ ;_-[$$-409]* &quot;-&quot;??_ ;_-@_ " sourceLinked="1"/>
        <c:majorTickMark val="none"/>
        <c:minorTickMark val="none"/>
        <c:tickLblPos val="nextTo"/>
        <c:crossAx val="11318040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6DC8-4A04-AA09-F2B2CB952DE5}"/>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2-6DC8-4A04-AA09-F2B2CB952DE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Tables'!$A$107,'Pivot Tables'!$A$109)</c:f>
              <c:strCache>
                <c:ptCount val="2"/>
                <c:pt idx="0">
                  <c:v>Starting Cash Balance</c:v>
                </c:pt>
                <c:pt idx="1">
                  <c:v>Ending Cash Balance</c:v>
                </c:pt>
              </c:strCache>
            </c:strRef>
          </c:cat>
          <c:val>
            <c:numRef>
              <c:f>('Pivot Tables'!$C$107,'Pivot Tables'!$C$109)</c:f>
              <c:numCache>
                <c:formatCode>_-[$$-409]* #,##0_ ;_-[$$-409]* \-#,##0\ ;_-[$$-409]* "-"??_ ;_-@_ </c:formatCode>
                <c:ptCount val="2"/>
                <c:pt idx="0">
                  <c:v>3500</c:v>
                </c:pt>
                <c:pt idx="1">
                  <c:v>13065</c:v>
                </c:pt>
              </c:numCache>
            </c:numRef>
          </c:val>
          <c:extLst>
            <c:ext xmlns:c16="http://schemas.microsoft.com/office/drawing/2014/chart" uri="{C3380CC4-5D6E-409C-BE32-E72D297353CC}">
              <c16:uniqueId val="{00000000-6DC8-4A04-AA09-F2B2CB952DE5}"/>
            </c:ext>
          </c:extLst>
        </c:ser>
        <c:dLbls>
          <c:dLblPos val="outEnd"/>
          <c:showLegendKey val="0"/>
          <c:showVal val="1"/>
          <c:showCatName val="0"/>
          <c:showSerName val="0"/>
          <c:showPercent val="0"/>
          <c:showBubbleSize val="0"/>
        </c:dLbls>
        <c:gapWidth val="219"/>
        <c:overlap val="-27"/>
        <c:axId val="1130496351"/>
        <c:axId val="1140277951"/>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Tables'!$A$107,'Pivot Tables'!$A$109)</c15:sqref>
                        </c15:formulaRef>
                      </c:ext>
                    </c:extLst>
                    <c:strCache>
                      <c:ptCount val="2"/>
                      <c:pt idx="0">
                        <c:v>Starting Cash Balance</c:v>
                      </c:pt>
                      <c:pt idx="1">
                        <c:v>Ending Cash Balance</c:v>
                      </c:pt>
                    </c:strCache>
                  </c:strRef>
                </c:cat>
                <c:val>
                  <c:numRef>
                    <c:extLst>
                      <c:ext uri="{02D57815-91ED-43cb-92C2-25804820EDAC}">
                        <c15:formulaRef>
                          <c15:sqref>('Pivot Tables'!$B$107,'Pivot Tables'!$B$109)</c15:sqref>
                        </c15:formulaRef>
                      </c:ext>
                    </c:extLst>
                    <c:numCache>
                      <c:formatCode>General</c:formatCode>
                      <c:ptCount val="2"/>
                    </c:numCache>
                  </c:numRef>
                </c:val>
                <c:extLst>
                  <c:ext xmlns:c16="http://schemas.microsoft.com/office/drawing/2014/chart" uri="{C3380CC4-5D6E-409C-BE32-E72D297353CC}">
                    <c16:uniqueId val="{00000001-6DC8-4A04-AA09-F2B2CB952DE5}"/>
                  </c:ext>
                </c:extLst>
              </c15:ser>
            </c15:filteredBarSeries>
          </c:ext>
        </c:extLst>
      </c:barChart>
      <c:catAx>
        <c:axId val="11304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40277951"/>
        <c:crosses val="autoZero"/>
        <c:auto val="1"/>
        <c:lblAlgn val="ctr"/>
        <c:lblOffset val="100"/>
        <c:noMultiLvlLbl val="0"/>
      </c:catAx>
      <c:valAx>
        <c:axId val="1140277951"/>
        <c:scaling>
          <c:orientation val="minMax"/>
        </c:scaling>
        <c:delete val="1"/>
        <c:axPos val="l"/>
        <c:numFmt formatCode="_-[$$-409]* #,##0_ ;_-[$$-409]* \-#,##0\ ;_-[$$-409]* &quot;-&quot;??_ ;_-@_ " sourceLinked="1"/>
        <c:majorTickMark val="none"/>
        <c:minorTickMark val="none"/>
        <c:tickLblPos val="nextTo"/>
        <c:crossAx val="11304963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959F-41BA-8B42-C1C36C3715BA}"/>
              </c:ext>
            </c:extLst>
          </c:dPt>
          <c:dPt>
            <c:idx val="1"/>
            <c:invertIfNegative val="0"/>
            <c:bubble3D val="0"/>
            <c:spPr>
              <a:solidFill>
                <a:srgbClr val="002060"/>
              </a:solidFill>
              <a:ln>
                <a:noFill/>
              </a:ln>
              <a:effectLst/>
            </c:spPr>
            <c:extLst>
              <c:ext xmlns:c16="http://schemas.microsoft.com/office/drawing/2014/chart" uri="{C3380CC4-5D6E-409C-BE32-E72D297353CC}">
                <c16:uniqueId val="{00000001-959F-41BA-8B42-C1C36C3715B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Tables'!$A$112,'Pivot Tables'!$A$122)</c:f>
              <c:strCache>
                <c:ptCount val="2"/>
                <c:pt idx="0">
                  <c:v>Actual Income</c:v>
                </c:pt>
                <c:pt idx="1">
                  <c:v>Planed Income</c:v>
                </c:pt>
              </c:strCache>
            </c:strRef>
          </c:cat>
          <c:val>
            <c:numRef>
              <c:f>('Pivot Tables'!$B$112,'Pivot Tables'!$B$122)</c:f>
              <c:numCache>
                <c:formatCode>General</c:formatCode>
                <c:ptCount val="2"/>
                <c:pt idx="0">
                  <c:v>19833</c:v>
                </c:pt>
                <c:pt idx="1">
                  <c:v>33600</c:v>
                </c:pt>
              </c:numCache>
            </c:numRef>
          </c:val>
          <c:extLst>
            <c:ext xmlns:c16="http://schemas.microsoft.com/office/drawing/2014/chart" uri="{C3380CC4-5D6E-409C-BE32-E72D297353CC}">
              <c16:uniqueId val="{00000000-959F-41BA-8B42-C1C36C3715BA}"/>
            </c:ext>
          </c:extLst>
        </c:ser>
        <c:dLbls>
          <c:dLblPos val="outEnd"/>
          <c:showLegendKey val="0"/>
          <c:showVal val="1"/>
          <c:showCatName val="0"/>
          <c:showSerName val="0"/>
          <c:showPercent val="0"/>
          <c:showBubbleSize val="0"/>
        </c:dLbls>
        <c:gapWidth val="100"/>
        <c:axId val="1139463871"/>
        <c:axId val="1158301535"/>
      </c:barChart>
      <c:catAx>
        <c:axId val="113946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Black" panose="020B0A04020102020204" pitchFamily="34" charset="0"/>
                <a:ea typeface="+mn-ea"/>
                <a:cs typeface="+mn-cs"/>
              </a:defRPr>
            </a:pPr>
            <a:endParaRPr lang="en-US"/>
          </a:p>
        </c:txPr>
        <c:crossAx val="1158301535"/>
        <c:crosses val="autoZero"/>
        <c:auto val="1"/>
        <c:lblAlgn val="ctr"/>
        <c:lblOffset val="100"/>
        <c:noMultiLvlLbl val="0"/>
      </c:catAx>
      <c:valAx>
        <c:axId val="1158301535"/>
        <c:scaling>
          <c:orientation val="minMax"/>
        </c:scaling>
        <c:delete val="1"/>
        <c:axPos val="b"/>
        <c:numFmt formatCode="General" sourceLinked="1"/>
        <c:majorTickMark val="none"/>
        <c:minorTickMark val="none"/>
        <c:tickLblPos val="nextTo"/>
        <c:crossAx val="11394638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1-44D0-4CB8-8B00-92335186DC3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Tables'!$A$111,'Pivot Tables'!$A$121)</c:f>
              <c:strCache>
                <c:ptCount val="2"/>
                <c:pt idx="0">
                  <c:v>Actual Expense</c:v>
                </c:pt>
                <c:pt idx="1">
                  <c:v>Planed Expense</c:v>
                </c:pt>
              </c:strCache>
            </c:strRef>
          </c:cat>
          <c:val>
            <c:numRef>
              <c:f>('Pivot Tables'!$B$111,'Pivot Tables'!$B$121)</c:f>
              <c:numCache>
                <c:formatCode>General</c:formatCode>
                <c:ptCount val="2"/>
                <c:pt idx="0">
                  <c:v>10268</c:v>
                </c:pt>
                <c:pt idx="1">
                  <c:v>28500</c:v>
                </c:pt>
              </c:numCache>
            </c:numRef>
          </c:val>
          <c:extLst>
            <c:ext xmlns:c16="http://schemas.microsoft.com/office/drawing/2014/chart" uri="{C3380CC4-5D6E-409C-BE32-E72D297353CC}">
              <c16:uniqueId val="{00000000-44D0-4CB8-8B00-92335186DC32}"/>
            </c:ext>
          </c:extLst>
        </c:ser>
        <c:dLbls>
          <c:dLblPos val="outEnd"/>
          <c:showLegendKey val="0"/>
          <c:showVal val="1"/>
          <c:showCatName val="0"/>
          <c:showSerName val="0"/>
          <c:showPercent val="0"/>
          <c:showBubbleSize val="0"/>
        </c:dLbls>
        <c:gapWidth val="182"/>
        <c:axId val="1145201759"/>
        <c:axId val="1024954767"/>
      </c:barChart>
      <c:catAx>
        <c:axId val="114520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Black" panose="020B0A04020102020204" pitchFamily="34" charset="0"/>
                <a:ea typeface="+mn-ea"/>
                <a:cs typeface="+mn-cs"/>
              </a:defRPr>
            </a:pPr>
            <a:endParaRPr lang="en-US"/>
          </a:p>
        </c:txPr>
        <c:crossAx val="1024954767"/>
        <c:crosses val="autoZero"/>
        <c:auto val="1"/>
        <c:lblAlgn val="ctr"/>
        <c:lblOffset val="100"/>
        <c:noMultiLvlLbl val="0"/>
      </c:catAx>
      <c:valAx>
        <c:axId val="1024954767"/>
        <c:scaling>
          <c:orientation val="minMax"/>
        </c:scaling>
        <c:delete val="1"/>
        <c:axPos val="b"/>
        <c:numFmt formatCode="General" sourceLinked="1"/>
        <c:majorTickMark val="none"/>
        <c:minorTickMark val="none"/>
        <c:tickLblPos val="nextTo"/>
        <c:crossAx val="11452017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129540</xdr:colOff>
      <xdr:row>6</xdr:row>
      <xdr:rowOff>175260</xdr:rowOff>
    </xdr:from>
    <xdr:to>
      <xdr:col>4</xdr:col>
      <xdr:colOff>640080</xdr:colOff>
      <xdr:row>16</xdr:row>
      <xdr:rowOff>24765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96EC9E73-DD01-4C83-8750-01ACC68447F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79320" y="1569720"/>
              <a:ext cx="1318260" cy="1830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315331</xdr:colOff>
      <xdr:row>9</xdr:row>
      <xdr:rowOff>88108</xdr:rowOff>
    </xdr:from>
    <xdr:to>
      <xdr:col>3</xdr:col>
      <xdr:colOff>17491</xdr:colOff>
      <xdr:row>28</xdr:row>
      <xdr:rowOff>108971</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D1BB6F98-0CF4-4D72-B048-727E7441BDE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9671" y="2076928"/>
              <a:ext cx="1317600" cy="3724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67808</xdr:colOff>
      <xdr:row>6</xdr:row>
      <xdr:rowOff>158151</xdr:rowOff>
    </xdr:from>
    <xdr:to>
      <xdr:col>10</xdr:col>
      <xdr:colOff>618674</xdr:colOff>
      <xdr:row>19</xdr:row>
      <xdr:rowOff>120316</xdr:rowOff>
    </xdr:to>
    <xdr:graphicFrame macro="">
      <xdr:nvGraphicFramePr>
        <xdr:cNvPr id="4" name="Chart 3">
          <a:extLst>
            <a:ext uri="{FF2B5EF4-FFF2-40B4-BE49-F238E27FC236}">
              <a16:creationId xmlns:a16="http://schemas.microsoft.com/office/drawing/2014/main" id="{2820EABF-2186-43B3-B8E4-A1F817C7B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478313</xdr:colOff>
      <xdr:row>6</xdr:row>
      <xdr:rowOff>158151</xdr:rowOff>
    </xdr:from>
    <xdr:to>
      <xdr:col>17</xdr:col>
      <xdr:colOff>221460</xdr:colOff>
      <xdr:row>19</xdr:row>
      <xdr:rowOff>120591</xdr:rowOff>
    </xdr:to>
    <xdr:graphicFrame macro="">
      <xdr:nvGraphicFramePr>
        <xdr:cNvPr id="5" name="Chart 4">
          <a:extLst>
            <a:ext uri="{FF2B5EF4-FFF2-40B4-BE49-F238E27FC236}">
              <a16:creationId xmlns:a16="http://schemas.microsoft.com/office/drawing/2014/main" id="{B4231257-BCAC-402F-B9D8-73FF6CDB9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8893</xdr:colOff>
      <xdr:row>20</xdr:row>
      <xdr:rowOff>139605</xdr:rowOff>
    </xdr:from>
    <xdr:to>
      <xdr:col>17</xdr:col>
      <xdr:colOff>562573</xdr:colOff>
      <xdr:row>30</xdr:row>
      <xdr:rowOff>34605</xdr:rowOff>
    </xdr:to>
    <xdr:graphicFrame macro="">
      <xdr:nvGraphicFramePr>
        <xdr:cNvPr id="6" name="Chart 5">
          <a:extLst>
            <a:ext uri="{FF2B5EF4-FFF2-40B4-BE49-F238E27FC236}">
              <a16:creationId xmlns:a16="http://schemas.microsoft.com/office/drawing/2014/main" id="{BEBD2D9F-C59D-4153-9DA8-69D36401D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717789</xdr:colOff>
      <xdr:row>20</xdr:row>
      <xdr:rowOff>139605</xdr:rowOff>
    </xdr:from>
    <xdr:to>
      <xdr:col>10</xdr:col>
      <xdr:colOff>463749</xdr:colOff>
      <xdr:row>30</xdr:row>
      <xdr:rowOff>34605</xdr:rowOff>
    </xdr:to>
    <xdr:graphicFrame macro="">
      <xdr:nvGraphicFramePr>
        <xdr:cNvPr id="7" name="Chart 6">
          <a:extLst>
            <a:ext uri="{FF2B5EF4-FFF2-40B4-BE49-F238E27FC236}">
              <a16:creationId xmlns:a16="http://schemas.microsoft.com/office/drawing/2014/main" id="{9BEBA57A-23D6-4787-83BA-672070FDD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0.025259837967" createdVersion="8" refreshedVersion="8" minRefreshableVersion="3" recordCount="56" xr:uid="{A8670781-FD29-4D1B-8C02-DC97C320B6C4}">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165">
      <sharedItems containsSemiMixedTypes="0" containsString="0" containsNumber="1" containsInteger="1" minValue="18" maxValue="3000"/>
    </cacheField>
  </cacheFields>
  <extLst>
    <ext xmlns:x14="http://schemas.microsoft.com/office/spreadsheetml/2009/9/main" uri="{725AE2AE-9491-48be-B2B4-4EB974FC3084}">
      <x14:pivotCacheDefinition pivotCacheId="21087577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1.891380324072" createdVersion="8" refreshedVersion="8" minRefreshableVersion="3" recordCount="108" xr:uid="{0B537DD5-591C-46CA-9A9E-D89D25667517}">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6">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869665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CAC57-294E-45CE-A7AD-C7BE290F0BE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N61"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x="4"/>
        <item h="1" x="5"/>
        <item h="1" x="0"/>
        <item h="1" x="8"/>
        <item h="1" x="2"/>
        <item h="1" x="1"/>
        <item t="default"/>
      </items>
    </pivotField>
    <pivotField dataField="1" numFmtId="166" showAll="0"/>
    <pivotField showAll="0"/>
  </pivotFields>
  <rowFields count="1">
    <field x="1"/>
  </rowFields>
  <rowItems count="2">
    <i>
      <x v="3"/>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8D2AD6-7C3E-45B9-A6E8-E92FC42F67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N40"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x="0"/>
        <item h="1" x="8"/>
        <item h="1" x="2"/>
        <item h="1" x="1"/>
        <item t="default"/>
      </items>
    </pivotField>
    <pivotField dataField="1" numFmtId="166" showAll="0"/>
    <pivotField showAll="0"/>
  </pivotFields>
  <rowFields count="1">
    <field x="1"/>
  </rowFields>
  <rowItems count="2">
    <i>
      <x v="5"/>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0E2679-DA2E-4CBF-AD00-E96312C7D69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N75"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h="1" x="0"/>
        <item h="1" x="8"/>
        <item h="1" x="2"/>
        <item x="1"/>
        <item t="default"/>
      </items>
    </pivotField>
    <pivotField dataField="1" numFmtId="166" showAll="0"/>
    <pivotField showAll="0"/>
  </pivotFields>
  <rowFields count="1">
    <field x="1"/>
  </rowFields>
  <rowItems count="2">
    <i>
      <x v="8"/>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77DCEB-895C-438D-97F7-ABDF385B3C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G10"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5"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0" baseItem="0" numFmtId="166"/>
  </dataFields>
  <formats count="5">
    <format dxfId="19">
      <pivotArea outline="0" collapsedLevelsAreSubtotals="1" fieldPosition="0"/>
    </format>
    <format dxfId="18">
      <pivotArea field="1" type="button" dataOnly="0" labelOnly="1" outline="0" axis="axisCol" fieldPosition="0"/>
    </format>
    <format dxfId="17">
      <pivotArea type="topRight" dataOnly="0" labelOnly="1" outline="0" fieldPosition="0"/>
    </format>
    <format dxfId="16">
      <pivotArea dataOnly="0" labelOnly="1" fieldPosition="0">
        <references count="1">
          <reference field="1" count="0"/>
        </references>
      </pivotArea>
    </format>
    <format dxfId="15">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0DCF9D-F6AC-4AFA-8710-26C60E7753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G1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5"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0" baseItem="0" numFmtId="166"/>
  </dataFields>
  <formats count="5">
    <format dxfId="24">
      <pivotArea outline="0" collapsedLevelsAreSubtotals="1" fieldPosition="0"/>
    </format>
    <format dxfId="23">
      <pivotArea field="1" type="button" dataOnly="0" labelOnly="1" outline="0" axis="axisCol" fieldPosition="0"/>
    </format>
    <format dxfId="22">
      <pivotArea type="topRight" dataOnly="0" labelOnly="1" outline="0" fieldPosition="0"/>
    </format>
    <format dxfId="21">
      <pivotArea dataOnly="0" labelOnly="1" fieldPosition="0">
        <references count="1">
          <reference field="1" count="0"/>
        </references>
      </pivotArea>
    </format>
    <format dxfId="20">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7BF641-F36D-4C13-BA64-7727279C4A3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N68"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x="5"/>
        <item h="1" x="0"/>
        <item h="1" x="8"/>
        <item h="1" x="2"/>
        <item h="1" x="1"/>
        <item t="default"/>
      </items>
    </pivotField>
    <pivotField dataField="1" numFmtId="166" showAll="0"/>
    <pivotField showAll="0"/>
  </pivotFields>
  <rowFields count="1">
    <field x="1"/>
  </rowFields>
  <rowItems count="2">
    <i>
      <x v="4"/>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454D6A-320A-4DBA-8363-2ABDF12C8D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5"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0" baseItem="0" numFmtId="166"/>
  </dataFields>
  <formats count="5">
    <format dxfId="29">
      <pivotArea outline="0" collapsedLevelsAreSubtotals="1" fieldPosition="0"/>
    </format>
    <format dxfId="28">
      <pivotArea field="1" type="button" dataOnly="0" labelOnly="1" outline="0" axis="axisCol" fieldPosition="0"/>
    </format>
    <format dxfId="27">
      <pivotArea type="topRight" dataOnly="0" labelOnly="1" outline="0" fieldPosition="0"/>
    </format>
    <format dxfId="26">
      <pivotArea dataOnly="0" labelOnly="1" fieldPosition="0">
        <references count="1">
          <reference field="1" count="0"/>
        </references>
      </pivotArea>
    </format>
    <format dxfId="25">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6D175-1D8B-41B0-8DBF-F5878713AC2E}"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5:N119" firstHeaderRow="1" firstDataRow="2" firstDataCol="1"/>
  <pivotFields count="4">
    <pivotField axis="axisCol" showAll="0">
      <items count="13">
        <item x="0"/>
        <item x="1"/>
        <item x="2"/>
        <item x="3"/>
        <item x="4"/>
        <item x="5"/>
        <item x="6"/>
        <item x="7"/>
        <item x="8"/>
        <item x="9"/>
        <item x="10"/>
        <item x="11"/>
        <item t="default"/>
      </items>
    </pivotField>
    <pivotField showAll="0"/>
    <pivotField dataField="1" numFmtId="166" showAll="0"/>
    <pivotField axis="axisRow" showAll="0">
      <items count="3">
        <item x="0"/>
        <item x="1"/>
        <item t="default"/>
      </items>
    </pivotField>
  </pivotFields>
  <rowFields count="1">
    <field x="3"/>
  </rowFields>
  <rowItems count="3">
    <i>
      <x/>
    </i>
    <i>
      <x v="1"/>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48E28-06D8-41C0-87E4-3A35D8B684A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G102" firstHeaderRow="1" firstDataRow="2" firstDataCol="1"/>
  <pivotFields count="6">
    <pivotField numFmtId="16" showAll="0"/>
    <pivotField axis="axisCol" showAll="0">
      <items count="6">
        <item x="0"/>
        <item x="1"/>
        <item x="2"/>
        <item x="3"/>
        <item x="4"/>
        <item t="default"/>
      </items>
    </pivotField>
    <pivotField showAll="0">
      <items count="10">
        <item x="7"/>
        <item x="6"/>
        <item x="3"/>
        <item x="4"/>
        <item x="5"/>
        <item x="0"/>
        <item x="8"/>
        <item x="2"/>
        <item x="1"/>
        <item t="default"/>
      </items>
    </pivotField>
    <pivotField showAll="0"/>
    <pivotField axis="axisRow" multipleItemSelectionAllowed="1" showAll="0">
      <items count="3">
        <item x="0"/>
        <item x="1"/>
        <item t="default"/>
      </items>
    </pivotField>
    <pivotField dataField="1" numFmtId="165" showAll="0"/>
  </pivotFields>
  <rowFields count="1">
    <field x="4"/>
  </rowFields>
  <rowItems count="3">
    <i>
      <x/>
    </i>
    <i>
      <x v="1"/>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F223C-F684-4712-85C8-96C0853E9F7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G30"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5"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0" baseItem="0" numFmtId="166"/>
  </dataFields>
  <formats count="5">
    <format dxfId="4">
      <pivotArea outline="0" collapsedLevelsAreSubtotals="1" fieldPosition="0"/>
    </format>
    <format dxfId="3">
      <pivotArea field="1" type="button" dataOnly="0" labelOnly="1" outline="0" axis="axisCol" fieldPosition="0"/>
    </format>
    <format dxfId="2">
      <pivotArea type="topRight" dataOnly="0" labelOnly="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78750-29BF-44BC-8FF3-4723FD88032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N54"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h="1" x="0"/>
        <item h="1" x="8"/>
        <item x="2"/>
        <item h="1" x="1"/>
        <item t="default"/>
      </items>
    </pivotField>
    <pivotField dataField="1" numFmtId="166" showAll="0"/>
    <pivotField showAll="0"/>
  </pivotFields>
  <rowFields count="1">
    <field x="1"/>
  </rowFields>
  <rowItems count="2">
    <i>
      <x v="7"/>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625D5C-4CFF-4E1D-B819-0EE62F151DD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G87" firstHeaderRow="1" firstDataRow="2" firstDataCol="1" rowPageCount="1" colPageCount="1"/>
  <pivotFields count="6">
    <pivotField numFmtId="16" showAll="0"/>
    <pivotField axis="axisCol" showAll="0">
      <items count="6">
        <item x="0"/>
        <item x="1"/>
        <item x="2"/>
        <item x="3"/>
        <item x="4"/>
        <item t="default"/>
      </items>
    </pivotField>
    <pivotField axis="axisRow" showAll="0">
      <items count="10">
        <item x="7"/>
        <item x="6"/>
        <item x="3"/>
        <item x="4"/>
        <item x="5"/>
        <item x="0"/>
        <item x="8"/>
        <item x="2"/>
        <item x="1"/>
        <item t="default"/>
      </items>
    </pivotField>
    <pivotField showAll="0"/>
    <pivotField axis="axisPage" multipleItemSelectionAllowed="1" showAll="0">
      <items count="3">
        <item x="0"/>
        <item h="1" x="1"/>
        <item t="default"/>
      </items>
    </pivotField>
    <pivotField dataField="1" numFmtId="165" showAll="0"/>
  </pivotFields>
  <rowFields count="1">
    <field x="2"/>
  </rowFields>
  <rowItems count="7">
    <i>
      <x v="2"/>
    </i>
    <i>
      <x v="3"/>
    </i>
    <i>
      <x v="4"/>
    </i>
    <i>
      <x v="5"/>
    </i>
    <i>
      <x v="7"/>
    </i>
    <i>
      <x v="8"/>
    </i>
    <i t="grand">
      <x/>
    </i>
  </rowItems>
  <colFields count="1">
    <field x="1"/>
  </colFields>
  <colItems count="6">
    <i>
      <x/>
    </i>
    <i>
      <x v="1"/>
    </i>
    <i>
      <x v="2"/>
    </i>
    <i>
      <x v="3"/>
    </i>
    <i>
      <x v="4"/>
    </i>
    <i t="grand">
      <x/>
    </i>
  </colItems>
  <pageFields count="1">
    <pageField fld="4"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006A70-9CD2-49FE-94A1-E3A6B91232F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G2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5"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0" baseItem="0" numFmtId="166"/>
  </dataFields>
  <formats count="5">
    <format dxfId="9">
      <pivotArea outline="0" collapsedLevelsAreSubtotals="1" fieldPosition="0"/>
    </format>
    <format dxfId="8">
      <pivotArea field="1" type="button" dataOnly="0" labelOnly="1" outline="0" axis="axisCol" fieldPosition="0"/>
    </format>
    <format dxfId="7">
      <pivotArea type="topRight" dataOnly="0" labelOnly="1" outline="0" fieldPosition="0"/>
    </format>
    <format dxfId="6">
      <pivotArea dataOnly="0" labelOnly="1" fieldPosition="0">
        <references count="1">
          <reference field="1" count="0"/>
        </references>
      </pivotArea>
    </format>
    <format dxfId="5">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E62631-513C-4F20-A27E-2A5A12DF06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N47"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x="3"/>
        <item h="1" x="4"/>
        <item h="1" x="5"/>
        <item h="1" x="0"/>
        <item h="1" x="8"/>
        <item h="1" x="2"/>
        <item h="1" x="1"/>
        <item t="default"/>
      </items>
    </pivotField>
    <pivotField dataField="1" numFmtId="166" showAll="0"/>
    <pivotField showAll="0"/>
  </pivotFields>
  <rowFields count="1">
    <field x="1"/>
  </rowFields>
  <rowItems count="2">
    <i>
      <x v="2"/>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3A3F2D-73C7-4DB0-A792-DF94F1AD4F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G20"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5"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0" baseItem="0" numFmtId="166"/>
  </dataFields>
  <formats count="5">
    <format dxfId="14">
      <pivotArea outline="0" collapsedLevelsAreSubtotals="1" fieldPosition="0"/>
    </format>
    <format dxfId="13">
      <pivotArea field="1" type="button" dataOnly="0" labelOnly="1" outline="0" axis="axisCol" fieldPosition="0"/>
    </format>
    <format dxfId="12">
      <pivotArea type="topRight" dataOnly="0" labelOnly="1" outline="0" fieldPosition="0"/>
    </format>
    <format dxfId="11">
      <pivotArea dataOnly="0" labelOnly="1" fieldPosition="0">
        <references count="1">
          <reference field="1" count="0"/>
        </references>
      </pivotArea>
    </format>
    <format dxfId="10">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4FCBC86-4503-4DA6-A9BC-9267D091F6F6}" sourceName="Month">
  <pivotTables>
    <pivotTable tabId="3" name="PivotTable4"/>
    <pivotTable tabId="3" name="PivotTable5"/>
    <pivotTable tabId="3" name="PivotTable6"/>
    <pivotTable tabId="3" name="PivotTable7"/>
    <pivotTable tabId="3" name="PivotTable8"/>
    <pivotTable tabId="3" name="PivotTable9"/>
    <pivotTable tabId="3" name="PivotTable13"/>
    <pivotTable tabId="3" name="PivotTable16"/>
  </pivotTables>
  <data>
    <tabular pivotCacheId="210875773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23D96B8-BA4C-48D9-B387-C86C591CABCB}" sourceName="Month">
  <pivotTables>
    <pivotTable tabId="3" name="PivotTable1"/>
    <pivotTable tabId="3" name="PivotTable10"/>
    <pivotTable tabId="3" name="PivotTable11"/>
    <pivotTable tabId="3" name="PivotTable12"/>
    <pivotTable tabId="3" name="PivotTable2"/>
    <pivotTable tabId="3" name="PivotTable3"/>
    <pivotTable tabId="3" name="PivotTable19"/>
  </pivotTables>
  <data>
    <tabular pivotCacheId="869665950">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2C1C619-33B7-4539-B0C7-0726A88CAF99}" cache="Slicer_Month" caption="Actual" rowHeight="260350"/>
  <slicer name="Month 1" xr10:uid="{01872C54-E2F9-42A7-8D85-3535BDF9A4CD}" cache="Slicer_Month1" caption="Budge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4">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calculatedColumnFormula>_xlfn.XLOOKUP(Actuals!$D5,$J$5:$J$14,$K$5:$K$14)</calculatedColumnFormula>
    </tableColumn>
    <tableColumn id="6" xr3:uid="{00000000-0010-0000-0100-000006000000}" name="Amount" dataDxfId="31" dataCellStyle="Currency"/>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tableColumns count="4">
    <tableColumn id="1" xr3:uid="{00000000-0010-0000-0200-000001000000}" name="Month"/>
    <tableColumn id="2" xr3:uid="{00000000-0010-0000-0200-000002000000}" name="Category"/>
    <tableColumn id="3" xr3:uid="{00000000-0010-0000-0200-000003000000}" name="Budget" dataDxfId="30" dataCellStyle="Currency"/>
    <tableColumn id="4" xr3:uid="{00000000-0010-0000-0200-000004000000}" name="Income/Expense">
      <calculatedColumnFormula>_xlfn.XLOOKUP(Budget!$C5,Actuals!$J$5:$J$14,Actuals!$K$5:$K$14)</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topLeftCell="A24" zoomScaleNormal="100" workbookViewId="0">
      <selection activeCell="C33" sqref="C33"/>
    </sheetView>
  </sheetViews>
  <sheetFormatPr defaultColWidth="11.19921875" defaultRowHeight="15" customHeight="1" x14ac:dyDescent="0.3"/>
  <cols>
    <col min="1" max="1" width="5.69921875" customWidth="1"/>
    <col min="2" max="26" width="10.59765625" customWidth="1"/>
  </cols>
  <sheetData>
    <row r="1" spans="1:26" ht="6"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36.6" x14ac:dyDescent="0.3">
      <c r="A2" s="2"/>
      <c r="B2" s="49" t="s">
        <v>0</v>
      </c>
      <c r="C2" s="50"/>
      <c r="D2" s="50"/>
      <c r="E2" s="50"/>
      <c r="F2" s="50"/>
      <c r="G2" s="50"/>
      <c r="H2" s="50"/>
      <c r="I2" s="50"/>
      <c r="J2" s="50"/>
      <c r="K2" s="50"/>
      <c r="L2" s="50"/>
      <c r="M2" s="50"/>
      <c r="N2" s="51"/>
      <c r="O2" s="2"/>
      <c r="P2" s="2"/>
      <c r="Q2" s="2"/>
      <c r="R2" s="2"/>
      <c r="S2" s="2"/>
      <c r="T2" s="2"/>
      <c r="U2" s="2"/>
      <c r="V2" s="2"/>
      <c r="W2" s="2"/>
      <c r="X2" s="2"/>
      <c r="Y2" s="2"/>
      <c r="Z2" s="2"/>
    </row>
    <row r="3" spans="1:26" ht="6.75" customHeight="1" x14ac:dyDescent="0.3">
      <c r="A3" s="2"/>
      <c r="B3" s="3"/>
      <c r="C3" s="3"/>
      <c r="D3" s="3"/>
      <c r="E3" s="3"/>
      <c r="F3" s="3"/>
      <c r="G3" s="3"/>
      <c r="H3" s="3"/>
      <c r="I3" s="3"/>
      <c r="J3" s="3"/>
      <c r="K3" s="3"/>
      <c r="L3" s="3"/>
      <c r="M3" s="3"/>
      <c r="N3" s="2"/>
      <c r="O3" s="2"/>
      <c r="P3" s="2"/>
      <c r="Q3" s="2"/>
      <c r="R3" s="2"/>
      <c r="S3" s="2"/>
      <c r="T3" s="2"/>
      <c r="U3" s="2"/>
      <c r="V3" s="2"/>
      <c r="W3" s="2"/>
      <c r="X3" s="2"/>
      <c r="Y3" s="2"/>
      <c r="Z3" s="2"/>
    </row>
    <row r="4" spans="1:26" ht="22.5" customHeight="1" x14ac:dyDescent="0.3">
      <c r="A4" s="2"/>
      <c r="B4" s="2"/>
      <c r="C4" s="4" t="s">
        <v>1</v>
      </c>
      <c r="D4" s="4"/>
      <c r="E4" s="4" t="s">
        <v>2</v>
      </c>
      <c r="F4" s="4"/>
      <c r="G4" s="4" t="s">
        <v>3</v>
      </c>
      <c r="H4" s="4"/>
      <c r="I4" s="4" t="s">
        <v>4</v>
      </c>
      <c r="J4" s="4"/>
      <c r="K4" s="4" t="s">
        <v>5</v>
      </c>
      <c r="L4" s="4"/>
      <c r="M4" s="4" t="s">
        <v>6</v>
      </c>
      <c r="N4" s="2"/>
      <c r="O4" s="2"/>
      <c r="P4" s="2"/>
      <c r="Q4" s="2"/>
      <c r="R4" s="2"/>
      <c r="S4" s="2"/>
      <c r="T4" s="2"/>
      <c r="U4" s="2"/>
      <c r="V4" s="2"/>
      <c r="W4" s="2"/>
      <c r="X4" s="2"/>
      <c r="Y4" s="2"/>
      <c r="Z4" s="2"/>
    </row>
    <row r="5" spans="1:26" ht="23.25" customHeight="1" x14ac:dyDescent="0.3">
      <c r="A5" s="2"/>
      <c r="B5" s="2"/>
      <c r="C5" s="5">
        <f>GETPIVOTDATA("Amount",'Pivot Tables'!$A$2,"Category","Rent")</f>
        <v>4250</v>
      </c>
      <c r="D5" s="6"/>
      <c r="E5" s="5">
        <f>GETPIVOTDATA("Amount",'Pivot Tables'!$A$12,"Category","Transport")</f>
        <v>275</v>
      </c>
      <c r="F5" s="6"/>
      <c r="G5" s="5">
        <f>GETPIVOTDATA("Amount",'Pivot Tables'!$A$7,"Category","Groceries")</f>
        <v>1860</v>
      </c>
      <c r="H5" s="6"/>
      <c r="I5" s="5">
        <f>GETPIVOTDATA("Amount",'Pivot Tables'!$A$27,"Category","Utilities")</f>
        <v>650</v>
      </c>
      <c r="J5" s="6"/>
      <c r="K5" s="5">
        <f>GETPIVOTDATA("Amount",'Pivot Tables'!$A$17,"Category","Leisure")</f>
        <v>2269</v>
      </c>
      <c r="L5" s="6"/>
      <c r="M5" s="5">
        <f>GETPIVOTDATA("Amount",'Pivot Tables'!$A$22,"Category","Other")</f>
        <v>964</v>
      </c>
      <c r="N5" s="2"/>
      <c r="O5" s="2"/>
      <c r="P5" s="2"/>
      <c r="Q5" s="2"/>
      <c r="R5" s="2"/>
      <c r="S5" s="2"/>
      <c r="T5" s="2"/>
      <c r="U5" s="2"/>
      <c r="V5" s="2"/>
      <c r="W5" s="2"/>
      <c r="X5" s="2"/>
      <c r="Y5" s="2"/>
      <c r="Z5" s="2"/>
    </row>
    <row r="6" spans="1:26" ht="15.6" x14ac:dyDescent="0.3">
      <c r="A6" s="2"/>
      <c r="B6" s="2"/>
      <c r="C6" s="2"/>
      <c r="D6" s="2"/>
      <c r="E6" s="2"/>
      <c r="F6" s="2"/>
      <c r="G6" s="2"/>
      <c r="H6" s="2"/>
      <c r="I6" s="2"/>
      <c r="J6" s="2"/>
      <c r="K6" s="2"/>
      <c r="L6" s="2"/>
      <c r="M6" s="2"/>
      <c r="N6" s="2"/>
      <c r="O6" s="2"/>
      <c r="P6" s="2"/>
      <c r="Q6" s="2"/>
      <c r="R6" s="2"/>
      <c r="S6" s="2"/>
      <c r="T6" s="2"/>
      <c r="U6" s="2"/>
      <c r="V6" s="2"/>
      <c r="W6" s="2"/>
      <c r="X6" s="2"/>
      <c r="Y6" s="2"/>
      <c r="Z6" s="2"/>
    </row>
    <row r="7" spans="1:26" ht="15.6" x14ac:dyDescent="0.3"/>
    <row r="8" spans="1:26" ht="15.6" x14ac:dyDescent="0.3">
      <c r="B8" s="52" t="s">
        <v>7</v>
      </c>
      <c r="C8" s="53"/>
    </row>
    <row r="9" spans="1:26" ht="15.6" x14ac:dyDescent="0.3">
      <c r="B9" s="54">
        <v>3500</v>
      </c>
      <c r="C9" s="55"/>
    </row>
    <row r="10" spans="1:26" ht="15.6" x14ac:dyDescent="0.3"/>
    <row r="11" spans="1:26" ht="15.6" x14ac:dyDescent="0.3"/>
    <row r="12" spans="1:26" ht="15.6" x14ac:dyDescent="0.3"/>
    <row r="13" spans="1:26" ht="15.6" x14ac:dyDescent="0.3"/>
    <row r="14" spans="1:26" ht="15.6" x14ac:dyDescent="0.3"/>
    <row r="15" spans="1:26" ht="15.6" x14ac:dyDescent="0.3"/>
    <row r="16" spans="1:26" ht="15.6" x14ac:dyDescent="0.3"/>
    <row r="17" ht="15.6" x14ac:dyDescent="0.3"/>
    <row r="18" ht="15.6" x14ac:dyDescent="0.3"/>
    <row r="19" ht="15.6" x14ac:dyDescent="0.3"/>
    <row r="20" ht="15.6" x14ac:dyDescent="0.3"/>
  </sheetData>
  <mergeCells count="3">
    <mergeCell ref="B2:N2"/>
    <mergeCell ref="B8:C8"/>
    <mergeCell ref="B9:C9"/>
  </mergeCells>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6" id="{C31F5EA9-F1AF-429B-A277-7E5E1C91C75C}">
            <x14:dataBar minLength="0" maxLength="100" gradient="0">
              <x14:cfvo type="autoMin"/>
              <x14:cfvo type="num">
                <xm:f>'Pivot Tables'!$B$35</xm:f>
              </x14:cfvo>
              <x14:fillColor rgb="FF002060"/>
              <x14:negativeFillColor rgb="FFFF0000"/>
              <x14:axisColor rgb="FF000000"/>
            </x14:dataBar>
          </x14:cfRule>
          <xm:sqref>C5</xm:sqref>
        </x14:conditionalFormatting>
        <x14:conditionalFormatting xmlns:xm="http://schemas.microsoft.com/office/excel/2006/main">
          <x14:cfRule type="dataBar" priority="5" id="{FC47E9BF-51E3-4FC8-90D8-C68AE796129D}">
            <x14:dataBar minLength="0" maxLength="100" gradient="0">
              <x14:cfvo type="autoMin"/>
              <x14:cfvo type="num">
                <xm:f>'Pivot Tables'!$B$49</xm:f>
              </x14:cfvo>
              <x14:fillColor rgb="FF002060"/>
              <x14:negativeFillColor rgb="FFFF0000"/>
              <x14:axisColor rgb="FF000000"/>
            </x14:dataBar>
          </x14:cfRule>
          <xm:sqref>E5</xm:sqref>
        </x14:conditionalFormatting>
        <x14:conditionalFormatting xmlns:xm="http://schemas.microsoft.com/office/excel/2006/main">
          <x14:cfRule type="dataBar" priority="4" id="{409E504D-8C88-46F9-86F6-31894DDE57BA}">
            <x14:dataBar minLength="0" maxLength="100" gradient="0">
              <x14:cfvo type="autoMin"/>
              <x14:cfvo type="num">
                <xm:f>'Pivot Tables'!$B$42</xm:f>
              </x14:cfvo>
              <x14:fillColor rgb="FF002060"/>
              <x14:negativeFillColor rgb="FFFF0000"/>
              <x14:axisColor rgb="FF000000"/>
            </x14:dataBar>
          </x14:cfRule>
          <xm:sqref>G5</xm:sqref>
        </x14:conditionalFormatting>
        <x14:conditionalFormatting xmlns:xm="http://schemas.microsoft.com/office/excel/2006/main">
          <x14:cfRule type="dataBar" priority="3" id="{40414CDF-5EA2-4AE4-9EB4-13145C3BC621}">
            <x14:dataBar minLength="0" maxLength="100" gradient="0">
              <x14:cfvo type="autoMin"/>
              <x14:cfvo type="num">
                <xm:f>'Pivot Tables'!$B$70</xm:f>
              </x14:cfvo>
              <x14:fillColor rgb="FF002060"/>
              <x14:negativeFillColor rgb="FFFF0000"/>
              <x14:axisColor rgb="FF000000"/>
            </x14:dataBar>
          </x14:cfRule>
          <xm:sqref>I5</xm:sqref>
        </x14:conditionalFormatting>
        <x14:conditionalFormatting xmlns:xm="http://schemas.microsoft.com/office/excel/2006/main">
          <x14:cfRule type="dataBar" priority="2" id="{8C684338-15FF-4CCC-8176-1F39C339982C}">
            <x14:dataBar minLength="0" maxLength="100" gradient="0">
              <x14:cfvo type="autoMin"/>
              <x14:cfvo type="num">
                <xm:f>'Pivot Tables'!$B$56</xm:f>
              </x14:cfvo>
              <x14:fillColor rgb="FF002060"/>
              <x14:negativeFillColor rgb="FFFF0000"/>
              <x14:axisColor rgb="FF000000"/>
            </x14:dataBar>
          </x14:cfRule>
          <xm:sqref>K5</xm:sqref>
        </x14:conditionalFormatting>
        <x14:conditionalFormatting xmlns:xm="http://schemas.microsoft.com/office/excel/2006/main">
          <x14:cfRule type="dataBar" priority="1" id="{CCC2D067-8C83-4FFE-9DA5-F715CB57621C}">
            <x14:dataBar minLength="0" maxLength="100" gradient="0">
              <x14:cfvo type="autoMin"/>
              <x14:cfvo type="num">
                <xm:f>'Pivot Tables'!$B$63</xm:f>
              </x14:cfvo>
              <x14:fillColor rgb="FF002060"/>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A5" workbookViewId="0">
      <selection activeCell="D13" sqref="B5:G60"/>
    </sheetView>
  </sheetViews>
  <sheetFormatPr defaultColWidth="11.19921875" defaultRowHeight="15" customHeight="1" x14ac:dyDescent="0.3"/>
  <cols>
    <col min="1" max="3" width="10.59765625" customWidth="1"/>
    <col min="4" max="4" width="12.8984375" customWidth="1"/>
    <col min="5" max="5" width="34.3984375" customWidth="1"/>
    <col min="6" max="6" width="17.3984375" customWidth="1"/>
    <col min="7" max="7" width="10.59765625" style="21" customWidth="1"/>
    <col min="8" max="10" width="10.59765625" customWidth="1"/>
    <col min="11" max="11" width="13.69921875" bestFit="1" customWidth="1"/>
    <col min="12" max="26" width="10.59765625" customWidth="1"/>
  </cols>
  <sheetData>
    <row r="2" spans="2:11" ht="15" customHeight="1" x14ac:dyDescent="0.4">
      <c r="B2" s="7" t="s">
        <v>8</v>
      </c>
      <c r="C2" s="7"/>
      <c r="D2" s="7"/>
      <c r="E2" s="7"/>
      <c r="F2" s="7"/>
      <c r="G2" s="18"/>
    </row>
    <row r="4" spans="2:11" ht="15.6" x14ac:dyDescent="0.3">
      <c r="B4" s="8" t="s">
        <v>9</v>
      </c>
      <c r="C4" s="8" t="s">
        <v>10</v>
      </c>
      <c r="D4" s="8" t="s">
        <v>11</v>
      </c>
      <c r="E4" s="8" t="s">
        <v>12</v>
      </c>
      <c r="F4" s="8" t="s">
        <v>13</v>
      </c>
      <c r="G4" s="19" t="s">
        <v>14</v>
      </c>
      <c r="J4" s="8" t="s">
        <v>11</v>
      </c>
      <c r="K4" s="8" t="s">
        <v>15</v>
      </c>
    </row>
    <row r="5" spans="2:11" ht="15.6" x14ac:dyDescent="0.3">
      <c r="B5" s="9">
        <v>44562</v>
      </c>
      <c r="C5" s="1" t="str">
        <f>TEXT(Actuals!$B5,"MMMM")</f>
        <v>January</v>
      </c>
      <c r="D5" s="1" t="s">
        <v>1</v>
      </c>
      <c r="E5" s="1" t="s">
        <v>16</v>
      </c>
      <c r="F5" t="str">
        <f>_xlfn.XLOOKUP(Actuals!$D5,$J$5:$J$14,$K$5:$K$14)</f>
        <v>Expense</v>
      </c>
      <c r="G5" s="20">
        <v>850</v>
      </c>
      <c r="J5" s="1" t="s">
        <v>1</v>
      </c>
      <c r="K5" s="1" t="s">
        <v>17</v>
      </c>
    </row>
    <row r="6" spans="2:11" ht="15.6" x14ac:dyDescent="0.3">
      <c r="B6" s="9">
        <v>44562</v>
      </c>
      <c r="C6" s="1" t="str">
        <f>TEXT(Actuals!$B6,"MMMM")</f>
        <v>January</v>
      </c>
      <c r="D6" s="1" t="s">
        <v>4</v>
      </c>
      <c r="E6" s="1" t="s">
        <v>18</v>
      </c>
      <c r="F6" t="str">
        <f>_xlfn.XLOOKUP(Actuals!$D6,$J$5:$J$14,$K$5:$K$14)</f>
        <v>Expense</v>
      </c>
      <c r="G6" s="20">
        <v>140</v>
      </c>
      <c r="J6" s="1" t="s">
        <v>4</v>
      </c>
      <c r="K6" s="1" t="s">
        <v>17</v>
      </c>
    </row>
    <row r="7" spans="2:11" ht="15.6" x14ac:dyDescent="0.3">
      <c r="B7" s="9">
        <v>44562</v>
      </c>
      <c r="C7" s="1" t="str">
        <f>TEXT(Actuals!$B7,"MMMM")</f>
        <v>January</v>
      </c>
      <c r="D7" s="1" t="s">
        <v>2</v>
      </c>
      <c r="E7" s="1" t="s">
        <v>19</v>
      </c>
      <c r="F7" t="str">
        <f>_xlfn.XLOOKUP(Actuals!$D7,$J$5:$J$14,$K$5:$K$14)</f>
        <v>Expense</v>
      </c>
      <c r="G7" s="20">
        <v>55</v>
      </c>
      <c r="J7" s="1" t="s">
        <v>2</v>
      </c>
      <c r="K7" s="1" t="s">
        <v>17</v>
      </c>
    </row>
    <row r="8" spans="2:11" ht="15.6" x14ac:dyDescent="0.3">
      <c r="B8" s="9">
        <v>44569</v>
      </c>
      <c r="C8" s="1" t="str">
        <f>TEXT(Actuals!$B8,"MMMM")</f>
        <v>January</v>
      </c>
      <c r="D8" s="1" t="s">
        <v>20</v>
      </c>
      <c r="E8" s="1" t="s">
        <v>21</v>
      </c>
      <c r="F8" t="str">
        <f>_xlfn.XLOOKUP(Actuals!$D8,$J$5:$J$14,$K$5:$K$14)</f>
        <v>Expense</v>
      </c>
      <c r="G8" s="20">
        <v>449</v>
      </c>
      <c r="J8" s="1" t="s">
        <v>20</v>
      </c>
      <c r="K8" s="1" t="s">
        <v>17</v>
      </c>
    </row>
    <row r="9" spans="2:11" ht="15.6" x14ac:dyDescent="0.3">
      <c r="B9" s="9">
        <v>44572</v>
      </c>
      <c r="C9" s="1" t="str">
        <f>TEXT(Actuals!$B9,"MMMM")</f>
        <v>January</v>
      </c>
      <c r="D9" s="1" t="s">
        <v>5</v>
      </c>
      <c r="E9" s="1" t="s">
        <v>22</v>
      </c>
      <c r="F9" t="str">
        <f>_xlfn.XLOOKUP(Actuals!$D9,$J$5:$J$14,$K$5:$K$14)</f>
        <v>Expense</v>
      </c>
      <c r="G9" s="20">
        <v>245</v>
      </c>
      <c r="J9" s="1" t="s">
        <v>5</v>
      </c>
      <c r="K9" s="1" t="s">
        <v>17</v>
      </c>
    </row>
    <row r="10" spans="2:11" ht="15.6" x14ac:dyDescent="0.3">
      <c r="B10" s="9">
        <v>44573</v>
      </c>
      <c r="C10" s="1" t="str">
        <f>TEXT(Actuals!$B10,"MMMM")</f>
        <v>January</v>
      </c>
      <c r="D10" s="1" t="s">
        <v>5</v>
      </c>
      <c r="E10" s="1" t="s">
        <v>23</v>
      </c>
      <c r="F10" t="str">
        <f>_xlfn.XLOOKUP(Actuals!$D10,$J$5:$J$14,$K$5:$K$14)</f>
        <v>Expense</v>
      </c>
      <c r="G10" s="20">
        <v>168</v>
      </c>
      <c r="J10" s="1" t="s">
        <v>6</v>
      </c>
      <c r="K10" s="1" t="s">
        <v>17</v>
      </c>
    </row>
    <row r="11" spans="2:11" ht="15.6" x14ac:dyDescent="0.3">
      <c r="B11" s="9">
        <v>44573</v>
      </c>
      <c r="C11" s="1" t="str">
        <f>TEXT(Actuals!$B11,"MMMM")</f>
        <v>January</v>
      </c>
      <c r="D11" s="1" t="s">
        <v>5</v>
      </c>
      <c r="E11" s="1" t="s">
        <v>24</v>
      </c>
      <c r="F11" t="str">
        <f>_xlfn.XLOOKUP(Actuals!$D11,$J$5:$J$14,$K$5:$K$14)</f>
        <v>Expense</v>
      </c>
      <c r="G11" s="20">
        <v>149</v>
      </c>
      <c r="J11" s="1" t="s">
        <v>25</v>
      </c>
      <c r="K11" s="1" t="s">
        <v>26</v>
      </c>
    </row>
    <row r="12" spans="2:11" ht="15.6" x14ac:dyDescent="0.3">
      <c r="B12" s="9">
        <v>44575</v>
      </c>
      <c r="C12" s="1" t="str">
        <f>TEXT(Actuals!$B12,"MMMM")</f>
        <v>January</v>
      </c>
      <c r="D12" s="1" t="s">
        <v>6</v>
      </c>
      <c r="E12" s="1" t="s">
        <v>27</v>
      </c>
      <c r="F12" t="str">
        <f>_xlfn.XLOOKUP(Actuals!$D12,$J$5:$J$14,$K$5:$K$14)</f>
        <v>Expense</v>
      </c>
      <c r="G12" s="20">
        <v>249</v>
      </c>
      <c r="J12" s="1" t="s">
        <v>28</v>
      </c>
      <c r="K12" s="1" t="s">
        <v>26</v>
      </c>
    </row>
    <row r="13" spans="2:11" ht="15.6" x14ac:dyDescent="0.3">
      <c r="B13" s="9">
        <v>44592</v>
      </c>
      <c r="C13" s="1" t="str">
        <f>TEXT(Actuals!$B13,"MMMM")</f>
        <v>January</v>
      </c>
      <c r="D13" s="1" t="s">
        <v>25</v>
      </c>
      <c r="E13" s="1" t="s">
        <v>29</v>
      </c>
      <c r="F13" t="str">
        <f>_xlfn.XLOOKUP(Actuals!$D13,$J$5:$J$14,$K$5:$K$14)</f>
        <v>Income</v>
      </c>
      <c r="G13" s="20">
        <v>458</v>
      </c>
      <c r="J13" s="1" t="s">
        <v>30</v>
      </c>
      <c r="K13" s="1" t="s">
        <v>26</v>
      </c>
    </row>
    <row r="14" spans="2:11" ht="15.6" x14ac:dyDescent="0.3">
      <c r="B14" s="9">
        <v>44592</v>
      </c>
      <c r="C14" s="1" t="str">
        <f>TEXT(Actuals!$B14,"MMMM")</f>
        <v>January</v>
      </c>
      <c r="D14" s="1" t="s">
        <v>28</v>
      </c>
      <c r="E14" s="1" t="s">
        <v>31</v>
      </c>
      <c r="F14" t="str">
        <f>_xlfn.XLOOKUP(Actuals!$D14,$J$5:$J$14,$K$5:$K$14)</f>
        <v>Income</v>
      </c>
      <c r="G14" s="20">
        <v>3000</v>
      </c>
    </row>
    <row r="15" spans="2:11" ht="15.6" x14ac:dyDescent="0.3">
      <c r="B15" s="9">
        <v>44592</v>
      </c>
      <c r="C15" s="1" t="str">
        <f>TEXT(Actuals!$B15,"MMMM")</f>
        <v>January</v>
      </c>
      <c r="D15" s="1" t="s">
        <v>30</v>
      </c>
      <c r="E15" s="1" t="s">
        <v>32</v>
      </c>
      <c r="F15" t="str">
        <f>_xlfn.XLOOKUP(Actuals!$D15,$J$5:$J$14,$K$5:$K$14)</f>
        <v>Income</v>
      </c>
      <c r="G15" s="20">
        <v>184</v>
      </c>
      <c r="J15" s="10"/>
      <c r="K15" s="10"/>
    </row>
    <row r="16" spans="2:11" ht="15.6" x14ac:dyDescent="0.3">
      <c r="B16" s="9">
        <v>44593</v>
      </c>
      <c r="C16" s="1" t="str">
        <f>TEXT(Actuals!$B16,"MMMM")</f>
        <v>February</v>
      </c>
      <c r="D16" s="1" t="s">
        <v>1</v>
      </c>
      <c r="E16" s="1" t="s">
        <v>16</v>
      </c>
      <c r="F16" t="str">
        <f>_xlfn.XLOOKUP(Actuals!$D16,$J$5:$J$14,$K$5:$K$14)</f>
        <v>Expense</v>
      </c>
      <c r="G16" s="20">
        <v>850</v>
      </c>
    </row>
    <row r="17" spans="2:7" ht="15.6" x14ac:dyDescent="0.3">
      <c r="B17" s="9">
        <v>44593</v>
      </c>
      <c r="C17" s="1" t="str">
        <f>TEXT(Actuals!$B17,"MMMM")</f>
        <v>February</v>
      </c>
      <c r="D17" s="1" t="s">
        <v>4</v>
      </c>
      <c r="E17" s="1" t="s">
        <v>33</v>
      </c>
      <c r="F17" t="str">
        <f>_xlfn.XLOOKUP(Actuals!$D17,$J$5:$J$14,$K$5:$K$14)</f>
        <v>Expense</v>
      </c>
      <c r="G17" s="20">
        <v>105</v>
      </c>
    </row>
    <row r="18" spans="2:7" ht="15.6" x14ac:dyDescent="0.3">
      <c r="B18" s="9">
        <v>44593</v>
      </c>
      <c r="C18" s="1" t="str">
        <f>TEXT(Actuals!$B18,"MMMM")</f>
        <v>February</v>
      </c>
      <c r="D18" s="1" t="s">
        <v>2</v>
      </c>
      <c r="E18" s="1" t="s">
        <v>19</v>
      </c>
      <c r="F18" t="str">
        <f>_xlfn.XLOOKUP(Actuals!$D18,$J$5:$J$14,$K$5:$K$14)</f>
        <v>Expense</v>
      </c>
      <c r="G18" s="20">
        <v>55</v>
      </c>
    </row>
    <row r="19" spans="2:7" ht="15.6" x14ac:dyDescent="0.3">
      <c r="B19" s="9">
        <v>44600</v>
      </c>
      <c r="C19" s="1" t="str">
        <f>TEXT(Actuals!$B19,"MMMM")</f>
        <v>February</v>
      </c>
      <c r="D19" s="1" t="s">
        <v>20</v>
      </c>
      <c r="E19" s="1" t="s">
        <v>21</v>
      </c>
      <c r="F19" t="str">
        <f>_xlfn.XLOOKUP(Actuals!$D19,$J$5:$J$14,$K$5:$K$14)</f>
        <v>Expense</v>
      </c>
      <c r="G19" s="20">
        <v>305</v>
      </c>
    </row>
    <row r="20" spans="2:7" ht="15.6" x14ac:dyDescent="0.3">
      <c r="B20" s="9">
        <v>44603</v>
      </c>
      <c r="C20" s="1" t="str">
        <f>TEXT(Actuals!$B20,"MMMM")</f>
        <v>February</v>
      </c>
      <c r="D20" s="1" t="s">
        <v>5</v>
      </c>
      <c r="E20" s="1" t="s">
        <v>34</v>
      </c>
      <c r="F20" t="str">
        <f>_xlfn.XLOOKUP(Actuals!$D20,$J$5:$J$14,$K$5:$K$14)</f>
        <v>Expense</v>
      </c>
      <c r="G20" s="20">
        <v>28</v>
      </c>
    </row>
    <row r="21" spans="2:7" ht="15.6" x14ac:dyDescent="0.3">
      <c r="B21" s="9">
        <v>44604</v>
      </c>
      <c r="C21" s="1" t="str">
        <f>TEXT(Actuals!$B21,"MMMM")</f>
        <v>February</v>
      </c>
      <c r="D21" s="1" t="s">
        <v>5</v>
      </c>
      <c r="E21" s="1" t="s">
        <v>35</v>
      </c>
      <c r="F21" t="str">
        <f>_xlfn.XLOOKUP(Actuals!$D21,$J$5:$J$14,$K$5:$K$14)</f>
        <v>Expense</v>
      </c>
      <c r="G21" s="20">
        <v>99</v>
      </c>
    </row>
    <row r="22" spans="2:7" ht="15.6" x14ac:dyDescent="0.3">
      <c r="B22" s="9">
        <v>44604</v>
      </c>
      <c r="C22" s="1" t="str">
        <f>TEXT(Actuals!$B22,"MMMM")</f>
        <v>February</v>
      </c>
      <c r="D22" s="1" t="s">
        <v>5</v>
      </c>
      <c r="E22" s="1" t="s">
        <v>36</v>
      </c>
      <c r="F22" t="str">
        <f>_xlfn.XLOOKUP(Actuals!$D22,$J$5:$J$14,$K$5:$K$14)</f>
        <v>Expense</v>
      </c>
      <c r="G22" s="20">
        <v>67</v>
      </c>
    </row>
    <row r="23" spans="2:7" ht="15.6" x14ac:dyDescent="0.3">
      <c r="B23" s="9">
        <v>44606</v>
      </c>
      <c r="C23" s="1" t="str">
        <f>TEXT(Actuals!$B23,"MMMM")</f>
        <v>February</v>
      </c>
      <c r="D23" s="1" t="s">
        <v>6</v>
      </c>
      <c r="E23" s="1" t="s">
        <v>37</v>
      </c>
      <c r="F23" t="str">
        <f>_xlfn.XLOOKUP(Actuals!$D23,$J$5:$J$14,$K$5:$K$14)</f>
        <v>Expense</v>
      </c>
      <c r="G23" s="20">
        <v>18</v>
      </c>
    </row>
    <row r="24" spans="2:7" ht="15.6" x14ac:dyDescent="0.3">
      <c r="B24" s="9">
        <v>44620</v>
      </c>
      <c r="C24" s="1" t="str">
        <f>TEXT(Actuals!$B24,"MMMM")</f>
        <v>February</v>
      </c>
      <c r="D24" s="1" t="s">
        <v>25</v>
      </c>
      <c r="E24" s="1" t="s">
        <v>29</v>
      </c>
      <c r="F24" t="str">
        <f>_xlfn.XLOOKUP(Actuals!$D24,$J$5:$J$14,$K$5:$K$14)</f>
        <v>Income</v>
      </c>
      <c r="G24" s="20">
        <v>305</v>
      </c>
    </row>
    <row r="25" spans="2:7" ht="15.6" x14ac:dyDescent="0.3">
      <c r="B25" s="9">
        <v>44620</v>
      </c>
      <c r="C25" s="1" t="str">
        <f>TEXT(Actuals!$B25,"MMMM")</f>
        <v>February</v>
      </c>
      <c r="D25" s="1" t="s">
        <v>28</v>
      </c>
      <c r="E25" s="1" t="s">
        <v>31</v>
      </c>
      <c r="F25" t="str">
        <f>_xlfn.XLOOKUP(Actuals!$D25,$J$5:$J$14,$K$5:$K$14)</f>
        <v>Income</v>
      </c>
      <c r="G25" s="20">
        <v>3000</v>
      </c>
    </row>
    <row r="26" spans="2:7" ht="15.6" x14ac:dyDescent="0.3">
      <c r="B26" s="9">
        <v>44620</v>
      </c>
      <c r="C26" s="1" t="str">
        <f>TEXT(Actuals!$B26,"MMMM")</f>
        <v>February</v>
      </c>
      <c r="D26" s="1" t="s">
        <v>30</v>
      </c>
      <c r="E26" s="1" t="s">
        <v>32</v>
      </c>
      <c r="F26" t="str">
        <f>_xlfn.XLOOKUP(Actuals!$D26,$J$5:$J$14,$K$5:$K$14)</f>
        <v>Income</v>
      </c>
      <c r="G26" s="20">
        <v>228</v>
      </c>
    </row>
    <row r="27" spans="2:7" ht="15.6" x14ac:dyDescent="0.3">
      <c r="B27" s="9">
        <v>44621</v>
      </c>
      <c r="C27" s="1" t="str">
        <f>TEXT(Actuals!$B27,"MMMM")</f>
        <v>March</v>
      </c>
      <c r="D27" s="1" t="s">
        <v>1</v>
      </c>
      <c r="E27" s="1" t="s">
        <v>16</v>
      </c>
      <c r="F27" t="str">
        <f>_xlfn.XLOOKUP(Actuals!$D27,$J$5:$J$14,$K$5:$K$14)</f>
        <v>Expense</v>
      </c>
      <c r="G27" s="20">
        <v>850</v>
      </c>
    </row>
    <row r="28" spans="2:7" ht="15.6" x14ac:dyDescent="0.3">
      <c r="B28" s="9">
        <v>44621</v>
      </c>
      <c r="C28" s="1" t="str">
        <f>TEXT(Actuals!$B28,"MMMM")</f>
        <v>March</v>
      </c>
      <c r="D28" s="1" t="s">
        <v>4</v>
      </c>
      <c r="E28" s="1" t="s">
        <v>33</v>
      </c>
      <c r="F28" t="str">
        <f>_xlfn.XLOOKUP(Actuals!$D28,$J$5:$J$14,$K$5:$K$14)</f>
        <v>Expense</v>
      </c>
      <c r="G28" s="20">
        <v>110</v>
      </c>
    </row>
    <row r="29" spans="2:7" ht="15.6" x14ac:dyDescent="0.3">
      <c r="B29" s="9">
        <v>44621</v>
      </c>
      <c r="C29" s="1" t="str">
        <f>TEXT(Actuals!$B29,"MMMM")</f>
        <v>March</v>
      </c>
      <c r="D29" s="1" t="s">
        <v>2</v>
      </c>
      <c r="E29" s="1" t="s">
        <v>19</v>
      </c>
      <c r="F29" t="str">
        <f>_xlfn.XLOOKUP(Actuals!$D29,$J$5:$J$14,$K$5:$K$14)</f>
        <v>Expense</v>
      </c>
      <c r="G29" s="20">
        <v>55</v>
      </c>
    </row>
    <row r="30" spans="2:7" ht="15.6" x14ac:dyDescent="0.3">
      <c r="B30" s="9">
        <v>44628</v>
      </c>
      <c r="C30" s="1" t="str">
        <f>TEXT(Actuals!$B30,"MMMM")</f>
        <v>March</v>
      </c>
      <c r="D30" s="1" t="s">
        <v>20</v>
      </c>
      <c r="E30" s="1" t="s">
        <v>21</v>
      </c>
      <c r="F30" t="str">
        <f>_xlfn.XLOOKUP(Actuals!$D30,$J$5:$J$14,$K$5:$K$14)</f>
        <v>Expense</v>
      </c>
      <c r="G30" s="20">
        <v>208</v>
      </c>
    </row>
    <row r="31" spans="2:7" ht="15.6" x14ac:dyDescent="0.3">
      <c r="B31" s="9">
        <v>44631</v>
      </c>
      <c r="C31" s="1" t="str">
        <f>TEXT(Actuals!$B31,"MMMM")</f>
        <v>March</v>
      </c>
      <c r="D31" s="1" t="s">
        <v>5</v>
      </c>
      <c r="E31" s="1" t="s">
        <v>38</v>
      </c>
      <c r="F31" t="str">
        <f>_xlfn.XLOOKUP(Actuals!$D31,$J$5:$J$14,$K$5:$K$14)</f>
        <v>Expense</v>
      </c>
      <c r="G31" s="20">
        <v>188</v>
      </c>
    </row>
    <row r="32" spans="2:7" ht="15.6" x14ac:dyDescent="0.3">
      <c r="B32" s="9">
        <v>44632</v>
      </c>
      <c r="C32" s="1" t="str">
        <f>TEXT(Actuals!$B32,"MMMM")</f>
        <v>March</v>
      </c>
      <c r="D32" s="1" t="s">
        <v>5</v>
      </c>
      <c r="E32" s="1" t="s">
        <v>39</v>
      </c>
      <c r="F32" t="str">
        <f>_xlfn.XLOOKUP(Actuals!$D32,$J$5:$J$14,$K$5:$K$14)</f>
        <v>Expense</v>
      </c>
      <c r="G32" s="20">
        <v>168</v>
      </c>
    </row>
    <row r="33" spans="2:7" ht="15.6" x14ac:dyDescent="0.3">
      <c r="B33" s="9">
        <v>44632</v>
      </c>
      <c r="C33" s="1" t="str">
        <f>TEXT(Actuals!$B33,"MMMM")</f>
        <v>March</v>
      </c>
      <c r="D33" s="1" t="s">
        <v>5</v>
      </c>
      <c r="E33" s="1" t="s">
        <v>40</v>
      </c>
      <c r="F33" t="str">
        <f>_xlfn.XLOOKUP(Actuals!$D33,$J$5:$J$14,$K$5:$K$14)</f>
        <v>Expense</v>
      </c>
      <c r="G33" s="20">
        <v>49</v>
      </c>
    </row>
    <row r="34" spans="2:7" ht="15.6" x14ac:dyDescent="0.3">
      <c r="B34" s="9">
        <v>44634</v>
      </c>
      <c r="C34" s="1" t="str">
        <f>TEXT(Actuals!$B34,"MMMM")</f>
        <v>March</v>
      </c>
      <c r="D34" s="1" t="s">
        <v>6</v>
      </c>
      <c r="E34" s="1" t="s">
        <v>27</v>
      </c>
      <c r="F34" t="str">
        <f>_xlfn.XLOOKUP(Actuals!$D34,$J$5:$J$14,$K$5:$K$14)</f>
        <v>Expense</v>
      </c>
      <c r="G34" s="20">
        <v>199</v>
      </c>
    </row>
    <row r="35" spans="2:7" ht="15.6" x14ac:dyDescent="0.3">
      <c r="B35" s="9">
        <v>44648</v>
      </c>
      <c r="C35" s="1" t="str">
        <f>TEXT(Actuals!$B35,"MMMM")</f>
        <v>March</v>
      </c>
      <c r="D35" s="1" t="s">
        <v>25</v>
      </c>
      <c r="E35" s="1" t="s">
        <v>29</v>
      </c>
      <c r="F35" t="str">
        <f>_xlfn.XLOOKUP(Actuals!$D35,$J$5:$J$14,$K$5:$K$14)</f>
        <v>Income</v>
      </c>
      <c r="G35" s="20">
        <v>598</v>
      </c>
    </row>
    <row r="36" spans="2:7" ht="15.6" x14ac:dyDescent="0.3">
      <c r="B36" s="9">
        <v>44648</v>
      </c>
      <c r="C36" s="1" t="str">
        <f>TEXT(Actuals!$B36,"MMMM")</f>
        <v>March</v>
      </c>
      <c r="D36" s="1" t="s">
        <v>28</v>
      </c>
      <c r="E36" s="1" t="s">
        <v>31</v>
      </c>
      <c r="F36" t="str">
        <f>_xlfn.XLOOKUP(Actuals!$D36,$J$5:$J$14,$K$5:$K$14)</f>
        <v>Income</v>
      </c>
      <c r="G36" s="20">
        <v>3000</v>
      </c>
    </row>
    <row r="37" spans="2:7" ht="15.6" x14ac:dyDescent="0.3">
      <c r="B37" s="9">
        <v>44648</v>
      </c>
      <c r="C37" s="1" t="str">
        <f>TEXT(Actuals!$B37,"MMMM")</f>
        <v>March</v>
      </c>
      <c r="D37" s="1" t="s">
        <v>30</v>
      </c>
      <c r="E37" s="1" t="s">
        <v>32</v>
      </c>
      <c r="F37" t="str">
        <f>_xlfn.XLOOKUP(Actuals!$D37,$J$5:$J$14,$K$5:$K$14)</f>
        <v>Income</v>
      </c>
      <c r="G37" s="20">
        <v>59</v>
      </c>
    </row>
    <row r="38" spans="2:7" ht="15.6" x14ac:dyDescent="0.3">
      <c r="B38" s="9">
        <v>44652</v>
      </c>
      <c r="C38" s="1" t="str">
        <f>TEXT(Actuals!$B38,"MMMM")</f>
        <v>April</v>
      </c>
      <c r="D38" s="1" t="s">
        <v>1</v>
      </c>
      <c r="E38" s="1" t="s">
        <v>16</v>
      </c>
      <c r="F38" t="str">
        <f>_xlfn.XLOOKUP(Actuals!$D38,$J$5:$J$14,$K$5:$K$14)</f>
        <v>Expense</v>
      </c>
      <c r="G38" s="20">
        <v>850</v>
      </c>
    </row>
    <row r="39" spans="2:7" ht="15.6" x14ac:dyDescent="0.3">
      <c r="B39" s="9">
        <v>44652</v>
      </c>
      <c r="C39" s="1" t="str">
        <f>TEXT(Actuals!$B39,"MMMM")</f>
        <v>April</v>
      </c>
      <c r="D39" s="1" t="s">
        <v>4</v>
      </c>
      <c r="E39" s="1" t="s">
        <v>18</v>
      </c>
      <c r="F39" t="str">
        <f>_xlfn.XLOOKUP(Actuals!$D39,$J$5:$J$14,$K$5:$K$14)</f>
        <v>Expense</v>
      </c>
      <c r="G39" s="20">
        <v>140</v>
      </c>
    </row>
    <row r="40" spans="2:7" ht="15.6" x14ac:dyDescent="0.3">
      <c r="B40" s="9">
        <v>44652</v>
      </c>
      <c r="C40" s="1" t="str">
        <f>TEXT(Actuals!$B40,"MMMM")</f>
        <v>April</v>
      </c>
      <c r="D40" s="1" t="s">
        <v>2</v>
      </c>
      <c r="E40" s="1" t="s">
        <v>19</v>
      </c>
      <c r="F40" t="str">
        <f>_xlfn.XLOOKUP(Actuals!$D40,$J$5:$J$14,$K$5:$K$14)</f>
        <v>Expense</v>
      </c>
      <c r="G40" s="20">
        <v>55</v>
      </c>
    </row>
    <row r="41" spans="2:7" ht="15.6" x14ac:dyDescent="0.3">
      <c r="B41" s="9">
        <v>44659</v>
      </c>
      <c r="C41" s="1" t="str">
        <f>TEXT(Actuals!$B41,"MMMM")</f>
        <v>April</v>
      </c>
      <c r="D41" s="1" t="s">
        <v>20</v>
      </c>
      <c r="E41" s="1" t="s">
        <v>21</v>
      </c>
      <c r="F41" t="str">
        <f>_xlfn.XLOOKUP(Actuals!$D41,$J$5:$J$14,$K$5:$K$14)</f>
        <v>Expense</v>
      </c>
      <c r="G41" s="20">
        <v>449</v>
      </c>
    </row>
    <row r="42" spans="2:7" ht="15.6" x14ac:dyDescent="0.3">
      <c r="B42" s="9">
        <v>44662</v>
      </c>
      <c r="C42" s="1" t="str">
        <f>TEXT(Actuals!$B42,"MMMM")</f>
        <v>April</v>
      </c>
      <c r="D42" s="1" t="s">
        <v>5</v>
      </c>
      <c r="E42" s="1" t="s">
        <v>41</v>
      </c>
      <c r="F42" t="str">
        <f>_xlfn.XLOOKUP(Actuals!$D42,$J$5:$J$14,$K$5:$K$14)</f>
        <v>Expense</v>
      </c>
      <c r="G42" s="20">
        <v>245</v>
      </c>
    </row>
    <row r="43" spans="2:7" ht="15.6" x14ac:dyDescent="0.3">
      <c r="B43" s="9">
        <v>44663</v>
      </c>
      <c r="C43" s="1" t="str">
        <f>TEXT(Actuals!$B43,"MMMM")</f>
        <v>April</v>
      </c>
      <c r="D43" s="1" t="s">
        <v>5</v>
      </c>
      <c r="E43" s="1" t="s">
        <v>23</v>
      </c>
      <c r="F43" t="str">
        <f>_xlfn.XLOOKUP(Actuals!$D43,$J$5:$J$14,$K$5:$K$14)</f>
        <v>Expense</v>
      </c>
      <c r="G43" s="20">
        <v>168</v>
      </c>
    </row>
    <row r="44" spans="2:7" ht="15.6" x14ac:dyDescent="0.3">
      <c r="B44" s="9">
        <v>44663</v>
      </c>
      <c r="C44" s="1" t="str">
        <f>TEXT(Actuals!$B44,"MMMM")</f>
        <v>April</v>
      </c>
      <c r="D44" s="1" t="s">
        <v>5</v>
      </c>
      <c r="E44" s="1" t="s">
        <v>42</v>
      </c>
      <c r="F44" t="str">
        <f>_xlfn.XLOOKUP(Actuals!$D44,$J$5:$J$14,$K$5:$K$14)</f>
        <v>Expense</v>
      </c>
      <c r="G44" s="20">
        <v>49</v>
      </c>
    </row>
    <row r="45" spans="2:7" ht="15.6" x14ac:dyDescent="0.3">
      <c r="B45" s="9">
        <v>44665</v>
      </c>
      <c r="C45" s="1" t="str">
        <f>TEXT(Actuals!$B45,"MMMM")</f>
        <v>April</v>
      </c>
      <c r="D45" s="1" t="s">
        <v>6</v>
      </c>
      <c r="E45" s="1" t="s">
        <v>27</v>
      </c>
      <c r="F45" t="str">
        <f>_xlfn.XLOOKUP(Actuals!$D45,$J$5:$J$14,$K$5:$K$14)</f>
        <v>Expense</v>
      </c>
      <c r="G45" s="20">
        <v>249</v>
      </c>
    </row>
    <row r="46" spans="2:7" ht="15.6" x14ac:dyDescent="0.3">
      <c r="B46" s="9">
        <v>44679</v>
      </c>
      <c r="C46" s="1" t="str">
        <f>TEXT(Actuals!$B46,"MMMM")</f>
        <v>April</v>
      </c>
      <c r="D46" s="1" t="s">
        <v>25</v>
      </c>
      <c r="E46" s="1" t="s">
        <v>29</v>
      </c>
      <c r="F46" t="str">
        <f>_xlfn.XLOOKUP(Actuals!$D46,$J$5:$J$14,$K$5:$K$14)</f>
        <v>Income</v>
      </c>
      <c r="G46" s="20">
        <v>669</v>
      </c>
    </row>
    <row r="47" spans="2:7" ht="15.6" x14ac:dyDescent="0.3">
      <c r="B47" s="9">
        <v>44679</v>
      </c>
      <c r="C47" s="1" t="str">
        <f>TEXT(Actuals!$B47,"MMMM")</f>
        <v>April</v>
      </c>
      <c r="D47" s="1" t="s">
        <v>28</v>
      </c>
      <c r="E47" s="1" t="s">
        <v>31</v>
      </c>
      <c r="F47" t="str">
        <f>_xlfn.XLOOKUP(Actuals!$D47,$J$5:$J$14,$K$5:$K$14)</f>
        <v>Income</v>
      </c>
      <c r="G47" s="20">
        <v>3000</v>
      </c>
    </row>
    <row r="48" spans="2:7" ht="15.6" x14ac:dyDescent="0.3">
      <c r="B48" s="9">
        <v>44679</v>
      </c>
      <c r="C48" s="1" t="str">
        <f>TEXT(Actuals!$B48,"MMMM")</f>
        <v>April</v>
      </c>
      <c r="D48" s="1" t="s">
        <v>30</v>
      </c>
      <c r="E48" s="1" t="s">
        <v>32</v>
      </c>
      <c r="F48" t="str">
        <f>_xlfn.XLOOKUP(Actuals!$D48,$J$5:$J$14,$K$5:$K$14)</f>
        <v>Income</v>
      </c>
      <c r="G48" s="20">
        <v>258</v>
      </c>
    </row>
    <row r="49" spans="2:7" ht="15.6" x14ac:dyDescent="0.3">
      <c r="B49" s="9">
        <v>44682</v>
      </c>
      <c r="C49" s="1" t="str">
        <f>TEXT(Actuals!$B49,"MMMM")</f>
        <v>May</v>
      </c>
      <c r="D49" s="1" t="s">
        <v>1</v>
      </c>
      <c r="E49" s="1" t="s">
        <v>16</v>
      </c>
      <c r="F49" t="str">
        <f>_xlfn.XLOOKUP(Actuals!$D49,$J$5:$J$14,$K$5:$K$14)</f>
        <v>Expense</v>
      </c>
      <c r="G49" s="20">
        <v>850</v>
      </c>
    </row>
    <row r="50" spans="2:7" ht="15.6" x14ac:dyDescent="0.3">
      <c r="B50" s="9">
        <v>44682</v>
      </c>
      <c r="C50" s="1" t="str">
        <f>TEXT(Actuals!$B50,"MMMM")</f>
        <v>May</v>
      </c>
      <c r="D50" s="1" t="s">
        <v>4</v>
      </c>
      <c r="E50" s="1" t="s">
        <v>18</v>
      </c>
      <c r="F50" t="str">
        <f>_xlfn.XLOOKUP(Actuals!$D50,$J$5:$J$14,$K$5:$K$14)</f>
        <v>Expense</v>
      </c>
      <c r="G50" s="20">
        <v>155</v>
      </c>
    </row>
    <row r="51" spans="2:7" ht="15.6" x14ac:dyDescent="0.3">
      <c r="B51" s="9">
        <v>44682</v>
      </c>
      <c r="C51" s="1" t="str">
        <f>TEXT(Actuals!$B51,"MMMM")</f>
        <v>May</v>
      </c>
      <c r="D51" s="1" t="s">
        <v>2</v>
      </c>
      <c r="E51" s="1" t="s">
        <v>19</v>
      </c>
      <c r="F51" t="str">
        <f>_xlfn.XLOOKUP(Actuals!$D51,$J$5:$J$14,$K$5:$K$14)</f>
        <v>Expense</v>
      </c>
      <c r="G51" s="20">
        <v>55</v>
      </c>
    </row>
    <row r="52" spans="2:7" ht="15.6" x14ac:dyDescent="0.3">
      <c r="B52" s="9">
        <v>44689</v>
      </c>
      <c r="C52" s="1" t="str">
        <f>TEXT(Actuals!$B52,"MMMM")</f>
        <v>May</v>
      </c>
      <c r="D52" s="1" t="s">
        <v>20</v>
      </c>
      <c r="E52" s="1" t="s">
        <v>21</v>
      </c>
      <c r="F52" t="str">
        <f>_xlfn.XLOOKUP(Actuals!$D52,$J$5:$J$14,$K$5:$K$14)</f>
        <v>Expense</v>
      </c>
      <c r="G52" s="20">
        <v>449</v>
      </c>
    </row>
    <row r="53" spans="2:7" ht="15.6" x14ac:dyDescent="0.3">
      <c r="B53" s="9">
        <v>44692</v>
      </c>
      <c r="C53" s="1" t="str">
        <f>TEXT(Actuals!$B53,"MMMM")</f>
        <v>May</v>
      </c>
      <c r="D53" s="1" t="s">
        <v>5</v>
      </c>
      <c r="E53" s="1" t="s">
        <v>22</v>
      </c>
      <c r="F53" t="str">
        <f>_xlfn.XLOOKUP(Actuals!$D53,$J$5:$J$14,$K$5:$K$14)</f>
        <v>Expense</v>
      </c>
      <c r="G53" s="20">
        <v>245</v>
      </c>
    </row>
    <row r="54" spans="2:7" ht="15.6" x14ac:dyDescent="0.3">
      <c r="B54" s="9">
        <v>44693</v>
      </c>
      <c r="C54" s="1" t="str">
        <f>TEXT(Actuals!$B54,"MMMM")</f>
        <v>May</v>
      </c>
      <c r="D54" s="1" t="s">
        <v>5</v>
      </c>
      <c r="E54" s="1" t="s">
        <v>23</v>
      </c>
      <c r="F54" t="str">
        <f>_xlfn.XLOOKUP(Actuals!$D54,$J$5:$J$14,$K$5:$K$14)</f>
        <v>Expense</v>
      </c>
      <c r="G54" s="20">
        <v>168</v>
      </c>
    </row>
    <row r="55" spans="2:7" ht="15.6" x14ac:dyDescent="0.3">
      <c r="B55" s="9">
        <v>44693</v>
      </c>
      <c r="C55" s="1" t="str">
        <f>TEXT(Actuals!$B55,"MMMM")</f>
        <v>May</v>
      </c>
      <c r="D55" s="1" t="s">
        <v>5</v>
      </c>
      <c r="E55" s="1" t="s">
        <v>43</v>
      </c>
      <c r="F55" t="str">
        <f>_xlfn.XLOOKUP(Actuals!$D55,$J$5:$J$14,$K$5:$K$14)</f>
        <v>Expense</v>
      </c>
      <c r="G55" s="20">
        <v>233</v>
      </c>
    </row>
    <row r="56" spans="2:7" ht="15.6" x14ac:dyDescent="0.3">
      <c r="B56" s="9">
        <v>44695</v>
      </c>
      <c r="C56" s="1" t="str">
        <f>TEXT(Actuals!$B56,"MMMM")</f>
        <v>May</v>
      </c>
      <c r="D56" s="1" t="s">
        <v>6</v>
      </c>
      <c r="E56" s="1" t="s">
        <v>27</v>
      </c>
      <c r="F56" t="str">
        <f>_xlfn.XLOOKUP(Actuals!$D56,$J$5:$J$14,$K$5:$K$14)</f>
        <v>Expense</v>
      </c>
      <c r="G56" s="20">
        <v>249</v>
      </c>
    </row>
    <row r="57" spans="2:7" ht="15.6" x14ac:dyDescent="0.3">
      <c r="B57" s="9">
        <v>44709</v>
      </c>
      <c r="C57" s="1" t="str">
        <f>TEXT(Actuals!$B57,"MMMM")</f>
        <v>May</v>
      </c>
      <c r="D57" s="1" t="s">
        <v>25</v>
      </c>
      <c r="E57" s="1" t="s">
        <v>29</v>
      </c>
      <c r="F57" t="str">
        <f>_xlfn.XLOOKUP(Actuals!$D57,$J$5:$J$14,$K$5:$K$14)</f>
        <v>Income</v>
      </c>
      <c r="G57" s="20">
        <v>708</v>
      </c>
    </row>
    <row r="58" spans="2:7" ht="15.6" x14ac:dyDescent="0.3">
      <c r="B58" s="9">
        <v>44709</v>
      </c>
      <c r="C58" s="1" t="str">
        <f>TEXT(Actuals!$B58,"MMMM")</f>
        <v>May</v>
      </c>
      <c r="D58" s="1" t="s">
        <v>28</v>
      </c>
      <c r="E58" s="1" t="s">
        <v>31</v>
      </c>
      <c r="F58" t="str">
        <f>_xlfn.XLOOKUP(Actuals!$D58,$J$5:$J$14,$K$5:$K$14)</f>
        <v>Income</v>
      </c>
      <c r="G58" s="20">
        <v>3000</v>
      </c>
    </row>
    <row r="59" spans="2:7" ht="15.6" x14ac:dyDescent="0.3">
      <c r="B59" s="9">
        <v>44709</v>
      </c>
      <c r="C59" s="1" t="str">
        <f>TEXT(Actuals!$B59,"MMMM")</f>
        <v>May</v>
      </c>
      <c r="D59" s="1" t="s">
        <v>30</v>
      </c>
      <c r="E59" s="1" t="s">
        <v>32</v>
      </c>
      <c r="F59" t="str">
        <f>_xlfn.XLOOKUP(Actuals!$D59,$J$5:$J$14,$K$5:$K$14)</f>
        <v>Income</v>
      </c>
      <c r="G59" s="20">
        <v>366</v>
      </c>
    </row>
    <row r="60" spans="2:7" ht="15.6" x14ac:dyDescent="0.3">
      <c r="B60" s="9">
        <v>44710</v>
      </c>
      <c r="C60" s="1" t="str">
        <f>TEXT(Actuals!$B60,"MMMM")</f>
        <v>May</v>
      </c>
      <c r="D60" s="1" t="s">
        <v>30</v>
      </c>
      <c r="E60" s="1" t="s">
        <v>44</v>
      </c>
      <c r="F60" t="str">
        <f>_xlfn.XLOOKUP(Actuals!$D60,$J$5:$J$14,$K$5:$K$14)</f>
        <v>Income</v>
      </c>
      <c r="G60" s="20">
        <v>1000</v>
      </c>
    </row>
  </sheetData>
  <dataValidations count="2">
    <dataValidation type="list" allowBlank="1" showErrorMessage="1" sqref="D5:D60" xr:uid="{00000000-0002-0000-0300-000000000000}">
      <formula1>$J$5:$J$14</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topLeftCell="A5" workbookViewId="0">
      <selection activeCell="C23" sqref="B5:E112"/>
    </sheetView>
  </sheetViews>
  <sheetFormatPr defaultColWidth="11.19921875" defaultRowHeight="15" customHeight="1" x14ac:dyDescent="0.3"/>
  <cols>
    <col min="1" max="3" width="10.59765625" customWidth="1"/>
    <col min="4" max="4" width="10.59765625" style="21" customWidth="1"/>
    <col min="5" max="26" width="10.59765625" customWidth="1"/>
  </cols>
  <sheetData>
    <row r="1" spans="2:5" ht="15.6" x14ac:dyDescent="0.3"/>
    <row r="2" spans="2:5" ht="21" x14ac:dyDescent="0.4">
      <c r="B2" s="7" t="s">
        <v>45</v>
      </c>
      <c r="C2" s="7"/>
      <c r="D2" s="18"/>
      <c r="E2" s="7"/>
    </row>
    <row r="3" spans="2:5" ht="13.5" customHeight="1" x14ac:dyDescent="0.4">
      <c r="B3" s="11"/>
      <c r="C3" s="11"/>
      <c r="D3" s="22"/>
      <c r="E3" s="11"/>
    </row>
    <row r="4" spans="2:5" ht="15.6" x14ac:dyDescent="0.3">
      <c r="B4" s="12" t="s">
        <v>10</v>
      </c>
      <c r="C4" s="12" t="s">
        <v>11</v>
      </c>
      <c r="D4" s="23" t="s">
        <v>46</v>
      </c>
      <c r="E4" s="12" t="s">
        <v>15</v>
      </c>
    </row>
    <row r="5" spans="2:5" ht="15.6" x14ac:dyDescent="0.3">
      <c r="B5" s="1" t="s">
        <v>47</v>
      </c>
      <c r="C5" s="1" t="s">
        <v>1</v>
      </c>
      <c r="D5" s="20">
        <v>850</v>
      </c>
      <c r="E5" t="str">
        <f>_xlfn.XLOOKUP(Budget!$C5,Actuals!$J$5:$J$14,Actuals!$K$5:$K$14)</f>
        <v>Expense</v>
      </c>
    </row>
    <row r="6" spans="2:5" ht="15.6" x14ac:dyDescent="0.3">
      <c r="B6" s="1" t="s">
        <v>47</v>
      </c>
      <c r="C6" s="1" t="s">
        <v>4</v>
      </c>
      <c r="D6" s="20">
        <v>200</v>
      </c>
      <c r="E6" t="str">
        <f>_xlfn.XLOOKUP(Budget!$C6,Actuals!$J$5:$J$14,Actuals!$K$5:$K$14)</f>
        <v>Expense</v>
      </c>
    </row>
    <row r="7" spans="2:5" ht="15.6" x14ac:dyDescent="0.3">
      <c r="B7" s="1" t="s">
        <v>47</v>
      </c>
      <c r="C7" s="1" t="s">
        <v>2</v>
      </c>
      <c r="D7" s="20">
        <v>75</v>
      </c>
      <c r="E7" t="str">
        <f>_xlfn.XLOOKUP(Budget!$C7,Actuals!$J$5:$J$14,Actuals!$K$5:$K$14)</f>
        <v>Expense</v>
      </c>
    </row>
    <row r="8" spans="2:5" ht="15.6" x14ac:dyDescent="0.3">
      <c r="B8" s="1" t="s">
        <v>47</v>
      </c>
      <c r="C8" s="1" t="s">
        <v>20</v>
      </c>
      <c r="D8" s="20">
        <v>550</v>
      </c>
      <c r="E8" t="str">
        <f>_xlfn.XLOOKUP(Budget!$C8,Actuals!$J$5:$J$14,Actuals!$K$5:$K$14)</f>
        <v>Expense</v>
      </c>
    </row>
    <row r="9" spans="2:5" ht="15.6" x14ac:dyDescent="0.3">
      <c r="B9" s="1" t="s">
        <v>47</v>
      </c>
      <c r="C9" s="1" t="s">
        <v>5</v>
      </c>
      <c r="D9" s="20">
        <v>400</v>
      </c>
      <c r="E9" t="str">
        <f>_xlfn.XLOOKUP(Budget!$C9,Actuals!$J$5:$J$14,Actuals!$K$5:$K$14)</f>
        <v>Expense</v>
      </c>
    </row>
    <row r="10" spans="2:5" ht="15.6" x14ac:dyDescent="0.3">
      <c r="B10" s="1" t="s">
        <v>47</v>
      </c>
      <c r="C10" s="1" t="s">
        <v>6</v>
      </c>
      <c r="D10" s="20">
        <v>300</v>
      </c>
      <c r="E10" t="str">
        <f>_xlfn.XLOOKUP(Budget!$C10,Actuals!$J$5:$J$14,Actuals!$K$5:$K$14)</f>
        <v>Expense</v>
      </c>
    </row>
    <row r="11" spans="2:5" ht="15.6" x14ac:dyDescent="0.3">
      <c r="B11" s="1" t="s">
        <v>47</v>
      </c>
      <c r="C11" s="1" t="s">
        <v>25</v>
      </c>
      <c r="D11" s="20">
        <v>2200</v>
      </c>
      <c r="E11" t="str">
        <f>_xlfn.XLOOKUP(Budget!$C11,Actuals!$J$5:$J$14,Actuals!$K$5:$K$14)</f>
        <v>Income</v>
      </c>
    </row>
    <row r="12" spans="2:5" ht="15.6" x14ac:dyDescent="0.3">
      <c r="B12" s="1" t="s">
        <v>47</v>
      </c>
      <c r="C12" s="1" t="s">
        <v>28</v>
      </c>
      <c r="D12" s="20">
        <v>500</v>
      </c>
      <c r="E12" t="str">
        <f>_xlfn.XLOOKUP(Budget!$C12,Actuals!$J$5:$J$14,Actuals!$K$5:$K$14)</f>
        <v>Income</v>
      </c>
    </row>
    <row r="13" spans="2:5" ht="15.6" x14ac:dyDescent="0.3">
      <c r="B13" s="1" t="s">
        <v>47</v>
      </c>
      <c r="C13" s="1" t="s">
        <v>30</v>
      </c>
      <c r="D13" s="20">
        <v>100</v>
      </c>
      <c r="E13" t="str">
        <f>_xlfn.XLOOKUP(Budget!$C13,Actuals!$J$5:$J$14,Actuals!$K$5:$K$14)</f>
        <v>Income</v>
      </c>
    </row>
    <row r="14" spans="2:5" ht="15.6" x14ac:dyDescent="0.3">
      <c r="B14" s="1" t="s">
        <v>48</v>
      </c>
      <c r="C14" s="1" t="s">
        <v>1</v>
      </c>
      <c r="D14" s="20">
        <v>850</v>
      </c>
      <c r="E14" t="str">
        <f>_xlfn.XLOOKUP(Budget!$C14,Actuals!$J$5:$J$14,Actuals!$K$5:$K$14)</f>
        <v>Expense</v>
      </c>
    </row>
    <row r="15" spans="2:5" ht="15.6" x14ac:dyDescent="0.3">
      <c r="B15" s="1" t="s">
        <v>48</v>
      </c>
      <c r="C15" s="1" t="s">
        <v>4</v>
      </c>
      <c r="D15" s="20">
        <v>200</v>
      </c>
      <c r="E15" t="str">
        <f>_xlfn.XLOOKUP(Budget!$C15,Actuals!$J$5:$J$14,Actuals!$K$5:$K$14)</f>
        <v>Expense</v>
      </c>
    </row>
    <row r="16" spans="2:5" ht="15.6" x14ac:dyDescent="0.3">
      <c r="B16" s="1" t="s">
        <v>48</v>
      </c>
      <c r="C16" s="1" t="s">
        <v>2</v>
      </c>
      <c r="D16" s="20">
        <v>75</v>
      </c>
      <c r="E16" t="str">
        <f>_xlfn.XLOOKUP(Budget!$C16,Actuals!$J$5:$J$14,Actuals!$K$5:$K$14)</f>
        <v>Expense</v>
      </c>
    </row>
    <row r="17" spans="2:5" ht="15.6" x14ac:dyDescent="0.3">
      <c r="B17" s="1" t="s">
        <v>48</v>
      </c>
      <c r="C17" s="1" t="s">
        <v>20</v>
      </c>
      <c r="D17" s="20">
        <v>550</v>
      </c>
      <c r="E17" t="str">
        <f>_xlfn.XLOOKUP(Budget!$C17,Actuals!$J$5:$J$14,Actuals!$K$5:$K$14)</f>
        <v>Expense</v>
      </c>
    </row>
    <row r="18" spans="2:5" ht="15.6" x14ac:dyDescent="0.3">
      <c r="B18" s="1" t="s">
        <v>48</v>
      </c>
      <c r="C18" s="1" t="s">
        <v>5</v>
      </c>
      <c r="D18" s="20">
        <v>400</v>
      </c>
      <c r="E18" t="str">
        <f>_xlfn.XLOOKUP(Budget!$C18,Actuals!$J$5:$J$14,Actuals!$K$5:$K$14)</f>
        <v>Expense</v>
      </c>
    </row>
    <row r="19" spans="2:5" ht="15.6" x14ac:dyDescent="0.3">
      <c r="B19" s="1" t="s">
        <v>48</v>
      </c>
      <c r="C19" s="1" t="s">
        <v>6</v>
      </c>
      <c r="D19" s="20">
        <v>300</v>
      </c>
      <c r="E19" t="str">
        <f>_xlfn.XLOOKUP(Budget!$C19,Actuals!$J$5:$J$14,Actuals!$K$5:$K$14)</f>
        <v>Expense</v>
      </c>
    </row>
    <row r="20" spans="2:5" ht="15.6" x14ac:dyDescent="0.3">
      <c r="B20" s="1" t="s">
        <v>48</v>
      </c>
      <c r="C20" s="1" t="s">
        <v>25</v>
      </c>
      <c r="D20" s="20">
        <v>2200</v>
      </c>
      <c r="E20" t="str">
        <f>_xlfn.XLOOKUP(Budget!$C20,Actuals!$J$5:$J$14,Actuals!$K$5:$K$14)</f>
        <v>Income</v>
      </c>
    </row>
    <row r="21" spans="2:5" ht="15.6" x14ac:dyDescent="0.3">
      <c r="B21" s="1" t="s">
        <v>48</v>
      </c>
      <c r="C21" s="1" t="s">
        <v>28</v>
      </c>
      <c r="D21" s="20">
        <v>500</v>
      </c>
      <c r="E21" t="str">
        <f>_xlfn.XLOOKUP(Budget!$C21,Actuals!$J$5:$J$14,Actuals!$K$5:$K$14)</f>
        <v>Income</v>
      </c>
    </row>
    <row r="22" spans="2:5" ht="15.6" x14ac:dyDescent="0.3">
      <c r="B22" s="1" t="s">
        <v>48</v>
      </c>
      <c r="C22" s="1" t="s">
        <v>30</v>
      </c>
      <c r="D22" s="20">
        <v>100</v>
      </c>
      <c r="E22" t="str">
        <f>_xlfn.XLOOKUP(Budget!$C22,Actuals!$J$5:$J$14,Actuals!$K$5:$K$14)</f>
        <v>Income</v>
      </c>
    </row>
    <row r="23" spans="2:5" ht="15.6" x14ac:dyDescent="0.3">
      <c r="B23" s="1" t="s">
        <v>49</v>
      </c>
      <c r="C23" s="1" t="s">
        <v>1</v>
      </c>
      <c r="D23" s="20">
        <v>850</v>
      </c>
      <c r="E23" t="str">
        <f>_xlfn.XLOOKUP(Budget!$C23,Actuals!$J$5:$J$14,Actuals!$K$5:$K$14)</f>
        <v>Expense</v>
      </c>
    </row>
    <row r="24" spans="2:5" ht="15.6" x14ac:dyDescent="0.3">
      <c r="B24" s="1" t="s">
        <v>49</v>
      </c>
      <c r="C24" s="1" t="s">
        <v>4</v>
      </c>
      <c r="D24" s="20">
        <v>200</v>
      </c>
      <c r="E24" t="str">
        <f>_xlfn.XLOOKUP(Budget!$C24,Actuals!$J$5:$J$14,Actuals!$K$5:$K$14)</f>
        <v>Expense</v>
      </c>
    </row>
    <row r="25" spans="2:5" ht="15.6" x14ac:dyDescent="0.3">
      <c r="B25" s="1" t="s">
        <v>49</v>
      </c>
      <c r="C25" s="1" t="s">
        <v>2</v>
      </c>
      <c r="D25" s="20">
        <v>75</v>
      </c>
      <c r="E25" t="str">
        <f>_xlfn.XLOOKUP(Budget!$C25,Actuals!$J$5:$J$14,Actuals!$K$5:$K$14)</f>
        <v>Expense</v>
      </c>
    </row>
    <row r="26" spans="2:5" ht="15.6" x14ac:dyDescent="0.3">
      <c r="B26" s="1" t="s">
        <v>49</v>
      </c>
      <c r="C26" s="1" t="s">
        <v>20</v>
      </c>
      <c r="D26" s="20">
        <v>550</v>
      </c>
      <c r="E26" t="str">
        <f>_xlfn.XLOOKUP(Budget!$C26,Actuals!$J$5:$J$14,Actuals!$K$5:$K$14)</f>
        <v>Expense</v>
      </c>
    </row>
    <row r="27" spans="2:5" ht="15.6" x14ac:dyDescent="0.3">
      <c r="B27" s="1" t="s">
        <v>49</v>
      </c>
      <c r="C27" s="1" t="s">
        <v>5</v>
      </c>
      <c r="D27" s="20">
        <v>400</v>
      </c>
      <c r="E27" t="str">
        <f>_xlfn.XLOOKUP(Budget!$C27,Actuals!$J$5:$J$14,Actuals!$K$5:$K$14)</f>
        <v>Expense</v>
      </c>
    </row>
    <row r="28" spans="2:5" ht="15.6" x14ac:dyDescent="0.3">
      <c r="B28" s="1" t="s">
        <v>49</v>
      </c>
      <c r="C28" s="1" t="s">
        <v>6</v>
      </c>
      <c r="D28" s="20">
        <v>300</v>
      </c>
      <c r="E28" t="str">
        <f>_xlfn.XLOOKUP(Budget!$C28,Actuals!$J$5:$J$14,Actuals!$K$5:$K$14)</f>
        <v>Expense</v>
      </c>
    </row>
    <row r="29" spans="2:5" ht="15.6" x14ac:dyDescent="0.3">
      <c r="B29" s="1" t="s">
        <v>49</v>
      </c>
      <c r="C29" s="1" t="s">
        <v>25</v>
      </c>
      <c r="D29" s="20">
        <v>2200</v>
      </c>
      <c r="E29" t="str">
        <f>_xlfn.XLOOKUP(Budget!$C29,Actuals!$J$5:$J$14,Actuals!$K$5:$K$14)</f>
        <v>Income</v>
      </c>
    </row>
    <row r="30" spans="2:5" ht="15.6" x14ac:dyDescent="0.3">
      <c r="B30" s="1" t="s">
        <v>49</v>
      </c>
      <c r="C30" s="1" t="s">
        <v>28</v>
      </c>
      <c r="D30" s="20">
        <v>500</v>
      </c>
      <c r="E30" t="str">
        <f>_xlfn.XLOOKUP(Budget!$C30,Actuals!$J$5:$J$14,Actuals!$K$5:$K$14)</f>
        <v>Income</v>
      </c>
    </row>
    <row r="31" spans="2:5" ht="15.6" x14ac:dyDescent="0.3">
      <c r="B31" s="1" t="s">
        <v>49</v>
      </c>
      <c r="C31" s="1" t="s">
        <v>30</v>
      </c>
      <c r="D31" s="20">
        <v>100</v>
      </c>
      <c r="E31" t="str">
        <f>_xlfn.XLOOKUP(Budget!$C31,Actuals!$J$5:$J$14,Actuals!$K$5:$K$14)</f>
        <v>Income</v>
      </c>
    </row>
    <row r="32" spans="2:5" ht="15.6" x14ac:dyDescent="0.3">
      <c r="B32" s="1" t="s">
        <v>50</v>
      </c>
      <c r="C32" s="1" t="s">
        <v>1</v>
      </c>
      <c r="D32" s="20">
        <v>850</v>
      </c>
      <c r="E32" t="str">
        <f>_xlfn.XLOOKUP(Budget!$C32,Actuals!$J$5:$J$14,Actuals!$K$5:$K$14)</f>
        <v>Expense</v>
      </c>
    </row>
    <row r="33" spans="2:5" ht="15.6" x14ac:dyDescent="0.3">
      <c r="B33" s="1" t="s">
        <v>50</v>
      </c>
      <c r="C33" s="1" t="s">
        <v>4</v>
      </c>
      <c r="D33" s="20">
        <v>200</v>
      </c>
      <c r="E33" t="str">
        <f>_xlfn.XLOOKUP(Budget!$C33,Actuals!$J$5:$J$14,Actuals!$K$5:$K$14)</f>
        <v>Expense</v>
      </c>
    </row>
    <row r="34" spans="2:5" ht="15.6" x14ac:dyDescent="0.3">
      <c r="B34" s="1" t="s">
        <v>50</v>
      </c>
      <c r="C34" s="1" t="s">
        <v>2</v>
      </c>
      <c r="D34" s="20">
        <v>75</v>
      </c>
      <c r="E34" t="str">
        <f>_xlfn.XLOOKUP(Budget!$C34,Actuals!$J$5:$J$14,Actuals!$K$5:$K$14)</f>
        <v>Expense</v>
      </c>
    </row>
    <row r="35" spans="2:5" ht="15.6" x14ac:dyDescent="0.3">
      <c r="B35" s="1" t="s">
        <v>50</v>
      </c>
      <c r="C35" s="1" t="s">
        <v>20</v>
      </c>
      <c r="D35" s="20">
        <v>550</v>
      </c>
      <c r="E35" t="str">
        <f>_xlfn.XLOOKUP(Budget!$C35,Actuals!$J$5:$J$14,Actuals!$K$5:$K$14)</f>
        <v>Expense</v>
      </c>
    </row>
    <row r="36" spans="2:5" ht="15.6" x14ac:dyDescent="0.3">
      <c r="B36" s="1" t="s">
        <v>50</v>
      </c>
      <c r="C36" s="1" t="s">
        <v>5</v>
      </c>
      <c r="D36" s="20">
        <v>400</v>
      </c>
      <c r="E36" t="str">
        <f>_xlfn.XLOOKUP(Budget!$C36,Actuals!$J$5:$J$14,Actuals!$K$5:$K$14)</f>
        <v>Expense</v>
      </c>
    </row>
    <row r="37" spans="2:5" ht="15.6" x14ac:dyDescent="0.3">
      <c r="B37" s="1" t="s">
        <v>50</v>
      </c>
      <c r="C37" s="1" t="s">
        <v>6</v>
      </c>
      <c r="D37" s="20">
        <v>300</v>
      </c>
      <c r="E37" t="str">
        <f>_xlfn.XLOOKUP(Budget!$C37,Actuals!$J$5:$J$14,Actuals!$K$5:$K$14)</f>
        <v>Expense</v>
      </c>
    </row>
    <row r="38" spans="2:5" ht="15.6" x14ac:dyDescent="0.3">
      <c r="B38" s="1" t="s">
        <v>50</v>
      </c>
      <c r="C38" s="1" t="s">
        <v>25</v>
      </c>
      <c r="D38" s="20">
        <v>2200</v>
      </c>
      <c r="E38" t="str">
        <f>_xlfn.XLOOKUP(Budget!$C38,Actuals!$J$5:$J$14,Actuals!$K$5:$K$14)</f>
        <v>Income</v>
      </c>
    </row>
    <row r="39" spans="2:5" ht="15.6" x14ac:dyDescent="0.3">
      <c r="B39" s="1" t="s">
        <v>50</v>
      </c>
      <c r="C39" s="1" t="s">
        <v>28</v>
      </c>
      <c r="D39" s="20">
        <v>500</v>
      </c>
      <c r="E39" t="str">
        <f>_xlfn.XLOOKUP(Budget!$C39,Actuals!$J$5:$J$14,Actuals!$K$5:$K$14)</f>
        <v>Income</v>
      </c>
    </row>
    <row r="40" spans="2:5" ht="15.6" x14ac:dyDescent="0.3">
      <c r="B40" s="1" t="s">
        <v>50</v>
      </c>
      <c r="C40" s="1" t="s">
        <v>30</v>
      </c>
      <c r="D40" s="20">
        <v>100</v>
      </c>
      <c r="E40" t="str">
        <f>_xlfn.XLOOKUP(Budget!$C40,Actuals!$J$5:$J$14,Actuals!$K$5:$K$14)</f>
        <v>Income</v>
      </c>
    </row>
    <row r="41" spans="2:5" ht="15.6" x14ac:dyDescent="0.3">
      <c r="B41" s="1" t="s">
        <v>51</v>
      </c>
      <c r="C41" s="1" t="s">
        <v>1</v>
      </c>
      <c r="D41" s="20">
        <v>850</v>
      </c>
      <c r="E41" t="str">
        <f>_xlfn.XLOOKUP(Budget!$C41,Actuals!$J$5:$J$14,Actuals!$K$5:$K$14)</f>
        <v>Expense</v>
      </c>
    </row>
    <row r="42" spans="2:5" ht="15.6" x14ac:dyDescent="0.3">
      <c r="B42" s="1" t="s">
        <v>51</v>
      </c>
      <c r="C42" s="1" t="s">
        <v>4</v>
      </c>
      <c r="D42" s="20">
        <v>200</v>
      </c>
      <c r="E42" t="str">
        <f>_xlfn.XLOOKUP(Budget!$C42,Actuals!$J$5:$J$14,Actuals!$K$5:$K$14)</f>
        <v>Expense</v>
      </c>
    </row>
    <row r="43" spans="2:5" ht="15.6" x14ac:dyDescent="0.3">
      <c r="B43" s="1" t="s">
        <v>51</v>
      </c>
      <c r="C43" s="1" t="s">
        <v>2</v>
      </c>
      <c r="D43" s="20">
        <v>75</v>
      </c>
      <c r="E43" t="str">
        <f>_xlfn.XLOOKUP(Budget!$C43,Actuals!$J$5:$J$14,Actuals!$K$5:$K$14)</f>
        <v>Expense</v>
      </c>
    </row>
    <row r="44" spans="2:5" ht="15.6" x14ac:dyDescent="0.3">
      <c r="B44" s="1" t="s">
        <v>51</v>
      </c>
      <c r="C44" s="1" t="s">
        <v>20</v>
      </c>
      <c r="D44" s="20">
        <v>550</v>
      </c>
      <c r="E44" t="str">
        <f>_xlfn.XLOOKUP(Budget!$C44,Actuals!$J$5:$J$14,Actuals!$K$5:$K$14)</f>
        <v>Expense</v>
      </c>
    </row>
    <row r="45" spans="2:5" ht="15.6" x14ac:dyDescent="0.3">
      <c r="B45" s="1" t="s">
        <v>51</v>
      </c>
      <c r="C45" s="1" t="s">
        <v>5</v>
      </c>
      <c r="D45" s="20">
        <v>400</v>
      </c>
      <c r="E45" t="str">
        <f>_xlfn.XLOOKUP(Budget!$C45,Actuals!$J$5:$J$14,Actuals!$K$5:$K$14)</f>
        <v>Expense</v>
      </c>
    </row>
    <row r="46" spans="2:5" ht="15.6" x14ac:dyDescent="0.3">
      <c r="B46" s="1" t="s">
        <v>51</v>
      </c>
      <c r="C46" s="1" t="s">
        <v>6</v>
      </c>
      <c r="D46" s="20">
        <v>300</v>
      </c>
      <c r="E46" t="str">
        <f>_xlfn.XLOOKUP(Budget!$C46,Actuals!$J$5:$J$14,Actuals!$K$5:$K$14)</f>
        <v>Expense</v>
      </c>
    </row>
    <row r="47" spans="2:5" ht="15.6" x14ac:dyDescent="0.3">
      <c r="B47" s="1" t="s">
        <v>51</v>
      </c>
      <c r="C47" s="1" t="s">
        <v>25</v>
      </c>
      <c r="D47" s="20">
        <v>2200</v>
      </c>
      <c r="E47" t="str">
        <f>_xlfn.XLOOKUP(Budget!$C47,Actuals!$J$5:$J$14,Actuals!$K$5:$K$14)</f>
        <v>Income</v>
      </c>
    </row>
    <row r="48" spans="2:5" ht="15.6" x14ac:dyDescent="0.3">
      <c r="B48" s="1" t="s">
        <v>51</v>
      </c>
      <c r="C48" s="1" t="s">
        <v>28</v>
      </c>
      <c r="D48" s="20">
        <v>500</v>
      </c>
      <c r="E48" t="str">
        <f>_xlfn.XLOOKUP(Budget!$C48,Actuals!$J$5:$J$14,Actuals!$K$5:$K$14)</f>
        <v>Income</v>
      </c>
    </row>
    <row r="49" spans="2:5" ht="15.6" x14ac:dyDescent="0.3">
      <c r="B49" s="1" t="s">
        <v>51</v>
      </c>
      <c r="C49" s="1" t="s">
        <v>30</v>
      </c>
      <c r="D49" s="20">
        <v>100</v>
      </c>
      <c r="E49" t="str">
        <f>_xlfn.XLOOKUP(Budget!$C49,Actuals!$J$5:$J$14,Actuals!$K$5:$K$14)</f>
        <v>Income</v>
      </c>
    </row>
    <row r="50" spans="2:5" ht="15.6" x14ac:dyDescent="0.3">
      <c r="B50" s="1" t="s">
        <v>52</v>
      </c>
      <c r="C50" s="1" t="s">
        <v>1</v>
      </c>
      <c r="D50" s="20">
        <v>850</v>
      </c>
      <c r="E50" t="str">
        <f>_xlfn.XLOOKUP(Budget!$C50,Actuals!$J$5:$J$14,Actuals!$K$5:$K$14)</f>
        <v>Expense</v>
      </c>
    </row>
    <row r="51" spans="2:5" ht="15.6" x14ac:dyDescent="0.3">
      <c r="B51" s="1" t="s">
        <v>52</v>
      </c>
      <c r="C51" s="1" t="s">
        <v>4</v>
      </c>
      <c r="D51" s="20">
        <v>200</v>
      </c>
      <c r="E51" t="str">
        <f>_xlfn.XLOOKUP(Budget!$C51,Actuals!$J$5:$J$14,Actuals!$K$5:$K$14)</f>
        <v>Expense</v>
      </c>
    </row>
    <row r="52" spans="2:5" ht="15.6" x14ac:dyDescent="0.3">
      <c r="B52" s="1" t="s">
        <v>52</v>
      </c>
      <c r="C52" s="1" t="s">
        <v>2</v>
      </c>
      <c r="D52" s="20">
        <v>75</v>
      </c>
      <c r="E52" t="str">
        <f>_xlfn.XLOOKUP(Budget!$C52,Actuals!$J$5:$J$14,Actuals!$K$5:$K$14)</f>
        <v>Expense</v>
      </c>
    </row>
    <row r="53" spans="2:5" ht="15.6" x14ac:dyDescent="0.3">
      <c r="B53" s="1" t="s">
        <v>52</v>
      </c>
      <c r="C53" s="1" t="s">
        <v>20</v>
      </c>
      <c r="D53" s="20">
        <v>550</v>
      </c>
      <c r="E53" t="str">
        <f>_xlfn.XLOOKUP(Budget!$C53,Actuals!$J$5:$J$14,Actuals!$K$5:$K$14)</f>
        <v>Expense</v>
      </c>
    </row>
    <row r="54" spans="2:5" ht="15.6" x14ac:dyDescent="0.3">
      <c r="B54" s="1" t="s">
        <v>52</v>
      </c>
      <c r="C54" s="1" t="s">
        <v>5</v>
      </c>
      <c r="D54" s="20">
        <v>400</v>
      </c>
      <c r="E54" t="str">
        <f>_xlfn.XLOOKUP(Budget!$C54,Actuals!$J$5:$J$14,Actuals!$K$5:$K$14)</f>
        <v>Expense</v>
      </c>
    </row>
    <row r="55" spans="2:5" ht="15.6" x14ac:dyDescent="0.3">
      <c r="B55" s="1" t="s">
        <v>52</v>
      </c>
      <c r="C55" s="1" t="s">
        <v>6</v>
      </c>
      <c r="D55" s="20">
        <v>300</v>
      </c>
      <c r="E55" t="str">
        <f>_xlfn.XLOOKUP(Budget!$C55,Actuals!$J$5:$J$14,Actuals!$K$5:$K$14)</f>
        <v>Expense</v>
      </c>
    </row>
    <row r="56" spans="2:5" ht="15.6" x14ac:dyDescent="0.3">
      <c r="B56" s="1" t="s">
        <v>52</v>
      </c>
      <c r="C56" s="1" t="s">
        <v>25</v>
      </c>
      <c r="D56" s="20">
        <v>2200</v>
      </c>
      <c r="E56" t="str">
        <f>_xlfn.XLOOKUP(Budget!$C56,Actuals!$J$5:$J$14,Actuals!$K$5:$K$14)</f>
        <v>Income</v>
      </c>
    </row>
    <row r="57" spans="2:5" ht="15.6" x14ac:dyDescent="0.3">
      <c r="B57" s="1" t="s">
        <v>52</v>
      </c>
      <c r="C57" s="1" t="s">
        <v>28</v>
      </c>
      <c r="D57" s="20">
        <v>500</v>
      </c>
      <c r="E57" t="str">
        <f>_xlfn.XLOOKUP(Budget!$C57,Actuals!$J$5:$J$14,Actuals!$K$5:$K$14)</f>
        <v>Income</v>
      </c>
    </row>
    <row r="58" spans="2:5" ht="15.6" x14ac:dyDescent="0.3">
      <c r="B58" s="1" t="s">
        <v>52</v>
      </c>
      <c r="C58" s="1" t="s">
        <v>30</v>
      </c>
      <c r="D58" s="20">
        <v>100</v>
      </c>
      <c r="E58" t="str">
        <f>_xlfn.XLOOKUP(Budget!$C58,Actuals!$J$5:$J$14,Actuals!$K$5:$K$14)</f>
        <v>Income</v>
      </c>
    </row>
    <row r="59" spans="2:5" ht="15.6" x14ac:dyDescent="0.3">
      <c r="B59" s="1" t="s">
        <v>53</v>
      </c>
      <c r="C59" s="1" t="s">
        <v>1</v>
      </c>
      <c r="D59" s="20">
        <v>850</v>
      </c>
      <c r="E59" t="str">
        <f>_xlfn.XLOOKUP(Budget!$C59,Actuals!$J$5:$J$14,Actuals!$K$5:$K$14)</f>
        <v>Expense</v>
      </c>
    </row>
    <row r="60" spans="2:5" ht="15.6" x14ac:dyDescent="0.3">
      <c r="B60" s="1" t="s">
        <v>53</v>
      </c>
      <c r="C60" s="1" t="s">
        <v>4</v>
      </c>
      <c r="D60" s="20">
        <v>200</v>
      </c>
      <c r="E60" t="str">
        <f>_xlfn.XLOOKUP(Budget!$C60,Actuals!$J$5:$J$14,Actuals!$K$5:$K$14)</f>
        <v>Expense</v>
      </c>
    </row>
    <row r="61" spans="2:5" ht="15.6" x14ac:dyDescent="0.3">
      <c r="B61" s="1" t="s">
        <v>53</v>
      </c>
      <c r="C61" s="1" t="s">
        <v>2</v>
      </c>
      <c r="D61" s="20">
        <v>75</v>
      </c>
      <c r="E61" t="str">
        <f>_xlfn.XLOOKUP(Budget!$C61,Actuals!$J$5:$J$14,Actuals!$K$5:$K$14)</f>
        <v>Expense</v>
      </c>
    </row>
    <row r="62" spans="2:5" ht="15.6" x14ac:dyDescent="0.3">
      <c r="B62" s="1" t="s">
        <v>53</v>
      </c>
      <c r="C62" s="1" t="s">
        <v>20</v>
      </c>
      <c r="D62" s="20">
        <v>550</v>
      </c>
      <c r="E62" t="str">
        <f>_xlfn.XLOOKUP(Budget!$C62,Actuals!$J$5:$J$14,Actuals!$K$5:$K$14)</f>
        <v>Expense</v>
      </c>
    </row>
    <row r="63" spans="2:5" ht="15.6" x14ac:dyDescent="0.3">
      <c r="B63" s="1" t="s">
        <v>53</v>
      </c>
      <c r="C63" s="1" t="s">
        <v>5</v>
      </c>
      <c r="D63" s="20">
        <v>400</v>
      </c>
      <c r="E63" t="str">
        <f>_xlfn.XLOOKUP(Budget!$C63,Actuals!$J$5:$J$14,Actuals!$K$5:$K$14)</f>
        <v>Expense</v>
      </c>
    </row>
    <row r="64" spans="2:5" ht="15.6" x14ac:dyDescent="0.3">
      <c r="B64" s="1" t="s">
        <v>53</v>
      </c>
      <c r="C64" s="1" t="s">
        <v>6</v>
      </c>
      <c r="D64" s="20">
        <v>300</v>
      </c>
      <c r="E64" t="str">
        <f>_xlfn.XLOOKUP(Budget!$C64,Actuals!$J$5:$J$14,Actuals!$K$5:$K$14)</f>
        <v>Expense</v>
      </c>
    </row>
    <row r="65" spans="2:5" ht="15.6" x14ac:dyDescent="0.3">
      <c r="B65" s="1" t="s">
        <v>53</v>
      </c>
      <c r="C65" s="1" t="s">
        <v>25</v>
      </c>
      <c r="D65" s="20">
        <v>2200</v>
      </c>
      <c r="E65" t="str">
        <f>_xlfn.XLOOKUP(Budget!$C65,Actuals!$J$5:$J$14,Actuals!$K$5:$K$14)</f>
        <v>Income</v>
      </c>
    </row>
    <row r="66" spans="2:5" ht="15.6" x14ac:dyDescent="0.3">
      <c r="B66" s="1" t="s">
        <v>53</v>
      </c>
      <c r="C66" s="1" t="s">
        <v>28</v>
      </c>
      <c r="D66" s="20">
        <v>500</v>
      </c>
      <c r="E66" t="str">
        <f>_xlfn.XLOOKUP(Budget!$C66,Actuals!$J$5:$J$14,Actuals!$K$5:$K$14)</f>
        <v>Income</v>
      </c>
    </row>
    <row r="67" spans="2:5" ht="15.6" x14ac:dyDescent="0.3">
      <c r="B67" s="1" t="s">
        <v>53</v>
      </c>
      <c r="C67" s="1" t="s">
        <v>30</v>
      </c>
      <c r="D67" s="20">
        <v>100</v>
      </c>
      <c r="E67" t="str">
        <f>_xlfn.XLOOKUP(Budget!$C67,Actuals!$J$5:$J$14,Actuals!$K$5:$K$14)</f>
        <v>Income</v>
      </c>
    </row>
    <row r="68" spans="2:5" ht="15.6" x14ac:dyDescent="0.3">
      <c r="B68" s="1" t="s">
        <v>54</v>
      </c>
      <c r="C68" s="1" t="s">
        <v>1</v>
      </c>
      <c r="D68" s="20">
        <v>850</v>
      </c>
      <c r="E68" t="str">
        <f>_xlfn.XLOOKUP(Budget!$C68,Actuals!$J$5:$J$14,Actuals!$K$5:$K$14)</f>
        <v>Expense</v>
      </c>
    </row>
    <row r="69" spans="2:5" ht="15.6" x14ac:dyDescent="0.3">
      <c r="B69" s="1" t="s">
        <v>54</v>
      </c>
      <c r="C69" s="1" t="s">
        <v>4</v>
      </c>
      <c r="D69" s="20">
        <v>200</v>
      </c>
      <c r="E69" t="str">
        <f>_xlfn.XLOOKUP(Budget!$C69,Actuals!$J$5:$J$14,Actuals!$K$5:$K$14)</f>
        <v>Expense</v>
      </c>
    </row>
    <row r="70" spans="2:5" ht="15.6" x14ac:dyDescent="0.3">
      <c r="B70" s="1" t="s">
        <v>54</v>
      </c>
      <c r="C70" s="1" t="s">
        <v>2</v>
      </c>
      <c r="D70" s="20">
        <v>75</v>
      </c>
      <c r="E70" t="str">
        <f>_xlfn.XLOOKUP(Budget!$C70,Actuals!$J$5:$J$14,Actuals!$K$5:$K$14)</f>
        <v>Expense</v>
      </c>
    </row>
    <row r="71" spans="2:5" ht="15.6" x14ac:dyDescent="0.3">
      <c r="B71" s="1" t="s">
        <v>54</v>
      </c>
      <c r="C71" s="1" t="s">
        <v>20</v>
      </c>
      <c r="D71" s="20">
        <v>550</v>
      </c>
      <c r="E71" t="str">
        <f>_xlfn.XLOOKUP(Budget!$C71,Actuals!$J$5:$J$14,Actuals!$K$5:$K$14)</f>
        <v>Expense</v>
      </c>
    </row>
    <row r="72" spans="2:5" ht="15.6" x14ac:dyDescent="0.3">
      <c r="B72" s="1" t="s">
        <v>54</v>
      </c>
      <c r="C72" s="1" t="s">
        <v>5</v>
      </c>
      <c r="D72" s="20">
        <v>400</v>
      </c>
      <c r="E72" t="str">
        <f>_xlfn.XLOOKUP(Budget!$C72,Actuals!$J$5:$J$14,Actuals!$K$5:$K$14)</f>
        <v>Expense</v>
      </c>
    </row>
    <row r="73" spans="2:5" ht="15.6" x14ac:dyDescent="0.3">
      <c r="B73" s="1" t="s">
        <v>54</v>
      </c>
      <c r="C73" s="1" t="s">
        <v>6</v>
      </c>
      <c r="D73" s="20">
        <v>300</v>
      </c>
      <c r="E73" t="str">
        <f>_xlfn.XLOOKUP(Budget!$C73,Actuals!$J$5:$J$14,Actuals!$K$5:$K$14)</f>
        <v>Expense</v>
      </c>
    </row>
    <row r="74" spans="2:5" ht="15.6" x14ac:dyDescent="0.3">
      <c r="B74" s="1" t="s">
        <v>54</v>
      </c>
      <c r="C74" s="1" t="s">
        <v>25</v>
      </c>
      <c r="D74" s="20">
        <v>2200</v>
      </c>
      <c r="E74" t="str">
        <f>_xlfn.XLOOKUP(Budget!$C74,Actuals!$J$5:$J$14,Actuals!$K$5:$K$14)</f>
        <v>Income</v>
      </c>
    </row>
    <row r="75" spans="2:5" ht="15.6" x14ac:dyDescent="0.3">
      <c r="B75" s="1" t="s">
        <v>54</v>
      </c>
      <c r="C75" s="1" t="s">
        <v>28</v>
      </c>
      <c r="D75" s="20">
        <v>500</v>
      </c>
      <c r="E75" t="str">
        <f>_xlfn.XLOOKUP(Budget!$C75,Actuals!$J$5:$J$14,Actuals!$K$5:$K$14)</f>
        <v>Income</v>
      </c>
    </row>
    <row r="76" spans="2:5" ht="15.6" x14ac:dyDescent="0.3">
      <c r="B76" s="1" t="s">
        <v>54</v>
      </c>
      <c r="C76" s="1" t="s">
        <v>30</v>
      </c>
      <c r="D76" s="20">
        <v>100</v>
      </c>
      <c r="E76" t="str">
        <f>_xlfn.XLOOKUP(Budget!$C76,Actuals!$J$5:$J$14,Actuals!$K$5:$K$14)</f>
        <v>Income</v>
      </c>
    </row>
    <row r="77" spans="2:5" ht="15.6" x14ac:dyDescent="0.3">
      <c r="B77" s="1" t="s">
        <v>55</v>
      </c>
      <c r="C77" s="1" t="s">
        <v>1</v>
      </c>
      <c r="D77" s="20">
        <v>850</v>
      </c>
      <c r="E77" t="str">
        <f>_xlfn.XLOOKUP(Budget!$C77,Actuals!$J$5:$J$14,Actuals!$K$5:$K$14)</f>
        <v>Expense</v>
      </c>
    </row>
    <row r="78" spans="2:5" ht="15.6" x14ac:dyDescent="0.3">
      <c r="B78" s="1" t="s">
        <v>55</v>
      </c>
      <c r="C78" s="1" t="s">
        <v>4</v>
      </c>
      <c r="D78" s="20">
        <v>200</v>
      </c>
      <c r="E78" t="str">
        <f>_xlfn.XLOOKUP(Budget!$C78,Actuals!$J$5:$J$14,Actuals!$K$5:$K$14)</f>
        <v>Expense</v>
      </c>
    </row>
    <row r="79" spans="2:5" ht="15.6" x14ac:dyDescent="0.3">
      <c r="B79" s="1" t="s">
        <v>55</v>
      </c>
      <c r="C79" s="1" t="s">
        <v>2</v>
      </c>
      <c r="D79" s="20">
        <v>75</v>
      </c>
      <c r="E79" t="str">
        <f>_xlfn.XLOOKUP(Budget!$C79,Actuals!$J$5:$J$14,Actuals!$K$5:$K$14)</f>
        <v>Expense</v>
      </c>
    </row>
    <row r="80" spans="2:5" ht="15.6" x14ac:dyDescent="0.3">
      <c r="B80" s="1" t="s">
        <v>55</v>
      </c>
      <c r="C80" s="1" t="s">
        <v>20</v>
      </c>
      <c r="D80" s="20">
        <v>550</v>
      </c>
      <c r="E80" t="str">
        <f>_xlfn.XLOOKUP(Budget!$C80,Actuals!$J$5:$J$14,Actuals!$K$5:$K$14)</f>
        <v>Expense</v>
      </c>
    </row>
    <row r="81" spans="2:5" ht="15.6" x14ac:dyDescent="0.3">
      <c r="B81" s="1" t="s">
        <v>55</v>
      </c>
      <c r="C81" s="1" t="s">
        <v>5</v>
      </c>
      <c r="D81" s="20">
        <v>400</v>
      </c>
      <c r="E81" t="str">
        <f>_xlfn.XLOOKUP(Budget!$C81,Actuals!$J$5:$J$14,Actuals!$K$5:$K$14)</f>
        <v>Expense</v>
      </c>
    </row>
    <row r="82" spans="2:5" ht="15.6" x14ac:dyDescent="0.3">
      <c r="B82" s="1" t="s">
        <v>55</v>
      </c>
      <c r="C82" s="1" t="s">
        <v>6</v>
      </c>
      <c r="D82" s="20">
        <v>300</v>
      </c>
      <c r="E82" t="str">
        <f>_xlfn.XLOOKUP(Budget!$C82,Actuals!$J$5:$J$14,Actuals!$K$5:$K$14)</f>
        <v>Expense</v>
      </c>
    </row>
    <row r="83" spans="2:5" ht="15.6" x14ac:dyDescent="0.3">
      <c r="B83" s="1" t="s">
        <v>55</v>
      </c>
      <c r="C83" s="1" t="s">
        <v>25</v>
      </c>
      <c r="D83" s="20">
        <v>2200</v>
      </c>
      <c r="E83" t="str">
        <f>_xlfn.XLOOKUP(Budget!$C83,Actuals!$J$5:$J$14,Actuals!$K$5:$K$14)</f>
        <v>Income</v>
      </c>
    </row>
    <row r="84" spans="2:5" ht="15.6" x14ac:dyDescent="0.3">
      <c r="B84" s="1" t="s">
        <v>55</v>
      </c>
      <c r="C84" s="1" t="s">
        <v>28</v>
      </c>
      <c r="D84" s="20">
        <v>500</v>
      </c>
      <c r="E84" t="str">
        <f>_xlfn.XLOOKUP(Budget!$C84,Actuals!$J$5:$J$14,Actuals!$K$5:$K$14)</f>
        <v>Income</v>
      </c>
    </row>
    <row r="85" spans="2:5" ht="15.6" x14ac:dyDescent="0.3">
      <c r="B85" s="1" t="s">
        <v>55</v>
      </c>
      <c r="C85" s="1" t="s">
        <v>30</v>
      </c>
      <c r="D85" s="20">
        <v>100</v>
      </c>
      <c r="E85" t="str">
        <f>_xlfn.XLOOKUP(Budget!$C85,Actuals!$J$5:$J$14,Actuals!$K$5:$K$14)</f>
        <v>Income</v>
      </c>
    </row>
    <row r="86" spans="2:5" ht="15.6" x14ac:dyDescent="0.3">
      <c r="B86" s="1" t="s">
        <v>56</v>
      </c>
      <c r="C86" s="1" t="s">
        <v>1</v>
      </c>
      <c r="D86" s="20">
        <v>850</v>
      </c>
      <c r="E86" t="str">
        <f>_xlfn.XLOOKUP(Budget!$C86,Actuals!$J$5:$J$14,Actuals!$K$5:$K$14)</f>
        <v>Expense</v>
      </c>
    </row>
    <row r="87" spans="2:5" ht="15.6" x14ac:dyDescent="0.3">
      <c r="B87" s="1" t="s">
        <v>56</v>
      </c>
      <c r="C87" s="1" t="s">
        <v>4</v>
      </c>
      <c r="D87" s="20">
        <v>200</v>
      </c>
      <c r="E87" t="str">
        <f>_xlfn.XLOOKUP(Budget!$C87,Actuals!$J$5:$J$14,Actuals!$K$5:$K$14)</f>
        <v>Expense</v>
      </c>
    </row>
    <row r="88" spans="2:5" ht="15.6" x14ac:dyDescent="0.3">
      <c r="B88" s="1" t="s">
        <v>56</v>
      </c>
      <c r="C88" s="1" t="s">
        <v>2</v>
      </c>
      <c r="D88" s="20">
        <v>75</v>
      </c>
      <c r="E88" t="str">
        <f>_xlfn.XLOOKUP(Budget!$C88,Actuals!$J$5:$J$14,Actuals!$K$5:$K$14)</f>
        <v>Expense</v>
      </c>
    </row>
    <row r="89" spans="2:5" ht="15.6" x14ac:dyDescent="0.3">
      <c r="B89" s="1" t="s">
        <v>56</v>
      </c>
      <c r="C89" s="1" t="s">
        <v>20</v>
      </c>
      <c r="D89" s="20">
        <v>550</v>
      </c>
      <c r="E89" t="str">
        <f>_xlfn.XLOOKUP(Budget!$C89,Actuals!$J$5:$J$14,Actuals!$K$5:$K$14)</f>
        <v>Expense</v>
      </c>
    </row>
    <row r="90" spans="2:5" ht="15.6" x14ac:dyDescent="0.3">
      <c r="B90" s="1" t="s">
        <v>56</v>
      </c>
      <c r="C90" s="1" t="s">
        <v>5</v>
      </c>
      <c r="D90" s="20">
        <v>400</v>
      </c>
      <c r="E90" t="str">
        <f>_xlfn.XLOOKUP(Budget!$C90,Actuals!$J$5:$J$14,Actuals!$K$5:$K$14)</f>
        <v>Expense</v>
      </c>
    </row>
    <row r="91" spans="2:5" ht="15.6" x14ac:dyDescent="0.3">
      <c r="B91" s="1" t="s">
        <v>56</v>
      </c>
      <c r="C91" s="1" t="s">
        <v>6</v>
      </c>
      <c r="D91" s="20">
        <v>300</v>
      </c>
      <c r="E91" t="str">
        <f>_xlfn.XLOOKUP(Budget!$C91,Actuals!$J$5:$J$14,Actuals!$K$5:$K$14)</f>
        <v>Expense</v>
      </c>
    </row>
    <row r="92" spans="2:5" ht="15.6" x14ac:dyDescent="0.3">
      <c r="B92" s="1" t="s">
        <v>56</v>
      </c>
      <c r="C92" s="1" t="s">
        <v>25</v>
      </c>
      <c r="D92" s="20">
        <v>2200</v>
      </c>
      <c r="E92" t="str">
        <f>_xlfn.XLOOKUP(Budget!$C92,Actuals!$J$5:$J$14,Actuals!$K$5:$K$14)</f>
        <v>Income</v>
      </c>
    </row>
    <row r="93" spans="2:5" ht="15.6" x14ac:dyDescent="0.3">
      <c r="B93" s="1" t="s">
        <v>56</v>
      </c>
      <c r="C93" s="1" t="s">
        <v>28</v>
      </c>
      <c r="D93" s="20">
        <v>500</v>
      </c>
      <c r="E93" t="str">
        <f>_xlfn.XLOOKUP(Budget!$C93,Actuals!$J$5:$J$14,Actuals!$K$5:$K$14)</f>
        <v>Income</v>
      </c>
    </row>
    <row r="94" spans="2:5" ht="15.6" x14ac:dyDescent="0.3">
      <c r="B94" s="1" t="s">
        <v>56</v>
      </c>
      <c r="C94" s="1" t="s">
        <v>30</v>
      </c>
      <c r="D94" s="20">
        <v>100</v>
      </c>
      <c r="E94" t="str">
        <f>_xlfn.XLOOKUP(Budget!$C94,Actuals!$J$5:$J$14,Actuals!$K$5:$K$14)</f>
        <v>Income</v>
      </c>
    </row>
    <row r="95" spans="2:5" ht="15.6" x14ac:dyDescent="0.3">
      <c r="B95" s="1" t="s">
        <v>57</v>
      </c>
      <c r="C95" s="1" t="s">
        <v>1</v>
      </c>
      <c r="D95" s="20">
        <v>850</v>
      </c>
      <c r="E95" t="str">
        <f>_xlfn.XLOOKUP(Budget!$C95,Actuals!$J$5:$J$14,Actuals!$K$5:$K$14)</f>
        <v>Expense</v>
      </c>
    </row>
    <row r="96" spans="2:5" ht="15.6" x14ac:dyDescent="0.3">
      <c r="B96" s="1" t="s">
        <v>57</v>
      </c>
      <c r="C96" s="1" t="s">
        <v>4</v>
      </c>
      <c r="D96" s="20">
        <v>200</v>
      </c>
      <c r="E96" t="str">
        <f>_xlfn.XLOOKUP(Budget!$C96,Actuals!$J$5:$J$14,Actuals!$K$5:$K$14)</f>
        <v>Expense</v>
      </c>
    </row>
    <row r="97" spans="2:5" ht="15.6" x14ac:dyDescent="0.3">
      <c r="B97" s="1" t="s">
        <v>57</v>
      </c>
      <c r="C97" s="1" t="s">
        <v>2</v>
      </c>
      <c r="D97" s="20">
        <v>75</v>
      </c>
      <c r="E97" t="str">
        <f>_xlfn.XLOOKUP(Budget!$C97,Actuals!$J$5:$J$14,Actuals!$K$5:$K$14)</f>
        <v>Expense</v>
      </c>
    </row>
    <row r="98" spans="2:5" ht="15.6" x14ac:dyDescent="0.3">
      <c r="B98" s="1" t="s">
        <v>57</v>
      </c>
      <c r="C98" s="1" t="s">
        <v>20</v>
      </c>
      <c r="D98" s="20">
        <v>550</v>
      </c>
      <c r="E98" t="str">
        <f>_xlfn.XLOOKUP(Budget!$C98,Actuals!$J$5:$J$14,Actuals!$K$5:$K$14)</f>
        <v>Expense</v>
      </c>
    </row>
    <row r="99" spans="2:5" ht="15.6" x14ac:dyDescent="0.3">
      <c r="B99" s="1" t="s">
        <v>57</v>
      </c>
      <c r="C99" s="1" t="s">
        <v>5</v>
      </c>
      <c r="D99" s="20">
        <v>400</v>
      </c>
      <c r="E99" t="str">
        <f>_xlfn.XLOOKUP(Budget!$C99,Actuals!$J$5:$J$14,Actuals!$K$5:$K$14)</f>
        <v>Expense</v>
      </c>
    </row>
    <row r="100" spans="2:5" ht="15.6" x14ac:dyDescent="0.3">
      <c r="B100" s="1" t="s">
        <v>57</v>
      </c>
      <c r="C100" s="1" t="s">
        <v>6</v>
      </c>
      <c r="D100" s="20">
        <v>300</v>
      </c>
      <c r="E100" t="str">
        <f>_xlfn.XLOOKUP(Budget!$C100,Actuals!$J$5:$J$14,Actuals!$K$5:$K$14)</f>
        <v>Expense</v>
      </c>
    </row>
    <row r="101" spans="2:5" ht="15.6" x14ac:dyDescent="0.3">
      <c r="B101" s="1" t="s">
        <v>57</v>
      </c>
      <c r="C101" s="1" t="s">
        <v>25</v>
      </c>
      <c r="D101" s="20">
        <v>2200</v>
      </c>
      <c r="E101" t="str">
        <f>_xlfn.XLOOKUP(Budget!$C101,Actuals!$J$5:$J$14,Actuals!$K$5:$K$14)</f>
        <v>Income</v>
      </c>
    </row>
    <row r="102" spans="2:5" ht="15.6" x14ac:dyDescent="0.3">
      <c r="B102" s="1" t="s">
        <v>57</v>
      </c>
      <c r="C102" s="1" t="s">
        <v>28</v>
      </c>
      <c r="D102" s="20">
        <v>500</v>
      </c>
      <c r="E102" t="str">
        <f>_xlfn.XLOOKUP(Budget!$C102,Actuals!$J$5:$J$14,Actuals!$K$5:$K$14)</f>
        <v>Income</v>
      </c>
    </row>
    <row r="103" spans="2:5" ht="15.6" x14ac:dyDescent="0.3">
      <c r="B103" s="1" t="s">
        <v>57</v>
      </c>
      <c r="C103" s="1" t="s">
        <v>30</v>
      </c>
      <c r="D103" s="20">
        <v>100</v>
      </c>
      <c r="E103" t="str">
        <f>_xlfn.XLOOKUP(Budget!$C103,Actuals!$J$5:$J$14,Actuals!$K$5:$K$14)</f>
        <v>Income</v>
      </c>
    </row>
    <row r="104" spans="2:5" ht="15.6" x14ac:dyDescent="0.3">
      <c r="B104" s="1" t="s">
        <v>58</v>
      </c>
      <c r="C104" s="1" t="s">
        <v>1</v>
      </c>
      <c r="D104" s="20">
        <v>850</v>
      </c>
      <c r="E104" t="str">
        <f>_xlfn.XLOOKUP(Budget!$C104,Actuals!$J$5:$J$14,Actuals!$K$5:$K$14)</f>
        <v>Expense</v>
      </c>
    </row>
    <row r="105" spans="2:5" ht="15.6" x14ac:dyDescent="0.3">
      <c r="B105" s="1" t="s">
        <v>58</v>
      </c>
      <c r="C105" s="1" t="s">
        <v>4</v>
      </c>
      <c r="D105" s="20">
        <v>200</v>
      </c>
      <c r="E105" t="str">
        <f>_xlfn.XLOOKUP(Budget!$C105,Actuals!$J$5:$J$14,Actuals!$K$5:$K$14)</f>
        <v>Expense</v>
      </c>
    </row>
    <row r="106" spans="2:5" ht="15.6" x14ac:dyDescent="0.3">
      <c r="B106" s="1" t="s">
        <v>58</v>
      </c>
      <c r="C106" s="1" t="s">
        <v>2</v>
      </c>
      <c r="D106" s="20">
        <v>75</v>
      </c>
      <c r="E106" t="str">
        <f>_xlfn.XLOOKUP(Budget!$C106,Actuals!$J$5:$J$14,Actuals!$K$5:$K$14)</f>
        <v>Expense</v>
      </c>
    </row>
    <row r="107" spans="2:5" ht="15.6" x14ac:dyDescent="0.3">
      <c r="B107" s="1" t="s">
        <v>58</v>
      </c>
      <c r="C107" s="1" t="s">
        <v>20</v>
      </c>
      <c r="D107" s="20">
        <v>550</v>
      </c>
      <c r="E107" t="str">
        <f>_xlfn.XLOOKUP(Budget!$C107,Actuals!$J$5:$J$14,Actuals!$K$5:$K$14)</f>
        <v>Expense</v>
      </c>
    </row>
    <row r="108" spans="2:5" ht="15.6" x14ac:dyDescent="0.3">
      <c r="B108" s="1" t="s">
        <v>58</v>
      </c>
      <c r="C108" s="1" t="s">
        <v>5</v>
      </c>
      <c r="D108" s="20">
        <v>400</v>
      </c>
      <c r="E108" t="str">
        <f>_xlfn.XLOOKUP(Budget!$C108,Actuals!$J$5:$J$14,Actuals!$K$5:$K$14)</f>
        <v>Expense</v>
      </c>
    </row>
    <row r="109" spans="2:5" ht="15.6" x14ac:dyDescent="0.3">
      <c r="B109" s="1" t="s">
        <v>58</v>
      </c>
      <c r="C109" s="1" t="s">
        <v>6</v>
      </c>
      <c r="D109" s="20">
        <v>300</v>
      </c>
      <c r="E109" t="str">
        <f>_xlfn.XLOOKUP(Budget!$C109,Actuals!$J$5:$J$14,Actuals!$K$5:$K$14)</f>
        <v>Expense</v>
      </c>
    </row>
    <row r="110" spans="2:5" ht="15.6" x14ac:dyDescent="0.3">
      <c r="B110" s="1" t="s">
        <v>58</v>
      </c>
      <c r="C110" s="1" t="s">
        <v>25</v>
      </c>
      <c r="D110" s="20">
        <v>2200</v>
      </c>
      <c r="E110" t="str">
        <f>_xlfn.XLOOKUP(Budget!$C110,Actuals!$J$5:$J$14,Actuals!$K$5:$K$14)</f>
        <v>Income</v>
      </c>
    </row>
    <row r="111" spans="2:5" ht="15.6" x14ac:dyDescent="0.3">
      <c r="B111" s="1" t="s">
        <v>58</v>
      </c>
      <c r="C111" s="1" t="s">
        <v>28</v>
      </c>
      <c r="D111" s="20">
        <v>500</v>
      </c>
      <c r="E111" t="str">
        <f>_xlfn.XLOOKUP(Budget!$C111,Actuals!$J$5:$J$14,Actuals!$K$5:$K$14)</f>
        <v>Income</v>
      </c>
    </row>
    <row r="112" spans="2:5" ht="15.6" x14ac:dyDescent="0.3">
      <c r="B112" s="1" t="s">
        <v>58</v>
      </c>
      <c r="C112" s="1" t="s">
        <v>30</v>
      </c>
      <c r="D112" s="20">
        <v>100</v>
      </c>
      <c r="E112" t="str">
        <f>_xlfn.XLOOKUP(Budget!$C112,Actuals!$J$5:$J$14,Actuals!$K$5:$K$14)</f>
        <v>Income</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151"/>
  <sheetViews>
    <sheetView showGridLines="0" topLeftCell="A104" workbookViewId="0">
      <selection activeCell="B10" sqref="B10"/>
    </sheetView>
  </sheetViews>
  <sheetFormatPr defaultColWidth="11.19921875" defaultRowHeight="15" customHeight="1" x14ac:dyDescent="0.3"/>
  <cols>
    <col min="1" max="1" width="14.09765625" bestFit="1" customWidth="1"/>
    <col min="2" max="2" width="15.19921875" style="15" bestFit="1" customWidth="1"/>
    <col min="3" max="3" width="8.296875" style="15" bestFit="1" customWidth="1"/>
    <col min="4" max="4" width="6.19921875" style="15" bestFit="1" customWidth="1"/>
    <col min="5" max="6" width="4.8984375" style="15" bestFit="1" customWidth="1"/>
    <col min="7" max="7" width="10.8984375" style="15" bestFit="1" customWidth="1"/>
    <col min="8" max="8" width="4.8984375" bestFit="1" customWidth="1"/>
    <col min="9" max="9" width="6.69921875" bestFit="1" customWidth="1"/>
    <col min="10" max="10" width="10" bestFit="1" customWidth="1"/>
    <col min="11" max="11" width="7.59765625" bestFit="1" customWidth="1"/>
    <col min="12" max="12" width="9.59765625" bestFit="1" customWidth="1"/>
    <col min="13" max="13" width="9.296875" bestFit="1" customWidth="1"/>
    <col min="14" max="14" width="10.8984375" bestFit="1" customWidth="1"/>
    <col min="15" max="26" width="10.59765625" customWidth="1"/>
  </cols>
  <sheetData>
    <row r="2" spans="1:7" ht="15" customHeight="1" x14ac:dyDescent="0.3">
      <c r="A2" s="13" t="s">
        <v>62</v>
      </c>
      <c r="B2" s="16" t="s">
        <v>61</v>
      </c>
      <c r="C2" s="17"/>
      <c r="D2" s="17"/>
      <c r="E2" s="17"/>
      <c r="F2" s="17"/>
      <c r="G2" s="17"/>
    </row>
    <row r="3" spans="1:7" ht="15" customHeight="1" x14ac:dyDescent="0.3">
      <c r="A3" s="13" t="s">
        <v>59</v>
      </c>
      <c r="B3" s="17" t="s">
        <v>47</v>
      </c>
      <c r="C3" s="17" t="s">
        <v>48</v>
      </c>
      <c r="D3" s="17" t="s">
        <v>49</v>
      </c>
      <c r="E3" s="17" t="s">
        <v>50</v>
      </c>
      <c r="F3" s="17" t="s">
        <v>51</v>
      </c>
      <c r="G3" s="17" t="s">
        <v>60</v>
      </c>
    </row>
    <row r="4" spans="1:7" ht="15" customHeight="1" x14ac:dyDescent="0.3">
      <c r="A4" s="14" t="s">
        <v>1</v>
      </c>
      <c r="B4" s="17">
        <v>850</v>
      </c>
      <c r="C4" s="17">
        <v>850</v>
      </c>
      <c r="D4" s="17">
        <v>850</v>
      </c>
      <c r="E4" s="17">
        <v>850</v>
      </c>
      <c r="F4" s="17">
        <v>850</v>
      </c>
      <c r="G4" s="17">
        <v>4250</v>
      </c>
    </row>
    <row r="5" spans="1:7" ht="15" customHeight="1" x14ac:dyDescent="0.3">
      <c r="A5" s="14" t="s">
        <v>60</v>
      </c>
      <c r="B5" s="17">
        <v>850</v>
      </c>
      <c r="C5" s="17">
        <v>850</v>
      </c>
      <c r="D5" s="17">
        <v>850</v>
      </c>
      <c r="E5" s="17">
        <v>850</v>
      </c>
      <c r="F5" s="17">
        <v>850</v>
      </c>
      <c r="G5" s="17">
        <v>4250</v>
      </c>
    </row>
    <row r="7" spans="1:7" ht="15" customHeight="1" x14ac:dyDescent="0.3">
      <c r="A7" s="13" t="s">
        <v>62</v>
      </c>
      <c r="B7" s="16" t="s">
        <v>61</v>
      </c>
      <c r="C7" s="17"/>
      <c r="D7" s="17"/>
      <c r="E7" s="17"/>
      <c r="F7" s="17"/>
      <c r="G7" s="17"/>
    </row>
    <row r="8" spans="1:7" ht="15" customHeight="1" x14ac:dyDescent="0.3">
      <c r="A8" s="13" t="s">
        <v>59</v>
      </c>
      <c r="B8" s="17" t="s">
        <v>47</v>
      </c>
      <c r="C8" s="17" t="s">
        <v>48</v>
      </c>
      <c r="D8" s="17" t="s">
        <v>49</v>
      </c>
      <c r="E8" s="17" t="s">
        <v>50</v>
      </c>
      <c r="F8" s="17" t="s">
        <v>51</v>
      </c>
      <c r="G8" s="17" t="s">
        <v>60</v>
      </c>
    </row>
    <row r="9" spans="1:7" ht="15" customHeight="1" x14ac:dyDescent="0.3">
      <c r="A9" s="14" t="s">
        <v>20</v>
      </c>
      <c r="B9" s="17">
        <v>449</v>
      </c>
      <c r="C9" s="17">
        <v>305</v>
      </c>
      <c r="D9" s="17">
        <v>208</v>
      </c>
      <c r="E9" s="17">
        <v>449</v>
      </c>
      <c r="F9" s="17">
        <v>449</v>
      </c>
      <c r="G9" s="17">
        <v>1860</v>
      </c>
    </row>
    <row r="10" spans="1:7" ht="15" customHeight="1" x14ac:dyDescent="0.3">
      <c r="A10" s="14" t="s">
        <v>60</v>
      </c>
      <c r="B10" s="17">
        <v>449</v>
      </c>
      <c r="C10" s="17">
        <v>305</v>
      </c>
      <c r="D10" s="17">
        <v>208</v>
      </c>
      <c r="E10" s="17">
        <v>449</v>
      </c>
      <c r="F10" s="17">
        <v>449</v>
      </c>
      <c r="G10" s="17">
        <v>1860</v>
      </c>
    </row>
    <row r="12" spans="1:7" ht="15" customHeight="1" x14ac:dyDescent="0.3">
      <c r="A12" s="13" t="s">
        <v>62</v>
      </c>
      <c r="B12" s="16" t="s">
        <v>61</v>
      </c>
      <c r="C12" s="17"/>
      <c r="D12" s="17"/>
      <c r="E12" s="17"/>
      <c r="F12" s="17"/>
      <c r="G12" s="17"/>
    </row>
    <row r="13" spans="1:7" ht="15" customHeight="1" x14ac:dyDescent="0.3">
      <c r="A13" s="13" t="s">
        <v>59</v>
      </c>
      <c r="B13" s="17" t="s">
        <v>47</v>
      </c>
      <c r="C13" s="17" t="s">
        <v>48</v>
      </c>
      <c r="D13" s="17" t="s">
        <v>49</v>
      </c>
      <c r="E13" s="17" t="s">
        <v>50</v>
      </c>
      <c r="F13" s="17" t="s">
        <v>51</v>
      </c>
      <c r="G13" s="17" t="s">
        <v>60</v>
      </c>
    </row>
    <row r="14" spans="1:7" ht="15" customHeight="1" x14ac:dyDescent="0.3">
      <c r="A14" s="14" t="s">
        <v>2</v>
      </c>
      <c r="B14" s="17">
        <v>55</v>
      </c>
      <c r="C14" s="17">
        <v>55</v>
      </c>
      <c r="D14" s="17">
        <v>55</v>
      </c>
      <c r="E14" s="17">
        <v>55</v>
      </c>
      <c r="F14" s="17">
        <v>55</v>
      </c>
      <c r="G14" s="17">
        <v>275</v>
      </c>
    </row>
    <row r="15" spans="1:7" ht="15" customHeight="1" x14ac:dyDescent="0.3">
      <c r="A15" s="14" t="s">
        <v>60</v>
      </c>
      <c r="B15" s="17">
        <v>55</v>
      </c>
      <c r="C15" s="17">
        <v>55</v>
      </c>
      <c r="D15" s="17">
        <v>55</v>
      </c>
      <c r="E15" s="17">
        <v>55</v>
      </c>
      <c r="F15" s="17">
        <v>55</v>
      </c>
      <c r="G15" s="17">
        <v>275</v>
      </c>
    </row>
    <row r="17" spans="1:7" ht="15" customHeight="1" x14ac:dyDescent="0.3">
      <c r="A17" s="13" t="s">
        <v>62</v>
      </c>
      <c r="B17" s="16" t="s">
        <v>61</v>
      </c>
      <c r="C17" s="17"/>
      <c r="D17" s="17"/>
      <c r="E17" s="17"/>
      <c r="F17" s="17"/>
      <c r="G17" s="17"/>
    </row>
    <row r="18" spans="1:7" ht="15" customHeight="1" x14ac:dyDescent="0.3">
      <c r="A18" s="13" t="s">
        <v>59</v>
      </c>
      <c r="B18" s="17" t="s">
        <v>47</v>
      </c>
      <c r="C18" s="17" t="s">
        <v>48</v>
      </c>
      <c r="D18" s="17" t="s">
        <v>49</v>
      </c>
      <c r="E18" s="17" t="s">
        <v>50</v>
      </c>
      <c r="F18" s="17" t="s">
        <v>51</v>
      </c>
      <c r="G18" s="17" t="s">
        <v>60</v>
      </c>
    </row>
    <row r="19" spans="1:7" ht="15" customHeight="1" x14ac:dyDescent="0.3">
      <c r="A19" s="14" t="s">
        <v>5</v>
      </c>
      <c r="B19" s="17">
        <v>562</v>
      </c>
      <c r="C19" s="17">
        <v>194</v>
      </c>
      <c r="D19" s="17">
        <v>405</v>
      </c>
      <c r="E19" s="17">
        <v>462</v>
      </c>
      <c r="F19" s="17">
        <v>646</v>
      </c>
      <c r="G19" s="17">
        <v>2269</v>
      </c>
    </row>
    <row r="20" spans="1:7" ht="15" customHeight="1" x14ac:dyDescent="0.3">
      <c r="A20" s="14" t="s">
        <v>60</v>
      </c>
      <c r="B20" s="17">
        <v>562</v>
      </c>
      <c r="C20" s="17">
        <v>194</v>
      </c>
      <c r="D20" s="17">
        <v>405</v>
      </c>
      <c r="E20" s="17">
        <v>462</v>
      </c>
      <c r="F20" s="17">
        <v>646</v>
      </c>
      <c r="G20" s="17">
        <v>2269</v>
      </c>
    </row>
    <row r="22" spans="1:7" ht="15" customHeight="1" x14ac:dyDescent="0.3">
      <c r="A22" s="13" t="s">
        <v>62</v>
      </c>
      <c r="B22" s="16" t="s">
        <v>61</v>
      </c>
      <c r="C22" s="17"/>
      <c r="D22" s="17"/>
      <c r="E22" s="17"/>
      <c r="F22" s="17"/>
      <c r="G22" s="17"/>
    </row>
    <row r="23" spans="1:7" ht="15" customHeight="1" x14ac:dyDescent="0.3">
      <c r="A23" s="13" t="s">
        <v>59</v>
      </c>
      <c r="B23" s="17" t="s">
        <v>47</v>
      </c>
      <c r="C23" s="17" t="s">
        <v>48</v>
      </c>
      <c r="D23" s="17" t="s">
        <v>49</v>
      </c>
      <c r="E23" s="17" t="s">
        <v>50</v>
      </c>
      <c r="F23" s="17" t="s">
        <v>51</v>
      </c>
      <c r="G23" s="17" t="s">
        <v>60</v>
      </c>
    </row>
    <row r="24" spans="1:7" ht="15" customHeight="1" x14ac:dyDescent="0.3">
      <c r="A24" s="14" t="s">
        <v>6</v>
      </c>
      <c r="B24" s="17">
        <v>249</v>
      </c>
      <c r="C24" s="17">
        <v>18</v>
      </c>
      <c r="D24" s="17">
        <v>199</v>
      </c>
      <c r="E24" s="17">
        <v>249</v>
      </c>
      <c r="F24" s="17">
        <v>249</v>
      </c>
      <c r="G24" s="17">
        <v>964</v>
      </c>
    </row>
    <row r="25" spans="1:7" ht="15" customHeight="1" x14ac:dyDescent="0.3">
      <c r="A25" s="14" t="s">
        <v>60</v>
      </c>
      <c r="B25" s="17">
        <v>249</v>
      </c>
      <c r="C25" s="17">
        <v>18</v>
      </c>
      <c r="D25" s="17">
        <v>199</v>
      </c>
      <c r="E25" s="17">
        <v>249</v>
      </c>
      <c r="F25" s="17">
        <v>249</v>
      </c>
      <c r="G25" s="17">
        <v>964</v>
      </c>
    </row>
    <row r="27" spans="1:7" ht="15" customHeight="1" x14ac:dyDescent="0.3">
      <c r="A27" s="13" t="s">
        <v>62</v>
      </c>
      <c r="B27" s="16" t="s">
        <v>61</v>
      </c>
      <c r="C27" s="17"/>
      <c r="D27" s="17"/>
      <c r="E27" s="17"/>
      <c r="F27" s="17"/>
      <c r="G27" s="17"/>
    </row>
    <row r="28" spans="1:7" ht="15" customHeight="1" x14ac:dyDescent="0.3">
      <c r="A28" s="13" t="s">
        <v>59</v>
      </c>
      <c r="B28" s="17" t="s">
        <v>47</v>
      </c>
      <c r="C28" s="17" t="s">
        <v>48</v>
      </c>
      <c r="D28" s="17" t="s">
        <v>49</v>
      </c>
      <c r="E28" s="17" t="s">
        <v>50</v>
      </c>
      <c r="F28" s="17" t="s">
        <v>51</v>
      </c>
      <c r="G28" s="17" t="s">
        <v>60</v>
      </c>
    </row>
    <row r="29" spans="1:7" ht="15" customHeight="1" x14ac:dyDescent="0.3">
      <c r="A29" s="14" t="s">
        <v>4</v>
      </c>
      <c r="B29" s="17">
        <v>140</v>
      </c>
      <c r="C29" s="17">
        <v>105</v>
      </c>
      <c r="D29" s="17">
        <v>110</v>
      </c>
      <c r="E29" s="17">
        <v>140</v>
      </c>
      <c r="F29" s="17">
        <v>155</v>
      </c>
      <c r="G29" s="17">
        <v>650</v>
      </c>
    </row>
    <row r="30" spans="1:7" ht="15" customHeight="1" x14ac:dyDescent="0.3">
      <c r="A30" s="14" t="s">
        <v>60</v>
      </c>
      <c r="B30" s="17">
        <v>140</v>
      </c>
      <c r="C30" s="17">
        <v>105</v>
      </c>
      <c r="D30" s="17">
        <v>110</v>
      </c>
      <c r="E30" s="17">
        <v>140</v>
      </c>
      <c r="F30" s="17">
        <v>155</v>
      </c>
      <c r="G30" s="17">
        <v>650</v>
      </c>
    </row>
    <row r="33" spans="1:14" ht="15" customHeight="1" x14ac:dyDescent="0.3">
      <c r="A33" s="39" t="s">
        <v>46</v>
      </c>
      <c r="B33" s="40"/>
      <c r="C33" s="40"/>
      <c r="D33" s="40"/>
    </row>
    <row r="34" spans="1:14" ht="15" customHeight="1" x14ac:dyDescent="0.3">
      <c r="A34" s="42"/>
      <c r="B34" s="43"/>
      <c r="C34" s="43"/>
      <c r="D34" s="43"/>
      <c r="E34" s="44"/>
      <c r="F34" s="44"/>
      <c r="G34" s="44"/>
    </row>
    <row r="35" spans="1:14" ht="15" customHeight="1" x14ac:dyDescent="0.3">
      <c r="A35" s="41" t="s">
        <v>64</v>
      </c>
      <c r="B35" s="21">
        <f>GETPIVOTDATA("Budget",$A$37,"Category","Rent")</f>
        <v>10200</v>
      </c>
    </row>
    <row r="37" spans="1:14" ht="15" customHeight="1" x14ac:dyDescent="0.3">
      <c r="A37" s="29" t="s">
        <v>63</v>
      </c>
      <c r="B37" s="29" t="s">
        <v>61</v>
      </c>
      <c r="C37" s="25"/>
      <c r="D37" s="25"/>
      <c r="E37" s="25"/>
      <c r="F37" s="25"/>
      <c r="G37" s="25"/>
      <c r="H37" s="25"/>
      <c r="I37" s="25"/>
      <c r="J37" s="25"/>
      <c r="K37" s="25"/>
      <c r="L37" s="25"/>
      <c r="M37" s="25"/>
      <c r="N37" s="26"/>
    </row>
    <row r="38" spans="1:14" ht="15" customHeight="1" x14ac:dyDescent="0.3">
      <c r="A38" s="29" t="s">
        <v>59</v>
      </c>
      <c r="B38" s="24" t="s">
        <v>47</v>
      </c>
      <c r="C38" s="34" t="s">
        <v>48</v>
      </c>
      <c r="D38" s="34" t="s">
        <v>49</v>
      </c>
      <c r="E38" s="34" t="s">
        <v>50</v>
      </c>
      <c r="F38" s="34" t="s">
        <v>51</v>
      </c>
      <c r="G38" s="34" t="s">
        <v>52</v>
      </c>
      <c r="H38" s="34" t="s">
        <v>53</v>
      </c>
      <c r="I38" s="34" t="s">
        <v>54</v>
      </c>
      <c r="J38" s="34" t="s">
        <v>55</v>
      </c>
      <c r="K38" s="34" t="s">
        <v>56</v>
      </c>
      <c r="L38" s="34" t="s">
        <v>57</v>
      </c>
      <c r="M38" s="34" t="s">
        <v>58</v>
      </c>
      <c r="N38" s="27" t="s">
        <v>60</v>
      </c>
    </row>
    <row r="39" spans="1:14" ht="15" customHeight="1" x14ac:dyDescent="0.3">
      <c r="A39" s="30" t="s">
        <v>1</v>
      </c>
      <c r="B39" s="24">
        <v>850</v>
      </c>
      <c r="C39" s="34">
        <v>850</v>
      </c>
      <c r="D39" s="34">
        <v>850</v>
      </c>
      <c r="E39" s="34">
        <v>850</v>
      </c>
      <c r="F39" s="34">
        <v>850</v>
      </c>
      <c r="G39" s="34">
        <v>850</v>
      </c>
      <c r="H39" s="34">
        <v>850</v>
      </c>
      <c r="I39" s="34">
        <v>850</v>
      </c>
      <c r="J39" s="34">
        <v>850</v>
      </c>
      <c r="K39" s="34">
        <v>850</v>
      </c>
      <c r="L39" s="34">
        <v>850</v>
      </c>
      <c r="M39" s="34">
        <v>850</v>
      </c>
      <c r="N39" s="27">
        <v>10200</v>
      </c>
    </row>
    <row r="40" spans="1:14" ht="15" customHeight="1" x14ac:dyDescent="0.3">
      <c r="A40" s="33" t="s">
        <v>60</v>
      </c>
      <c r="B40" s="37">
        <v>850</v>
      </c>
      <c r="C40" s="38">
        <v>850</v>
      </c>
      <c r="D40" s="38">
        <v>850</v>
      </c>
      <c r="E40" s="38">
        <v>850</v>
      </c>
      <c r="F40" s="38">
        <v>850</v>
      </c>
      <c r="G40" s="38">
        <v>850</v>
      </c>
      <c r="H40" s="38">
        <v>850</v>
      </c>
      <c r="I40" s="38">
        <v>850</v>
      </c>
      <c r="J40" s="38">
        <v>850</v>
      </c>
      <c r="K40" s="38">
        <v>850</v>
      </c>
      <c r="L40" s="38">
        <v>850</v>
      </c>
      <c r="M40" s="38">
        <v>850</v>
      </c>
      <c r="N40" s="28">
        <v>10200</v>
      </c>
    </row>
    <row r="41" spans="1:14" ht="15" customHeight="1" x14ac:dyDescent="0.3">
      <c r="B41"/>
      <c r="C41"/>
      <c r="D41"/>
      <c r="E41"/>
      <c r="F41"/>
      <c r="G41"/>
    </row>
    <row r="42" spans="1:14" ht="15" customHeight="1" x14ac:dyDescent="0.3">
      <c r="A42" s="41" t="s">
        <v>64</v>
      </c>
      <c r="B42" s="21">
        <f>GETPIVOTDATA("Budget",$A$44,"Category","Groceries")</f>
        <v>6600</v>
      </c>
    </row>
    <row r="43" spans="1:14" ht="15" customHeight="1" x14ac:dyDescent="0.3">
      <c r="B43"/>
      <c r="C43"/>
      <c r="D43"/>
      <c r="E43"/>
      <c r="F43"/>
      <c r="G43"/>
    </row>
    <row r="44" spans="1:14" ht="15" customHeight="1" x14ac:dyDescent="0.3">
      <c r="A44" s="29" t="s">
        <v>63</v>
      </c>
      <c r="B44" s="29" t="s">
        <v>61</v>
      </c>
      <c r="C44" s="25"/>
      <c r="D44" s="25"/>
      <c r="E44" s="25"/>
      <c r="F44" s="25"/>
      <c r="G44" s="25"/>
      <c r="H44" s="25"/>
      <c r="I44" s="25"/>
      <c r="J44" s="25"/>
      <c r="K44" s="25"/>
      <c r="L44" s="25"/>
      <c r="M44" s="25"/>
      <c r="N44" s="26"/>
    </row>
    <row r="45" spans="1:14" ht="15" customHeight="1" x14ac:dyDescent="0.3">
      <c r="A45" s="29" t="s">
        <v>59</v>
      </c>
      <c r="B45" s="24" t="s">
        <v>47</v>
      </c>
      <c r="C45" s="34" t="s">
        <v>48</v>
      </c>
      <c r="D45" s="34" t="s">
        <v>49</v>
      </c>
      <c r="E45" s="34" t="s">
        <v>50</v>
      </c>
      <c r="F45" s="34" t="s">
        <v>51</v>
      </c>
      <c r="G45" s="34" t="s">
        <v>52</v>
      </c>
      <c r="H45" s="34" t="s">
        <v>53</v>
      </c>
      <c r="I45" s="34" t="s">
        <v>54</v>
      </c>
      <c r="J45" s="34" t="s">
        <v>55</v>
      </c>
      <c r="K45" s="34" t="s">
        <v>56</v>
      </c>
      <c r="L45" s="34" t="s">
        <v>57</v>
      </c>
      <c r="M45" s="34" t="s">
        <v>58</v>
      </c>
      <c r="N45" s="27" t="s">
        <v>60</v>
      </c>
    </row>
    <row r="46" spans="1:14" ht="15" customHeight="1" x14ac:dyDescent="0.3">
      <c r="A46" s="30" t="s">
        <v>20</v>
      </c>
      <c r="B46" s="24">
        <v>550</v>
      </c>
      <c r="C46" s="34">
        <v>550</v>
      </c>
      <c r="D46" s="34">
        <v>550</v>
      </c>
      <c r="E46" s="34">
        <v>550</v>
      </c>
      <c r="F46" s="34">
        <v>550</v>
      </c>
      <c r="G46" s="34">
        <v>550</v>
      </c>
      <c r="H46" s="34">
        <v>550</v>
      </c>
      <c r="I46" s="34">
        <v>550</v>
      </c>
      <c r="J46" s="34">
        <v>550</v>
      </c>
      <c r="K46" s="34">
        <v>550</v>
      </c>
      <c r="L46" s="34">
        <v>550</v>
      </c>
      <c r="M46" s="34">
        <v>550</v>
      </c>
      <c r="N46" s="27">
        <v>6600</v>
      </c>
    </row>
    <row r="47" spans="1:14" ht="15" customHeight="1" x14ac:dyDescent="0.3">
      <c r="A47" s="33" t="s">
        <v>60</v>
      </c>
      <c r="B47" s="37">
        <v>550</v>
      </c>
      <c r="C47" s="38">
        <v>550</v>
      </c>
      <c r="D47" s="38">
        <v>550</v>
      </c>
      <c r="E47" s="38">
        <v>550</v>
      </c>
      <c r="F47" s="38">
        <v>550</v>
      </c>
      <c r="G47" s="38">
        <v>550</v>
      </c>
      <c r="H47" s="38">
        <v>550</v>
      </c>
      <c r="I47" s="38">
        <v>550</v>
      </c>
      <c r="J47" s="38">
        <v>550</v>
      </c>
      <c r="K47" s="38">
        <v>550</v>
      </c>
      <c r="L47" s="38">
        <v>550</v>
      </c>
      <c r="M47" s="38">
        <v>550</v>
      </c>
      <c r="N47" s="28">
        <v>6600</v>
      </c>
    </row>
    <row r="48" spans="1:14" ht="15" customHeight="1" x14ac:dyDescent="0.3">
      <c r="B48"/>
      <c r="C48"/>
      <c r="D48"/>
      <c r="E48"/>
      <c r="F48"/>
      <c r="G48"/>
    </row>
    <row r="49" spans="1:14" ht="15" customHeight="1" x14ac:dyDescent="0.3">
      <c r="A49" s="41" t="s">
        <v>64</v>
      </c>
      <c r="B49" s="21">
        <f>GETPIVOTDATA("Budget",$A$51,"Category","Transport")</f>
        <v>900</v>
      </c>
    </row>
    <row r="50" spans="1:14" ht="15" customHeight="1" x14ac:dyDescent="0.3">
      <c r="B50"/>
      <c r="C50"/>
    </row>
    <row r="51" spans="1:14" ht="15" customHeight="1" x14ac:dyDescent="0.3">
      <c r="A51" s="29" t="s">
        <v>63</v>
      </c>
      <c r="B51" s="29" t="s">
        <v>61</v>
      </c>
      <c r="C51" s="25"/>
      <c r="D51" s="25"/>
      <c r="E51" s="25"/>
      <c r="F51" s="25"/>
      <c r="G51" s="25"/>
      <c r="H51" s="25"/>
      <c r="I51" s="25"/>
      <c r="J51" s="25"/>
      <c r="K51" s="25"/>
      <c r="L51" s="25"/>
      <c r="M51" s="25"/>
      <c r="N51" s="26"/>
    </row>
    <row r="52" spans="1:14" ht="15" customHeight="1" x14ac:dyDescent="0.3">
      <c r="A52" s="29" t="s">
        <v>59</v>
      </c>
      <c r="B52" s="24" t="s">
        <v>47</v>
      </c>
      <c r="C52" s="34" t="s">
        <v>48</v>
      </c>
      <c r="D52" s="34" t="s">
        <v>49</v>
      </c>
      <c r="E52" s="34" t="s">
        <v>50</v>
      </c>
      <c r="F52" s="34" t="s">
        <v>51</v>
      </c>
      <c r="G52" s="34" t="s">
        <v>52</v>
      </c>
      <c r="H52" s="34" t="s">
        <v>53</v>
      </c>
      <c r="I52" s="34" t="s">
        <v>54</v>
      </c>
      <c r="J52" s="34" t="s">
        <v>55</v>
      </c>
      <c r="K52" s="34" t="s">
        <v>56</v>
      </c>
      <c r="L52" s="34" t="s">
        <v>57</v>
      </c>
      <c r="M52" s="34" t="s">
        <v>58</v>
      </c>
      <c r="N52" s="27" t="s">
        <v>60</v>
      </c>
    </row>
    <row r="53" spans="1:14" ht="15" customHeight="1" x14ac:dyDescent="0.3">
      <c r="A53" s="30" t="s">
        <v>2</v>
      </c>
      <c r="B53" s="24">
        <v>75</v>
      </c>
      <c r="C53" s="34">
        <v>75</v>
      </c>
      <c r="D53" s="34">
        <v>75</v>
      </c>
      <c r="E53" s="34">
        <v>75</v>
      </c>
      <c r="F53" s="34">
        <v>75</v>
      </c>
      <c r="G53" s="34">
        <v>75</v>
      </c>
      <c r="H53" s="34">
        <v>75</v>
      </c>
      <c r="I53" s="34">
        <v>75</v>
      </c>
      <c r="J53" s="34">
        <v>75</v>
      </c>
      <c r="K53" s="34">
        <v>75</v>
      </c>
      <c r="L53" s="34">
        <v>75</v>
      </c>
      <c r="M53" s="34">
        <v>75</v>
      </c>
      <c r="N53" s="27">
        <v>900</v>
      </c>
    </row>
    <row r="54" spans="1:14" ht="15" customHeight="1" x14ac:dyDescent="0.3">
      <c r="A54" s="33" t="s">
        <v>60</v>
      </c>
      <c r="B54" s="37">
        <v>75</v>
      </c>
      <c r="C54" s="38">
        <v>75</v>
      </c>
      <c r="D54" s="38">
        <v>75</v>
      </c>
      <c r="E54" s="38">
        <v>75</v>
      </c>
      <c r="F54" s="38">
        <v>75</v>
      </c>
      <c r="G54" s="38">
        <v>75</v>
      </c>
      <c r="H54" s="38">
        <v>75</v>
      </c>
      <c r="I54" s="38">
        <v>75</v>
      </c>
      <c r="J54" s="38">
        <v>75</v>
      </c>
      <c r="K54" s="38">
        <v>75</v>
      </c>
      <c r="L54" s="38">
        <v>75</v>
      </c>
      <c r="M54" s="38">
        <v>75</v>
      </c>
      <c r="N54" s="28">
        <v>900</v>
      </c>
    </row>
    <row r="55" spans="1:14" ht="15" customHeight="1" x14ac:dyDescent="0.3">
      <c r="B55"/>
    </row>
    <row r="56" spans="1:14" ht="15" customHeight="1" x14ac:dyDescent="0.3">
      <c r="A56" s="41" t="s">
        <v>64</v>
      </c>
      <c r="B56" s="21">
        <f>GETPIVOTDATA("Budget",$A$58,"Category","Leisure")</f>
        <v>4800</v>
      </c>
    </row>
    <row r="57" spans="1:14" ht="15" customHeight="1" x14ac:dyDescent="0.3">
      <c r="B57"/>
    </row>
    <row r="58" spans="1:14" ht="15" customHeight="1" x14ac:dyDescent="0.3">
      <c r="A58" s="29" t="s">
        <v>63</v>
      </c>
      <c r="B58" s="29" t="s">
        <v>61</v>
      </c>
      <c r="C58" s="25"/>
      <c r="D58" s="25"/>
      <c r="E58" s="25"/>
      <c r="F58" s="25"/>
      <c r="G58" s="25"/>
      <c r="H58" s="25"/>
      <c r="I58" s="25"/>
      <c r="J58" s="25"/>
      <c r="K58" s="25"/>
      <c r="L58" s="25"/>
      <c r="M58" s="25"/>
      <c r="N58" s="26"/>
    </row>
    <row r="59" spans="1:14" ht="15" customHeight="1" x14ac:dyDescent="0.3">
      <c r="A59" s="29" t="s">
        <v>59</v>
      </c>
      <c r="B59" s="24" t="s">
        <v>47</v>
      </c>
      <c r="C59" s="34" t="s">
        <v>48</v>
      </c>
      <c r="D59" s="34" t="s">
        <v>49</v>
      </c>
      <c r="E59" s="34" t="s">
        <v>50</v>
      </c>
      <c r="F59" s="34" t="s">
        <v>51</v>
      </c>
      <c r="G59" s="34" t="s">
        <v>52</v>
      </c>
      <c r="H59" s="34" t="s">
        <v>53</v>
      </c>
      <c r="I59" s="34" t="s">
        <v>54</v>
      </c>
      <c r="J59" s="34" t="s">
        <v>55</v>
      </c>
      <c r="K59" s="34" t="s">
        <v>56</v>
      </c>
      <c r="L59" s="34" t="s">
        <v>57</v>
      </c>
      <c r="M59" s="34" t="s">
        <v>58</v>
      </c>
      <c r="N59" s="27" t="s">
        <v>60</v>
      </c>
    </row>
    <row r="60" spans="1:14" ht="15" customHeight="1" x14ac:dyDescent="0.3">
      <c r="A60" s="30" t="s">
        <v>5</v>
      </c>
      <c r="B60" s="24">
        <v>400</v>
      </c>
      <c r="C60" s="34">
        <v>400</v>
      </c>
      <c r="D60" s="34">
        <v>400</v>
      </c>
      <c r="E60" s="34">
        <v>400</v>
      </c>
      <c r="F60" s="34">
        <v>400</v>
      </c>
      <c r="G60" s="34">
        <v>400</v>
      </c>
      <c r="H60" s="34">
        <v>400</v>
      </c>
      <c r="I60" s="34">
        <v>400</v>
      </c>
      <c r="J60" s="34">
        <v>400</v>
      </c>
      <c r="K60" s="34">
        <v>400</v>
      </c>
      <c r="L60" s="34">
        <v>400</v>
      </c>
      <c r="M60" s="34">
        <v>400</v>
      </c>
      <c r="N60" s="27">
        <v>4800</v>
      </c>
    </row>
    <row r="61" spans="1:14" ht="15" customHeight="1" x14ac:dyDescent="0.3">
      <c r="A61" s="33" t="s">
        <v>60</v>
      </c>
      <c r="B61" s="37">
        <v>400</v>
      </c>
      <c r="C61" s="38">
        <v>400</v>
      </c>
      <c r="D61" s="38">
        <v>400</v>
      </c>
      <c r="E61" s="38">
        <v>400</v>
      </c>
      <c r="F61" s="38">
        <v>400</v>
      </c>
      <c r="G61" s="38">
        <v>400</v>
      </c>
      <c r="H61" s="38">
        <v>400</v>
      </c>
      <c r="I61" s="38">
        <v>400</v>
      </c>
      <c r="J61" s="38">
        <v>400</v>
      </c>
      <c r="K61" s="38">
        <v>400</v>
      </c>
      <c r="L61" s="38">
        <v>400</v>
      </c>
      <c r="M61" s="38">
        <v>400</v>
      </c>
      <c r="N61" s="28">
        <v>4800</v>
      </c>
    </row>
    <row r="62" spans="1:14" ht="15" customHeight="1" x14ac:dyDescent="0.3">
      <c r="B62"/>
    </row>
    <row r="63" spans="1:14" ht="15" customHeight="1" x14ac:dyDescent="0.3">
      <c r="A63" s="41" t="s">
        <v>64</v>
      </c>
      <c r="B63" s="21">
        <f>GETPIVOTDATA("Budget",$A$65,"Category","Other")</f>
        <v>3600</v>
      </c>
    </row>
    <row r="64" spans="1:14" ht="15" customHeight="1" x14ac:dyDescent="0.3">
      <c r="B64"/>
    </row>
    <row r="65" spans="1:14" ht="15" customHeight="1" x14ac:dyDescent="0.3">
      <c r="A65" s="29" t="s">
        <v>63</v>
      </c>
      <c r="B65" s="29" t="s">
        <v>61</v>
      </c>
      <c r="C65" s="25"/>
      <c r="D65" s="25"/>
      <c r="E65" s="25"/>
      <c r="F65" s="25"/>
      <c r="G65" s="25"/>
      <c r="H65" s="25"/>
      <c r="I65" s="25"/>
      <c r="J65" s="25"/>
      <c r="K65" s="25"/>
      <c r="L65" s="25"/>
      <c r="M65" s="25"/>
      <c r="N65" s="26"/>
    </row>
    <row r="66" spans="1:14" ht="15" customHeight="1" x14ac:dyDescent="0.3">
      <c r="A66" s="29" t="s">
        <v>59</v>
      </c>
      <c r="B66" s="24" t="s">
        <v>47</v>
      </c>
      <c r="C66" s="34" t="s">
        <v>48</v>
      </c>
      <c r="D66" s="34" t="s">
        <v>49</v>
      </c>
      <c r="E66" s="34" t="s">
        <v>50</v>
      </c>
      <c r="F66" s="34" t="s">
        <v>51</v>
      </c>
      <c r="G66" s="34" t="s">
        <v>52</v>
      </c>
      <c r="H66" s="34" t="s">
        <v>53</v>
      </c>
      <c r="I66" s="34" t="s">
        <v>54</v>
      </c>
      <c r="J66" s="34" t="s">
        <v>55</v>
      </c>
      <c r="K66" s="34" t="s">
        <v>56</v>
      </c>
      <c r="L66" s="34" t="s">
        <v>57</v>
      </c>
      <c r="M66" s="34" t="s">
        <v>58</v>
      </c>
      <c r="N66" s="27" t="s">
        <v>60</v>
      </c>
    </row>
    <row r="67" spans="1:14" ht="15" customHeight="1" x14ac:dyDescent="0.3">
      <c r="A67" s="30" t="s">
        <v>6</v>
      </c>
      <c r="B67" s="24">
        <v>300</v>
      </c>
      <c r="C67" s="34">
        <v>300</v>
      </c>
      <c r="D67" s="34">
        <v>300</v>
      </c>
      <c r="E67" s="34">
        <v>300</v>
      </c>
      <c r="F67" s="34">
        <v>300</v>
      </c>
      <c r="G67" s="34">
        <v>300</v>
      </c>
      <c r="H67" s="34">
        <v>300</v>
      </c>
      <c r="I67" s="34">
        <v>300</v>
      </c>
      <c r="J67" s="34">
        <v>300</v>
      </c>
      <c r="K67" s="34">
        <v>300</v>
      </c>
      <c r="L67" s="34">
        <v>300</v>
      </c>
      <c r="M67" s="34">
        <v>300</v>
      </c>
      <c r="N67" s="27">
        <v>3600</v>
      </c>
    </row>
    <row r="68" spans="1:14" ht="15" customHeight="1" x14ac:dyDescent="0.3">
      <c r="A68" s="33" t="s">
        <v>60</v>
      </c>
      <c r="B68" s="37">
        <v>300</v>
      </c>
      <c r="C68" s="38">
        <v>300</v>
      </c>
      <c r="D68" s="38">
        <v>300</v>
      </c>
      <c r="E68" s="38">
        <v>300</v>
      </c>
      <c r="F68" s="38">
        <v>300</v>
      </c>
      <c r="G68" s="38">
        <v>300</v>
      </c>
      <c r="H68" s="38">
        <v>300</v>
      </c>
      <c r="I68" s="38">
        <v>300</v>
      </c>
      <c r="J68" s="38">
        <v>300</v>
      </c>
      <c r="K68" s="38">
        <v>300</v>
      </c>
      <c r="L68" s="38">
        <v>300</v>
      </c>
      <c r="M68" s="38">
        <v>300</v>
      </c>
      <c r="N68" s="28">
        <v>3600</v>
      </c>
    </row>
    <row r="69" spans="1:14" ht="15" customHeight="1" x14ac:dyDescent="0.3">
      <c r="B69"/>
    </row>
    <row r="70" spans="1:14" ht="15" customHeight="1" x14ac:dyDescent="0.3">
      <c r="A70" s="41" t="s">
        <v>64</v>
      </c>
      <c r="B70" s="21">
        <f>GETPIVOTDATA("Budget",$A$72,"Category","Utilities")</f>
        <v>2400</v>
      </c>
    </row>
    <row r="71" spans="1:14" ht="15" customHeight="1" x14ac:dyDescent="0.3">
      <c r="B71"/>
    </row>
    <row r="72" spans="1:14" ht="15" customHeight="1" x14ac:dyDescent="0.3">
      <c r="A72" s="29" t="s">
        <v>63</v>
      </c>
      <c r="B72" s="29" t="s">
        <v>61</v>
      </c>
      <c r="C72" s="25"/>
      <c r="D72" s="25"/>
      <c r="E72" s="25"/>
      <c r="F72" s="25"/>
      <c r="G72" s="25"/>
      <c r="H72" s="25"/>
      <c r="I72" s="25"/>
      <c r="J72" s="25"/>
      <c r="K72" s="25"/>
      <c r="L72" s="25"/>
      <c r="M72" s="25"/>
      <c r="N72" s="26"/>
    </row>
    <row r="73" spans="1:14" ht="15" customHeight="1" x14ac:dyDescent="0.3">
      <c r="A73" s="29" t="s">
        <v>59</v>
      </c>
      <c r="B73" s="24" t="s">
        <v>47</v>
      </c>
      <c r="C73" s="34" t="s">
        <v>48</v>
      </c>
      <c r="D73" s="34" t="s">
        <v>49</v>
      </c>
      <c r="E73" s="34" t="s">
        <v>50</v>
      </c>
      <c r="F73" s="34" t="s">
        <v>51</v>
      </c>
      <c r="G73" s="34" t="s">
        <v>52</v>
      </c>
      <c r="H73" s="34" t="s">
        <v>53</v>
      </c>
      <c r="I73" s="34" t="s">
        <v>54</v>
      </c>
      <c r="J73" s="34" t="s">
        <v>55</v>
      </c>
      <c r="K73" s="34" t="s">
        <v>56</v>
      </c>
      <c r="L73" s="34" t="s">
        <v>57</v>
      </c>
      <c r="M73" s="34" t="s">
        <v>58</v>
      </c>
      <c r="N73" s="27" t="s">
        <v>60</v>
      </c>
    </row>
    <row r="74" spans="1:14" ht="15" customHeight="1" x14ac:dyDescent="0.3">
      <c r="A74" s="30" t="s">
        <v>4</v>
      </c>
      <c r="B74" s="24">
        <v>200</v>
      </c>
      <c r="C74" s="34">
        <v>200</v>
      </c>
      <c r="D74" s="34">
        <v>200</v>
      </c>
      <c r="E74" s="34">
        <v>200</v>
      </c>
      <c r="F74" s="34">
        <v>200</v>
      </c>
      <c r="G74" s="34">
        <v>200</v>
      </c>
      <c r="H74" s="34">
        <v>200</v>
      </c>
      <c r="I74" s="34">
        <v>200</v>
      </c>
      <c r="J74" s="34">
        <v>200</v>
      </c>
      <c r="K74" s="34">
        <v>200</v>
      </c>
      <c r="L74" s="34">
        <v>200</v>
      </c>
      <c r="M74" s="34">
        <v>200</v>
      </c>
      <c r="N74" s="27">
        <v>2400</v>
      </c>
    </row>
    <row r="75" spans="1:14" ht="15" customHeight="1" x14ac:dyDescent="0.3">
      <c r="A75" s="33" t="s">
        <v>60</v>
      </c>
      <c r="B75" s="37">
        <v>200</v>
      </c>
      <c r="C75" s="38">
        <v>200</v>
      </c>
      <c r="D75" s="38">
        <v>200</v>
      </c>
      <c r="E75" s="38">
        <v>200</v>
      </c>
      <c r="F75" s="38">
        <v>200</v>
      </c>
      <c r="G75" s="38">
        <v>200</v>
      </c>
      <c r="H75" s="38">
        <v>200</v>
      </c>
      <c r="I75" s="38">
        <v>200</v>
      </c>
      <c r="J75" s="38">
        <v>200</v>
      </c>
      <c r="K75" s="38">
        <v>200</v>
      </c>
      <c r="L75" s="38">
        <v>200</v>
      </c>
      <c r="M75" s="38">
        <v>200</v>
      </c>
      <c r="N75" s="28">
        <v>2400</v>
      </c>
    </row>
    <row r="76" spans="1:14" ht="15" customHeight="1" x14ac:dyDescent="0.3">
      <c r="B76"/>
    </row>
    <row r="77" spans="1:14" ht="15" customHeight="1" x14ac:dyDescent="0.3">
      <c r="A77" s="45" t="s">
        <v>13</v>
      </c>
      <c r="B77" s="28" t="s">
        <v>17</v>
      </c>
    </row>
    <row r="78" spans="1:14" ht="15" customHeight="1" x14ac:dyDescent="0.3">
      <c r="B78"/>
    </row>
    <row r="79" spans="1:14" ht="15" customHeight="1" x14ac:dyDescent="0.3">
      <c r="A79" s="29" t="s">
        <v>62</v>
      </c>
      <c r="B79" s="29" t="s">
        <v>61</v>
      </c>
      <c r="C79" s="25"/>
      <c r="D79" s="25"/>
      <c r="E79" s="25"/>
      <c r="F79" s="25"/>
      <c r="G79" s="26"/>
    </row>
    <row r="80" spans="1:14" ht="15" customHeight="1" x14ac:dyDescent="0.3">
      <c r="A80" s="29" t="s">
        <v>59</v>
      </c>
      <c r="B80" s="24" t="s">
        <v>47</v>
      </c>
      <c r="C80" s="34" t="s">
        <v>48</v>
      </c>
      <c r="D80" s="34" t="s">
        <v>49</v>
      </c>
      <c r="E80" s="34" t="s">
        <v>50</v>
      </c>
      <c r="F80" s="34" t="s">
        <v>51</v>
      </c>
      <c r="G80" s="27" t="s">
        <v>60</v>
      </c>
    </row>
    <row r="81" spans="1:7" ht="15" customHeight="1" x14ac:dyDescent="0.3">
      <c r="A81" s="30" t="s">
        <v>20</v>
      </c>
      <c r="B81" s="24">
        <v>449</v>
      </c>
      <c r="C81" s="34">
        <v>305</v>
      </c>
      <c r="D81" s="34">
        <v>208</v>
      </c>
      <c r="E81" s="34">
        <v>449</v>
      </c>
      <c r="F81" s="34">
        <v>449</v>
      </c>
      <c r="G81" s="27">
        <v>1860</v>
      </c>
    </row>
    <row r="82" spans="1:7" ht="15" customHeight="1" x14ac:dyDescent="0.3">
      <c r="A82" s="31" t="s">
        <v>5</v>
      </c>
      <c r="B82" s="35">
        <v>562</v>
      </c>
      <c r="C82" s="36">
        <v>194</v>
      </c>
      <c r="D82" s="36">
        <v>405</v>
      </c>
      <c r="E82" s="36">
        <v>462</v>
      </c>
      <c r="F82" s="36">
        <v>646</v>
      </c>
      <c r="G82" s="32">
        <v>2269</v>
      </c>
    </row>
    <row r="83" spans="1:7" ht="15" customHeight="1" x14ac:dyDescent="0.3">
      <c r="A83" s="31" t="s">
        <v>6</v>
      </c>
      <c r="B83" s="35">
        <v>249</v>
      </c>
      <c r="C83" s="36">
        <v>18</v>
      </c>
      <c r="D83" s="36">
        <v>199</v>
      </c>
      <c r="E83" s="36">
        <v>249</v>
      </c>
      <c r="F83" s="36">
        <v>249</v>
      </c>
      <c r="G83" s="32">
        <v>964</v>
      </c>
    </row>
    <row r="84" spans="1:7" ht="15" customHeight="1" x14ac:dyDescent="0.3">
      <c r="A84" s="31" t="s">
        <v>1</v>
      </c>
      <c r="B84" s="35">
        <v>850</v>
      </c>
      <c r="C84" s="36">
        <v>850</v>
      </c>
      <c r="D84" s="36">
        <v>850</v>
      </c>
      <c r="E84" s="36">
        <v>850</v>
      </c>
      <c r="F84" s="36">
        <v>850</v>
      </c>
      <c r="G84" s="32">
        <v>4250</v>
      </c>
    </row>
    <row r="85" spans="1:7" ht="15" customHeight="1" x14ac:dyDescent="0.3">
      <c r="A85" s="31" t="s">
        <v>2</v>
      </c>
      <c r="B85" s="35">
        <v>55</v>
      </c>
      <c r="C85" s="36">
        <v>55</v>
      </c>
      <c r="D85" s="36">
        <v>55</v>
      </c>
      <c r="E85" s="36">
        <v>55</v>
      </c>
      <c r="F85" s="36">
        <v>55</v>
      </c>
      <c r="G85" s="32">
        <v>275</v>
      </c>
    </row>
    <row r="86" spans="1:7" ht="15" customHeight="1" x14ac:dyDescent="0.3">
      <c r="A86" s="31" t="s">
        <v>4</v>
      </c>
      <c r="B86" s="35">
        <v>140</v>
      </c>
      <c r="C86" s="36">
        <v>105</v>
      </c>
      <c r="D86" s="36">
        <v>110</v>
      </c>
      <c r="E86" s="36">
        <v>140</v>
      </c>
      <c r="F86" s="36">
        <v>155</v>
      </c>
      <c r="G86" s="32">
        <v>650</v>
      </c>
    </row>
    <row r="87" spans="1:7" ht="15" customHeight="1" x14ac:dyDescent="0.3">
      <c r="A87" s="33" t="s">
        <v>60</v>
      </c>
      <c r="B87" s="37">
        <v>2305</v>
      </c>
      <c r="C87" s="38">
        <v>1527</v>
      </c>
      <c r="D87" s="38">
        <v>1827</v>
      </c>
      <c r="E87" s="38">
        <v>2205</v>
      </c>
      <c r="F87" s="38">
        <v>2404</v>
      </c>
      <c r="G87" s="28">
        <v>10268</v>
      </c>
    </row>
    <row r="88" spans="1:7" ht="15" customHeight="1" x14ac:dyDescent="0.3">
      <c r="B88"/>
      <c r="C88"/>
      <c r="D88"/>
      <c r="E88"/>
      <c r="F88"/>
      <c r="G88"/>
    </row>
    <row r="89" spans="1:7" ht="15" customHeight="1" x14ac:dyDescent="0.3">
      <c r="A89" t="str">
        <f>A81</f>
        <v>Groceries</v>
      </c>
      <c r="B89" s="47">
        <f>GETPIVOTDATA("Amount",$A$79,"Category","Groceries")</f>
        <v>1860</v>
      </c>
      <c r="C89"/>
      <c r="D89"/>
      <c r="E89"/>
      <c r="F89"/>
      <c r="G89"/>
    </row>
    <row r="90" spans="1:7" ht="15" customHeight="1" x14ac:dyDescent="0.3">
      <c r="A90" t="str">
        <f t="shared" ref="A90:A93" si="0">A82</f>
        <v>Leisure</v>
      </c>
      <c r="B90" s="47">
        <f>GETPIVOTDATA("Amount",$A$79,"Category","Leisure")</f>
        <v>2269</v>
      </c>
      <c r="C90"/>
      <c r="D90"/>
      <c r="E90"/>
      <c r="F90"/>
      <c r="G90"/>
    </row>
    <row r="91" spans="1:7" ht="15" customHeight="1" x14ac:dyDescent="0.3">
      <c r="A91" t="str">
        <f t="shared" si="0"/>
        <v>Other</v>
      </c>
      <c r="B91" s="47">
        <f>GETPIVOTDATA("Amount",$A$79,"Category","Other")</f>
        <v>964</v>
      </c>
      <c r="C91"/>
      <c r="D91"/>
      <c r="E91"/>
      <c r="F91"/>
      <c r="G91"/>
    </row>
    <row r="92" spans="1:7" ht="15" customHeight="1" x14ac:dyDescent="0.3">
      <c r="A92" t="str">
        <f t="shared" si="0"/>
        <v>Rent</v>
      </c>
      <c r="B92" s="47">
        <f>GETPIVOTDATA("Amount",$A$79,"Category","Rent")</f>
        <v>4250</v>
      </c>
      <c r="C92"/>
      <c r="D92"/>
      <c r="E92"/>
      <c r="F92"/>
      <c r="G92"/>
    </row>
    <row r="93" spans="1:7" ht="15" customHeight="1" x14ac:dyDescent="0.3">
      <c r="A93" t="str">
        <f t="shared" si="0"/>
        <v>Transport</v>
      </c>
      <c r="B93" s="47">
        <f>GETPIVOTDATA("Amount",$A$79,"Category","Transport")</f>
        <v>275</v>
      </c>
      <c r="C93"/>
      <c r="D93"/>
      <c r="E93"/>
      <c r="F93"/>
      <c r="G93"/>
    </row>
    <row r="94" spans="1:7" ht="15" customHeight="1" x14ac:dyDescent="0.3">
      <c r="A94" t="str">
        <f>A86</f>
        <v>Utilities</v>
      </c>
      <c r="B94" s="47">
        <f>GETPIVOTDATA("Amount",$A$79,"Category","Utilities")</f>
        <v>650</v>
      </c>
      <c r="C94"/>
      <c r="D94"/>
      <c r="E94"/>
      <c r="F94"/>
      <c r="G94"/>
    </row>
    <row r="95" spans="1:7" ht="15" customHeight="1" x14ac:dyDescent="0.3">
      <c r="B95"/>
      <c r="C95"/>
      <c r="D95"/>
      <c r="E95"/>
      <c r="F95"/>
      <c r="G95"/>
    </row>
    <row r="96" spans="1:7" ht="15" customHeight="1" x14ac:dyDescent="0.3">
      <c r="B96"/>
    </row>
    <row r="97" spans="1:7" ht="15" customHeight="1" x14ac:dyDescent="0.3">
      <c r="B97"/>
    </row>
    <row r="98" spans="1:7" ht="15" customHeight="1" x14ac:dyDescent="0.3">
      <c r="A98" s="29" t="s">
        <v>62</v>
      </c>
      <c r="B98" s="29" t="s">
        <v>61</v>
      </c>
      <c r="C98" s="25"/>
      <c r="D98" s="25"/>
      <c r="E98" s="25"/>
      <c r="F98" s="25"/>
      <c r="G98" s="26"/>
    </row>
    <row r="99" spans="1:7" ht="15" customHeight="1" x14ac:dyDescent="0.3">
      <c r="A99" s="29" t="s">
        <v>59</v>
      </c>
      <c r="B99" s="24" t="s">
        <v>47</v>
      </c>
      <c r="C99" s="34" t="s">
        <v>48</v>
      </c>
      <c r="D99" s="34" t="s">
        <v>49</v>
      </c>
      <c r="E99" s="34" t="s">
        <v>50</v>
      </c>
      <c r="F99" s="34" t="s">
        <v>51</v>
      </c>
      <c r="G99" s="27" t="s">
        <v>60</v>
      </c>
    </row>
    <row r="100" spans="1:7" ht="15" customHeight="1" x14ac:dyDescent="0.3">
      <c r="A100" s="30" t="s">
        <v>17</v>
      </c>
      <c r="B100" s="24">
        <v>2305</v>
      </c>
      <c r="C100" s="34">
        <v>1527</v>
      </c>
      <c r="D100" s="34">
        <v>1827</v>
      </c>
      <c r="E100" s="34">
        <v>2205</v>
      </c>
      <c r="F100" s="34">
        <v>2404</v>
      </c>
      <c r="G100" s="27">
        <v>10268</v>
      </c>
    </row>
    <row r="101" spans="1:7" ht="15" customHeight="1" x14ac:dyDescent="0.3">
      <c r="A101" s="31" t="s">
        <v>26</v>
      </c>
      <c r="B101" s="35">
        <v>3642</v>
      </c>
      <c r="C101" s="36">
        <v>3533</v>
      </c>
      <c r="D101" s="36">
        <v>3657</v>
      </c>
      <c r="E101" s="36">
        <v>3927</v>
      </c>
      <c r="F101" s="36">
        <v>5074</v>
      </c>
      <c r="G101" s="32">
        <v>19833</v>
      </c>
    </row>
    <row r="102" spans="1:7" ht="15" customHeight="1" x14ac:dyDescent="0.3">
      <c r="A102" s="33" t="s">
        <v>60</v>
      </c>
      <c r="B102" s="37">
        <v>5947</v>
      </c>
      <c r="C102" s="38">
        <v>5060</v>
      </c>
      <c r="D102" s="38">
        <v>5484</v>
      </c>
      <c r="E102" s="38">
        <v>6132</v>
      </c>
      <c r="F102" s="38">
        <v>7478</v>
      </c>
      <c r="G102" s="28">
        <v>30101</v>
      </c>
    </row>
    <row r="103" spans="1:7" ht="15" customHeight="1" x14ac:dyDescent="0.3">
      <c r="B103"/>
      <c r="C103"/>
      <c r="D103"/>
      <c r="E103"/>
      <c r="F103"/>
      <c r="G103"/>
    </row>
    <row r="104" spans="1:7" ht="15" customHeight="1" x14ac:dyDescent="0.3">
      <c r="A104" t="str">
        <f>A100</f>
        <v>Expense</v>
      </c>
      <c r="B104">
        <f>GETPIVOTDATA("Amount",$A$98,"Income / Expense","Expense")</f>
        <v>10268</v>
      </c>
      <c r="C104"/>
      <c r="D104"/>
      <c r="E104"/>
      <c r="F104"/>
      <c r="G104"/>
    </row>
    <row r="105" spans="1:7" ht="15" customHeight="1" x14ac:dyDescent="0.3">
      <c r="A105" t="str">
        <f>A101</f>
        <v>Income</v>
      </c>
      <c r="B105">
        <f>GETPIVOTDATA("Amount",$A$98,"Income / Expense","Income")</f>
        <v>19833</v>
      </c>
      <c r="C105"/>
      <c r="D105"/>
      <c r="E105"/>
      <c r="F105"/>
      <c r="G105"/>
    </row>
    <row r="106" spans="1:7" ht="15" customHeight="1" x14ac:dyDescent="0.3">
      <c r="B106"/>
      <c r="C106"/>
      <c r="D106"/>
      <c r="E106"/>
      <c r="F106"/>
      <c r="G106"/>
    </row>
    <row r="107" spans="1:7" ht="15" customHeight="1" x14ac:dyDescent="0.3">
      <c r="A107" t="s">
        <v>7</v>
      </c>
      <c r="B107"/>
      <c r="C107" s="46">
        <f>Dashboard!$B$9</f>
        <v>3500</v>
      </c>
    </row>
    <row r="108" spans="1:7" ht="15" customHeight="1" x14ac:dyDescent="0.3">
      <c r="A108" t="s">
        <v>65</v>
      </c>
      <c r="B108"/>
      <c r="C108" s="46">
        <f>B105-B104</f>
        <v>9565</v>
      </c>
    </row>
    <row r="109" spans="1:7" ht="15" customHeight="1" x14ac:dyDescent="0.3">
      <c r="A109" t="s">
        <v>66</v>
      </c>
      <c r="B109"/>
      <c r="C109" s="46">
        <f>SUM(C107:C108)</f>
        <v>13065</v>
      </c>
    </row>
    <row r="110" spans="1:7" ht="15" customHeight="1" x14ac:dyDescent="0.3">
      <c r="B110"/>
    </row>
    <row r="111" spans="1:7" ht="15" customHeight="1" x14ac:dyDescent="0.3">
      <c r="A111" t="s">
        <v>70</v>
      </c>
      <c r="B111">
        <f>B104</f>
        <v>10268</v>
      </c>
    </row>
    <row r="112" spans="1:7" ht="15" customHeight="1" x14ac:dyDescent="0.3">
      <c r="A112" t="s">
        <v>67</v>
      </c>
      <c r="B112">
        <f>B105</f>
        <v>19833</v>
      </c>
    </row>
    <row r="113" spans="1:14" ht="15" customHeight="1" x14ac:dyDescent="0.3">
      <c r="B113"/>
    </row>
    <row r="114" spans="1:14" ht="15" customHeight="1" x14ac:dyDescent="0.3">
      <c r="B114"/>
    </row>
    <row r="115" spans="1:14" ht="15" customHeight="1" x14ac:dyDescent="0.3">
      <c r="A115" s="29" t="s">
        <v>63</v>
      </c>
      <c r="B115" s="29" t="s">
        <v>61</v>
      </c>
      <c r="C115" s="25"/>
      <c r="D115" s="25"/>
      <c r="E115" s="25"/>
      <c r="F115" s="25"/>
      <c r="G115" s="25"/>
      <c r="H115" s="25"/>
      <c r="I115" s="25"/>
      <c r="J115" s="25"/>
      <c r="K115" s="25"/>
      <c r="L115" s="25"/>
      <c r="M115" s="25"/>
      <c r="N115" s="26"/>
    </row>
    <row r="116" spans="1:14" ht="15" customHeight="1" x14ac:dyDescent="0.3">
      <c r="A116" s="29" t="s">
        <v>59</v>
      </c>
      <c r="B116" s="24" t="s">
        <v>47</v>
      </c>
      <c r="C116" s="34" t="s">
        <v>48</v>
      </c>
      <c r="D116" s="34" t="s">
        <v>49</v>
      </c>
      <c r="E116" s="34" t="s">
        <v>50</v>
      </c>
      <c r="F116" s="34" t="s">
        <v>51</v>
      </c>
      <c r="G116" s="34" t="s">
        <v>52</v>
      </c>
      <c r="H116" s="34" t="s">
        <v>53</v>
      </c>
      <c r="I116" s="34" t="s">
        <v>54</v>
      </c>
      <c r="J116" s="34" t="s">
        <v>55</v>
      </c>
      <c r="K116" s="34" t="s">
        <v>56</v>
      </c>
      <c r="L116" s="34" t="s">
        <v>57</v>
      </c>
      <c r="M116" s="34" t="s">
        <v>58</v>
      </c>
      <c r="N116" s="27" t="s">
        <v>60</v>
      </c>
    </row>
    <row r="117" spans="1:14" ht="15" customHeight="1" x14ac:dyDescent="0.3">
      <c r="A117" s="30" t="s">
        <v>17</v>
      </c>
      <c r="B117" s="24">
        <v>2375</v>
      </c>
      <c r="C117" s="34">
        <v>2375</v>
      </c>
      <c r="D117" s="34">
        <v>2375</v>
      </c>
      <c r="E117" s="34">
        <v>2375</v>
      </c>
      <c r="F117" s="34">
        <v>2375</v>
      </c>
      <c r="G117" s="34">
        <v>2375</v>
      </c>
      <c r="H117" s="34">
        <v>2375</v>
      </c>
      <c r="I117" s="34">
        <v>2375</v>
      </c>
      <c r="J117" s="34">
        <v>2375</v>
      </c>
      <c r="K117" s="34">
        <v>2375</v>
      </c>
      <c r="L117" s="34">
        <v>2375</v>
      </c>
      <c r="M117" s="34">
        <v>2375</v>
      </c>
      <c r="N117" s="27">
        <v>28500</v>
      </c>
    </row>
    <row r="118" spans="1:14" ht="15" customHeight="1" x14ac:dyDescent="0.3">
      <c r="A118" s="31" t="s">
        <v>26</v>
      </c>
      <c r="B118" s="35">
        <v>2800</v>
      </c>
      <c r="C118" s="36">
        <v>2800</v>
      </c>
      <c r="D118" s="36">
        <v>2800</v>
      </c>
      <c r="E118" s="36">
        <v>2800</v>
      </c>
      <c r="F118" s="36">
        <v>2800</v>
      </c>
      <c r="G118" s="36">
        <v>2800</v>
      </c>
      <c r="H118" s="36">
        <v>2800</v>
      </c>
      <c r="I118" s="36">
        <v>2800</v>
      </c>
      <c r="J118" s="36">
        <v>2800</v>
      </c>
      <c r="K118" s="36">
        <v>2800</v>
      </c>
      <c r="L118" s="36">
        <v>2800</v>
      </c>
      <c r="M118" s="36">
        <v>2800</v>
      </c>
      <c r="N118" s="32">
        <v>33600</v>
      </c>
    </row>
    <row r="119" spans="1:14" ht="15" customHeight="1" x14ac:dyDescent="0.3">
      <c r="A119" s="33" t="s">
        <v>60</v>
      </c>
      <c r="B119" s="37">
        <v>5175</v>
      </c>
      <c r="C119" s="38">
        <v>5175</v>
      </c>
      <c r="D119" s="38">
        <v>5175</v>
      </c>
      <c r="E119" s="38">
        <v>5175</v>
      </c>
      <c r="F119" s="38">
        <v>5175</v>
      </c>
      <c r="G119" s="38">
        <v>5175</v>
      </c>
      <c r="H119" s="38">
        <v>5175</v>
      </c>
      <c r="I119" s="38">
        <v>5175</v>
      </c>
      <c r="J119" s="38">
        <v>5175</v>
      </c>
      <c r="K119" s="38">
        <v>5175</v>
      </c>
      <c r="L119" s="38">
        <v>5175</v>
      </c>
      <c r="M119" s="38">
        <v>5175</v>
      </c>
      <c r="N119" s="28">
        <v>62100</v>
      </c>
    </row>
    <row r="120" spans="1:14" ht="15" customHeight="1" x14ac:dyDescent="0.3">
      <c r="B120"/>
      <c r="C120"/>
    </row>
    <row r="121" spans="1:14" ht="15" customHeight="1" x14ac:dyDescent="0.3">
      <c r="A121" s="48" t="s">
        <v>69</v>
      </c>
      <c r="B121">
        <f>GETPIVOTDATA("Budget",$A$115,"Income/Expense","Expense")</f>
        <v>28500</v>
      </c>
      <c r="C121"/>
    </row>
    <row r="122" spans="1:14" ht="15" customHeight="1" x14ac:dyDescent="0.3">
      <c r="A122" s="48" t="s">
        <v>68</v>
      </c>
      <c r="B122">
        <f>GETPIVOTDATA("Budget",$A$115,"Income/Expense","Income")</f>
        <v>33600</v>
      </c>
      <c r="C122"/>
    </row>
    <row r="123" spans="1:14" ht="15" customHeight="1" x14ac:dyDescent="0.3">
      <c r="B123"/>
      <c r="C123"/>
    </row>
    <row r="124" spans="1:14" ht="15" customHeight="1" x14ac:dyDescent="0.3">
      <c r="B124"/>
      <c r="C124"/>
    </row>
    <row r="125" spans="1:14" ht="15" customHeight="1" x14ac:dyDescent="0.3">
      <c r="B125"/>
      <c r="C125"/>
    </row>
    <row r="126" spans="1:14" ht="15" customHeight="1" x14ac:dyDescent="0.3">
      <c r="B126"/>
      <c r="C126"/>
    </row>
    <row r="127" spans="1:14" ht="15" customHeight="1" x14ac:dyDescent="0.3">
      <c r="B127"/>
      <c r="C127"/>
    </row>
    <row r="128" spans="1:14" ht="15" customHeight="1" x14ac:dyDescent="0.3">
      <c r="B128"/>
      <c r="C128"/>
    </row>
    <row r="129" spans="2:3" ht="15" customHeight="1" x14ac:dyDescent="0.3">
      <c r="B129"/>
      <c r="C129"/>
    </row>
    <row r="130" spans="2:3" ht="15" customHeight="1" x14ac:dyDescent="0.3">
      <c r="B130"/>
      <c r="C130"/>
    </row>
    <row r="131" spans="2:3" ht="15" customHeight="1" x14ac:dyDescent="0.3">
      <c r="B131"/>
      <c r="C131"/>
    </row>
    <row r="132" spans="2:3" ht="15" customHeight="1" x14ac:dyDescent="0.3">
      <c r="B132"/>
      <c r="C132"/>
    </row>
    <row r="133" spans="2:3" ht="15" customHeight="1" x14ac:dyDescent="0.3">
      <c r="B133"/>
    </row>
    <row r="134" spans="2:3" ht="15" customHeight="1" x14ac:dyDescent="0.3">
      <c r="B134"/>
    </row>
    <row r="135" spans="2:3" ht="15" customHeight="1" x14ac:dyDescent="0.3">
      <c r="B135"/>
    </row>
    <row r="136" spans="2:3" ht="15" customHeight="1" x14ac:dyDescent="0.3">
      <c r="B136"/>
    </row>
    <row r="137" spans="2:3" ht="15" customHeight="1" x14ac:dyDescent="0.3">
      <c r="B137"/>
    </row>
    <row r="138" spans="2:3" ht="15" customHeight="1" x14ac:dyDescent="0.3">
      <c r="B138"/>
    </row>
    <row r="139" spans="2:3" ht="15" customHeight="1" x14ac:dyDescent="0.3">
      <c r="B139"/>
    </row>
    <row r="140" spans="2:3" ht="15" customHeight="1" x14ac:dyDescent="0.3">
      <c r="B140"/>
    </row>
    <row r="141" spans="2:3" ht="15" customHeight="1" x14ac:dyDescent="0.3">
      <c r="B141"/>
    </row>
    <row r="142" spans="2:3" ht="15" customHeight="1" x14ac:dyDescent="0.3">
      <c r="B142"/>
    </row>
    <row r="143" spans="2:3" ht="15" customHeight="1" x14ac:dyDescent="0.3">
      <c r="B143"/>
    </row>
    <row r="144" spans="2:3" ht="15" customHeight="1" x14ac:dyDescent="0.3">
      <c r="B144"/>
    </row>
    <row r="145" spans="2:2" ht="15" customHeight="1" x14ac:dyDescent="0.3">
      <c r="B145"/>
    </row>
    <row r="146" spans="2:2" ht="15" customHeight="1" x14ac:dyDescent="0.3">
      <c r="B146"/>
    </row>
    <row r="147" spans="2:2" ht="15" customHeight="1" x14ac:dyDescent="0.3">
      <c r="B147"/>
    </row>
    <row r="148" spans="2:2" ht="15" customHeight="1" x14ac:dyDescent="0.3">
      <c r="B148"/>
    </row>
    <row r="149" spans="2:2" ht="15" customHeight="1" x14ac:dyDescent="0.3">
      <c r="B149"/>
    </row>
    <row r="150" spans="2:2" ht="15" customHeight="1" x14ac:dyDescent="0.3">
      <c r="B150"/>
    </row>
    <row r="151" spans="2:2" ht="15" customHeight="1" x14ac:dyDescent="0.3">
      <c r="B15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Actuals</vt:lpstr>
      <vt:lpstr>Budget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Shivam Solanki</cp:lastModifiedBy>
  <dcterms:created xsi:type="dcterms:W3CDTF">2022-05-23T20:46:49Z</dcterms:created>
  <dcterms:modified xsi:type="dcterms:W3CDTF">2023-11-21T17:32:16Z</dcterms:modified>
</cp:coreProperties>
</file>