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Shivani\CoachX Assignments\"/>
    </mc:Choice>
  </mc:AlternateContent>
  <xr:revisionPtr revIDLastSave="0" documentId="13_ncr:1_{31B62FE9-39CF-4906-BF6E-46741A822A0A}" xr6:coauthVersionLast="47" xr6:coauthVersionMax="47" xr10:uidLastSave="{00000000-0000-0000-0000-000000000000}"/>
  <bookViews>
    <workbookView xWindow="-108" yWindow="-108" windowWidth="23256" windowHeight="12576"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5" i="2" l="1"/>
  <c r="B150" i="2"/>
  <c r="B151" i="2"/>
  <c r="B152" i="2"/>
  <c r="B153" i="2"/>
  <c r="B149" i="2"/>
  <c r="B136" i="2"/>
  <c r="C136" i="2"/>
  <c r="C119" i="2"/>
  <c r="C120" i="2"/>
  <c r="C121" i="2"/>
  <c r="C122" i="2"/>
  <c r="C123" i="2"/>
  <c r="C124" i="2"/>
  <c r="C125" i="2"/>
  <c r="C126" i="2"/>
  <c r="C127" i="2"/>
  <c r="C118" i="2"/>
  <c r="C117" i="2"/>
  <c r="E91" i="2"/>
  <c r="E92" i="2"/>
  <c r="E93" i="2"/>
  <c r="E94" i="2"/>
  <c r="E95" i="2"/>
  <c r="E96" i="2"/>
  <c r="E97" i="2"/>
  <c r="E98" i="2"/>
  <c r="E99" i="2"/>
  <c r="E90" i="2"/>
  <c r="E89" i="2"/>
  <c r="C105" i="2"/>
  <c r="C106" i="2"/>
  <c r="C107" i="2"/>
  <c r="C108" i="2"/>
  <c r="C109" i="2"/>
  <c r="C110" i="2"/>
  <c r="C111" i="2"/>
  <c r="C112" i="2"/>
  <c r="C113" i="2"/>
  <c r="C104" i="2"/>
  <c r="C103" i="2"/>
  <c r="C84" i="2"/>
  <c r="C83" i="2"/>
  <c r="C82" i="2"/>
  <c r="C80" i="2"/>
  <c r="C81" i="2"/>
  <c r="C79" i="2"/>
  <c r="C78" i="2"/>
  <c r="C77" i="2"/>
  <c r="C76" i="2"/>
  <c r="E73" i="2"/>
  <c r="B73" i="2"/>
  <c r="C60" i="2"/>
  <c r="B60" i="2"/>
  <c r="C59" i="2"/>
  <c r="B59" i="2"/>
  <c r="B58" i="2"/>
  <c r="C58" i="2"/>
  <c r="C56" i="2"/>
  <c r="B56" i="2"/>
  <c r="B46" i="2"/>
  <c r="B40" i="2"/>
  <c r="B25" i="2"/>
  <c r="D24" i="2"/>
  <c r="D25" i="2"/>
  <c r="D22" i="2"/>
  <c r="D21" i="2"/>
  <c r="C29" i="2"/>
  <c r="C30" i="2"/>
  <c r="C31" i="2"/>
  <c r="C32" i="2"/>
  <c r="C33" i="2"/>
  <c r="C34" i="2"/>
  <c r="C35" i="2"/>
  <c r="C28" i="2"/>
  <c r="F29" i="2"/>
  <c r="E29" i="2"/>
  <c r="E30" i="2"/>
  <c r="E31" i="2"/>
  <c r="E32" i="2"/>
  <c r="E33" i="2"/>
  <c r="E34" i="2"/>
  <c r="E35" i="2"/>
  <c r="D29" i="2"/>
  <c r="D30" i="2"/>
  <c r="D31" i="2"/>
  <c r="D32" i="2"/>
  <c r="D33" i="2"/>
  <c r="D34" i="2"/>
  <c r="D35" i="2"/>
  <c r="F28" i="2"/>
  <c r="E28" i="2"/>
  <c r="D28" i="2"/>
  <c r="E17" i="2"/>
  <c r="B18" i="2"/>
  <c r="E7" i="2"/>
  <c r="B7" i="2"/>
  <c r="A95" i="2"/>
  <c r="B28" i="2"/>
  <c r="A29" i="2"/>
  <c r="A30" i="2" s="1"/>
  <c r="A31" i="2" s="1"/>
  <c r="A32" i="2" s="1"/>
  <c r="A33" i="2" s="1"/>
  <c r="A34" i="2" s="1"/>
  <c r="A35" i="2" s="1"/>
  <c r="E12" i="2"/>
  <c r="B14" i="2"/>
  <c r="B12" i="2"/>
  <c r="B29" i="2" l="1"/>
  <c r="B30" i="2" s="1"/>
  <c r="F30" i="2" l="1"/>
  <c r="B31" i="2" s="1"/>
  <c r="F31" i="2" l="1"/>
  <c r="B32" i="2" s="1"/>
  <c r="F32" i="2" s="1"/>
  <c r="B33" i="2" s="1"/>
  <c r="F33" i="2" l="1"/>
  <c r="B34" i="2" s="1"/>
  <c r="F34" i="2" l="1"/>
  <c r="B35" i="2" s="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<sst xmlns="http://schemas.openxmlformats.org/spreadsheetml/2006/main" count="103" uniqueCount="51">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</sst>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Red]&quot;₹&quot;\ \-#,##0"/>
    <numFmt numFmtId="165" formatCode="&quot;₹&quot;\ #,##0.00;[Red]&quot;₹&quot;\ \-#,##0.00"/>
    <numFmt numFmtId="166" formatCode="dd\/mmm\/yyyy"/>
    <numFmt numFmtId="167" formatCode="d\/m\/yyyy"/>
    <numFmt numFmtId="168"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0" fillId="0" borderId="1" xfId="0" applyBorder="1" applyAlignment="1">
      <alignment horizontal="center"/>
    </xf>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165"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67"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8"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165" fontId="1" fillId="3"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beginning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beginning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329142</xdr:colOff>
      <xdr:row>49</xdr:row>
      <xdr:rowOff>95250</xdr:rowOff>
    </xdr:from>
    <xdr:to>
      <xdr:col>7</xdr:col>
      <xdr:colOff>91017</xdr:colOff>
      <xdr:row>70</xdr:row>
      <xdr:rowOff>176742</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9142" y="9222317"/>
          <a:ext cx="4029075" cy="3993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75</xdr:row>
      <xdr:rowOff>57150</xdr:rowOff>
    </xdr:from>
    <xdr:to>
      <xdr:col>7</xdr:col>
      <xdr:colOff>9525</xdr:colOff>
      <xdr:row>95</xdr:row>
      <xdr:rowOff>102870</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449300"/>
          <a:ext cx="3810000" cy="3665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392641</xdr:colOff>
      <xdr:row>125</xdr:row>
      <xdr:rowOff>160867</xdr:rowOff>
    </xdr:from>
    <xdr:to>
      <xdr:col>10</xdr:col>
      <xdr:colOff>11641</xdr:colOff>
      <xdr:row>142</xdr:row>
      <xdr:rowOff>141816</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2641" y="23444200"/>
          <a:ext cx="5715000" cy="3147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219075</xdr:colOff>
      <xdr:row>156</xdr:row>
      <xdr:rowOff>76200</xdr:rowOff>
    </xdr:from>
    <xdr:to>
      <xdr:col>8</xdr:col>
      <xdr:colOff>276225</xdr:colOff>
      <xdr:row>173</xdr:row>
      <xdr:rowOff>95250</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9075" y="28127325"/>
          <a:ext cx="493395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449791</xdr:colOff>
      <xdr:row>184</xdr:row>
      <xdr:rowOff>10583</xdr:rowOff>
    </xdr:from>
    <xdr:to>
      <xdr:col>7</xdr:col>
      <xdr:colOff>478366</xdr:colOff>
      <xdr:row>196</xdr:row>
      <xdr:rowOff>20108</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9791" y="34283650"/>
          <a:ext cx="4295775" cy="22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542925</xdr:colOff>
      <xdr:row>201</xdr:row>
      <xdr:rowOff>146051</xdr:rowOff>
    </xdr:from>
    <xdr:to>
      <xdr:col>8</xdr:col>
      <xdr:colOff>9525</xdr:colOff>
      <xdr:row>215</xdr:row>
      <xdr:rowOff>60326</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42925" y="37585651"/>
          <a:ext cx="4343400" cy="25220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221</xdr:row>
      <xdr:rowOff>9522</xdr:rowOff>
    </xdr:from>
    <xdr:to>
      <xdr:col>13</xdr:col>
      <xdr:colOff>572095</xdr:colOff>
      <xdr:row>238</xdr:row>
      <xdr:rowOff>171447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04825" y="39824022"/>
          <a:ext cx="7992070" cy="3238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246</xdr:row>
      <xdr:rowOff>179913</xdr:rowOff>
    </xdr:from>
    <xdr:to>
      <xdr:col>14</xdr:col>
      <xdr:colOff>117324</xdr:colOff>
      <xdr:row>260</xdr:row>
      <xdr:rowOff>98422</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57200" y="46001513"/>
          <a:ext cx="8194524" cy="25262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366818</xdr:colOff>
      <xdr:row>273</xdr:row>
      <xdr:rowOff>9949</xdr:rowOff>
    </xdr:from>
    <xdr:to>
      <xdr:col>9</xdr:col>
      <xdr:colOff>595418</xdr:colOff>
      <xdr:row>293</xdr:row>
      <xdr:rowOff>97579</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66818" y="50860749"/>
          <a:ext cx="5715000" cy="3812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473922</xdr:colOff>
      <xdr:row>291</xdr:row>
      <xdr:rowOff>32172</xdr:rowOff>
    </xdr:from>
    <xdr:to>
      <xdr:col>21</xdr:col>
      <xdr:colOff>92922</xdr:colOff>
      <xdr:row>312</xdr:row>
      <xdr:rowOff>91227</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79522" y="54235772"/>
          <a:ext cx="5715000" cy="3970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846</xdr:colOff>
      <xdr:row>313</xdr:row>
      <xdr:rowOff>115780</xdr:rowOff>
    </xdr:from>
    <xdr:to>
      <xdr:col>8</xdr:col>
      <xdr:colOff>600921</xdr:colOff>
      <xdr:row>322</xdr:row>
      <xdr:rowOff>45718</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10446" y="58417247"/>
          <a:ext cx="4867275" cy="1606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165100</xdr:colOff>
      <xdr:row>333</xdr:row>
      <xdr:rowOff>138641</xdr:rowOff>
    </xdr:from>
    <xdr:to>
      <xdr:col>9</xdr:col>
      <xdr:colOff>555625</xdr:colOff>
      <xdr:row>345</xdr:row>
      <xdr:rowOff>129116</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4700" y="62165441"/>
          <a:ext cx="5267325" cy="222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519643</xdr:colOff>
      <xdr:row>371</xdr:row>
      <xdr:rowOff>74083</xdr:rowOff>
    </xdr:from>
    <xdr:to>
      <xdr:col>8</xdr:col>
      <xdr:colOff>510118</xdr:colOff>
      <xdr:row>380</xdr:row>
      <xdr:rowOff>74083</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19643" y="69179016"/>
          <a:ext cx="4867275"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468842</xdr:colOff>
      <xdr:row>385</xdr:row>
      <xdr:rowOff>59267</xdr:rowOff>
    </xdr:from>
    <xdr:to>
      <xdr:col>8</xdr:col>
      <xdr:colOff>602192</xdr:colOff>
      <xdr:row>395</xdr:row>
      <xdr:rowOff>178859</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8842" y="71771934"/>
          <a:ext cx="5010150" cy="1982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492760</xdr:colOff>
      <xdr:row>408</xdr:row>
      <xdr:rowOff>84667</xdr:rowOff>
    </xdr:from>
    <xdr:to>
      <xdr:col>8</xdr:col>
      <xdr:colOff>521335</xdr:colOff>
      <xdr:row>422</xdr:row>
      <xdr:rowOff>27517</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2760" y="76081467"/>
          <a:ext cx="4905375" cy="2550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472017</xdr:colOff>
      <xdr:row>436</xdr:row>
      <xdr:rowOff>56091</xdr:rowOff>
    </xdr:from>
    <xdr:to>
      <xdr:col>10</xdr:col>
      <xdr:colOff>91017</xdr:colOff>
      <xdr:row>451</xdr:row>
      <xdr:rowOff>147108</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72017" y="81268358"/>
          <a:ext cx="5715000" cy="288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392641</xdr:colOff>
      <xdr:row>456</xdr:row>
      <xdr:rowOff>146049</xdr:rowOff>
    </xdr:from>
    <xdr:to>
      <xdr:col>8</xdr:col>
      <xdr:colOff>545041</xdr:colOff>
      <xdr:row>472</xdr:row>
      <xdr:rowOff>45507</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92641" y="85083649"/>
          <a:ext cx="5029200" cy="287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565150</xdr:colOff>
      <xdr:row>484</xdr:row>
      <xdr:rowOff>132291</xdr:rowOff>
    </xdr:from>
    <xdr:to>
      <xdr:col>19</xdr:col>
      <xdr:colOff>517525</xdr:colOff>
      <xdr:row>502</xdr:row>
      <xdr:rowOff>3174</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661150" y="90285358"/>
          <a:ext cx="5438775" cy="322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409575</xdr:colOff>
      <xdr:row>497</xdr:row>
      <xdr:rowOff>19050</xdr:rowOff>
    </xdr:from>
    <xdr:to>
      <xdr:col>9</xdr:col>
      <xdr:colOff>28575</xdr:colOff>
      <xdr:row>515</xdr:row>
      <xdr:rowOff>85725</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9575" y="92983050"/>
          <a:ext cx="510540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508000</xdr:colOff>
      <xdr:row>535</xdr:row>
      <xdr:rowOff>89322</xdr:rowOff>
    </xdr:from>
    <xdr:to>
      <xdr:col>18</xdr:col>
      <xdr:colOff>203200</xdr:colOff>
      <xdr:row>554</xdr:row>
      <xdr:rowOff>89323</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5994400" y="99741989"/>
          <a:ext cx="5181600" cy="3539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77258</xdr:colOff>
      <xdr:row>536</xdr:row>
      <xdr:rowOff>125943</xdr:rowOff>
    </xdr:from>
    <xdr:to>
      <xdr:col>9</xdr:col>
      <xdr:colOff>143933</xdr:colOff>
      <xdr:row>557</xdr:row>
      <xdr:rowOff>59268</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86858" y="99964876"/>
          <a:ext cx="4943475"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526204</xdr:colOff>
      <xdr:row>594</xdr:row>
      <xdr:rowOff>11643</xdr:rowOff>
    </xdr:from>
    <xdr:to>
      <xdr:col>8</xdr:col>
      <xdr:colOff>11854</xdr:colOff>
      <xdr:row>612</xdr:row>
      <xdr:rowOff>51648</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26204" y="110654043"/>
          <a:ext cx="4362450" cy="3392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261408</xdr:colOff>
      <xdr:row>618</xdr:row>
      <xdr:rowOff>143934</xdr:rowOff>
    </xdr:from>
    <xdr:to>
      <xdr:col>7</xdr:col>
      <xdr:colOff>318558</xdr:colOff>
      <xdr:row>639</xdr:row>
      <xdr:rowOff>62442</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871008" y="115256734"/>
          <a:ext cx="3714750" cy="3830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186266</xdr:colOff>
      <xdr:row>620</xdr:row>
      <xdr:rowOff>26459</xdr:rowOff>
    </xdr:from>
    <xdr:to>
      <xdr:col>17</xdr:col>
      <xdr:colOff>424391</xdr:colOff>
      <xdr:row>640</xdr:row>
      <xdr:rowOff>55033</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282266" y="115511792"/>
          <a:ext cx="4505325" cy="3753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605790</xdr:colOff>
      <xdr:row>666</xdr:row>
      <xdr:rowOff>154518</xdr:rowOff>
    </xdr:from>
    <xdr:to>
      <xdr:col>14</xdr:col>
      <xdr:colOff>472440</xdr:colOff>
      <xdr:row>687</xdr:row>
      <xdr:rowOff>27306</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482590" y="124208118"/>
          <a:ext cx="3524250" cy="3784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226483</xdr:colOff>
      <xdr:row>697</xdr:row>
      <xdr:rowOff>167217</xdr:rowOff>
    </xdr:from>
    <xdr:to>
      <xdr:col>17</xdr:col>
      <xdr:colOff>369358</xdr:colOff>
      <xdr:row>716</xdr:row>
      <xdr:rowOff>100542</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322483" y="129995084"/>
          <a:ext cx="4410075" cy="34723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398992</xdr:colOff>
      <xdr:row>706</xdr:row>
      <xdr:rowOff>152399</xdr:rowOff>
    </xdr:from>
    <xdr:to>
      <xdr:col>9</xdr:col>
      <xdr:colOff>303742</xdr:colOff>
      <xdr:row>721</xdr:row>
      <xdr:rowOff>147108</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98992" y="131656666"/>
          <a:ext cx="5391150" cy="2788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348615</xdr:colOff>
      <xdr:row>735</xdr:row>
      <xdr:rowOff>144780</xdr:rowOff>
    </xdr:from>
    <xdr:to>
      <xdr:col>9</xdr:col>
      <xdr:colOff>253365</xdr:colOff>
      <xdr:row>750</xdr:row>
      <xdr:rowOff>135255</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48615" y="134378700"/>
          <a:ext cx="53911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92498</xdr:colOff>
      <xdr:row>754</xdr:row>
      <xdr:rowOff>86572</xdr:rowOff>
    </xdr:from>
    <xdr:to>
      <xdr:col>17</xdr:col>
      <xdr:colOff>549698</xdr:colOff>
      <xdr:row>773</xdr:row>
      <xdr:rowOff>158539</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5578898" y="140531639"/>
          <a:ext cx="5334000" cy="3611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520700</xdr:colOff>
      <xdr:row>782</xdr:row>
      <xdr:rowOff>60325</xdr:rowOff>
    </xdr:from>
    <xdr:to>
      <xdr:col>10</xdr:col>
      <xdr:colOff>539750</xdr:colOff>
      <xdr:row>802</xdr:row>
      <xdr:rowOff>94191</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959100" y="145720858"/>
          <a:ext cx="3676650" cy="375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509058</xdr:colOff>
      <xdr:row>811</xdr:row>
      <xdr:rowOff>148167</xdr:rowOff>
    </xdr:from>
    <xdr:to>
      <xdr:col>11</xdr:col>
      <xdr:colOff>128058</xdr:colOff>
      <xdr:row>828</xdr:row>
      <xdr:rowOff>148167</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118658" y="151210434"/>
          <a:ext cx="5715000" cy="3166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211455</xdr:colOff>
      <xdr:row>839</xdr:row>
      <xdr:rowOff>140970</xdr:rowOff>
    </xdr:from>
    <xdr:to>
      <xdr:col>6</xdr:col>
      <xdr:colOff>268605</xdr:colOff>
      <xdr:row>859</xdr:row>
      <xdr:rowOff>5715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1455" y="153394410"/>
          <a:ext cx="3714750" cy="3522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459952</xdr:colOff>
      <xdr:row>859</xdr:row>
      <xdr:rowOff>154728</xdr:rowOff>
    </xdr:from>
    <xdr:to>
      <xdr:col>10</xdr:col>
      <xdr:colOff>593302</xdr:colOff>
      <xdr:row>879</xdr:row>
      <xdr:rowOff>154728</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3507952" y="160157795"/>
          <a:ext cx="3181350" cy="3725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388408</xdr:colOff>
      <xdr:row>889</xdr:row>
      <xdr:rowOff>155575</xdr:rowOff>
    </xdr:from>
    <xdr:to>
      <xdr:col>9</xdr:col>
      <xdr:colOff>121708</xdr:colOff>
      <xdr:row>908</xdr:row>
      <xdr:rowOff>184150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998008" y="165746642"/>
          <a:ext cx="4610100" cy="3567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571712</xdr:colOff>
      <xdr:row>918</xdr:row>
      <xdr:rowOff>70908</xdr:rowOff>
    </xdr:from>
    <xdr:to>
      <xdr:col>8</xdr:col>
      <xdr:colOff>38312</xdr:colOff>
      <xdr:row>937</xdr:row>
      <xdr:rowOff>137582</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81312" y="171063708"/>
          <a:ext cx="3733800" cy="3605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287655</xdr:colOff>
      <xdr:row>945</xdr:row>
      <xdr:rowOff>120015</xdr:rowOff>
    </xdr:from>
    <xdr:to>
      <xdr:col>7</xdr:col>
      <xdr:colOff>363855</xdr:colOff>
      <xdr:row>965</xdr:row>
      <xdr:rowOff>3810</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897255" y="172758735"/>
          <a:ext cx="3733800" cy="3541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109008</xdr:colOff>
      <xdr:row>976</xdr:row>
      <xdr:rowOff>171449</xdr:rowOff>
    </xdr:from>
    <xdr:to>
      <xdr:col>7</xdr:col>
      <xdr:colOff>432858</xdr:colOff>
      <xdr:row>984</xdr:row>
      <xdr:rowOff>89958</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18608" y="181967716"/>
          <a:ext cx="3981450" cy="1408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529167</xdr:colOff>
      <xdr:row>1000</xdr:row>
      <xdr:rowOff>170180</xdr:rowOff>
    </xdr:from>
    <xdr:to>
      <xdr:col>16</xdr:col>
      <xdr:colOff>148167</xdr:colOff>
      <xdr:row>1019</xdr:row>
      <xdr:rowOff>14394</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5405967" y="186436847"/>
          <a:ext cx="4495800" cy="3383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1039</xdr:row>
      <xdr:rowOff>85725</xdr:rowOff>
    </xdr:from>
    <xdr:to>
      <xdr:col>7</xdr:col>
      <xdr:colOff>57150</xdr:colOff>
      <xdr:row>1052</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1062</xdr:row>
      <xdr:rowOff>155575</xdr:rowOff>
    </xdr:from>
    <xdr:to>
      <xdr:col>5</xdr:col>
      <xdr:colOff>361950</xdr:colOff>
      <xdr:row>1064</xdr:row>
      <xdr:rowOff>127000</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866775" y="197970775"/>
          <a:ext cx="2543175" cy="343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426509</xdr:colOff>
      <xdr:row>1064</xdr:row>
      <xdr:rowOff>110068</xdr:rowOff>
    </xdr:from>
    <xdr:to>
      <xdr:col>15</xdr:col>
      <xdr:colOff>140759</xdr:colOff>
      <xdr:row>1082</xdr:row>
      <xdr:rowOff>153459</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912909" y="198297801"/>
          <a:ext cx="3371850" cy="3396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1097</xdr:row>
      <xdr:rowOff>47625</xdr:rowOff>
    </xdr:from>
    <xdr:to>
      <xdr:col>8</xdr:col>
      <xdr:colOff>66675</xdr:colOff>
      <xdr:row>1117</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1126</xdr:row>
      <xdr:rowOff>95250</xdr:rowOff>
    </xdr:from>
    <xdr:to>
      <xdr:col>6</xdr:col>
      <xdr:colOff>123825</xdr:colOff>
      <xdr:row>1147</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90" zoomScaleNormal="90" workbookViewId="0">
      <selection activeCell="A13" sqref="A13:XFD13"/>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zoomScaleNormal="100" workbookViewId="0">
      <selection activeCell="D153" sqref="D153"/>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s>
  <sheetData>
    <row r="1" spans="1:6" ht="16.2" thickBot="1" x14ac:dyDescent="0.35">
      <c r="A1" s="82" t="s">
        <v>6</v>
      </c>
      <c r="B1" s="83"/>
      <c r="C1" s="83"/>
      <c r="D1" s="83"/>
      <c r="E1" s="84"/>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1" t="s">
        <v>3</v>
      </c>
      <c r="B6" s="81"/>
      <c r="D6" s="81" t="s">
        <v>3</v>
      </c>
      <c r="E6" s="81"/>
    </row>
    <row r="7" spans="1:6" x14ac:dyDescent="0.3">
      <c r="A7" s="4" t="s">
        <v>4</v>
      </c>
      <c r="B7" s="5">
        <f>PV(B3,B4,B5)</f>
        <v>28792.621766665405</v>
      </c>
      <c r="C7" s="1"/>
      <c r="D7" s="4" t="s">
        <v>4</v>
      </c>
      <c r="E7" s="5">
        <f>PV(E3,E4,E5,,1)</f>
        <v>32535.662596331898</v>
      </c>
    </row>
    <row r="8" spans="1:6" ht="15" thickBot="1" x14ac:dyDescent="0.35"/>
    <row r="9" spans="1:6" ht="18.600000000000001" thickBot="1" x14ac:dyDescent="0.4">
      <c r="A9" s="85" t="s">
        <v>14</v>
      </c>
      <c r="B9" s="86"/>
      <c r="C9" s="86"/>
      <c r="D9" s="86"/>
      <c r="E9" s="86"/>
      <c r="F9" s="87"/>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PMT(E12,E13,E14,E15,E16)</f>
        <v>13261.587371330586</v>
      </c>
    </row>
    <row r="18" spans="1:6" x14ac:dyDescent="0.3">
      <c r="A18" s="2" t="s">
        <v>14</v>
      </c>
      <c r="B18" s="8">
        <f>-PMT('Project Worksheets'!B12, 'Project Worksheets'!B14,'Project Worksheets'!B15,'Project Worksheets'!B16,'Project Worksheets'!B17)</f>
        <v>-52139.809019684551</v>
      </c>
    </row>
    <row r="19" spans="1:6" ht="15" thickBot="1" x14ac:dyDescent="0.35"/>
    <row r="20" spans="1:6" ht="15" thickBot="1" x14ac:dyDescent="0.35">
      <c r="A20" s="2" t="s">
        <v>8</v>
      </c>
      <c r="B20" s="2">
        <v>1.2999999999999999E-2</v>
      </c>
      <c r="D20" s="22" t="s">
        <v>21</v>
      </c>
    </row>
    <row r="21" spans="1:6" x14ac:dyDescent="0.3">
      <c r="A21" s="2" t="s">
        <v>15</v>
      </c>
      <c r="B21" s="2">
        <v>8</v>
      </c>
      <c r="D21" s="19">
        <f>-CUMIPMT(B20,B21,B22,2,3,'Project Worksheets'!B24)</f>
        <v>2132.2333374657865</v>
      </c>
    </row>
    <row r="22" spans="1:6" ht="15" thickBot="1" x14ac:dyDescent="0.35">
      <c r="A22" s="2" t="s">
        <v>11</v>
      </c>
      <c r="B22" s="2">
        <v>100000</v>
      </c>
      <c r="D22" s="20">
        <f>D29+D30</f>
        <v>2132.2333374657851</v>
      </c>
    </row>
    <row r="23" spans="1:6" ht="15" thickBot="1" x14ac:dyDescent="0.35">
      <c r="A23" s="2" t="s">
        <v>12</v>
      </c>
      <c r="B23" s="2">
        <v>0</v>
      </c>
      <c r="D23" s="21" t="s">
        <v>22</v>
      </c>
    </row>
    <row r="24" spans="1:6" x14ac:dyDescent="0.3">
      <c r="A24" s="2" t="s">
        <v>13</v>
      </c>
      <c r="B24" s="2">
        <v>0</v>
      </c>
      <c r="D24" s="19">
        <f>-CUMPRINC(B20,B21,B22,2,3,B24)</f>
        <v>24352.300989895884</v>
      </c>
    </row>
    <row r="25" spans="1:6" x14ac:dyDescent="0.3">
      <c r="A25" s="2" t="s">
        <v>14</v>
      </c>
      <c r="B25" s="91">
        <f>D28+E28</f>
        <v>13242.267163680835</v>
      </c>
      <c r="D25" s="3">
        <f>E29+E30</f>
        <v>24352.300989895884</v>
      </c>
    </row>
    <row r="26" spans="1:6" ht="15" thickBot="1" x14ac:dyDescent="0.35"/>
    <row r="27" spans="1:6" ht="15" thickBot="1" x14ac:dyDescent="0.35">
      <c r="A27" s="15" t="s">
        <v>16</v>
      </c>
      <c r="B27" s="16" t="s">
        <v>17</v>
      </c>
      <c r="C27" s="16" t="s">
        <v>14</v>
      </c>
      <c r="D27" s="16" t="s">
        <v>18</v>
      </c>
      <c r="E27" s="16" t="s">
        <v>19</v>
      </c>
      <c r="F27" s="17" t="s">
        <v>20</v>
      </c>
    </row>
    <row r="28" spans="1:6" x14ac:dyDescent="0.3">
      <c r="A28" s="12">
        <v>1</v>
      </c>
      <c r="B28" s="13">
        <f>B22</f>
        <v>100000</v>
      </c>
      <c r="C28" s="13">
        <f>D28+E28</f>
        <v>13242.267163680835</v>
      </c>
      <c r="D28" s="13">
        <f>-IPMT($B$20,A28,$B$21,$B$22,$B$23,$B$24)</f>
        <v>1300</v>
      </c>
      <c r="E28" s="13">
        <f>-PPMT($B$20,A28,$B$21,$B$22,$B$23,$B$24)</f>
        <v>11942.267163680835</v>
      </c>
      <c r="F28" s="14">
        <f>B28-E28</f>
        <v>88057.732836319163</v>
      </c>
    </row>
    <row r="29" spans="1:6" x14ac:dyDescent="0.3">
      <c r="A29" s="9">
        <f>A28+1</f>
        <v>2</v>
      </c>
      <c r="B29" s="3">
        <f>F28</f>
        <v>88057.732836319163</v>
      </c>
      <c r="C29" s="13">
        <f t="shared" ref="C29:C35" si="0">D29+E29</f>
        <v>13242.267163680835</v>
      </c>
      <c r="D29" s="13">
        <f t="shared" ref="D29:D35" si="1">-IPMT($B$20,A29,$B$21,$B$22,$B$23,$B$24)</f>
        <v>1144.7505268721491</v>
      </c>
      <c r="E29" s="13">
        <f t="shared" ref="E29:E35" si="2">-PPMT($B$20,A29,$B$21,$B$22,$B$23,$B$24)</f>
        <v>12097.516636808687</v>
      </c>
      <c r="F29" s="14">
        <f t="shared" ref="F29:F35" si="3">B29-E29</f>
        <v>75960.216199510469</v>
      </c>
    </row>
    <row r="30" spans="1:6" x14ac:dyDescent="0.3">
      <c r="A30" s="9">
        <f t="shared" ref="A30:A35" si="4">A29+1</f>
        <v>3</v>
      </c>
      <c r="B30" s="3">
        <f t="shared" ref="B30:B35" si="5">F29</f>
        <v>75960.216199510469</v>
      </c>
      <c r="C30" s="13">
        <f t="shared" si="0"/>
        <v>13242.267163680835</v>
      </c>
      <c r="D30" s="13">
        <f t="shared" si="1"/>
        <v>987.48281059363603</v>
      </c>
      <c r="E30" s="13">
        <f t="shared" si="2"/>
        <v>12254.7843530872</v>
      </c>
      <c r="F30" s="14">
        <f t="shared" si="3"/>
        <v>63705.431846423271</v>
      </c>
    </row>
    <row r="31" spans="1:6" x14ac:dyDescent="0.3">
      <c r="A31" s="9">
        <f t="shared" si="4"/>
        <v>4</v>
      </c>
      <c r="B31" s="3">
        <f t="shared" si="5"/>
        <v>63705.431846423271</v>
      </c>
      <c r="C31" s="13">
        <f t="shared" si="0"/>
        <v>13242.267163680835</v>
      </c>
      <c r="D31" s="13">
        <f t="shared" si="1"/>
        <v>828.17061400350269</v>
      </c>
      <c r="E31" s="13">
        <f t="shared" si="2"/>
        <v>12414.096549677333</v>
      </c>
      <c r="F31" s="14">
        <f t="shared" si="3"/>
        <v>51291.335296745936</v>
      </c>
    </row>
    <row r="32" spans="1:6" x14ac:dyDescent="0.3">
      <c r="A32" s="9">
        <f t="shared" si="4"/>
        <v>5</v>
      </c>
      <c r="B32" s="3">
        <f t="shared" si="5"/>
        <v>51291.335296745936</v>
      </c>
      <c r="C32" s="13">
        <f t="shared" si="0"/>
        <v>13242.267163680834</v>
      </c>
      <c r="D32" s="13">
        <f t="shared" si="1"/>
        <v>666.78735885769731</v>
      </c>
      <c r="E32" s="13">
        <f t="shared" si="2"/>
        <v>12575.479804823137</v>
      </c>
      <c r="F32" s="14">
        <f t="shared" si="3"/>
        <v>38715.855491922797</v>
      </c>
    </row>
    <row r="33" spans="1:6" x14ac:dyDescent="0.3">
      <c r="A33" s="9">
        <f t="shared" si="4"/>
        <v>6</v>
      </c>
      <c r="B33" s="3">
        <f t="shared" si="5"/>
        <v>38715.855491922797</v>
      </c>
      <c r="C33" s="13">
        <f t="shared" si="0"/>
        <v>13242.267163680835</v>
      </c>
      <c r="D33" s="13">
        <f t="shared" si="1"/>
        <v>503.30612139499652</v>
      </c>
      <c r="E33" s="13">
        <f t="shared" si="2"/>
        <v>12738.961042285839</v>
      </c>
      <c r="F33" s="14">
        <f t="shared" si="3"/>
        <v>25976.894449636959</v>
      </c>
    </row>
    <row r="34" spans="1:6" x14ac:dyDescent="0.3">
      <c r="A34" s="9">
        <f t="shared" si="4"/>
        <v>7</v>
      </c>
      <c r="B34" s="3">
        <f t="shared" si="5"/>
        <v>25976.894449636959</v>
      </c>
      <c r="C34" s="13">
        <f t="shared" si="0"/>
        <v>13242.267163680834</v>
      </c>
      <c r="D34" s="13">
        <f t="shared" si="1"/>
        <v>337.69962784528065</v>
      </c>
      <c r="E34" s="13">
        <f t="shared" si="2"/>
        <v>12904.567535835553</v>
      </c>
      <c r="F34" s="14">
        <f t="shared" si="3"/>
        <v>13072.326913801406</v>
      </c>
    </row>
    <row r="35" spans="1:6" ht="15" thickBot="1" x14ac:dyDescent="0.35">
      <c r="A35" s="10">
        <f t="shared" si="4"/>
        <v>8</v>
      </c>
      <c r="B35" s="11">
        <f t="shared" si="5"/>
        <v>13072.326913801406</v>
      </c>
      <c r="C35" s="13">
        <f t="shared" si="0"/>
        <v>13242.267163680835</v>
      </c>
      <c r="D35" s="13">
        <f t="shared" si="1"/>
        <v>169.94024987941845</v>
      </c>
      <c r="E35" s="13">
        <f t="shared" si="2"/>
        <v>13072.326913801417</v>
      </c>
      <c r="F35" s="14">
        <f t="shared" si="3"/>
        <v>0</v>
      </c>
    </row>
    <row r="36" spans="1:6" ht="15" thickBot="1" x14ac:dyDescent="0.35"/>
    <row r="37" spans="1:6" x14ac:dyDescent="0.3">
      <c r="A37" s="25" t="s">
        <v>23</v>
      </c>
      <c r="B37" s="26">
        <v>100000</v>
      </c>
    </row>
    <row r="38" spans="1:6" x14ac:dyDescent="0.3">
      <c r="A38" s="9" t="s">
        <v>24</v>
      </c>
      <c r="B38" s="27">
        <v>15</v>
      </c>
    </row>
    <row r="39" spans="1:6" x14ac:dyDescent="0.3">
      <c r="A39" s="9" t="s">
        <v>14</v>
      </c>
      <c r="B39" s="27">
        <v>-12000</v>
      </c>
    </row>
    <row r="40" spans="1:6" ht="15" thickBot="1" x14ac:dyDescent="0.35">
      <c r="A40" s="10" t="s">
        <v>18</v>
      </c>
      <c r="B40" s="28">
        <f>RATE(B38,B39,B37,,0)</f>
        <v>8.4417979849322686E-2</v>
      </c>
    </row>
    <row r="41" spans="1:6" x14ac:dyDescent="0.3">
      <c r="A41" s="1"/>
      <c r="B41" s="31"/>
    </row>
    <row r="42" spans="1:6" ht="16.2" thickBot="1" x14ac:dyDescent="0.35">
      <c r="A42" s="88" t="s">
        <v>25</v>
      </c>
      <c r="B42" s="88"/>
    </row>
    <row r="43" spans="1:6" x14ac:dyDescent="0.3">
      <c r="A43" s="25" t="s">
        <v>23</v>
      </c>
      <c r="B43" s="26">
        <v>100000</v>
      </c>
    </row>
    <row r="44" spans="1:6" x14ac:dyDescent="0.3">
      <c r="A44" s="9" t="s">
        <v>18</v>
      </c>
      <c r="B44" s="27">
        <v>0.1</v>
      </c>
    </row>
    <row r="45" spans="1:6" x14ac:dyDescent="0.3">
      <c r="A45" s="9" t="s">
        <v>14</v>
      </c>
      <c r="B45" s="27">
        <v>-15000</v>
      </c>
    </row>
    <row r="46" spans="1:6" ht="15" thickBot="1" x14ac:dyDescent="0.35">
      <c r="A46" s="10" t="s">
        <v>24</v>
      </c>
      <c r="B46" s="30">
        <f>NPER(B44,B45,B43,,0)</f>
        <v>11.526704607247604</v>
      </c>
    </row>
    <row r="47" spans="1:6" x14ac:dyDescent="0.3">
      <c r="A47" s="1"/>
      <c r="B47" s="51"/>
    </row>
    <row r="48" spans="1:6" ht="15.6" x14ac:dyDescent="0.3">
      <c r="A48" s="80" t="s">
        <v>36</v>
      </c>
      <c r="B48" s="80"/>
      <c r="C48" s="80"/>
      <c r="D48" s="80"/>
      <c r="E48" s="80"/>
    </row>
    <row r="50" spans="1:5" x14ac:dyDescent="0.3">
      <c r="A50" s="2" t="s">
        <v>1</v>
      </c>
      <c r="B50" s="56">
        <v>0.2</v>
      </c>
      <c r="C50" s="2"/>
    </row>
    <row r="51" spans="1:5" x14ac:dyDescent="0.3">
      <c r="A51" s="2"/>
      <c r="B51" s="89" t="s">
        <v>26</v>
      </c>
      <c r="C51" s="90"/>
    </row>
    <row r="52" spans="1:5" x14ac:dyDescent="0.3">
      <c r="A52" s="56" t="s">
        <v>27</v>
      </c>
      <c r="B52" s="56" t="s">
        <v>28</v>
      </c>
      <c r="C52" s="56"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 C53:C55)</f>
        <v>5092.592592592594</v>
      </c>
    </row>
    <row r="59" spans="1:5" x14ac:dyDescent="0.3">
      <c r="A59" s="2" t="s">
        <v>32</v>
      </c>
      <c r="B59" s="18">
        <f>B53+NPV(B50,B54:B55)</f>
        <v>5972.2222222222208</v>
      </c>
      <c r="C59" s="3">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2" t="s">
        <v>1</v>
      </c>
      <c r="B62" s="53">
        <v>0.2</v>
      </c>
      <c r="D62" s="52" t="s">
        <v>1</v>
      </c>
      <c r="E62" s="53">
        <v>0.2</v>
      </c>
    </row>
    <row r="63" spans="1:5" ht="15" thickBot="1" x14ac:dyDescent="0.35">
      <c r="A63" s="34">
        <v>42536</v>
      </c>
      <c r="B63" s="27">
        <v>5000</v>
      </c>
      <c r="D63" s="35">
        <v>42078</v>
      </c>
      <c r="E63" s="36">
        <v>0</v>
      </c>
    </row>
    <row r="64" spans="1:5" x14ac:dyDescent="0.3">
      <c r="A64" s="34">
        <v>42568</v>
      </c>
      <c r="B64" s="27">
        <v>-4007</v>
      </c>
      <c r="D64" s="40">
        <v>42536</v>
      </c>
      <c r="E64" s="41">
        <v>5000</v>
      </c>
    </row>
    <row r="65" spans="1:5" x14ac:dyDescent="0.3">
      <c r="A65" s="34">
        <v>42609</v>
      </c>
      <c r="B65" s="27">
        <v>3908</v>
      </c>
      <c r="D65" s="34">
        <v>42568</v>
      </c>
      <c r="E65" s="27">
        <v>-4007</v>
      </c>
    </row>
    <row r="66" spans="1:5" x14ac:dyDescent="0.3">
      <c r="A66" s="34">
        <v>42629</v>
      </c>
      <c r="B66" s="27">
        <v>-2134</v>
      </c>
      <c r="D66" s="34">
        <v>42609</v>
      </c>
      <c r="E66" s="27">
        <v>3908</v>
      </c>
    </row>
    <row r="67" spans="1:5" x14ac:dyDescent="0.3">
      <c r="A67" s="34">
        <v>42657</v>
      </c>
      <c r="B67" s="27">
        <v>5143</v>
      </c>
      <c r="D67" s="34">
        <v>42629</v>
      </c>
      <c r="E67" s="27">
        <v>-2134</v>
      </c>
    </row>
    <row r="68" spans="1:5" x14ac:dyDescent="0.3">
      <c r="A68" s="34">
        <v>42684</v>
      </c>
      <c r="B68" s="27">
        <v>-4893</v>
      </c>
      <c r="D68" s="34">
        <v>42657</v>
      </c>
      <c r="E68" s="27">
        <v>5143</v>
      </c>
    </row>
    <row r="69" spans="1:5" x14ac:dyDescent="0.3">
      <c r="A69" s="34">
        <v>42843</v>
      </c>
      <c r="B69" s="27">
        <v>8047</v>
      </c>
      <c r="D69" s="34">
        <v>42684</v>
      </c>
      <c r="E69" s="27">
        <v>-4893</v>
      </c>
    </row>
    <row r="70" spans="1:5" x14ac:dyDescent="0.3">
      <c r="A70" s="34">
        <v>42855</v>
      </c>
      <c r="B70" s="27">
        <v>8838</v>
      </c>
      <c r="D70" s="34">
        <v>42843</v>
      </c>
      <c r="E70" s="27">
        <v>8047</v>
      </c>
    </row>
    <row r="71" spans="1:5" ht="15" thickBot="1" x14ac:dyDescent="0.35">
      <c r="A71" s="54" t="s">
        <v>34</v>
      </c>
      <c r="B71" s="55" t="s">
        <v>26</v>
      </c>
      <c r="D71" s="37">
        <v>42855</v>
      </c>
      <c r="E71" s="38">
        <v>8838</v>
      </c>
    </row>
    <row r="72" spans="1:5" ht="15" thickBot="1" x14ac:dyDescent="0.35">
      <c r="D72" s="54" t="s">
        <v>34</v>
      </c>
      <c r="E72" s="55" t="s">
        <v>26</v>
      </c>
    </row>
    <row r="73" spans="1:5" ht="15" thickBot="1" x14ac:dyDescent="0.35">
      <c r="A73" s="32" t="s">
        <v>35</v>
      </c>
      <c r="B73" s="33">
        <f>XNPV(B62,B63:B70,A63:A70)</f>
        <v>17523.654500894845</v>
      </c>
      <c r="D73" s="23" t="s">
        <v>35</v>
      </c>
      <c r="E73" s="39">
        <f>XNPV(E62,E63:E71,D63:D71)</f>
        <v>13940.183426721767</v>
      </c>
    </row>
    <row r="74" spans="1:5" ht="15" thickBot="1" x14ac:dyDescent="0.35"/>
    <row r="75" spans="1:5" ht="15" thickBot="1" x14ac:dyDescent="0.35">
      <c r="A75" s="57" t="s">
        <v>26</v>
      </c>
      <c r="B75" s="58" t="s">
        <v>1</v>
      </c>
      <c r="C75" s="59" t="s">
        <v>35</v>
      </c>
    </row>
    <row r="76" spans="1:5" x14ac:dyDescent="0.3">
      <c r="A76" s="48">
        <v>10000</v>
      </c>
      <c r="B76" s="49">
        <v>0.08</v>
      </c>
      <c r="C76" s="50">
        <f>-NPV(B76,A76:A79)</f>
        <v>304.94918532819202</v>
      </c>
    </row>
    <row r="77" spans="1:5" x14ac:dyDescent="0.3">
      <c r="A77" s="44">
        <v>-5000</v>
      </c>
      <c r="B77" s="46">
        <v>8.5000000000000006E-2</v>
      </c>
      <c r="C77" s="50">
        <f>-NPV(B77,A76:A79)</f>
        <v>242.25684036084584</v>
      </c>
    </row>
    <row r="78" spans="1:5" x14ac:dyDescent="0.3">
      <c r="A78" s="44">
        <v>-8500</v>
      </c>
      <c r="B78" s="46">
        <v>0.09</v>
      </c>
      <c r="C78" s="50">
        <f>-NPV(B78,A76:A79)</f>
        <v>180.79719811594737</v>
      </c>
    </row>
    <row r="79" spans="1:5" ht="15" thickBot="1" x14ac:dyDescent="0.35">
      <c r="A79" s="45">
        <v>2000</v>
      </c>
      <c r="B79" s="46">
        <v>9.5000000000000001E-2</v>
      </c>
      <c r="C79" s="50">
        <f>-NPV(B79,$A$76:$A$79)</f>
        <v>120.54389452858119</v>
      </c>
    </row>
    <row r="80" spans="1:5" x14ac:dyDescent="0.3">
      <c r="A80" s="1"/>
      <c r="B80" s="46">
        <v>0.1</v>
      </c>
      <c r="C80" s="50">
        <f t="shared" ref="C80:C84" si="6">-NPV(B80,$A$76:$A$79)</f>
        <v>61.471210982855276</v>
      </c>
    </row>
    <row r="81" spans="1:6" x14ac:dyDescent="0.3">
      <c r="A81" s="1"/>
      <c r="B81" s="46">
        <v>0.1053</v>
      </c>
      <c r="C81" s="50">
        <f t="shared" si="6"/>
        <v>0.11523532268666639</v>
      </c>
    </row>
    <row r="82" spans="1:6" x14ac:dyDescent="0.3">
      <c r="A82" s="1"/>
      <c r="B82" s="46">
        <v>0.11</v>
      </c>
      <c r="C82" s="50">
        <f>NPV(B82,$A$76:$A$79)</f>
        <v>53.232050020658598</v>
      </c>
    </row>
    <row r="83" spans="1:6" x14ac:dyDescent="0.3">
      <c r="A83" s="1"/>
      <c r="B83" s="46">
        <v>0.115</v>
      </c>
      <c r="C83" s="50">
        <f>NPV(B83,$A$76:$A$79)</f>
        <v>108.91099578129308</v>
      </c>
    </row>
    <row r="84" spans="1:6" ht="15" thickBot="1" x14ac:dyDescent="0.35">
      <c r="A84" s="1"/>
      <c r="B84" s="47">
        <v>0.12</v>
      </c>
      <c r="C84" s="50">
        <f>NPV(B84,$A$76:$A$79)</f>
        <v>163.50609121199599</v>
      </c>
    </row>
    <row r="85" spans="1:6" x14ac:dyDescent="0.3">
      <c r="B85" s="42"/>
    </row>
    <row r="86" spans="1:6" ht="15.6" x14ac:dyDescent="0.3">
      <c r="A86" s="80" t="s">
        <v>38</v>
      </c>
      <c r="B86" s="80"/>
      <c r="C86" s="80"/>
      <c r="D86" s="80"/>
      <c r="E86" s="80"/>
      <c r="F86" s="80"/>
    </row>
    <row r="87" spans="1:6" ht="15" thickBot="1" x14ac:dyDescent="0.35"/>
    <row r="88" spans="1:6" ht="15" thickBot="1" x14ac:dyDescent="0.35">
      <c r="A88" s="56" t="s">
        <v>37</v>
      </c>
      <c r="C88" s="76" t="s">
        <v>37</v>
      </c>
      <c r="D88" s="58" t="s">
        <v>39</v>
      </c>
      <c r="E88" s="77" t="s">
        <v>38</v>
      </c>
    </row>
    <row r="89" spans="1:6" x14ac:dyDescent="0.3">
      <c r="A89" s="2">
        <v>10000</v>
      </c>
      <c r="C89" s="62">
        <v>10000</v>
      </c>
      <c r="D89" s="12"/>
      <c r="E89" s="63">
        <f>IRR(C89:C92)</f>
        <v>0.1053100591867342</v>
      </c>
    </row>
    <row r="90" spans="1:6" x14ac:dyDescent="0.3">
      <c r="A90" s="2">
        <v>-5000</v>
      </c>
      <c r="C90" s="61">
        <v>-5000</v>
      </c>
      <c r="D90" s="9">
        <v>0.05</v>
      </c>
      <c r="E90" s="64">
        <f>IRR($C$89:$C$92,D90)</f>
        <v>0.10531005918673531</v>
      </c>
    </row>
    <row r="91" spans="1:6" x14ac:dyDescent="0.3">
      <c r="A91" s="2">
        <v>-8500</v>
      </c>
      <c r="C91" s="61">
        <v>-8500</v>
      </c>
      <c r="D91" s="9">
        <v>0.15</v>
      </c>
      <c r="E91" s="64">
        <f t="shared" ref="E91:E99" si="7">IRR($C$89:$C$92,D91)</f>
        <v>0.10531005918673553</v>
      </c>
    </row>
    <row r="92" spans="1:6" x14ac:dyDescent="0.3">
      <c r="A92" s="2">
        <v>2000</v>
      </c>
      <c r="C92" s="61">
        <v>2000</v>
      </c>
      <c r="D92" s="9">
        <v>0.2</v>
      </c>
      <c r="E92" s="64">
        <f t="shared" si="7"/>
        <v>0.10531005918672065</v>
      </c>
    </row>
    <row r="93" spans="1:6" ht="15" thickBot="1" x14ac:dyDescent="0.35">
      <c r="D93" s="9">
        <v>0.25</v>
      </c>
      <c r="E93" s="64">
        <f t="shared" si="7"/>
        <v>0.10531005918632652</v>
      </c>
    </row>
    <row r="94" spans="1:6" ht="15" thickBot="1" x14ac:dyDescent="0.35">
      <c r="A94" s="78" t="s">
        <v>38</v>
      </c>
      <c r="D94" s="9">
        <v>0.3</v>
      </c>
      <c r="E94" s="64">
        <f t="shared" si="7"/>
        <v>0.10531005918673553</v>
      </c>
    </row>
    <row r="95" spans="1:6" ht="15" thickBot="1" x14ac:dyDescent="0.35">
      <c r="A95" s="60">
        <f>IRR(A89:A92)</f>
        <v>0.1053100591867342</v>
      </c>
      <c r="D95" s="9">
        <v>0.35</v>
      </c>
      <c r="E95" s="64">
        <f t="shared" si="7"/>
        <v>0.10531005918673553</v>
      </c>
    </row>
    <row r="96" spans="1:6" x14ac:dyDescent="0.3">
      <c r="D96" s="9">
        <v>0.4</v>
      </c>
      <c r="E96" s="64">
        <f t="shared" si="7"/>
        <v>0.10531005918673553</v>
      </c>
    </row>
    <row r="97" spans="1:5" x14ac:dyDescent="0.3">
      <c r="D97" s="9">
        <v>0.45</v>
      </c>
      <c r="E97" s="64">
        <f t="shared" si="7"/>
        <v>0.10531005918673575</v>
      </c>
    </row>
    <row r="98" spans="1:5" x14ac:dyDescent="0.3">
      <c r="D98" s="9">
        <v>0.5</v>
      </c>
      <c r="E98" s="64">
        <f t="shared" si="7"/>
        <v>0.10531005918673619</v>
      </c>
    </row>
    <row r="99" spans="1:5" ht="15" thickBot="1" x14ac:dyDescent="0.35">
      <c r="D99" s="10">
        <v>0.55000000000000004</v>
      </c>
      <c r="E99" s="64">
        <f t="shared" si="7"/>
        <v>0.1053100591867373</v>
      </c>
    </row>
    <row r="101" spans="1:5" ht="15" thickBot="1" x14ac:dyDescent="0.35"/>
    <row r="102" spans="1:5" ht="15" thickBot="1" x14ac:dyDescent="0.35">
      <c r="A102" s="79" t="s">
        <v>37</v>
      </c>
      <c r="B102" s="15" t="s">
        <v>39</v>
      </c>
      <c r="C102" s="17" t="s">
        <v>38</v>
      </c>
    </row>
    <row r="103" spans="1:5" x14ac:dyDescent="0.3">
      <c r="A103" s="62">
        <v>-20000</v>
      </c>
      <c r="B103" s="12"/>
      <c r="C103" s="63">
        <f>IRR(A103:A106)</f>
        <v>-9.5909414154996986E-2</v>
      </c>
    </row>
    <row r="104" spans="1:5" x14ac:dyDescent="0.3">
      <c r="A104" s="61">
        <v>82000</v>
      </c>
      <c r="B104" s="46">
        <v>0.15</v>
      </c>
      <c r="C104" s="64">
        <f>IRR($A$103:$A$106,B104)</f>
        <v>-9.5909414155059047E-2</v>
      </c>
    </row>
    <row r="105" spans="1:5" x14ac:dyDescent="0.3">
      <c r="A105" s="61">
        <v>-60000</v>
      </c>
      <c r="B105" s="46">
        <v>0.2</v>
      </c>
      <c r="C105" s="64">
        <f t="shared" ref="C105:C113" si="8">IRR($A$103:$A$106,B105)</f>
        <v>-9.5909414154996986E-2</v>
      </c>
    </row>
    <row r="106" spans="1:5" x14ac:dyDescent="0.3">
      <c r="A106" s="61">
        <v>2000</v>
      </c>
      <c r="B106" s="46">
        <v>0.25</v>
      </c>
      <c r="C106" s="64">
        <f t="shared" si="8"/>
        <v>-9.5909414153667494E-2</v>
      </c>
    </row>
    <row r="107" spans="1:5" x14ac:dyDescent="0.3">
      <c r="B107" s="46">
        <v>0.3</v>
      </c>
      <c r="C107" s="64">
        <f t="shared" si="8"/>
        <v>-9.590941415486065E-2</v>
      </c>
    </row>
    <row r="108" spans="1:5" x14ac:dyDescent="0.3">
      <c r="B108" s="46">
        <v>0.35</v>
      </c>
      <c r="C108" s="64">
        <f t="shared" si="8"/>
        <v>-9.5909414154996986E-2</v>
      </c>
    </row>
    <row r="109" spans="1:5" x14ac:dyDescent="0.3">
      <c r="B109" s="46">
        <v>0.4</v>
      </c>
      <c r="C109" s="64">
        <f t="shared" si="8"/>
        <v>-9.5909414154997874E-2</v>
      </c>
    </row>
    <row r="110" spans="1:5" x14ac:dyDescent="0.3">
      <c r="B110" s="46">
        <v>0.45</v>
      </c>
      <c r="C110" s="64">
        <f t="shared" si="8"/>
        <v>2.160916914048538</v>
      </c>
    </row>
    <row r="111" spans="1:5" x14ac:dyDescent="0.3">
      <c r="B111" s="46">
        <v>0.5</v>
      </c>
      <c r="C111" s="64">
        <f t="shared" si="8"/>
        <v>2.1609169140534945</v>
      </c>
    </row>
    <row r="112" spans="1:5" x14ac:dyDescent="0.3">
      <c r="B112" s="46">
        <v>0.55000000000000004</v>
      </c>
      <c r="C112" s="64">
        <f t="shared" si="8"/>
        <v>2.1609169140387743</v>
      </c>
    </row>
    <row r="113" spans="1:3" ht="15" thickBot="1" x14ac:dyDescent="0.35">
      <c r="B113" s="47">
        <v>0.6</v>
      </c>
      <c r="C113" s="64">
        <f t="shared" si="8"/>
        <v>2.1609169140492739</v>
      </c>
    </row>
    <row r="115" spans="1:3" ht="15" thickBot="1" x14ac:dyDescent="0.35"/>
    <row r="116" spans="1:3" ht="15" thickBot="1" x14ac:dyDescent="0.35">
      <c r="A116" s="57" t="s">
        <v>37</v>
      </c>
      <c r="B116" s="58" t="s">
        <v>39</v>
      </c>
      <c r="C116" s="77" t="s">
        <v>38</v>
      </c>
    </row>
    <row r="117" spans="1:3" x14ac:dyDescent="0.3">
      <c r="A117" s="62">
        <v>10000</v>
      </c>
      <c r="B117" s="12"/>
      <c r="C117" s="67" t="e">
        <f>IRR(A117:A120)</f>
        <v>#NUM!</v>
      </c>
    </row>
    <row r="118" spans="1:3" x14ac:dyDescent="0.3">
      <c r="A118" s="61">
        <v>-5000</v>
      </c>
      <c r="B118" s="9">
        <v>0.05</v>
      </c>
      <c r="C118" s="29" t="e">
        <f>IRR($A$117:$A$120,B118)</f>
        <v>#NUM!</v>
      </c>
    </row>
    <row r="119" spans="1:3" x14ac:dyDescent="0.3">
      <c r="A119" s="61">
        <v>8500</v>
      </c>
      <c r="B119" s="9">
        <v>0.15</v>
      </c>
      <c r="C119" s="29" t="e">
        <f t="shared" ref="C119:C127" si="9">IRR($A$117:$A$120,B119)</f>
        <v>#NUM!</v>
      </c>
    </row>
    <row r="120" spans="1:3" x14ac:dyDescent="0.3">
      <c r="A120" s="61">
        <v>2000</v>
      </c>
      <c r="B120" s="9">
        <v>0.2</v>
      </c>
      <c r="C120" s="29" t="e">
        <f t="shared" si="9"/>
        <v>#NUM!</v>
      </c>
    </row>
    <row r="121" spans="1:3" x14ac:dyDescent="0.3">
      <c r="B121" s="9">
        <v>0.25</v>
      </c>
      <c r="C121" s="29" t="e">
        <f t="shared" si="9"/>
        <v>#NUM!</v>
      </c>
    </row>
    <row r="122" spans="1:3" x14ac:dyDescent="0.3">
      <c r="B122" s="9">
        <v>0.3</v>
      </c>
      <c r="C122" s="29" t="e">
        <f t="shared" si="9"/>
        <v>#NUM!</v>
      </c>
    </row>
    <row r="123" spans="1:3" x14ac:dyDescent="0.3">
      <c r="B123" s="9">
        <v>0.35</v>
      </c>
      <c r="C123" s="29" t="e">
        <f t="shared" si="9"/>
        <v>#NUM!</v>
      </c>
    </row>
    <row r="124" spans="1:3" x14ac:dyDescent="0.3">
      <c r="B124" s="9">
        <v>0.4</v>
      </c>
      <c r="C124" s="29" t="e">
        <f t="shared" si="9"/>
        <v>#NUM!</v>
      </c>
    </row>
    <row r="125" spans="1:3" x14ac:dyDescent="0.3">
      <c r="B125" s="9">
        <v>0.45</v>
      </c>
      <c r="C125" s="29" t="e">
        <f t="shared" si="9"/>
        <v>#NUM!</v>
      </c>
    </row>
    <row r="126" spans="1:3" x14ac:dyDescent="0.3">
      <c r="B126" s="9">
        <v>0.5</v>
      </c>
      <c r="C126" s="29" t="e">
        <f t="shared" si="9"/>
        <v>#NUM!</v>
      </c>
    </row>
    <row r="127" spans="1:3" ht="15" thickBot="1" x14ac:dyDescent="0.35">
      <c r="B127" s="10">
        <v>0.55000000000000004</v>
      </c>
      <c r="C127" s="29" t="e">
        <f t="shared" si="9"/>
        <v>#NUM!</v>
      </c>
    </row>
    <row r="129" spans="1:6" x14ac:dyDescent="0.3">
      <c r="A129" s="56" t="s">
        <v>40</v>
      </c>
      <c r="B129" s="56" t="s">
        <v>41</v>
      </c>
      <c r="C129" s="56" t="s">
        <v>42</v>
      </c>
      <c r="E129" s="56" t="s">
        <v>34</v>
      </c>
      <c r="F129" s="56" t="s">
        <v>26</v>
      </c>
    </row>
    <row r="130" spans="1:6" x14ac:dyDescent="0.3">
      <c r="A130" s="2">
        <v>0</v>
      </c>
      <c r="B130" s="2">
        <v>-1000</v>
      </c>
      <c r="C130" s="2">
        <v>-1000</v>
      </c>
      <c r="E130" s="72">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ht="15" thickBot="1" x14ac:dyDescent="0.35">
      <c r="A134" s="2">
        <v>4</v>
      </c>
      <c r="B134" s="2">
        <v>500</v>
      </c>
      <c r="C134" s="2">
        <v>300</v>
      </c>
    </row>
    <row r="135" spans="1:6" ht="15" thickBot="1" x14ac:dyDescent="0.35">
      <c r="A135" s="43">
        <v>5</v>
      </c>
      <c r="B135" s="43">
        <v>900</v>
      </c>
      <c r="C135" s="43">
        <v>200</v>
      </c>
      <c r="E135" s="58" t="s">
        <v>46</v>
      </c>
      <c r="F135" s="73">
        <v>0.26419999999999999</v>
      </c>
    </row>
    <row r="136" spans="1:6" ht="15" thickBot="1" x14ac:dyDescent="0.35">
      <c r="A136" s="58" t="s">
        <v>38</v>
      </c>
      <c r="B136" s="68">
        <f>IRR(B130:B135)</f>
        <v>0.17318426166949052</v>
      </c>
      <c r="C136" s="69">
        <f>IRR(C130:C135)</f>
        <v>0.20494783010707418</v>
      </c>
    </row>
    <row r="137" spans="1:6" ht="15" thickBot="1" x14ac:dyDescent="0.35">
      <c r="A137" s="58" t="s">
        <v>35</v>
      </c>
      <c r="B137" s="70">
        <v>815.89</v>
      </c>
      <c r="C137" s="71">
        <v>552.4</v>
      </c>
    </row>
    <row r="140" spans="1:6" x14ac:dyDescent="0.3">
      <c r="A140" s="56" t="s">
        <v>47</v>
      </c>
      <c r="B140" s="24">
        <v>0.1</v>
      </c>
    </row>
    <row r="141" spans="1:6" x14ac:dyDescent="0.3">
      <c r="A141" s="56" t="s">
        <v>48</v>
      </c>
      <c r="B141" s="24">
        <v>0.12</v>
      </c>
    </row>
    <row r="143" spans="1:6" x14ac:dyDescent="0.3">
      <c r="A143" s="56" t="s">
        <v>40</v>
      </c>
      <c r="B143" s="56"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58" t="s">
        <v>49</v>
      </c>
      <c r="B148" s="77" t="s">
        <v>35</v>
      </c>
    </row>
    <row r="149" spans="1:2" x14ac:dyDescent="0.3">
      <c r="A149" s="74">
        <v>0.1</v>
      </c>
      <c r="B149" s="75">
        <f>NPV(A149,$B$144:$B$146)</f>
        <v>-0.70323065364387649</v>
      </c>
    </row>
    <row r="150" spans="1:2" x14ac:dyDescent="0.3">
      <c r="A150" s="65">
        <v>0.25</v>
      </c>
      <c r="B150" s="75">
        <f t="shared" ref="B150:B153" si="10">NPV(A150,$B$144:$B$146)</f>
        <v>0</v>
      </c>
    </row>
    <row r="151" spans="1:2" x14ac:dyDescent="0.3">
      <c r="A151" s="65">
        <v>1.1000000000000001</v>
      </c>
      <c r="B151" s="75">
        <f t="shared" si="10"/>
        <v>0.42587193607601764</v>
      </c>
    </row>
    <row r="152" spans="1:2" x14ac:dyDescent="0.3">
      <c r="A152" s="65">
        <v>4</v>
      </c>
      <c r="B152" s="75">
        <f t="shared" si="10"/>
        <v>-2.2204460492503132E-17</v>
      </c>
    </row>
    <row r="153" spans="1:2" ht="15" thickBot="1" x14ac:dyDescent="0.35">
      <c r="A153" s="66">
        <v>5</v>
      </c>
      <c r="B153" s="75">
        <f t="shared" si="10"/>
        <v>-3.5185185185185187E-2</v>
      </c>
    </row>
    <row r="155" spans="1:2" x14ac:dyDescent="0.3">
      <c r="A155" s="56" t="s">
        <v>50</v>
      </c>
      <c r="B155" s="24">
        <f>MIRR(B144:B146,B140,B141)</f>
        <v>6.554621671065064E-2</v>
      </c>
    </row>
  </sheetData>
  <sortState xmlns:xlrd2="http://schemas.microsoft.com/office/spreadsheetml/2017/richdata2" ref="D63:E73">
    <sortCondition ref="D64:D73"/>
  </sortState>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ignoredErrors>
    <ignoredError sqref="C8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Admin</cp:lastModifiedBy>
  <dcterms:created xsi:type="dcterms:W3CDTF">2023-06-15T04:20:27Z</dcterms:created>
  <dcterms:modified xsi:type="dcterms:W3CDTF">2024-03-01T13:36:59Z</dcterms:modified>
</cp:coreProperties>
</file>