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e3b0517787c3d01/Documents/"/>
    </mc:Choice>
  </mc:AlternateContent>
  <xr:revisionPtr revIDLastSave="281" documentId="13_ncr:1_{1C898750-7BB1-4E8F-99F2-42D4B0D242F0}" xr6:coauthVersionLast="47" xr6:coauthVersionMax="47" xr10:uidLastSave="{4975C9D6-01FD-467B-AF50-C94AB1BFDE82}"/>
  <bookViews>
    <workbookView xWindow="-110" yWindow="-110" windowWidth="19420" windowHeight="10300" tabRatio="821" activeTab="1" xr2:uid="{6459D4A3-0CF6-4B0B-93D5-B9EFE864D5A7}"/>
  </bookViews>
  <sheets>
    <sheet name="Valuation&gt;" sheetId="2" r:id="rId1"/>
    <sheet name="S&amp;P Val" sheetId="1" r:id="rId2"/>
    <sheet name="Data&gt;" sheetId="3" r:id="rId3"/>
    <sheet name="ExpDivBB" sheetId="9" r:id="rId4"/>
    <sheet name="S&amp;P EPS" sheetId="4" r:id="rId5"/>
    <sheet name="S&amp;P Historical" sheetId="5" r:id="rId6"/>
    <sheet name="Rf Historical" sheetId="6" r:id="rId7"/>
    <sheet name="ERP Historical" sheetId="7" r:id="rId8"/>
    <sheet name="BB Data - 2024" sheetId="8" r:id="rId9"/>
  </sheets>
  <definedNames>
    <definedName name="_xlnm._FilterDatabase" localSheetId="3" hidden="1">ExpDivBB!$M$3:$N$43</definedName>
    <definedName name="_xlnm._FilterDatabase" localSheetId="4" hidden="1">'S&amp;P EPS'!$C$3:$E$43</definedName>
    <definedName name="Cost_of_Equity">'S&amp;P Val'!$C$10:$D$10</definedName>
    <definedName name="Current_S_P_Value">'S&amp;P Val'!$C$5:$D$5</definedName>
    <definedName name="Equity_Risk_Premium">'S&amp;P Val'!$C$9:$D$9</definedName>
    <definedName name="Expected_Growth">'S&amp;P Val'!$C$7:$D$7</definedName>
    <definedName name="Risk_free_Rate">'S&amp;P Val'!$C$8:$D$8</definedName>
    <definedName name="Today_s_Date">'S&amp;P Val'!$C$4:$D$4</definedName>
    <definedName name="Total_Yield">'S&amp;P Val'!$C$6:$D$6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2" i="1"/>
  <c r="E3" i="1"/>
  <c r="E13" i="1"/>
  <c r="E14" i="1"/>
  <c r="E15" i="1"/>
  <c r="E16" i="1"/>
  <c r="E17" i="1"/>
  <c r="E18" i="1"/>
  <c r="E19" i="1"/>
  <c r="E20" i="1"/>
  <c r="E21" i="1"/>
  <c r="E22" i="1"/>
  <c r="E12" i="1"/>
  <c r="C13" i="1"/>
  <c r="C14" i="1"/>
  <c r="C15" i="1"/>
  <c r="C16" i="1"/>
  <c r="C17" i="1"/>
  <c r="C18" i="1"/>
  <c r="C19" i="1"/>
  <c r="C20" i="1"/>
  <c r="C21" i="1"/>
  <c r="C12" i="1"/>
  <c r="B14" i="1"/>
  <c r="B15" i="1" s="1"/>
  <c r="B16" i="1" s="1"/>
  <c r="B17" i="1" s="1"/>
  <c r="B18" i="1" s="1"/>
  <c r="B19" i="1" s="1"/>
  <c r="B20" i="1" s="1"/>
  <c r="B21" i="1" s="1"/>
  <c r="B13" i="1"/>
  <c r="D9" i="1"/>
  <c r="D10" i="1" s="1"/>
  <c r="D8" i="1"/>
  <c r="D7" i="1"/>
  <c r="D6" i="1"/>
  <c r="D5" i="1"/>
  <c r="C4" i="1"/>
  <c r="D4" i="1" s="1"/>
  <c r="L15" i="9"/>
  <c r="L13" i="9"/>
  <c r="L11" i="9"/>
  <c r="L9" i="9"/>
  <c r="L7" i="9"/>
  <c r="F5" i="9"/>
  <c r="G5" i="9" s="1"/>
  <c r="F6" i="9"/>
  <c r="G6" i="9" s="1"/>
  <c r="F7" i="9"/>
  <c r="G7" i="9" s="1"/>
  <c r="F8" i="9"/>
  <c r="G8" i="9" s="1"/>
  <c r="F9" i="9"/>
  <c r="G9" i="9" s="1"/>
  <c r="F10" i="9"/>
  <c r="G10" i="9" s="1"/>
  <c r="F11" i="9"/>
  <c r="G11" i="9" s="1"/>
  <c r="F12" i="9"/>
  <c r="G12" i="9" s="1"/>
  <c r="F13" i="9"/>
  <c r="G13" i="9" s="1"/>
  <c r="F14" i="9"/>
  <c r="G14" i="9" s="1"/>
  <c r="F15" i="9"/>
  <c r="G15" i="9" s="1"/>
  <c r="F16" i="9"/>
  <c r="G16" i="9" s="1"/>
  <c r="F17" i="9"/>
  <c r="G17" i="9" s="1"/>
  <c r="F18" i="9"/>
  <c r="G18" i="9" s="1"/>
  <c r="F19" i="9"/>
  <c r="G19" i="9" s="1"/>
  <c r="F20" i="9"/>
  <c r="G20" i="9" s="1"/>
  <c r="F21" i="9"/>
  <c r="G21" i="9" s="1"/>
  <c r="F22" i="9"/>
  <c r="G22" i="9" s="1"/>
  <c r="F23" i="9"/>
  <c r="G23" i="9" s="1"/>
  <c r="F24" i="9"/>
  <c r="G24" i="9" s="1"/>
  <c r="F25" i="9"/>
  <c r="G25" i="9" s="1"/>
  <c r="F26" i="9"/>
  <c r="G26" i="9" s="1"/>
  <c r="F27" i="9"/>
  <c r="G27" i="9" s="1"/>
  <c r="F28" i="9"/>
  <c r="G28" i="9" s="1"/>
  <c r="F29" i="9"/>
  <c r="G29" i="9" s="1"/>
  <c r="F30" i="9"/>
  <c r="G30" i="9" s="1"/>
  <c r="F31" i="9"/>
  <c r="G31" i="9" s="1"/>
  <c r="F32" i="9"/>
  <c r="G32" i="9" s="1"/>
  <c r="F33" i="9"/>
  <c r="G33" i="9" s="1"/>
  <c r="F34" i="9"/>
  <c r="G34" i="9" s="1"/>
  <c r="F35" i="9"/>
  <c r="G35" i="9" s="1"/>
  <c r="F36" i="9"/>
  <c r="G36" i="9" s="1"/>
  <c r="F37" i="9"/>
  <c r="G37" i="9" s="1"/>
  <c r="F38" i="9"/>
  <c r="G38" i="9" s="1"/>
  <c r="F39" i="9"/>
  <c r="G39" i="9" s="1"/>
  <c r="F40" i="9"/>
  <c r="G40" i="9" s="1"/>
  <c r="F41" i="9"/>
  <c r="G41" i="9" s="1"/>
  <c r="F42" i="9"/>
  <c r="G42" i="9" s="1"/>
  <c r="F43" i="9"/>
  <c r="G43" i="9" s="1"/>
  <c r="F4" i="9"/>
  <c r="G4" i="9" s="1"/>
  <c r="L11" i="4"/>
  <c r="L9" i="4"/>
  <c r="L7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" i="4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K12" i="5"/>
  <c r="K10" i="5"/>
  <c r="K8" i="5"/>
  <c r="K14" i="5" s="1"/>
  <c r="H5" i="5"/>
  <c r="G6" i="5"/>
  <c r="G7" i="5" s="1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6" i="5"/>
  <c r="L15" i="6"/>
  <c r="L13" i="6"/>
  <c r="L11" i="6"/>
  <c r="L9" i="6"/>
  <c r="J5" i="6"/>
  <c r="I6" i="6"/>
  <c r="J6" i="6" s="1"/>
  <c r="G7" i="7"/>
  <c r="G9" i="7"/>
  <c r="G11" i="7"/>
  <c r="G13" i="7"/>
  <c r="G15" i="7"/>
  <c r="E15" i="7"/>
  <c r="E13" i="7"/>
  <c r="E11" i="7"/>
  <c r="E9" i="7"/>
  <c r="F5" i="8"/>
  <c r="G5" i="8" s="1"/>
  <c r="F6" i="8"/>
  <c r="G6" i="8" s="1"/>
  <c r="F7" i="8"/>
  <c r="G7" i="8" s="1"/>
  <c r="F8" i="8"/>
  <c r="G8" i="8" s="1"/>
  <c r="F9" i="8"/>
  <c r="G9" i="8" s="1"/>
  <c r="F10" i="8"/>
  <c r="G10" i="8" s="1"/>
  <c r="F11" i="8"/>
  <c r="G11" i="8" s="1"/>
  <c r="F12" i="8"/>
  <c r="G12" i="8" s="1"/>
  <c r="F13" i="8"/>
  <c r="G13" i="8" s="1"/>
  <c r="F14" i="8"/>
  <c r="G14" i="8" s="1"/>
  <c r="F15" i="8"/>
  <c r="G15" i="8" s="1"/>
  <c r="F16" i="8"/>
  <c r="G16" i="8" s="1"/>
  <c r="F17" i="8"/>
  <c r="G17" i="8" s="1"/>
  <c r="F18" i="8"/>
  <c r="G18" i="8" s="1"/>
  <c r="F19" i="8"/>
  <c r="G19" i="8" s="1"/>
  <c r="F20" i="8"/>
  <c r="G20" i="8" s="1"/>
  <c r="F21" i="8"/>
  <c r="G21" i="8" s="1"/>
  <c r="F22" i="8"/>
  <c r="G22" i="8" s="1"/>
  <c r="F23" i="8"/>
  <c r="G23" i="8" s="1"/>
  <c r="F24" i="8"/>
  <c r="G24" i="8" s="1"/>
  <c r="F25" i="8"/>
  <c r="G25" i="8" s="1"/>
  <c r="F26" i="8"/>
  <c r="G26" i="8" s="1"/>
  <c r="F27" i="8"/>
  <c r="G27" i="8" s="1"/>
  <c r="F28" i="8"/>
  <c r="G28" i="8" s="1"/>
  <c r="F29" i="8"/>
  <c r="G29" i="8" s="1"/>
  <c r="F30" i="8"/>
  <c r="G30" i="8" s="1"/>
  <c r="F31" i="8"/>
  <c r="G31" i="8" s="1"/>
  <c r="F32" i="8"/>
  <c r="G32" i="8" s="1"/>
  <c r="F33" i="8"/>
  <c r="G33" i="8" s="1"/>
  <c r="F34" i="8"/>
  <c r="G34" i="8" s="1"/>
  <c r="F35" i="8"/>
  <c r="G35" i="8" s="1"/>
  <c r="F36" i="8"/>
  <c r="G36" i="8" s="1"/>
  <c r="F37" i="8"/>
  <c r="G37" i="8" s="1"/>
  <c r="F38" i="8"/>
  <c r="G38" i="8" s="1"/>
  <c r="F39" i="8"/>
  <c r="G39" i="8" s="1"/>
  <c r="F40" i="8"/>
  <c r="G40" i="8" s="1"/>
  <c r="F41" i="8"/>
  <c r="G41" i="8" s="1"/>
  <c r="F42" i="8"/>
  <c r="G42" i="8" s="1"/>
  <c r="F43" i="8"/>
  <c r="G43" i="8" s="1"/>
  <c r="F44" i="8"/>
  <c r="G44" i="8" s="1"/>
  <c r="F45" i="8"/>
  <c r="G45" i="8" s="1"/>
  <c r="F46" i="8"/>
  <c r="G46" i="8" s="1"/>
  <c r="F47" i="8"/>
  <c r="G47" i="8" s="1"/>
  <c r="F48" i="8"/>
  <c r="G48" i="8" s="1"/>
  <c r="F49" i="8"/>
  <c r="G49" i="8" s="1"/>
  <c r="F50" i="8"/>
  <c r="G50" i="8" s="1"/>
  <c r="F51" i="8"/>
  <c r="G51" i="8" s="1"/>
  <c r="F52" i="8"/>
  <c r="G52" i="8" s="1"/>
  <c r="F53" i="8"/>
  <c r="G53" i="8" s="1"/>
  <c r="F54" i="8"/>
  <c r="G54" i="8" s="1"/>
  <c r="F55" i="8"/>
  <c r="G55" i="8" s="1"/>
  <c r="F56" i="8"/>
  <c r="G56" i="8" s="1"/>
  <c r="F57" i="8"/>
  <c r="G57" i="8" s="1"/>
  <c r="F58" i="8"/>
  <c r="G58" i="8" s="1"/>
  <c r="F59" i="8"/>
  <c r="G59" i="8" s="1"/>
  <c r="F60" i="8"/>
  <c r="G60" i="8" s="1"/>
  <c r="F61" i="8"/>
  <c r="G61" i="8" s="1"/>
  <c r="F62" i="8"/>
  <c r="G62" i="8" s="1"/>
  <c r="F63" i="8"/>
  <c r="G63" i="8" s="1"/>
  <c r="F64" i="8"/>
  <c r="G64" i="8" s="1"/>
  <c r="F65" i="8"/>
  <c r="G65" i="8" s="1"/>
  <c r="F66" i="8"/>
  <c r="G66" i="8" s="1"/>
  <c r="F67" i="8"/>
  <c r="G67" i="8" s="1"/>
  <c r="F68" i="8"/>
  <c r="G68" i="8" s="1"/>
  <c r="F69" i="8"/>
  <c r="G69" i="8" s="1"/>
  <c r="F70" i="8"/>
  <c r="G70" i="8" s="1"/>
  <c r="F71" i="8"/>
  <c r="G71" i="8" s="1"/>
  <c r="F72" i="8"/>
  <c r="G72" i="8" s="1"/>
  <c r="F73" i="8"/>
  <c r="G73" i="8" s="1"/>
  <c r="F74" i="8"/>
  <c r="G74" i="8" s="1"/>
  <c r="F75" i="8"/>
  <c r="G75" i="8" s="1"/>
  <c r="F76" i="8"/>
  <c r="G76" i="8" s="1"/>
  <c r="F77" i="8"/>
  <c r="G77" i="8" s="1"/>
  <c r="F78" i="8"/>
  <c r="G78" i="8" s="1"/>
  <c r="F79" i="8"/>
  <c r="G79" i="8" s="1"/>
  <c r="F80" i="8"/>
  <c r="G80" i="8" s="1"/>
  <c r="F81" i="8"/>
  <c r="G81" i="8" s="1"/>
  <c r="F82" i="8"/>
  <c r="G82" i="8" s="1"/>
  <c r="F83" i="8"/>
  <c r="G83" i="8" s="1"/>
  <c r="F84" i="8"/>
  <c r="G84" i="8" s="1"/>
  <c r="F85" i="8"/>
  <c r="G85" i="8" s="1"/>
  <c r="F86" i="8"/>
  <c r="G86" i="8" s="1"/>
  <c r="F87" i="8"/>
  <c r="G87" i="8" s="1"/>
  <c r="F88" i="8"/>
  <c r="G88" i="8" s="1"/>
  <c r="F89" i="8"/>
  <c r="G89" i="8" s="1"/>
  <c r="F90" i="8"/>
  <c r="G90" i="8" s="1"/>
  <c r="F91" i="8"/>
  <c r="G91" i="8" s="1"/>
  <c r="F92" i="8"/>
  <c r="G92" i="8" s="1"/>
  <c r="F93" i="8"/>
  <c r="G93" i="8" s="1"/>
  <c r="F94" i="8"/>
  <c r="G94" i="8" s="1"/>
  <c r="F95" i="8"/>
  <c r="G95" i="8" s="1"/>
  <c r="F96" i="8"/>
  <c r="G96" i="8" s="1"/>
  <c r="F97" i="8"/>
  <c r="G97" i="8" s="1"/>
  <c r="F98" i="8"/>
  <c r="G98" i="8" s="1"/>
  <c r="F99" i="8"/>
  <c r="G99" i="8" s="1"/>
  <c r="F4" i="8"/>
  <c r="G4" i="8" s="1"/>
  <c r="D14" i="1" l="1"/>
  <c r="D18" i="1"/>
  <c r="D12" i="1"/>
  <c r="D16" i="1"/>
  <c r="D20" i="1"/>
  <c r="D17" i="1"/>
  <c r="D21" i="1"/>
  <c r="D22" i="1" s="1"/>
  <c r="D15" i="1"/>
  <c r="D19" i="1"/>
  <c r="D13" i="1"/>
  <c r="C22" i="1"/>
  <c r="H41" i="9"/>
  <c r="I41" i="9" s="1"/>
  <c r="H37" i="9"/>
  <c r="I37" i="9" s="1"/>
  <c r="H33" i="9"/>
  <c r="I33" i="9" s="1"/>
  <c r="H29" i="9"/>
  <c r="I29" i="9" s="1"/>
  <c r="H25" i="9"/>
  <c r="I25" i="9" s="1"/>
  <c r="H21" i="9"/>
  <c r="I21" i="9" s="1"/>
  <c r="H17" i="9"/>
  <c r="I17" i="9" s="1"/>
  <c r="H13" i="9"/>
  <c r="I13" i="9" s="1"/>
  <c r="H9" i="9"/>
  <c r="I9" i="9" s="1"/>
  <c r="H5" i="9"/>
  <c r="I5" i="9" s="1"/>
  <c r="H38" i="9"/>
  <c r="I38" i="9" s="1"/>
  <c r="H30" i="9"/>
  <c r="I30" i="9" s="1"/>
  <c r="H22" i="9"/>
  <c r="I22" i="9" s="1"/>
  <c r="H14" i="9"/>
  <c r="I14" i="9" s="1"/>
  <c r="H6" i="9"/>
  <c r="I6" i="9" s="1"/>
  <c r="H4" i="9"/>
  <c r="I4" i="9" s="1"/>
  <c r="H40" i="9"/>
  <c r="I40" i="9" s="1"/>
  <c r="H36" i="9"/>
  <c r="I36" i="9" s="1"/>
  <c r="H32" i="9"/>
  <c r="I32" i="9" s="1"/>
  <c r="H28" i="9"/>
  <c r="I28" i="9" s="1"/>
  <c r="H24" i="9"/>
  <c r="I24" i="9" s="1"/>
  <c r="H20" i="9"/>
  <c r="I20" i="9" s="1"/>
  <c r="H16" i="9"/>
  <c r="I16" i="9" s="1"/>
  <c r="H12" i="9"/>
  <c r="I12" i="9" s="1"/>
  <c r="H8" i="9"/>
  <c r="I8" i="9" s="1"/>
  <c r="H42" i="9"/>
  <c r="I42" i="9" s="1"/>
  <c r="H34" i="9"/>
  <c r="I34" i="9" s="1"/>
  <c r="H26" i="9"/>
  <c r="I26" i="9" s="1"/>
  <c r="H18" i="9"/>
  <c r="I18" i="9" s="1"/>
  <c r="H10" i="9"/>
  <c r="I10" i="9" s="1"/>
  <c r="H43" i="9"/>
  <c r="I43" i="9" s="1"/>
  <c r="H39" i="9"/>
  <c r="I39" i="9" s="1"/>
  <c r="H35" i="9"/>
  <c r="I35" i="9" s="1"/>
  <c r="H31" i="9"/>
  <c r="I31" i="9" s="1"/>
  <c r="H27" i="9"/>
  <c r="I27" i="9" s="1"/>
  <c r="H23" i="9"/>
  <c r="I23" i="9" s="1"/>
  <c r="H19" i="9"/>
  <c r="I19" i="9" s="1"/>
  <c r="H15" i="9"/>
  <c r="I15" i="9" s="1"/>
  <c r="H11" i="9"/>
  <c r="I11" i="9" s="1"/>
  <c r="H7" i="9"/>
  <c r="I7" i="9" s="1"/>
  <c r="G43" i="4"/>
  <c r="G39" i="4"/>
  <c r="H40" i="4"/>
  <c r="H36" i="4"/>
  <c r="H32" i="4"/>
  <c r="H28" i="4"/>
  <c r="H24" i="4"/>
  <c r="H20" i="4"/>
  <c r="H16" i="4"/>
  <c r="H12" i="4"/>
  <c r="J40" i="4"/>
  <c r="J36" i="4"/>
  <c r="J28" i="4"/>
  <c r="J32" i="4"/>
  <c r="G40" i="4"/>
  <c r="G36" i="4"/>
  <c r="G32" i="4"/>
  <c r="G28" i="4"/>
  <c r="G24" i="4"/>
  <c r="G20" i="4"/>
  <c r="G16" i="4"/>
  <c r="G12" i="4"/>
  <c r="G8" i="4"/>
  <c r="I40" i="4"/>
  <c r="I24" i="4"/>
  <c r="H43" i="4"/>
  <c r="I41" i="4"/>
  <c r="J24" i="4"/>
  <c r="J20" i="4"/>
  <c r="J16" i="4"/>
  <c r="I36" i="4"/>
  <c r="I20" i="4"/>
  <c r="I32" i="4"/>
  <c r="I16" i="4"/>
  <c r="I11" i="4"/>
  <c r="H41" i="4"/>
  <c r="H37" i="4"/>
  <c r="H33" i="4"/>
  <c r="H29" i="4"/>
  <c r="H25" i="4"/>
  <c r="H21" i="4"/>
  <c r="H17" i="4"/>
  <c r="H13" i="4"/>
  <c r="H9" i="4"/>
  <c r="I28" i="4"/>
  <c r="I12" i="4"/>
  <c r="G42" i="4"/>
  <c r="G34" i="4"/>
  <c r="G26" i="4"/>
  <c r="G18" i="4"/>
  <c r="G10" i="4"/>
  <c r="H39" i="4"/>
  <c r="H31" i="4"/>
  <c r="H19" i="4"/>
  <c r="H11" i="4"/>
  <c r="I39" i="4"/>
  <c r="I31" i="4"/>
  <c r="I23" i="4"/>
  <c r="I15" i="4"/>
  <c r="J39" i="4"/>
  <c r="J31" i="4"/>
  <c r="J15" i="4"/>
  <c r="G41" i="4"/>
  <c r="G37" i="4"/>
  <c r="G33" i="4"/>
  <c r="G29" i="4"/>
  <c r="G25" i="4"/>
  <c r="G21" i="4"/>
  <c r="G17" i="4"/>
  <c r="G13" i="4"/>
  <c r="G9" i="4"/>
  <c r="H42" i="4"/>
  <c r="H38" i="4"/>
  <c r="H34" i="4"/>
  <c r="H30" i="4"/>
  <c r="H26" i="4"/>
  <c r="H22" i="4"/>
  <c r="H18" i="4"/>
  <c r="H14" i="4"/>
  <c r="H10" i="4"/>
  <c r="I42" i="4"/>
  <c r="I38" i="4"/>
  <c r="I34" i="4"/>
  <c r="I30" i="4"/>
  <c r="I26" i="4"/>
  <c r="I22" i="4"/>
  <c r="I18" i="4"/>
  <c r="I14" i="4"/>
  <c r="J42" i="4"/>
  <c r="J38" i="4"/>
  <c r="J34" i="4"/>
  <c r="J30" i="4"/>
  <c r="J26" i="4"/>
  <c r="J22" i="4"/>
  <c r="J18" i="4"/>
  <c r="G38" i="4"/>
  <c r="G30" i="4"/>
  <c r="G22" i="4"/>
  <c r="G14" i="4"/>
  <c r="H35" i="4"/>
  <c r="H27" i="4"/>
  <c r="H23" i="4"/>
  <c r="H15" i="4"/>
  <c r="I43" i="4"/>
  <c r="I35" i="4"/>
  <c r="I27" i="4"/>
  <c r="I19" i="4"/>
  <c r="J43" i="4"/>
  <c r="J35" i="4"/>
  <c r="J27" i="4"/>
  <c r="J23" i="4"/>
  <c r="J19" i="4"/>
  <c r="G7" i="4"/>
  <c r="I37" i="4"/>
  <c r="I33" i="4"/>
  <c r="I29" i="4"/>
  <c r="I25" i="4"/>
  <c r="I21" i="4"/>
  <c r="I17" i="4"/>
  <c r="I13" i="4"/>
  <c r="J41" i="4"/>
  <c r="J37" i="4"/>
  <c r="J33" i="4"/>
  <c r="J29" i="4"/>
  <c r="J25" i="4"/>
  <c r="J21" i="4"/>
  <c r="J17" i="4"/>
  <c r="G35" i="4"/>
  <c r="G31" i="4"/>
  <c r="G27" i="4"/>
  <c r="G23" i="4"/>
  <c r="G19" i="4"/>
  <c r="G15" i="4"/>
  <c r="G11" i="4"/>
  <c r="J14" i="4"/>
  <c r="J7" i="8"/>
  <c r="J6" i="8"/>
  <c r="H7" i="5"/>
  <c r="I7" i="5" s="1"/>
  <c r="G8" i="5"/>
  <c r="H6" i="5"/>
  <c r="I6" i="5" s="1"/>
  <c r="I7" i="6"/>
  <c r="N5" i="9" l="1"/>
  <c r="N15" i="9"/>
  <c r="N13" i="9"/>
  <c r="N7" i="9"/>
  <c r="N9" i="9"/>
  <c r="N11" i="9"/>
  <c r="N7" i="4"/>
  <c r="N11" i="4"/>
  <c r="N9" i="4"/>
  <c r="N5" i="4"/>
  <c r="H8" i="5"/>
  <c r="I8" i="5" s="1"/>
  <c r="G9" i="5"/>
  <c r="I8" i="6"/>
  <c r="J7" i="6"/>
  <c r="G10" i="5" l="1"/>
  <c r="H9" i="5"/>
  <c r="I9" i="5" s="1"/>
  <c r="I9" i="6"/>
  <c r="J8" i="6"/>
  <c r="G11" i="5" l="1"/>
  <c r="H10" i="5"/>
  <c r="I10" i="5" s="1"/>
  <c r="I10" i="6"/>
  <c r="J9" i="6"/>
  <c r="G12" i="5" l="1"/>
  <c r="H11" i="5"/>
  <c r="I11" i="5" s="1"/>
  <c r="I11" i="6"/>
  <c r="J10" i="6"/>
  <c r="G13" i="5" l="1"/>
  <c r="H12" i="5"/>
  <c r="I12" i="5" s="1"/>
  <c r="I12" i="6"/>
  <c r="J11" i="6"/>
  <c r="G14" i="5" l="1"/>
  <c r="H13" i="5"/>
  <c r="I13" i="5" s="1"/>
  <c r="I13" i="6"/>
  <c r="J12" i="6"/>
  <c r="G15" i="5" l="1"/>
  <c r="H14" i="5"/>
  <c r="I14" i="5" s="1"/>
  <c r="I14" i="6"/>
  <c r="J13" i="6"/>
  <c r="G16" i="5" l="1"/>
  <c r="H15" i="5"/>
  <c r="I15" i="5" s="1"/>
  <c r="I15" i="6"/>
  <c r="J14" i="6"/>
  <c r="G17" i="5" l="1"/>
  <c r="H16" i="5"/>
  <c r="I16" i="5" s="1"/>
  <c r="I16" i="6"/>
  <c r="J15" i="6"/>
  <c r="G18" i="5" l="1"/>
  <c r="H17" i="5"/>
  <c r="I17" i="5" s="1"/>
  <c r="I17" i="6"/>
  <c r="J16" i="6"/>
  <c r="G19" i="5" l="1"/>
  <c r="H18" i="5"/>
  <c r="I18" i="5" s="1"/>
  <c r="I18" i="6"/>
  <c r="J17" i="6"/>
  <c r="G20" i="5" l="1"/>
  <c r="H19" i="5"/>
  <c r="I19" i="5" s="1"/>
  <c r="I19" i="6"/>
  <c r="J18" i="6"/>
  <c r="G21" i="5" l="1"/>
  <c r="H20" i="5"/>
  <c r="I20" i="5" s="1"/>
  <c r="I20" i="6"/>
  <c r="J19" i="6"/>
  <c r="G22" i="5" l="1"/>
  <c r="H21" i="5"/>
  <c r="I21" i="5" s="1"/>
  <c r="I21" i="6"/>
  <c r="J20" i="6"/>
  <c r="G23" i="5" l="1"/>
  <c r="H22" i="5"/>
  <c r="I22" i="5" s="1"/>
  <c r="I22" i="6"/>
  <c r="J21" i="6"/>
  <c r="G24" i="5" l="1"/>
  <c r="H23" i="5"/>
  <c r="I23" i="5" s="1"/>
  <c r="I23" i="6"/>
  <c r="J22" i="6"/>
  <c r="G25" i="5" l="1"/>
  <c r="H24" i="5"/>
  <c r="I24" i="5" s="1"/>
  <c r="I24" i="6"/>
  <c r="J23" i="6"/>
  <c r="G26" i="5" l="1"/>
  <c r="H25" i="5"/>
  <c r="I25" i="6"/>
  <c r="J24" i="6"/>
  <c r="I25" i="5" l="1"/>
  <c r="G27" i="5"/>
  <c r="H26" i="5"/>
  <c r="I26" i="5" s="1"/>
  <c r="I26" i="6"/>
  <c r="J25" i="6"/>
  <c r="G28" i="5" l="1"/>
  <c r="H27" i="5"/>
  <c r="I27" i="5" s="1"/>
  <c r="I27" i="6"/>
  <c r="J26" i="6"/>
  <c r="G29" i="5" l="1"/>
  <c r="H28" i="5"/>
  <c r="I28" i="5" s="1"/>
  <c r="I28" i="6"/>
  <c r="J27" i="6"/>
  <c r="G30" i="5" l="1"/>
  <c r="H29" i="5"/>
  <c r="I29" i="5" s="1"/>
  <c r="I29" i="6"/>
  <c r="J28" i="6"/>
  <c r="G31" i="5" l="1"/>
  <c r="H30" i="5"/>
  <c r="I30" i="6"/>
  <c r="J29" i="6"/>
  <c r="I30" i="5" l="1"/>
  <c r="G32" i="5"/>
  <c r="H31" i="5"/>
  <c r="I31" i="5" s="1"/>
  <c r="I31" i="6"/>
  <c r="J30" i="6"/>
  <c r="G33" i="5" l="1"/>
  <c r="H32" i="5"/>
  <c r="I32" i="5" s="1"/>
  <c r="I32" i="6"/>
  <c r="J31" i="6"/>
  <c r="G34" i="5" l="1"/>
  <c r="H33" i="5"/>
  <c r="I33" i="5" s="1"/>
  <c r="I33" i="6"/>
  <c r="J32" i="6"/>
  <c r="G35" i="5" l="1"/>
  <c r="H34" i="5"/>
  <c r="I34" i="5" s="1"/>
  <c r="I34" i="6"/>
  <c r="J33" i="6"/>
  <c r="G36" i="5" l="1"/>
  <c r="H35" i="5"/>
  <c r="I35" i="6"/>
  <c r="J34" i="6"/>
  <c r="I35" i="5" l="1"/>
  <c r="G37" i="5"/>
  <c r="H36" i="5"/>
  <c r="I36" i="5" s="1"/>
  <c r="I36" i="6"/>
  <c r="J35" i="6"/>
  <c r="G38" i="5" l="1"/>
  <c r="H37" i="5"/>
  <c r="I37" i="5" s="1"/>
  <c r="I37" i="6"/>
  <c r="J36" i="6"/>
  <c r="G39" i="5" l="1"/>
  <c r="H38" i="5"/>
  <c r="I38" i="6"/>
  <c r="J37" i="6"/>
  <c r="I38" i="5" l="1"/>
  <c r="G40" i="5"/>
  <c r="H39" i="5"/>
  <c r="I39" i="5" s="1"/>
  <c r="I39" i="6"/>
  <c r="J38" i="6"/>
  <c r="G41" i="5" l="1"/>
  <c r="H40" i="5"/>
  <c r="I40" i="6"/>
  <c r="J39" i="6"/>
  <c r="I40" i="5" l="1"/>
  <c r="G42" i="5"/>
  <c r="H41" i="5"/>
  <c r="I41" i="5" s="1"/>
  <c r="I41" i="6"/>
  <c r="J40" i="6"/>
  <c r="G43" i="5" l="1"/>
  <c r="H42" i="5"/>
  <c r="I42" i="5" s="1"/>
  <c r="I42" i="6"/>
  <c r="J41" i="6"/>
  <c r="G44" i="5" l="1"/>
  <c r="H44" i="5" s="1"/>
  <c r="H43" i="5"/>
  <c r="I43" i="5" s="1"/>
  <c r="I43" i="6"/>
  <c r="J42" i="6"/>
  <c r="M6" i="5" l="1"/>
  <c r="M8" i="5"/>
  <c r="M10" i="5"/>
  <c r="M12" i="5"/>
  <c r="M14" i="5"/>
  <c r="I44" i="5"/>
  <c r="I44" i="6"/>
  <c r="J44" i="6" s="1"/>
  <c r="J43" i="6"/>
  <c r="N15" i="6" l="1"/>
  <c r="N7" i="6"/>
  <c r="N9" i="6"/>
  <c r="N11" i="6"/>
  <c r="N13" i="6"/>
</calcChain>
</file>

<file path=xl/sharedStrings.xml><?xml version="1.0" encoding="utf-8"?>
<sst xmlns="http://schemas.openxmlformats.org/spreadsheetml/2006/main" count="250" uniqueCount="170">
  <si>
    <t>Date</t>
  </si>
  <si>
    <t>Year</t>
  </si>
  <si>
    <t>Dividend Yield</t>
  </si>
  <si>
    <t>PE Ratio</t>
  </si>
  <si>
    <t>Open</t>
  </si>
  <si>
    <t>High</t>
  </si>
  <si>
    <t>Low</t>
  </si>
  <si>
    <t>Change %</t>
  </si>
  <si>
    <t>Implied ERP</t>
  </si>
  <si>
    <t>Industry name</t>
  </si>
  <si>
    <t>Number of firms</t>
  </si>
  <si>
    <t xml:space="preserve">  Dividends </t>
  </si>
  <si>
    <t>Dividends + Buybacks</t>
  </si>
  <si>
    <t>Advertising</t>
  </si>
  <si>
    <t>Aerospace/Defense</t>
  </si>
  <si>
    <t>Air Transport</t>
  </si>
  <si>
    <t>Apparel</t>
  </si>
  <si>
    <t>Auto &amp; Truck</t>
  </si>
  <si>
    <t>Auto Parts</t>
  </si>
  <si>
    <t>Bank (Money Center)</t>
  </si>
  <si>
    <t>Banks (Regional)</t>
  </si>
  <si>
    <t>Beverage (Alcoholic)</t>
  </si>
  <si>
    <t>Beverage (Soft)</t>
  </si>
  <si>
    <t>Broadcasting</t>
  </si>
  <si>
    <t>Brokerage &amp; Investment Banking</t>
  </si>
  <si>
    <t>Building Materials</t>
  </si>
  <si>
    <t>Business &amp; Consumer Services</t>
  </si>
  <si>
    <t>Cable TV</t>
  </si>
  <si>
    <t>Chemical (Basic)</t>
  </si>
  <si>
    <t>Chemical (Diversified)</t>
  </si>
  <si>
    <t>Chemical (Specialty)</t>
  </si>
  <si>
    <t>Coal &amp; Related Energy</t>
  </si>
  <si>
    <t>Computer Services</t>
  </si>
  <si>
    <t>Computers/Peripherals</t>
  </si>
  <si>
    <t>Construction Supplies</t>
  </si>
  <si>
    <t>Diversified</t>
  </si>
  <si>
    <t>Drugs (Biotechnology)</t>
  </si>
  <si>
    <t>Drugs (Pharmaceutical)</t>
  </si>
  <si>
    <t>Education</t>
  </si>
  <si>
    <t>Electrical Equipment</t>
  </si>
  <si>
    <t>Electronics (Consumer &amp; Office)</t>
  </si>
  <si>
    <t>Electronics (General)</t>
  </si>
  <si>
    <t>Engineering/Construction</t>
  </si>
  <si>
    <t>Entertainment</t>
  </si>
  <si>
    <t>Environmental &amp; Waste Services</t>
  </si>
  <si>
    <t>Farming/Agriculture</t>
  </si>
  <si>
    <t>Financial Svcs. (Non-bank &amp; Insurance)</t>
  </si>
  <si>
    <t>Food Processing</t>
  </si>
  <si>
    <t>Food Wholesalers</t>
  </si>
  <si>
    <t>Furn/Home Furnishings</t>
  </si>
  <si>
    <t>Green &amp; Renewable Energy</t>
  </si>
  <si>
    <t>Healthcare Products</t>
  </si>
  <si>
    <t>Healthcare Support Services</t>
  </si>
  <si>
    <t>Heathcare Information and Technology</t>
  </si>
  <si>
    <t>Homebuilding</t>
  </si>
  <si>
    <t>Hospitals/Healthcare Facilities</t>
  </si>
  <si>
    <t>Hotel/Gaming</t>
  </si>
  <si>
    <t>Household Products</t>
  </si>
  <si>
    <t>Information Services</t>
  </si>
  <si>
    <t>Insurance (General)</t>
  </si>
  <si>
    <t>Insurance (Life)</t>
  </si>
  <si>
    <t>Insurance (Prop/Cas.)</t>
  </si>
  <si>
    <t>Investments &amp; Asset Management</t>
  </si>
  <si>
    <t>Machinery</t>
  </si>
  <si>
    <t>Metals &amp; Mining</t>
  </si>
  <si>
    <t>Office Equipment &amp; Services</t>
  </si>
  <si>
    <t>Oil/Gas (Integrated)</t>
  </si>
  <si>
    <t>Oil/Gas (Production and Exploration)</t>
  </si>
  <si>
    <t>Oil/Gas Distribution</t>
  </si>
  <si>
    <t>Oilfield Svcs/Equip.</t>
  </si>
  <si>
    <t>Packaging &amp; Container</t>
  </si>
  <si>
    <t>Paper/Forest Products</t>
  </si>
  <si>
    <t>Power</t>
  </si>
  <si>
    <t>Precious Metals</t>
  </si>
  <si>
    <t>Publishing &amp; Newspapers</t>
  </si>
  <si>
    <t>R.E.I.T.</t>
  </si>
  <si>
    <t>Real Estate (Development)</t>
  </si>
  <si>
    <t>Real Estate (General/Diversified)</t>
  </si>
  <si>
    <t>Real Estate (Operations &amp; Services)</t>
  </si>
  <si>
    <t>Recreation</t>
  </si>
  <si>
    <t>Reinsurance</t>
  </si>
  <si>
    <t>Restaurant/Dining</t>
  </si>
  <si>
    <t>Retail (Automotive)</t>
  </si>
  <si>
    <t>Retail (Building Supply)</t>
  </si>
  <si>
    <t>Retail (Distributors)</t>
  </si>
  <si>
    <t>Retail (General)</t>
  </si>
  <si>
    <t>Retail (Grocery and Food)</t>
  </si>
  <si>
    <t>Retail (REITs)</t>
  </si>
  <si>
    <t>Retail (Special Lines)</t>
  </si>
  <si>
    <t>Rubber&amp; Tires</t>
  </si>
  <si>
    <t>Semiconductor</t>
  </si>
  <si>
    <t>Semiconductor Equip</t>
  </si>
  <si>
    <t>Shipbuilding &amp; Marine</t>
  </si>
  <si>
    <t>Shoe</t>
  </si>
  <si>
    <t>Software (Entertainment)</t>
  </si>
  <si>
    <t>Software (Internet)</t>
  </si>
  <si>
    <t>Software (System &amp; Application)</t>
  </si>
  <si>
    <t>Steel</t>
  </si>
  <si>
    <t>Telecom (Wireless)</t>
  </si>
  <si>
    <t>Telecom. Equipment</t>
  </si>
  <si>
    <t>Telecom. Services</t>
  </si>
  <si>
    <t>Tobacco</t>
  </si>
  <si>
    <t>Transportation</t>
  </si>
  <si>
    <t>Transportation (Railroads)</t>
  </si>
  <si>
    <t>Trucking</t>
  </si>
  <si>
    <t>Utility (General)</t>
  </si>
  <si>
    <t>Utility (Water)</t>
  </si>
  <si>
    <t>Total Market</t>
  </si>
  <si>
    <t>Total Market (without financials)</t>
  </si>
  <si>
    <t>Buybacks</t>
  </si>
  <si>
    <t>Mean</t>
  </si>
  <si>
    <t>Buyback % Dividend</t>
  </si>
  <si>
    <t>Trimmed Mean 10%</t>
  </si>
  <si>
    <t>10 year U.S. Treasury (Rf)</t>
  </si>
  <si>
    <t>S&amp;P Historical Data</t>
  </si>
  <si>
    <t>20 years</t>
  </si>
  <si>
    <t>15 years</t>
  </si>
  <si>
    <t>7 years</t>
  </si>
  <si>
    <t>5 years</t>
  </si>
  <si>
    <t>Latest</t>
  </si>
  <si>
    <t>Average Implied ERP-</t>
  </si>
  <si>
    <t>10 year Bond Average Range</t>
  </si>
  <si>
    <t>Close</t>
  </si>
  <si>
    <t>Average Rate</t>
  </si>
  <si>
    <t>Monthly</t>
  </si>
  <si>
    <t>Annual</t>
  </si>
  <si>
    <t>Closing Price</t>
  </si>
  <si>
    <t>Monthly Returns</t>
  </si>
  <si>
    <t xml:space="preserve">S&amp;P Average Range </t>
  </si>
  <si>
    <t>Average Return</t>
  </si>
  <si>
    <t>CAGR S&amp;P Returns</t>
  </si>
  <si>
    <t xml:space="preserve">15 years </t>
  </si>
  <si>
    <t>10 years</t>
  </si>
  <si>
    <t>Source: Damodaran</t>
  </si>
  <si>
    <t>Source: Investing.com</t>
  </si>
  <si>
    <t>US Market Buyback &amp; Dividend Data</t>
  </si>
  <si>
    <t>US Market ERP Data</t>
  </si>
  <si>
    <t>EPS</t>
  </si>
  <si>
    <t>S&amp;P - EPS</t>
  </si>
  <si>
    <t>EPS CAGR 3 years</t>
  </si>
  <si>
    <t>EPS CAGR 5 years</t>
  </si>
  <si>
    <t>EPS CAGR 7 years</t>
  </si>
  <si>
    <t>EPS CAGR 10 years</t>
  </si>
  <si>
    <t>-</t>
  </si>
  <si>
    <t>3 years</t>
  </si>
  <si>
    <t>Average EPS CAGR-</t>
  </si>
  <si>
    <t>Dividend Amount</t>
  </si>
  <si>
    <t>BuyBack Amount</t>
  </si>
  <si>
    <t>Total Yield</t>
  </si>
  <si>
    <t>Source: multpl.com</t>
  </si>
  <si>
    <t>Total Earnings</t>
  </si>
  <si>
    <t>Total Earning Yield</t>
  </si>
  <si>
    <t>Average S&amp;P Earning Yield -</t>
  </si>
  <si>
    <t>S&amp;P - Expected Earnings Yield</t>
  </si>
  <si>
    <t>Valuation of the S&amp;P 500 Index</t>
  </si>
  <si>
    <t>Key Inputs</t>
  </si>
  <si>
    <t>Assumptions</t>
  </si>
  <si>
    <t>Current S&amp;P Value</t>
  </si>
  <si>
    <t>Expected Growth</t>
  </si>
  <si>
    <t>Risk-free Rate</t>
  </si>
  <si>
    <t>Equity Risk Premium</t>
  </si>
  <si>
    <t>Cost of Equity</t>
  </si>
  <si>
    <t>Expected Dividends and Buyback</t>
  </si>
  <si>
    <t>Cumulative PV Factor (Risk-free Rate + Equity Risk Premium)</t>
  </si>
  <si>
    <t>Present Value of Expected Dividends and Buybacks</t>
  </si>
  <si>
    <t>EPS Growth</t>
  </si>
  <si>
    <t>Risk free Rate</t>
  </si>
  <si>
    <t>ERP</t>
  </si>
  <si>
    <t>Terminal Value</t>
  </si>
  <si>
    <t>Author: Shivansh Dhaka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</si>
</sst>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;&quot;$&quot;\(#,##0.00\);0"/>
    <numFmt numFmtId="165" formatCode="&quot;$&quot;#,##0.00"/>
    <numFmt numFmtId="166" formatCode="yyyy"/>
    <numFmt numFmtId="167" formatCode="0.0000"/>
  </numFmts>
  <fonts count="10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i/>
      <sz val="10"/>
      <color theme="1"/>
      <name val="Calibri"/>
      <family val="2"/>
    </font>
    <font>
      <b/>
      <sz val="14"/>
      <color theme="1"/>
      <name val="Calibri"/>
      <family val="2"/>
    </font>
    <font>
      <b/>
      <sz val="18"/>
      <color theme="1"/>
      <name val="Calibri"/>
      <family val="2"/>
    </font>
    <font>
      <b/>
      <sz val="24"/>
      <color theme="0"/>
      <name val="Calibri"/>
      <family val="2"/>
    </font>
    <font>
      <sz val="11"/>
      <color rgb="FF3333FF"/>
      <name val="Calibri"/>
      <family val="2"/>
    </font>
    <font>
      <i/>
      <sz val="9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10" fontId="0" fillId="0" borderId="0" xfId="1" applyNumberFormat="1" applyFont="1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164" fontId="0" fillId="0" borderId="0" xfId="0" applyNumberForma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/>
    </xf>
    <xf numFmtId="10" fontId="0" fillId="0" borderId="0" xfId="1" applyNumberFormat="1" applyFont="1" applyAlignment="1">
      <alignment horizontal="right"/>
    </xf>
    <xf numFmtId="10" fontId="0" fillId="3" borderId="0" xfId="0" applyNumberFormat="1" applyFill="1"/>
    <xf numFmtId="1" fontId="0" fillId="0" borderId="0" xfId="1" applyNumberFormat="1" applyFont="1" applyAlignment="1">
      <alignment horizontal="right"/>
    </xf>
    <xf numFmtId="1" fontId="0" fillId="0" borderId="0" xfId="0" applyNumberFormat="1"/>
    <xf numFmtId="165" fontId="0" fillId="0" borderId="0" xfId="0" applyNumberFormat="1" applyAlignment="1">
      <alignment horizontal="right"/>
    </xf>
    <xf numFmtId="0" fontId="2" fillId="2" borderId="0" xfId="0" applyFont="1" applyFill="1" applyAlignment="1">
      <alignment horizontal="right" wrapText="1"/>
    </xf>
    <xf numFmtId="165" fontId="0" fillId="0" borderId="0" xfId="0" applyNumberFormat="1"/>
    <xf numFmtId="10" fontId="0" fillId="3" borderId="0" xfId="1" applyNumberFormat="1" applyFont="1" applyFill="1"/>
    <xf numFmtId="0" fontId="4" fillId="0" borderId="0" xfId="0" applyFont="1"/>
    <xf numFmtId="1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6" fontId="0" fillId="0" borderId="0" xfId="0" applyNumberFormat="1" applyAlignment="1">
      <alignment horizontal="left"/>
    </xf>
    <xf numFmtId="15" fontId="0" fillId="0" borderId="0" xfId="0" applyNumberFormat="1"/>
    <xf numFmtId="0" fontId="2" fillId="2" borderId="0" xfId="0" applyFont="1" applyFill="1" applyAlignment="1">
      <alignment horizontal="center"/>
    </xf>
    <xf numFmtId="14" fontId="0" fillId="0" borderId="0" xfId="0" applyNumberFormat="1"/>
    <xf numFmtId="0" fontId="2" fillId="2" borderId="0" xfId="0" applyFont="1" applyFill="1" applyAlignment="1">
      <alignment horizontal="center" vertical="center" wrapText="1"/>
    </xf>
    <xf numFmtId="0" fontId="2" fillId="0" borderId="0" xfId="0" applyFont="1"/>
    <xf numFmtId="4" fontId="0" fillId="0" borderId="0" xfId="0" applyNumberFormat="1"/>
    <xf numFmtId="4" fontId="5" fillId="0" borderId="0" xfId="0" applyNumberFormat="1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4" fontId="0" fillId="0" borderId="0" xfId="0" applyNumberFormat="1" applyProtection="1">
      <protection locked="0"/>
    </xf>
    <xf numFmtId="4" fontId="8" fillId="0" borderId="0" xfId="0" applyNumberFormat="1" applyFont="1" applyProtection="1">
      <protection locked="0"/>
    </xf>
    <xf numFmtId="0" fontId="8" fillId="0" borderId="0" xfId="0" applyFont="1" applyAlignment="1" applyProtection="1">
      <alignment horizontal="right"/>
      <protection locked="0"/>
    </xf>
    <xf numFmtId="0" fontId="9" fillId="0" borderId="0" xfId="0" applyFont="1"/>
  </cellXfs>
  <cellStyles count="2">
    <cellStyle name="Normal" xfId="0" builtinId="0"/>
    <cellStyle name="Percent" xfId="1" builtinId="5"/>
  </cellStyles>
  <dxfs count="3">
    <dxf>
      <font>
        <color theme="9" tint="-0.499984740745262"/>
      </font>
      <fill>
        <patternFill>
          <bgColor theme="6" tint="0.59996337778862885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rgb="FFFFABAD"/>
        </patternFill>
      </fill>
    </dxf>
  </dxfs>
  <tableStyles count="0" defaultTableStyle="TableStyleMedium2" defaultPivotStyle="PivotStyleLight16"/>
  <colors>
    <mruColors>
      <color rgb="FFFFABAD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7030A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b="1">
                <a:solidFill>
                  <a:srgbClr val="7030A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Historical</a:t>
            </a:r>
            <a:r>
              <a:rPr lang="en-US" b="1" baseline="0">
                <a:solidFill>
                  <a:srgbClr val="7030A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Dividends and Buybacks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7030A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ExpDivBB!$F$3</c:f>
              <c:strCache>
                <c:ptCount val="1"/>
                <c:pt idx="0">
                  <c:v>Dividend Amount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ExpDivBB!$C$4:$C$43</c:f>
              <c:numCache>
                <c:formatCode>General</c:formatCode>
                <c:ptCount val="40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  <c:pt idx="37">
                  <c:v>2023</c:v>
                </c:pt>
                <c:pt idx="38">
                  <c:v>2024</c:v>
                </c:pt>
                <c:pt idx="39">
                  <c:v>2025</c:v>
                </c:pt>
              </c:numCache>
            </c:numRef>
          </c:cat>
          <c:val>
            <c:numRef>
              <c:f>ExpDivBB!$F$4:$F$43</c:f>
              <c:numCache>
                <c:formatCode>"$"#,##0.00</c:formatCode>
                <c:ptCount val="40"/>
                <c:pt idx="0">
                  <c:v>7.9556475000000022</c:v>
                </c:pt>
                <c:pt idx="1">
                  <c:v>10.467599999999997</c:v>
                </c:pt>
                <c:pt idx="2">
                  <c:v>9.4621650000000006</c:v>
                </c:pt>
                <c:pt idx="3">
                  <c:v>10.344238333333333</c:v>
                </c:pt>
                <c:pt idx="4">
                  <c:v>12.24244</c:v>
                </c:pt>
                <c:pt idx="5">
                  <c:v>11.980408333333333</c:v>
                </c:pt>
                <c:pt idx="6">
                  <c:v>11.846113333333333</c:v>
                </c:pt>
                <c:pt idx="7">
                  <c:v>12.24315</c:v>
                </c:pt>
                <c:pt idx="8">
                  <c:v>13.313507500000004</c:v>
                </c:pt>
                <c:pt idx="9">
                  <c:v>12.250186666666664</c:v>
                </c:pt>
                <c:pt idx="10">
                  <c:v>13.496833333333335</c:v>
                </c:pt>
                <c:pt idx="11">
                  <c:v>14.101319166666668</c:v>
                </c:pt>
                <c:pt idx="12">
                  <c:v>14.79487333333333</c:v>
                </c:pt>
                <c:pt idx="13">
                  <c:v>15.567629999999999</c:v>
                </c:pt>
                <c:pt idx="14">
                  <c:v>17.320746666666672</c:v>
                </c:pt>
                <c:pt idx="15">
                  <c:v>16.244774999999997</c:v>
                </c:pt>
                <c:pt idx="16">
                  <c:v>17.695641666666667</c:v>
                </c:pt>
                <c:pt idx="17">
                  <c:v>15.583592500000004</c:v>
                </c:pt>
                <c:pt idx="18">
                  <c:v>18.369990000000001</c:v>
                </c:pt>
                <c:pt idx="19">
                  <c:v>21.256693333333335</c:v>
                </c:pt>
                <c:pt idx="20">
                  <c:v>23.202080000000002</c:v>
                </c:pt>
                <c:pt idx="21">
                  <c:v>27.640469999999997</c:v>
                </c:pt>
                <c:pt idx="22">
                  <c:v>39.251498333333338</c:v>
                </c:pt>
                <c:pt idx="23">
                  <c:v>19.160036666666667</c:v>
                </c:pt>
                <c:pt idx="24">
                  <c:v>20.691352500000001</c:v>
                </c:pt>
                <c:pt idx="25">
                  <c:v>27.279975</c:v>
                </c:pt>
                <c:pt idx="26">
                  <c:v>30.503366666666665</c:v>
                </c:pt>
                <c:pt idx="27">
                  <c:v>32.054458333333336</c:v>
                </c:pt>
                <c:pt idx="28">
                  <c:v>37.332767999999994</c:v>
                </c:pt>
                <c:pt idx="29">
                  <c:v>43.295705416666671</c:v>
                </c:pt>
                <c:pt idx="30">
                  <c:v>42.748315166666664</c:v>
                </c:pt>
                <c:pt idx="31">
                  <c:v>45.359680000000004</c:v>
                </c:pt>
                <c:pt idx="32">
                  <c:v>57.232472916666644</c:v>
                </c:pt>
                <c:pt idx="33">
                  <c:v>53.764698500000002</c:v>
                </c:pt>
                <c:pt idx="34">
                  <c:v>50.827875833333337</c:v>
                </c:pt>
                <c:pt idx="35">
                  <c:v>55.1959825</c:v>
                </c:pt>
                <c:pt idx="36">
                  <c:v>69.727900500000004</c:v>
                </c:pt>
                <c:pt idx="37">
                  <c:v>64.839812499999994</c:v>
                </c:pt>
                <c:pt idx="38">
                  <c:v>67.706676333333334</c:v>
                </c:pt>
                <c:pt idx="39">
                  <c:v>72.284558000000004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D53-46E1-92AD-2CC31A021BC5}"/>
            </c:ext>
          </c:extLst>
        </c:ser>
        <c:ser>
          <c:idx val="1"/>
          <c:order val="1"/>
          <c:tx>
            <c:strRef>
              <c:f>ExpDivBB!$G$3</c:f>
              <c:strCache>
                <c:ptCount val="1"/>
                <c:pt idx="0">
                  <c:v>BuyBack Amount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bg2">
                    <a:lumMod val="50000"/>
                    <a:alpha val="96000"/>
                  </a:schemeClr>
                </a:solidFill>
              </a:ln>
              <a:effectLst/>
            </c:spPr>
          </c:marker>
          <c:cat>
            <c:numRef>
              <c:f>ExpDivBB!$C$4:$C$43</c:f>
              <c:numCache>
                <c:formatCode>General</c:formatCode>
                <c:ptCount val="40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  <c:pt idx="37">
                  <c:v>2023</c:v>
                </c:pt>
                <c:pt idx="38">
                  <c:v>2024</c:v>
                </c:pt>
                <c:pt idx="39">
                  <c:v>2025</c:v>
                </c:pt>
              </c:numCache>
            </c:numRef>
          </c:cat>
          <c:val>
            <c:numRef>
              <c:f>ExpDivBB!$G$4:$G$43</c:f>
              <c:numCache>
                <c:formatCode>"$"#,##0.00</c:formatCode>
                <c:ptCount val="40"/>
                <c:pt idx="0">
                  <c:v>16.585274854286567</c:v>
                </c:pt>
                <c:pt idx="1">
                  <c:v>21.821985333655114</c:v>
                </c:pt>
                <c:pt idx="2">
                  <c:v>19.725937736885705</c:v>
                </c:pt>
                <c:pt idx="3">
                  <c:v>21.564811150391023</c:v>
                </c:pt>
                <c:pt idx="4">
                  <c:v>25.522024736152773</c:v>
                </c:pt>
                <c:pt idx="5">
                  <c:v>24.975762824448733</c:v>
                </c:pt>
                <c:pt idx="6">
                  <c:v>24.695795733579459</c:v>
                </c:pt>
                <c:pt idx="7">
                  <c:v>25.523504885335672</c:v>
                </c:pt>
                <c:pt idx="8">
                  <c:v>27.754897531860934</c:v>
                </c:pt>
                <c:pt idx="9">
                  <c:v>25.538174345077902</c:v>
                </c:pt>
                <c:pt idx="10">
                  <c:v>28.137080042300774</c:v>
                </c:pt>
                <c:pt idx="11">
                  <c:v>29.397262031429349</c:v>
                </c:pt>
                <c:pt idx="12">
                  <c:v>30.843126303382356</c:v>
                </c:pt>
                <c:pt idx="13">
                  <c:v>32.454105386121881</c:v>
                </c:pt>
                <c:pt idx="14">
                  <c:v>36.108857782868654</c:v>
                </c:pt>
                <c:pt idx="15">
                  <c:v>33.86576118675984</c:v>
                </c:pt>
                <c:pt idx="16">
                  <c:v>36.890407822195769</c:v>
                </c:pt>
                <c:pt idx="17">
                  <c:v>32.487382683772594</c:v>
                </c:pt>
                <c:pt idx="18">
                  <c:v>38.296233363845701</c:v>
                </c:pt>
                <c:pt idx="19">
                  <c:v>44.314193335817627</c:v>
                </c:pt>
                <c:pt idx="20">
                  <c:v>48.369774300727272</c:v>
                </c:pt>
                <c:pt idx="21">
                  <c:v>57.62256209210652</c:v>
                </c:pt>
                <c:pt idx="22">
                  <c:v>81.828272092360081</c:v>
                </c:pt>
                <c:pt idx="23">
                  <c:v>39.943257206264505</c:v>
                </c:pt>
                <c:pt idx="24">
                  <c:v>43.135617599878501</c:v>
                </c:pt>
                <c:pt idx="25">
                  <c:v>56.871031979869151</c:v>
                </c:pt>
                <c:pt idx="26">
                  <c:v>63.590891897579617</c:v>
                </c:pt>
                <c:pt idx="27">
                  <c:v>66.824479310277354</c:v>
                </c:pt>
                <c:pt idx="28">
                  <c:v>77.828262042946719</c:v>
                </c:pt>
                <c:pt idx="29">
                  <c:v>90.259299993575667</c:v>
                </c:pt>
                <c:pt idx="30">
                  <c:v>89.118146146725763</c:v>
                </c:pt>
                <c:pt idx="31">
                  <c:v>94.562103223211579</c:v>
                </c:pt>
                <c:pt idx="32">
                  <c:v>119.31351834196123</c:v>
                </c:pt>
                <c:pt idx="33">
                  <c:v>112.08418951195971</c:v>
                </c:pt>
                <c:pt idx="34">
                  <c:v>105.96174490578963</c:v>
                </c:pt>
                <c:pt idx="35">
                  <c:v>115.06801182617644</c:v>
                </c:pt>
                <c:pt idx="36">
                  <c:v>145.36295063410557</c:v>
                </c:pt>
                <c:pt idx="37">
                  <c:v>135.17266970575372</c:v>
                </c:pt>
                <c:pt idx="38">
                  <c:v>141.14926993164948</c:v>
                </c:pt>
                <c:pt idx="39">
                  <c:v>150.69285839406768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D53-46E1-92AD-2CC31A02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744704"/>
        <c:axId val="891743744"/>
      </c:lineChart>
      <c:catAx>
        <c:axId val="89174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43744"/>
        <c:crosses val="autoZero"/>
        <c:auto val="1"/>
        <c:lblAlgn val="ctr"/>
        <c:lblOffset val="100"/>
        <c:noMultiLvlLbl val="0"/>
      </c:catAx>
      <c:valAx>
        <c:axId val="8917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447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7030A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b="1">
                <a:solidFill>
                  <a:srgbClr val="7030A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S&amp;P EPS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7030A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'S&amp;P EPS'!$F$3</c:f>
              <c:strCache>
                <c:ptCount val="1"/>
                <c:pt idx="0">
                  <c:v>EPS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'S&amp;P EPS'!$C$4:$C$43</c:f>
              <c:numCache>
                <c:formatCode>0</c:formatCode>
                <c:ptCount val="40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  <c:pt idx="37">
                  <c:v>2023</c:v>
                </c:pt>
                <c:pt idx="38">
                  <c:v>2024</c:v>
                </c:pt>
                <c:pt idx="39">
                  <c:v>2025</c:v>
                </c:pt>
              </c:numCache>
            </c:numRef>
          </c:cat>
          <c:val>
            <c:numRef>
              <c:f>'S&amp;P EPS'!$F$4:$F$43</c:f>
              <c:numCache>
                <c:formatCode>"$"#,##0.00</c:formatCode>
                <c:ptCount val="40"/>
                <c:pt idx="0">
                  <c:v>13.265315565426617</c:v>
                </c:pt>
                <c:pt idx="1">
                  <c:v>20.399429386590583</c:v>
                </c:pt>
                <c:pt idx="2">
                  <c:v>22.67766497461929</c:v>
                </c:pt>
                <c:pt idx="3">
                  <c:v>21.567525886759196</c:v>
                </c:pt>
                <c:pt idx="4">
                  <c:v>21.672638436482085</c:v>
                </c:pt>
                <c:pt idx="5">
                  <c:v>14.714294896516263</c:v>
                </c:pt>
                <c:pt idx="6">
                  <c:v>18.538518518518515</c:v>
                </c:pt>
                <c:pt idx="7">
                  <c:v>21.248828491096532</c:v>
                </c:pt>
                <c:pt idx="8">
                  <c:v>30.938549361987917</c:v>
                </c:pt>
                <c:pt idx="9">
                  <c:v>30.247971976401175</c:v>
                </c:pt>
                <c:pt idx="10">
                  <c:v>34.554104796040278</c:v>
                </c:pt>
                <c:pt idx="11">
                  <c:v>36.058391656374368</c:v>
                </c:pt>
                <c:pt idx="12">
                  <c:v>33.045514378290797</c:v>
                </c:pt>
                <c:pt idx="13">
                  <c:v>45.818411386593205</c:v>
                </c:pt>
                <c:pt idx="14">
                  <c:v>51.53297035692681</c:v>
                </c:pt>
                <c:pt idx="15">
                  <c:v>25.682261208576993</c:v>
                </c:pt>
                <c:pt idx="16">
                  <c:v>31.45349453812706</c:v>
                </c:pt>
                <c:pt idx="17">
                  <c:v>42.5835899692037</c:v>
                </c:pt>
                <c:pt idx="18">
                  <c:v>56.725862931465741</c:v>
                </c:pt>
                <c:pt idx="19">
                  <c:v>66.838221730308064</c:v>
                </c:pt>
                <c:pt idx="20">
                  <c:v>75.938940092165893</c:v>
                </c:pt>
                <c:pt idx="21">
                  <c:v>68.876980428704556</c:v>
                </c:pt>
                <c:pt idx="22">
                  <c:v>17.137451229257746</c:v>
                </c:pt>
                <c:pt idx="23">
                  <c:v>45.822061191626418</c:v>
                </c:pt>
                <c:pt idx="24">
                  <c:v>69.366564417177912</c:v>
                </c:pt>
                <c:pt idx="25">
                  <c:v>86.129791526563551</c:v>
                </c:pt>
                <c:pt idx="26">
                  <c:v>81.416128400861226</c:v>
                </c:pt>
                <c:pt idx="27">
                  <c:v>91.035353535353551</c:v>
                </c:pt>
                <c:pt idx="28">
                  <c:v>97.123626373626379</c:v>
                </c:pt>
                <c:pt idx="29">
                  <c:v>92.512586414186956</c:v>
                </c:pt>
                <c:pt idx="30">
                  <c:v>89.267839480005648</c:v>
                </c:pt>
                <c:pt idx="31">
                  <c:v>98.72647176611936</c:v>
                </c:pt>
                <c:pt idx="32">
                  <c:v>139.71407312925166</c:v>
                </c:pt>
                <c:pt idx="33">
                  <c:v>118.0852759914255</c:v>
                </c:pt>
                <c:pt idx="34">
                  <c:v>89.4592371153133</c:v>
                </c:pt>
                <c:pt idx="35">
                  <c:v>185.14748305206982</c:v>
                </c:pt>
                <c:pt idx="36">
                  <c:v>178.68777388255916</c:v>
                </c:pt>
                <c:pt idx="37">
                  <c:v>172.83703185392505</c:v>
                </c:pt>
                <c:pt idx="38">
                  <c:v>191.9232278851787</c:v>
                </c:pt>
                <c:pt idx="39">
                  <c:v>199.82296271109601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1CC-412C-A5C5-7591F958E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877504"/>
        <c:axId val="1321877984"/>
      </c:lineChart>
      <c:catAx>
        <c:axId val="132187750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877984"/>
        <c:crosses val="autoZero"/>
        <c:auto val="1"/>
        <c:lblAlgn val="ctr"/>
        <c:lblOffset val="100"/>
        <c:noMultiLvlLbl val="0"/>
      </c:catAx>
      <c:valAx>
        <c:axId val="13218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87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7030A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b="1">
                <a:solidFill>
                  <a:srgbClr val="7030A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Historical S&amp;P Average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7030A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'S&amp;P Historical'!$H$4</c:f>
              <c:strCache>
                <c:ptCount val="1"/>
                <c:pt idx="0">
                  <c:v>S&amp;P Average Range 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'S&amp;P Historical'!$G$5:$G$44</c:f>
              <c:numCache>
                <c:formatCode>General</c:formatCode>
                <c:ptCount val="40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  <c:pt idx="37">
                  <c:v>2023</c:v>
                </c:pt>
                <c:pt idx="38">
                  <c:v>2024</c:v>
                </c:pt>
                <c:pt idx="39">
                  <c:v>2025</c:v>
                </c:pt>
              </c:numCache>
            </c:numRef>
          </c:cat>
          <c:val>
            <c:numRef>
              <c:f>'S&amp;P Historical'!$H$5:$H$44</c:f>
              <c:numCache>
                <c:formatCode>"$"#,##0.00</c:formatCode>
                <c:ptCount val="40"/>
                <c:pt idx="0">
                  <c:v>238.90833333333339</c:v>
                </c:pt>
                <c:pt idx="1">
                  <c:v>285.99999999999994</c:v>
                </c:pt>
                <c:pt idx="2">
                  <c:v>268.05</c:v>
                </c:pt>
                <c:pt idx="3">
                  <c:v>326.31666666666666</c:v>
                </c:pt>
                <c:pt idx="4">
                  <c:v>332.67500000000001</c:v>
                </c:pt>
                <c:pt idx="5">
                  <c:v>381.54166666666669</c:v>
                </c:pt>
                <c:pt idx="6">
                  <c:v>417.11666666666662</c:v>
                </c:pt>
                <c:pt idx="7">
                  <c:v>453.45</c:v>
                </c:pt>
                <c:pt idx="8">
                  <c:v>460.67500000000013</c:v>
                </c:pt>
                <c:pt idx="9">
                  <c:v>546.88333333333321</c:v>
                </c:pt>
                <c:pt idx="10">
                  <c:v>674.8416666666667</c:v>
                </c:pt>
                <c:pt idx="11">
                  <c:v>875.85833333333346</c:v>
                </c:pt>
                <c:pt idx="12">
                  <c:v>1087.8583333333331</c:v>
                </c:pt>
                <c:pt idx="13">
                  <c:v>1330.5666666666666</c:v>
                </c:pt>
                <c:pt idx="14">
                  <c:v>1419.7333333333336</c:v>
                </c:pt>
                <c:pt idx="15">
                  <c:v>1185.7499999999998</c:v>
                </c:pt>
                <c:pt idx="16">
                  <c:v>988.58333333333348</c:v>
                </c:pt>
                <c:pt idx="17">
                  <c:v>967.92500000000018</c:v>
                </c:pt>
                <c:pt idx="18">
                  <c:v>1133.95</c:v>
                </c:pt>
                <c:pt idx="19">
                  <c:v>1207.7666666666667</c:v>
                </c:pt>
                <c:pt idx="20">
                  <c:v>1318.3</c:v>
                </c:pt>
                <c:pt idx="21">
                  <c:v>1478.0999999999997</c:v>
                </c:pt>
                <c:pt idx="22">
                  <c:v>1215.2166666666667</c:v>
                </c:pt>
                <c:pt idx="23">
                  <c:v>948.51666666666677</c:v>
                </c:pt>
                <c:pt idx="24">
                  <c:v>1130.675</c:v>
                </c:pt>
                <c:pt idx="25">
                  <c:v>1280.75</c:v>
                </c:pt>
                <c:pt idx="26">
                  <c:v>1386.5166666666667</c:v>
                </c:pt>
                <c:pt idx="27">
                  <c:v>1652.2916666666667</c:v>
                </c:pt>
                <c:pt idx="28">
                  <c:v>1944.415</c:v>
                </c:pt>
                <c:pt idx="29">
                  <c:v>2051.9291666666668</c:v>
                </c:pt>
                <c:pt idx="30">
                  <c:v>2105.8283333333334</c:v>
                </c:pt>
                <c:pt idx="31">
                  <c:v>2465.2000000000003</c:v>
                </c:pt>
                <c:pt idx="32">
                  <c:v>2738.3958333333326</c:v>
                </c:pt>
                <c:pt idx="33">
                  <c:v>2937.9616666666666</c:v>
                </c:pt>
                <c:pt idx="34">
                  <c:v>3216.9541666666664</c:v>
                </c:pt>
                <c:pt idx="35">
                  <c:v>4278.7583333333332</c:v>
                </c:pt>
                <c:pt idx="36">
                  <c:v>4077.6550000000002</c:v>
                </c:pt>
                <c:pt idx="37">
                  <c:v>4322.6541666666662</c:v>
                </c:pt>
                <c:pt idx="38">
                  <c:v>5460.2158333333336</c:v>
                </c:pt>
                <c:pt idx="39">
                  <c:v>5876.793333333334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9D8-400A-B554-7D794BCF4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934368"/>
        <c:axId val="1331935328"/>
      </c:lineChart>
      <c:catAx>
        <c:axId val="133193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935328"/>
        <c:crosses val="autoZero"/>
        <c:auto val="1"/>
        <c:lblAlgn val="ctr"/>
        <c:lblOffset val="100"/>
        <c:tickMarkSkip val="2"/>
        <c:noMultiLvlLbl val="0"/>
      </c:catAx>
      <c:valAx>
        <c:axId val="133193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93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7030A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b="1">
                <a:solidFill>
                  <a:srgbClr val="7030A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10 year US Treasury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7030A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'Rf Historical'!$J$4</c:f>
              <c:strCache>
                <c:ptCount val="1"/>
                <c:pt idx="0">
                  <c:v>10 year Bond Average Range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'Rf Historical'!$I$5:$I$44</c:f>
              <c:numCache>
                <c:formatCode>0</c:formatCode>
                <c:ptCount val="40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  <c:pt idx="37">
                  <c:v>2023</c:v>
                </c:pt>
                <c:pt idx="38">
                  <c:v>2024</c:v>
                </c:pt>
                <c:pt idx="39">
                  <c:v>2025</c:v>
                </c:pt>
              </c:numCache>
            </c:numRef>
          </c:cat>
          <c:val>
            <c:numRef>
              <c:f>'Rf Historical'!$J$5:$J$44</c:f>
              <c:numCache>
                <c:formatCode>0.00%</c:formatCode>
                <c:ptCount val="40"/>
                <c:pt idx="0">
                  <c:v>7.5632500000000005E-2</c:v>
                </c:pt>
                <c:pt idx="1">
                  <c:v>8.3972500000000005E-2</c:v>
                </c:pt>
                <c:pt idx="2">
                  <c:v>8.8300833333333342E-2</c:v>
                </c:pt>
                <c:pt idx="3">
                  <c:v>8.4510833333333354E-2</c:v>
                </c:pt>
                <c:pt idx="4">
                  <c:v>8.5555833333333331E-2</c:v>
                </c:pt>
                <c:pt idx="5">
                  <c:v>7.7799166666666669E-2</c:v>
                </c:pt>
                <c:pt idx="6">
                  <c:v>7.012249999999999E-2</c:v>
                </c:pt>
                <c:pt idx="7">
                  <c:v>5.8289999999999988E-2</c:v>
                </c:pt>
                <c:pt idx="8">
                  <c:v>7.1235000000000007E-2</c:v>
                </c:pt>
                <c:pt idx="9">
                  <c:v>6.4805000000000001E-2</c:v>
                </c:pt>
                <c:pt idx="10">
                  <c:v>6.4600000000000005E-2</c:v>
                </c:pt>
                <c:pt idx="11">
                  <c:v>6.3129999999999992E-2</c:v>
                </c:pt>
                <c:pt idx="12">
                  <c:v>5.2140833333333331E-2</c:v>
                </c:pt>
                <c:pt idx="13">
                  <c:v>5.6967500000000004E-2</c:v>
                </c:pt>
                <c:pt idx="14">
                  <c:v>5.9609166666666658E-2</c:v>
                </c:pt>
                <c:pt idx="15">
                  <c:v>4.9639999999999997E-2</c:v>
                </c:pt>
                <c:pt idx="16">
                  <c:v>4.5318333333333329E-2</c:v>
                </c:pt>
                <c:pt idx="17">
                  <c:v>3.9910833333333333E-2</c:v>
                </c:pt>
                <c:pt idx="18">
                  <c:v>4.2634166666666667E-2</c:v>
                </c:pt>
                <c:pt idx="19">
                  <c:v>4.2649166666666675E-2</c:v>
                </c:pt>
                <c:pt idx="20">
                  <c:v>4.7810833333333337E-2</c:v>
                </c:pt>
                <c:pt idx="21">
                  <c:v>4.5747499999999997E-2</c:v>
                </c:pt>
                <c:pt idx="22">
                  <c:v>3.5862499999999999E-2</c:v>
                </c:pt>
                <c:pt idx="23">
                  <c:v>3.2723333333333333E-2</c:v>
                </c:pt>
                <c:pt idx="24">
                  <c:v>3.1260000000000003E-2</c:v>
                </c:pt>
                <c:pt idx="25">
                  <c:v>2.7319166666666662E-2</c:v>
                </c:pt>
                <c:pt idx="26">
                  <c:v>1.7354999999999999E-2</c:v>
                </c:pt>
                <c:pt idx="27">
                  <c:v>2.3605000000000001E-2</c:v>
                </c:pt>
                <c:pt idx="28">
                  <c:v>2.4787500000000001E-2</c:v>
                </c:pt>
                <c:pt idx="29">
                  <c:v>2.0940833333333339E-2</c:v>
                </c:pt>
                <c:pt idx="30">
                  <c:v>1.8233333333333334E-2</c:v>
                </c:pt>
                <c:pt idx="31">
                  <c:v>2.3337500000000001E-2</c:v>
                </c:pt>
                <c:pt idx="32">
                  <c:v>2.8923333333333332E-2</c:v>
                </c:pt>
                <c:pt idx="33">
                  <c:v>2.0796666666666668E-2</c:v>
                </c:pt>
                <c:pt idx="34">
                  <c:v>8.2083333333333331E-3</c:v>
                </c:pt>
                <c:pt idx="35">
                  <c:v>1.4542500000000002E-2</c:v>
                </c:pt>
                <c:pt idx="36">
                  <c:v>2.998166666666667E-2</c:v>
                </c:pt>
                <c:pt idx="37">
                  <c:v>3.9670833333333329E-2</c:v>
                </c:pt>
                <c:pt idx="38">
                  <c:v>4.2260833333333331E-2</c:v>
                </c:pt>
                <c:pt idx="39">
                  <c:v>4.2998333333333333E-2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0AF-4ADF-93EB-C5332A411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219440"/>
        <c:axId val="1159216080"/>
      </c:lineChart>
      <c:catAx>
        <c:axId val="11592194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16080"/>
        <c:crosses val="autoZero"/>
        <c:auto val="1"/>
        <c:lblAlgn val="ctr"/>
        <c:lblOffset val="100"/>
        <c:noMultiLvlLbl val="0"/>
      </c:catAx>
      <c:valAx>
        <c:axId val="115921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1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7030A0">
                    <a:alpha val="90000"/>
                  </a:srgb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b="1">
                <a:solidFill>
                  <a:srgbClr val="7030A0">
                    <a:alpha val="90000"/>
                  </a:srgb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Implied ERP for 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7030A0">
                  <a:alpha val="90000"/>
                </a:srgb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'ERP Historical'!$C$3</c:f>
              <c:strCache>
                <c:ptCount val="1"/>
                <c:pt idx="0">
                  <c:v>Implied ERP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20000"/>
                  <a:lumOff val="80000"/>
                  <a:alpha val="98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'ERP Historical'!$B$4:$B$42</c:f>
              <c:numCache>
                <c:formatCode>General</c:formatCode>
                <c:ptCount val="39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  <c:pt idx="37">
                  <c:v>2023</c:v>
                </c:pt>
                <c:pt idx="38">
                  <c:v>2024</c:v>
                </c:pt>
              </c:numCache>
            </c:numRef>
          </c:cat>
          <c:val>
            <c:numRef>
              <c:f>'ERP Historical'!$C$4:$C$42</c:f>
              <c:numCache>
                <c:formatCode>0.00%</c:formatCode>
                <c:ptCount val="39"/>
                <c:pt idx="0">
                  <c:v>3.3599999999999998E-2</c:v>
                </c:pt>
                <c:pt idx="1">
                  <c:v>4.1799999999999997E-2</c:v>
                </c:pt>
                <c:pt idx="2">
                  <c:v>4.1200000000000001E-2</c:v>
                </c:pt>
                <c:pt idx="3">
                  <c:v>3.85E-2</c:v>
                </c:pt>
                <c:pt idx="4">
                  <c:v>3.9199999999999999E-2</c:v>
                </c:pt>
                <c:pt idx="5">
                  <c:v>3.27E-2</c:v>
                </c:pt>
                <c:pt idx="6">
                  <c:v>2.8299999999999999E-2</c:v>
                </c:pt>
                <c:pt idx="7">
                  <c:v>2.7400000000000001E-2</c:v>
                </c:pt>
                <c:pt idx="8">
                  <c:v>3.0599999999999999E-2</c:v>
                </c:pt>
                <c:pt idx="9">
                  <c:v>2.4400000000000002E-2</c:v>
                </c:pt>
                <c:pt idx="10">
                  <c:v>2.1100000000000001E-2</c:v>
                </c:pt>
                <c:pt idx="11">
                  <c:v>1.67E-2</c:v>
                </c:pt>
                <c:pt idx="12">
                  <c:v>1.38E-2</c:v>
                </c:pt>
                <c:pt idx="13">
                  <c:v>1.2E-2</c:v>
                </c:pt>
                <c:pt idx="14">
                  <c:v>1.6500000000000001E-2</c:v>
                </c:pt>
                <c:pt idx="15">
                  <c:v>1.7299999999999999E-2</c:v>
                </c:pt>
                <c:pt idx="16">
                  <c:v>2.29E-2</c:v>
                </c:pt>
                <c:pt idx="17">
                  <c:v>2.12E-2</c:v>
                </c:pt>
                <c:pt idx="18">
                  <c:v>2.0199999999999999E-2</c:v>
                </c:pt>
                <c:pt idx="19">
                  <c:v>2.1999999999999999E-2</c:v>
                </c:pt>
                <c:pt idx="20">
                  <c:v>1.9699999999999999E-2</c:v>
                </c:pt>
                <c:pt idx="21">
                  <c:v>2.06E-2</c:v>
                </c:pt>
                <c:pt idx="22">
                  <c:v>4.0500000000000001E-2</c:v>
                </c:pt>
                <c:pt idx="23">
                  <c:v>2.5999999999999999E-2</c:v>
                </c:pt>
                <c:pt idx="24">
                  <c:v>2.24E-2</c:v>
                </c:pt>
                <c:pt idx="25">
                  <c:v>2.7099999999999999E-2</c:v>
                </c:pt>
                <c:pt idx="26">
                  <c:v>2.47E-2</c:v>
                </c:pt>
                <c:pt idx="27">
                  <c:v>2.0299999999999999E-2</c:v>
                </c:pt>
                <c:pt idx="28">
                  <c:v>2.24E-2</c:v>
                </c:pt>
                <c:pt idx="29">
                  <c:v>2.46E-2</c:v>
                </c:pt>
                <c:pt idx="30">
                  <c:v>2.41E-2</c:v>
                </c:pt>
                <c:pt idx="31">
                  <c:v>2.3599999999999999E-2</c:v>
                </c:pt>
                <c:pt idx="32">
                  <c:v>2.5000000000000001E-2</c:v>
                </c:pt>
                <c:pt idx="33">
                  <c:v>2.0299999999999999E-2</c:v>
                </c:pt>
                <c:pt idx="34">
                  <c:v>1.6500000000000001E-2</c:v>
                </c:pt>
                <c:pt idx="35">
                  <c:v>1.72E-2</c:v>
                </c:pt>
                <c:pt idx="36">
                  <c:v>2.1600000000000001E-2</c:v>
                </c:pt>
                <c:pt idx="37">
                  <c:v>1.9699999999999999E-2</c:v>
                </c:pt>
                <c:pt idx="38">
                  <c:v>1.7600000000000001E-2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753-473D-9D6E-484CDC012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423008"/>
        <c:axId val="1159434528"/>
      </c:lineChart>
      <c:catAx>
        <c:axId val="115942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434528"/>
        <c:crosses val="autoZero"/>
        <c:auto val="1"/>
        <c:lblAlgn val="ctr"/>
        <c:lblOffset val="100"/>
        <c:tickMarkSkip val="2"/>
        <c:noMultiLvlLbl val="0"/>
      </c:catAx>
      <c:valAx>
        <c:axId val="115943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42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374650</xdr:colOff>
      <xdr:row>17</xdr:row>
      <xdr:rowOff>88900</xdr:rowOff>
    </xdr:from>
    <xdr:to>
      <xdr:col>22</xdr:col>
      <xdr:colOff>355600</xdr:colOff>
      <xdr:row>35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A04F7C-1F7F-6EAB-BDE6-8D1EE8B11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174624</xdr:colOff>
      <xdr:row>12</xdr:row>
      <xdr:rowOff>6</xdr:rowOff>
    </xdr:from>
    <xdr:to>
      <xdr:col>22</xdr:col>
      <xdr:colOff>546100</xdr:colOff>
      <xdr:row>28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24B43F-2EAE-0E59-38A8-87C01954B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60324</xdr:colOff>
      <xdr:row>14</xdr:row>
      <xdr:rowOff>177806</xdr:rowOff>
    </xdr:from>
    <xdr:to>
      <xdr:col>22</xdr:col>
      <xdr:colOff>406399</xdr:colOff>
      <xdr:row>32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1F38E7-C665-A560-0208-74439A47D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53975</xdr:colOff>
      <xdr:row>16</xdr:row>
      <xdr:rowOff>57156</xdr:rowOff>
    </xdr:from>
    <xdr:to>
      <xdr:col>24</xdr:col>
      <xdr:colOff>127001</xdr:colOff>
      <xdr:row>38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DCC1C5-FFB7-CFE6-5D09-38ED7A7FB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104774</xdr:colOff>
      <xdr:row>16</xdr:row>
      <xdr:rowOff>31756</xdr:rowOff>
    </xdr:from>
    <xdr:to>
      <xdr:col>17</xdr:col>
      <xdr:colOff>12700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67CC99-9F7A-6786-3573-765A090D3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82A5C-D916-4A14-AB19-996FE2404CAF}">
  <sheetPr>
    <tabColor rgb="FF7030A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49744-5116-467A-8DBD-E23A5D06D46A}">
  <dimension ref="B2:J24"/>
  <sheetViews>
    <sheetView showGridLines="0" tabSelected="1" workbookViewId="0">
      <selection activeCell="H4" sqref="H4"/>
    </sheetView>
  </sheetViews>
  <sheetFormatPr defaultRowHeight="14.5" x14ac:dyDescent="0.35"/>
  <cols>
    <col min="1" max="1" width="1.81640625" customWidth="1"/>
    <col min="2" max="2" width="24.90625" customWidth="1"/>
    <col min="3" max="3" width="18.54296875" customWidth="1"/>
    <col min="4" max="4" width="22.08984375" customWidth="1"/>
    <col min="5" max="5" width="31.08984375" customWidth="1"/>
    <col min="7" max="7" width="10.453125" customWidth="1"/>
    <col min="8" max="8" width="12" customWidth="1"/>
    <col min="9" max="9" width="14.08984375" customWidth="1"/>
  </cols>
  <sheetData>
    <row r="2" spans="2:10" ht="35" customHeight="1" x14ac:dyDescent="0.35">
      <c r="B2" s="32" t="s">
        <v>154</v>
      </c>
      <c r="C2" s="32"/>
      <c r="D2" s="32"/>
      <c r="E2" s="31">
        <f>IF(OR(C5="",C6="",C7="",C8="",C9=""),"Provide Correct Inputs",SUM(E12:E22))</f>
        <v>26498.739787824186</v>
      </c>
    </row>
    <row r="3" spans="2:10" x14ac:dyDescent="0.35">
      <c r="B3" s="37" t="s">
        <v>155</v>
      </c>
      <c r="C3" s="37"/>
      <c r="D3" s="38" t="s">
        <v>156</v>
      </c>
      <c r="E3" s="33" t="str">
        <f>IF(OR(C5="",C6="",C7="",C8="",C9=""),"Provide Correct Inputs",IF(E2&gt;(1.05*C5),"Undervalued",IF(E2&lt;0.95*D5,"Overvalued","Fairly Valued")))</f>
        <v>Undervalued</v>
      </c>
      <c r="G3" s="29" t="s">
        <v>148</v>
      </c>
      <c r="H3" s="29" t="s">
        <v>165</v>
      </c>
      <c r="I3" s="29" t="s">
        <v>166</v>
      </c>
      <c r="J3" s="29" t="s">
        <v>167</v>
      </c>
    </row>
    <row r="4" spans="2:10" x14ac:dyDescent="0.35">
      <c r="B4" t="s">
        <v>0</v>
      </c>
      <c r="C4" s="42">
        <f ca="1">TODAY()</f>
        <v>45839</v>
      </c>
      <c r="D4" s="27">
        <f ca="1">C4</f>
        <v>45839</v>
      </c>
      <c r="E4" s="33"/>
      <c r="G4" s="29" t="s">
        <v>115</v>
      </c>
      <c r="H4" s="29" t="s">
        <v>144</v>
      </c>
      <c r="I4" s="29" t="s">
        <v>115</v>
      </c>
      <c r="J4" s="29" t="s">
        <v>115</v>
      </c>
    </row>
    <row r="5" spans="2:10" x14ac:dyDescent="0.35">
      <c r="B5" t="s">
        <v>157</v>
      </c>
      <c r="C5" s="43">
        <v>6184.87</v>
      </c>
      <c r="D5" s="30">
        <f>C5</f>
        <v>6184.87</v>
      </c>
      <c r="E5" s="34" t="str">
        <f>IF(OR(C5="",C6="",C7="",C8="",C9=""),"Provide Correct Inputs","The market implied fair value of S&amp;P 500 is "&amp;ROUNDUP(E2,0)&amp;". The S&amp;P 500 is currently trading at "&amp;ROUNDUP(D5,0)&amp;". A "&amp;TEXT(ABS((D5-E2)/D5),"0.00%")&amp;" "&amp;IF(E3="Undervalued","appreciation",IF(E3="Overvalued","correction","adjustment"))&amp;" expected from this level.")</f>
        <v>The market implied fair value of S&amp;P 500 is 26499. The S&amp;P 500 is currently trading at 6185. A 328.44% appreciation expected from this level.</v>
      </c>
      <c r="G5" s="29" t="s">
        <v>116</v>
      </c>
      <c r="H5" s="29" t="s">
        <v>118</v>
      </c>
      <c r="I5" s="29" t="s">
        <v>116</v>
      </c>
      <c r="J5" s="29" t="s">
        <v>116</v>
      </c>
    </row>
    <row r="6" spans="2:10" x14ac:dyDescent="0.35">
      <c r="B6" t="s">
        <v>148</v>
      </c>
      <c r="C6" s="44" t="s">
        <v>115</v>
      </c>
      <c r="D6" s="5">
        <f>VLOOKUP(C6,ExpDivBB!M5:N15,2,FALSE)</f>
        <v>5.7607092944515395E-2</v>
      </c>
      <c r="E6" s="34"/>
      <c r="G6" s="29" t="s">
        <v>132</v>
      </c>
      <c r="H6" s="29" t="s">
        <v>117</v>
      </c>
      <c r="I6" s="29" t="s">
        <v>117</v>
      </c>
      <c r="J6" s="29" t="s">
        <v>117</v>
      </c>
    </row>
    <row r="7" spans="2:10" x14ac:dyDescent="0.35">
      <c r="B7" t="s">
        <v>158</v>
      </c>
      <c r="C7" s="44" t="s">
        <v>132</v>
      </c>
      <c r="D7" s="5">
        <f>VLOOKUP(C7,'S&amp;P EPS'!M5:N11,2,FALSE)</f>
        <v>6.6511480611022078E-2</v>
      </c>
      <c r="E7" s="34"/>
      <c r="G7" s="29" t="s">
        <v>117</v>
      </c>
      <c r="H7" s="29" t="s">
        <v>132</v>
      </c>
      <c r="I7" s="29" t="s">
        <v>118</v>
      </c>
      <c r="J7" s="29" t="s">
        <v>118</v>
      </c>
    </row>
    <row r="8" spans="2:10" x14ac:dyDescent="0.35">
      <c r="B8" t="s">
        <v>159</v>
      </c>
      <c r="C8" s="44" t="s">
        <v>119</v>
      </c>
      <c r="D8" s="5">
        <f>VLOOKUP(C8,'Rf Historical'!M7:N15,2,0)</f>
        <v>4.2998333333333333E-2</v>
      </c>
      <c r="E8" s="34"/>
      <c r="G8" s="29" t="s">
        <v>118</v>
      </c>
      <c r="H8" s="29"/>
      <c r="I8" s="29" t="s">
        <v>119</v>
      </c>
      <c r="J8" s="29" t="s">
        <v>119</v>
      </c>
    </row>
    <row r="9" spans="2:10" x14ac:dyDescent="0.35">
      <c r="B9" t="s">
        <v>160</v>
      </c>
      <c r="C9" s="44" t="s">
        <v>119</v>
      </c>
      <c r="D9" s="5">
        <f>VLOOKUP(C9,'ERP Historical'!F7:G15,2,FALSE)</f>
        <v>1.7600000000000001E-2</v>
      </c>
      <c r="E9" s="34"/>
      <c r="G9" s="29" t="s">
        <v>144</v>
      </c>
      <c r="H9" s="29"/>
      <c r="I9" s="29"/>
      <c r="J9" s="29"/>
    </row>
    <row r="10" spans="2:10" x14ac:dyDescent="0.35">
      <c r="B10" t="s">
        <v>161</v>
      </c>
      <c r="D10" s="1">
        <f>D8+D9</f>
        <v>6.0598333333333337E-2</v>
      </c>
      <c r="E10" s="34"/>
      <c r="G10" s="29"/>
      <c r="H10" s="29"/>
      <c r="I10" s="29"/>
      <c r="J10" s="29"/>
    </row>
    <row r="11" spans="2:10" ht="50" customHeight="1" x14ac:dyDescent="0.35">
      <c r="B11" s="28" t="s">
        <v>1</v>
      </c>
      <c r="C11" s="28" t="s">
        <v>162</v>
      </c>
      <c r="D11" s="28" t="s">
        <v>163</v>
      </c>
      <c r="E11" s="28" t="s">
        <v>164</v>
      </c>
    </row>
    <row r="12" spans="2:10" x14ac:dyDescent="0.35">
      <c r="B12" s="39">
        <v>2022</v>
      </c>
      <c r="C12" s="40">
        <f>$D$5*$D$6*(1+$D$7)^(B12-($B$12-1))</f>
        <v>379.98991472647367</v>
      </c>
      <c r="D12" s="41">
        <f>1/((1+$D$10)^(B12-($B$12-1)))</f>
        <v>0.94286401229494676</v>
      </c>
      <c r="E12" s="40">
        <f>C12*D12</f>
        <v>358.27881563061766</v>
      </c>
    </row>
    <row r="13" spans="2:10" x14ac:dyDescent="0.35">
      <c r="B13" s="39">
        <f>B12+1</f>
        <v>2023</v>
      </c>
      <c r="C13" s="40">
        <f t="shared" ref="C13:C21" si="0">$D$5*$D$6*(1+$D$7)^(B13-($B$12-1))</f>
        <v>405.26360657218748</v>
      </c>
      <c r="D13" s="41">
        <f t="shared" ref="D13:D21" si="1">1/((1+$D$10)^(B13-($B$12-1)))</f>
        <v>0.88899254568092545</v>
      </c>
      <c r="E13" s="40">
        <f t="shared" ref="E13:E22" si="2">C13*D13</f>
        <v>360.27632527844196</v>
      </c>
    </row>
    <row r="14" spans="2:10" x14ac:dyDescent="0.35">
      <c r="B14" s="39">
        <f t="shared" ref="B14:B21" si="3">B13+1</f>
        <v>2024</v>
      </c>
      <c r="C14" s="40">
        <f t="shared" si="0"/>
        <v>432.2182890830664</v>
      </c>
      <c r="D14" s="41">
        <f t="shared" si="1"/>
        <v>0.83819907852101594</v>
      </c>
      <c r="E14" s="40">
        <f t="shared" si="2"/>
        <v>362.28497162935633</v>
      </c>
    </row>
    <row r="15" spans="2:10" x14ac:dyDescent="0.35">
      <c r="B15" s="39">
        <f t="shared" si="3"/>
        <v>2025</v>
      </c>
      <c r="C15" s="40">
        <f t="shared" si="0"/>
        <v>460.96576743714388</v>
      </c>
      <c r="D15" s="41">
        <f t="shared" si="1"/>
        <v>0.79030774627625222</v>
      </c>
      <c r="E15" s="40">
        <f t="shared" si="2"/>
        <v>364.30481677375218</v>
      </c>
    </row>
    <row r="16" spans="2:10" x14ac:dyDescent="0.35">
      <c r="B16" s="39">
        <f t="shared" si="3"/>
        <v>2026</v>
      </c>
      <c r="C16" s="40">
        <f t="shared" si="0"/>
        <v>491.62528314038434</v>
      </c>
      <c r="D16" s="41">
        <f t="shared" si="1"/>
        <v>0.74515273260180404</v>
      </c>
      <c r="E16" s="40">
        <f t="shared" si="2"/>
        <v>366.33592314819299</v>
      </c>
    </row>
    <row r="17" spans="2:5" x14ac:dyDescent="0.35">
      <c r="B17" s="39">
        <f t="shared" si="3"/>
        <v>2027</v>
      </c>
      <c r="C17" s="40">
        <f t="shared" si="0"/>
        <v>524.32400862786426</v>
      </c>
      <c r="D17" s="41">
        <f t="shared" si="1"/>
        <v>0.70257769523348035</v>
      </c>
      <c r="E17" s="40">
        <f t="shared" si="2"/>
        <v>368.37835353734431</v>
      </c>
    </row>
    <row r="18" spans="2:5" x14ac:dyDescent="0.35">
      <c r="B18" s="39">
        <f t="shared" si="3"/>
        <v>2028</v>
      </c>
      <c r="C18" s="40">
        <f t="shared" si="0"/>
        <v>559.19757476160999</v>
      </c>
      <c r="D18" s="41">
        <f t="shared" si="1"/>
        <v>0.66243522467677551</v>
      </c>
      <c r="E18" s="40">
        <f t="shared" si="2"/>
        <v>370.43217107591511</v>
      </c>
    </row>
    <row r="19" spans="2:5" x14ac:dyDescent="0.35">
      <c r="B19" s="39">
        <f t="shared" si="3"/>
        <v>2029</v>
      </c>
      <c r="C19" s="40">
        <f t="shared" si="0"/>
        <v>596.39063341309725</v>
      </c>
      <c r="D19" s="41">
        <f t="shared" si="1"/>
        <v>0.62458633382424911</v>
      </c>
      <c r="E19" s="40">
        <f t="shared" si="2"/>
        <v>372.49743925060812</v>
      </c>
    </row>
    <row r="20" spans="2:5" x14ac:dyDescent="0.35">
      <c r="B20" s="39">
        <f t="shared" si="3"/>
        <v>2030</v>
      </c>
      <c r="C20" s="40">
        <f t="shared" si="0"/>
        <v>636.05745746394757</v>
      </c>
      <c r="D20" s="41">
        <f t="shared" si="1"/>
        <v>0.58889997673412253</v>
      </c>
      <c r="E20" s="40">
        <f t="shared" si="2"/>
        <v>374.57422190208388</v>
      </c>
    </row>
    <row r="21" spans="2:5" x14ac:dyDescent="0.35">
      <c r="B21" s="39">
        <f t="shared" si="3"/>
        <v>2031</v>
      </c>
      <c r="C21" s="40">
        <f t="shared" si="0"/>
        <v>678.36258071355701</v>
      </c>
      <c r="D21" s="41">
        <f t="shared" si="1"/>
        <v>0.55525259490393553</v>
      </c>
      <c r="E21" s="40">
        <f t="shared" si="2"/>
        <v>376.66258322693295</v>
      </c>
    </row>
    <row r="22" spans="2:5" x14ac:dyDescent="0.35">
      <c r="B22" s="39" t="s">
        <v>168</v>
      </c>
      <c r="C22" s="40">
        <f>C21*(1+D7)/D9</f>
        <v>41106.902292496001</v>
      </c>
      <c r="D22" s="41">
        <f>D21</f>
        <v>0.55525259490393553</v>
      </c>
      <c r="E22" s="40">
        <f t="shared" si="2"/>
        <v>22824.714166370941</v>
      </c>
    </row>
    <row r="24" spans="2:5" x14ac:dyDescent="0.35">
      <c r="B24" s="45" t="s">
        <v>169</v>
      </c>
    </row>
  </sheetData>
  <sheetProtection algorithmName="SHA-512" hashValue="ANG+mjHTupXZFFD1bypGoiA4GcU0I+68y8S6kUHQW+sGjj5QVqA+klLGmTfqumWSPV2i+t5m+eu4Uw70oZlYYg==" saltValue="LA3yQL6O1XwjmUlO7MdBag==" spinCount="100000" sheet="1" objects="1" scenarios="1"/>
  <mergeCells count="4">
    <mergeCell ref="B3:C3"/>
    <mergeCell ref="B2:D2"/>
    <mergeCell ref="E3:E4"/>
    <mergeCell ref="E5:E10"/>
  </mergeCells>
  <conditionalFormatting sqref="E3:E4">
    <cfRule type="containsText" dxfId="2" priority="1" operator="containsText" text="overvalued">
      <formula>NOT(ISERROR(SEARCH("overvalued",E3)))</formula>
    </cfRule>
    <cfRule type="containsText" dxfId="1" priority="2" operator="containsText" text="Fairly Valued">
      <formula>NOT(ISERROR(SEARCH("Fairly Valued",E3)))</formula>
    </cfRule>
    <cfRule type="containsText" dxfId="0" priority="4" operator="containsText" text="undervalued">
      <formula>NOT(ISERROR(SEARCH("undervalued",E3)))</formula>
    </cfRule>
  </conditionalFormatting>
  <dataValidations count="4">
    <dataValidation type="list" allowBlank="1" showInputMessage="1" showErrorMessage="1" sqref="C6" xr:uid="{3814CFBA-D5EF-4414-80A4-B6C2331F0A5D}">
      <formula1>$G$4:$G$9</formula1>
    </dataValidation>
    <dataValidation type="list" allowBlank="1" showInputMessage="1" showErrorMessage="1" sqref="C7" xr:uid="{9DA659D9-A7AF-4E52-B9D4-DB3BF3515F08}">
      <formula1>$H$4:$H$7</formula1>
    </dataValidation>
    <dataValidation type="list" allowBlank="1" showInputMessage="1" showErrorMessage="1" sqref="C8" xr:uid="{592C96AA-6AC8-4E4B-B1A4-9F356DA98D75}">
      <formula1>$I$4:$I$8</formula1>
    </dataValidation>
    <dataValidation type="list" allowBlank="1" showInputMessage="1" showErrorMessage="1" sqref="C9" xr:uid="{EB387EBA-5AC7-4065-99E2-8771CD7B7AFE}">
      <formula1>$J$4:$J$8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23773-388C-48B4-990C-3D86D77B167E}">
  <sheetPr>
    <tabColor rgb="FF7030A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81D92-965A-4F9A-86CA-67E04B7D5354}">
  <dimension ref="B2:N45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4.5" x14ac:dyDescent="0.35"/>
  <cols>
    <col min="1" max="1" width="1.81640625" customWidth="1"/>
    <col min="2" max="2" width="0.81640625" customWidth="1"/>
    <col min="3" max="3" width="6.6328125" customWidth="1"/>
    <col min="4" max="4" width="18.6328125" customWidth="1"/>
    <col min="5" max="8" width="17.6328125" customWidth="1"/>
    <col min="9" max="9" width="17.36328125" customWidth="1"/>
    <col min="10" max="10" width="0.81640625" customWidth="1"/>
    <col min="11" max="11" width="1.81640625" customWidth="1"/>
    <col min="12" max="12" width="23.7265625" customWidth="1"/>
    <col min="13" max="13" width="8.81640625" customWidth="1"/>
  </cols>
  <sheetData>
    <row r="2" spans="2:14" x14ac:dyDescent="0.35">
      <c r="B2" s="6"/>
      <c r="C2" s="35" t="s">
        <v>153</v>
      </c>
      <c r="D2" s="35"/>
      <c r="E2" s="35"/>
      <c r="F2" s="35"/>
      <c r="G2" s="35"/>
      <c r="H2" s="35"/>
      <c r="I2" s="35"/>
      <c r="J2" s="26"/>
    </row>
    <row r="3" spans="2:14" x14ac:dyDescent="0.35">
      <c r="B3" s="6"/>
      <c r="C3" s="8" t="s">
        <v>1</v>
      </c>
      <c r="D3" s="8" t="s">
        <v>128</v>
      </c>
      <c r="E3" s="8" t="s">
        <v>2</v>
      </c>
      <c r="F3" s="8" t="s">
        <v>146</v>
      </c>
      <c r="G3" s="8" t="s">
        <v>147</v>
      </c>
      <c r="H3" s="8" t="s">
        <v>150</v>
      </c>
      <c r="I3" s="8" t="s">
        <v>151</v>
      </c>
      <c r="J3" s="8"/>
    </row>
    <row r="4" spans="2:14" x14ac:dyDescent="0.35">
      <c r="C4">
        <v>1986</v>
      </c>
      <c r="D4" s="16">
        <v>238.90833333333339</v>
      </c>
      <c r="E4" s="5">
        <v>3.3300000000000003E-2</v>
      </c>
      <c r="F4" s="18">
        <f>D4*E4</f>
        <v>7.9556475000000022</v>
      </c>
      <c r="G4" s="18">
        <f>F4*'BB Data - 2024'!$J$7</f>
        <v>16.585274854286567</v>
      </c>
      <c r="H4" s="18">
        <f>SUM(F4:G4)</f>
        <v>24.540922354286568</v>
      </c>
      <c r="I4" s="5">
        <f>H4/D4</f>
        <v>0.10272108139503951</v>
      </c>
      <c r="J4" s="5"/>
      <c r="M4" s="25"/>
      <c r="N4" s="1"/>
    </row>
    <row r="5" spans="2:14" x14ac:dyDescent="0.35">
      <c r="C5">
        <v>1987</v>
      </c>
      <c r="D5" s="16">
        <v>285.99999999999994</v>
      </c>
      <c r="E5" s="5">
        <v>3.6600000000000001E-2</v>
      </c>
      <c r="F5" s="18">
        <f t="shared" ref="F5:F43" si="0">D5*E5</f>
        <v>10.467599999999997</v>
      </c>
      <c r="G5" s="18">
        <f>F5*'BB Data - 2024'!$J$7</f>
        <v>21.821985333655114</v>
      </c>
      <c r="H5" s="18">
        <f t="shared" ref="H5:H43" si="1">SUM(F5:G5)</f>
        <v>32.289585333655111</v>
      </c>
      <c r="I5" s="5">
        <f t="shared" ref="I5:I43" si="2">H5/D5</f>
        <v>0.11290064801977313</v>
      </c>
      <c r="J5" s="5"/>
      <c r="L5" s="7" t="s">
        <v>152</v>
      </c>
      <c r="M5" s="7" t="s">
        <v>115</v>
      </c>
      <c r="N5" s="13">
        <f>AVERAGE(I24:I43)</f>
        <v>5.7607092944515395E-2</v>
      </c>
    </row>
    <row r="6" spans="2:14" x14ac:dyDescent="0.35">
      <c r="C6">
        <v>1988</v>
      </c>
      <c r="D6" s="16">
        <v>268.05</v>
      </c>
      <c r="E6" s="5">
        <v>3.5299999999999998E-2</v>
      </c>
      <c r="F6" s="18">
        <f t="shared" si="0"/>
        <v>9.4621650000000006</v>
      </c>
      <c r="G6" s="18">
        <f>F6*'BB Data - 2024'!$J$7</f>
        <v>19.725937736885705</v>
      </c>
      <c r="H6" s="18">
        <f t="shared" si="1"/>
        <v>29.188102736885703</v>
      </c>
      <c r="I6" s="5">
        <f t="shared" si="2"/>
        <v>0.10889051571305988</v>
      </c>
      <c r="J6" s="5"/>
      <c r="M6" s="25"/>
      <c r="N6" s="1"/>
    </row>
    <row r="7" spans="2:14" x14ac:dyDescent="0.35">
      <c r="C7">
        <v>1989</v>
      </c>
      <c r="D7" s="16">
        <v>326.31666666666666</v>
      </c>
      <c r="E7" s="5">
        <v>3.1699999999999999E-2</v>
      </c>
      <c r="F7" s="18">
        <f t="shared" si="0"/>
        <v>10.344238333333333</v>
      </c>
      <c r="G7" s="18">
        <f>F7*'BB Data - 2024'!$J$7</f>
        <v>21.564811150391023</v>
      </c>
      <c r="H7" s="18">
        <f t="shared" si="1"/>
        <v>31.909049483724356</v>
      </c>
      <c r="I7" s="5">
        <f t="shared" si="2"/>
        <v>9.7785533940623184E-2</v>
      </c>
      <c r="J7" s="5"/>
      <c r="L7" s="7" t="str">
        <f>L5</f>
        <v>Average S&amp;P Earning Yield -</v>
      </c>
      <c r="M7" s="7" t="s">
        <v>116</v>
      </c>
      <c r="N7" s="13">
        <f>AVERAGE(I29:I43)</f>
        <v>5.4784576744021075E-2</v>
      </c>
    </row>
    <row r="8" spans="2:14" x14ac:dyDescent="0.35">
      <c r="C8">
        <v>1990</v>
      </c>
      <c r="D8" s="16">
        <v>332.67500000000001</v>
      </c>
      <c r="E8" s="5">
        <v>3.6799999999999999E-2</v>
      </c>
      <c r="F8" s="18">
        <f t="shared" si="0"/>
        <v>12.24244</v>
      </c>
      <c r="G8" s="18">
        <f>F8*'BB Data - 2024'!$J$7</f>
        <v>25.522024736152773</v>
      </c>
      <c r="H8" s="18">
        <f t="shared" si="1"/>
        <v>37.764464736152775</v>
      </c>
      <c r="I8" s="5">
        <f t="shared" si="2"/>
        <v>0.11351759145157518</v>
      </c>
      <c r="J8" s="5"/>
      <c r="M8" s="25"/>
      <c r="N8" s="1"/>
    </row>
    <row r="9" spans="2:14" x14ac:dyDescent="0.35">
      <c r="C9">
        <v>1991</v>
      </c>
      <c r="D9" s="16">
        <v>381.54166666666669</v>
      </c>
      <c r="E9" s="5">
        <v>3.1399999999999997E-2</v>
      </c>
      <c r="F9" s="18">
        <f t="shared" si="0"/>
        <v>11.980408333333333</v>
      </c>
      <c r="G9" s="18">
        <f>F9*'BB Data - 2024'!$J$7</f>
        <v>24.975762824448733</v>
      </c>
      <c r="H9" s="18">
        <f t="shared" si="1"/>
        <v>36.956171157782066</v>
      </c>
      <c r="I9" s="5">
        <f t="shared" si="2"/>
        <v>9.6860118792920114E-2</v>
      </c>
      <c r="J9" s="5"/>
      <c r="L9" s="7" t="str">
        <f>L5</f>
        <v>Average S&amp;P Earning Yield -</v>
      </c>
      <c r="M9" s="7" t="s">
        <v>132</v>
      </c>
      <c r="N9" s="13">
        <f>AVERAGE(I34:I43)</f>
        <v>5.04042783782266E-2</v>
      </c>
    </row>
    <row r="10" spans="2:14" x14ac:dyDescent="0.35">
      <c r="C10">
        <v>1992</v>
      </c>
      <c r="D10" s="16">
        <v>417.11666666666662</v>
      </c>
      <c r="E10" s="5">
        <v>2.8400000000000002E-2</v>
      </c>
      <c r="F10" s="18">
        <f t="shared" si="0"/>
        <v>11.846113333333333</v>
      </c>
      <c r="G10" s="18">
        <f>F10*'BB Data - 2024'!$J$7</f>
        <v>24.695795733579459</v>
      </c>
      <c r="H10" s="18">
        <f t="shared" si="1"/>
        <v>36.541909066912794</v>
      </c>
      <c r="I10" s="5">
        <f t="shared" si="2"/>
        <v>8.7605967315889557E-2</v>
      </c>
      <c r="J10" s="5"/>
      <c r="M10" s="25"/>
      <c r="N10" s="1"/>
    </row>
    <row r="11" spans="2:14" x14ac:dyDescent="0.35">
      <c r="C11">
        <v>1993</v>
      </c>
      <c r="D11" s="16">
        <v>453.45</v>
      </c>
      <c r="E11" s="5">
        <v>2.7E-2</v>
      </c>
      <c r="F11" s="18">
        <f t="shared" si="0"/>
        <v>12.24315</v>
      </c>
      <c r="G11" s="18">
        <f>F11*'BB Data - 2024'!$J$7</f>
        <v>25.523504885335672</v>
      </c>
      <c r="H11" s="18">
        <f t="shared" si="1"/>
        <v>37.766654885335669</v>
      </c>
      <c r="I11" s="5">
        <f t="shared" si="2"/>
        <v>8.3287363293275268E-2</v>
      </c>
      <c r="J11" s="5"/>
      <c r="L11" s="7" t="str">
        <f>L5</f>
        <v>Average S&amp;P Earning Yield -</v>
      </c>
      <c r="M11" s="7" t="s">
        <v>117</v>
      </c>
      <c r="N11" s="13">
        <f>AVERAGE(I37:I43)</f>
        <v>4.57419487293226E-2</v>
      </c>
    </row>
    <row r="12" spans="2:14" x14ac:dyDescent="0.35">
      <c r="C12">
        <v>1994</v>
      </c>
      <c r="D12" s="16">
        <v>460.67500000000013</v>
      </c>
      <c r="E12" s="5">
        <v>2.8899999999999999E-2</v>
      </c>
      <c r="F12" s="18">
        <f t="shared" si="0"/>
        <v>13.313507500000004</v>
      </c>
      <c r="G12" s="18">
        <f>F12*'BB Data - 2024'!$J$7</f>
        <v>27.754897531860934</v>
      </c>
      <c r="H12" s="18">
        <f t="shared" si="1"/>
        <v>41.068405031860934</v>
      </c>
      <c r="I12" s="5">
        <f t="shared" si="2"/>
        <v>8.9148325895394634E-2</v>
      </c>
      <c r="J12" s="5"/>
      <c r="M12" s="25"/>
      <c r="N12" s="1"/>
    </row>
    <row r="13" spans="2:14" x14ac:dyDescent="0.35">
      <c r="C13">
        <v>1995</v>
      </c>
      <c r="D13" s="16">
        <v>546.88333333333321</v>
      </c>
      <c r="E13" s="5">
        <v>2.24E-2</v>
      </c>
      <c r="F13" s="18">
        <f t="shared" si="0"/>
        <v>12.250186666666664</v>
      </c>
      <c r="G13" s="18">
        <f>F13*'BB Data - 2024'!$J$7</f>
        <v>25.538174345077902</v>
      </c>
      <c r="H13" s="18">
        <f t="shared" si="1"/>
        <v>37.78836101174457</v>
      </c>
      <c r="I13" s="5">
        <f t="shared" si="2"/>
        <v>6.9097664361828376E-2</v>
      </c>
      <c r="J13" s="5"/>
      <c r="L13" s="7" t="str">
        <f>L5</f>
        <v>Average S&amp;P Earning Yield -</v>
      </c>
      <c r="M13" s="7" t="s">
        <v>118</v>
      </c>
      <c r="N13" s="13">
        <f>AVERAGE(I39:I43)</f>
        <v>4.3000957196602116E-2</v>
      </c>
    </row>
    <row r="14" spans="2:14" x14ac:dyDescent="0.35">
      <c r="C14">
        <v>1996</v>
      </c>
      <c r="D14" s="16">
        <v>674.8416666666667</v>
      </c>
      <c r="E14" s="5">
        <v>0.02</v>
      </c>
      <c r="F14" s="18">
        <f t="shared" si="0"/>
        <v>13.496833333333335</v>
      </c>
      <c r="G14" s="18">
        <f>F14*'BB Data - 2024'!$J$7</f>
        <v>28.137080042300774</v>
      </c>
      <c r="H14" s="18">
        <f t="shared" si="1"/>
        <v>41.633913375634108</v>
      </c>
      <c r="I14" s="5">
        <f t="shared" si="2"/>
        <v>6.1694343180203906E-2</v>
      </c>
      <c r="J14" s="5"/>
      <c r="M14" s="25"/>
      <c r="N14" s="1"/>
    </row>
    <row r="15" spans="2:14" x14ac:dyDescent="0.35">
      <c r="C15">
        <v>1997</v>
      </c>
      <c r="D15" s="16">
        <v>875.85833333333346</v>
      </c>
      <c r="E15" s="5">
        <v>1.61E-2</v>
      </c>
      <c r="F15" s="18">
        <f t="shared" si="0"/>
        <v>14.101319166666668</v>
      </c>
      <c r="G15" s="18">
        <f>F15*'BB Data - 2024'!$J$7</f>
        <v>29.397262031429349</v>
      </c>
      <c r="H15" s="18">
        <f t="shared" si="1"/>
        <v>43.498581198096019</v>
      </c>
      <c r="I15" s="5">
        <f t="shared" si="2"/>
        <v>4.9663946260064144E-2</v>
      </c>
      <c r="J15" s="5"/>
      <c r="L15" s="7" t="str">
        <f>L5</f>
        <v>Average S&amp;P Earning Yield -</v>
      </c>
      <c r="M15" s="7" t="s">
        <v>144</v>
      </c>
      <c r="N15" s="13">
        <f>AVERAGE(I41:I43)</f>
        <v>4.0821090404234921E-2</v>
      </c>
    </row>
    <row r="16" spans="2:14" x14ac:dyDescent="0.35">
      <c r="C16">
        <v>1998</v>
      </c>
      <c r="D16" s="16">
        <v>1087.8583333333331</v>
      </c>
      <c r="E16" s="5">
        <v>1.3599999999999999E-2</v>
      </c>
      <c r="F16" s="18">
        <f t="shared" si="0"/>
        <v>14.79487333333333</v>
      </c>
      <c r="G16" s="18">
        <f>F16*'BB Data - 2024'!$J$7</f>
        <v>30.843126303382356</v>
      </c>
      <c r="H16" s="18">
        <f t="shared" si="1"/>
        <v>45.637999636715683</v>
      </c>
      <c r="I16" s="5">
        <f t="shared" si="2"/>
        <v>4.1952153362538651E-2</v>
      </c>
      <c r="J16" s="5"/>
      <c r="M16" s="25"/>
      <c r="N16" s="1"/>
    </row>
    <row r="17" spans="3:14" x14ac:dyDescent="0.35">
      <c r="C17">
        <v>1999</v>
      </c>
      <c r="D17" s="16">
        <v>1330.5666666666666</v>
      </c>
      <c r="E17" s="5">
        <v>1.17E-2</v>
      </c>
      <c r="F17" s="18">
        <f t="shared" si="0"/>
        <v>15.567629999999999</v>
      </c>
      <c r="G17" s="18">
        <f>F17*'BB Data - 2024'!$J$7</f>
        <v>32.454105386121881</v>
      </c>
      <c r="H17" s="18">
        <f t="shared" si="1"/>
        <v>48.021735386121883</v>
      </c>
      <c r="I17" s="5">
        <f t="shared" si="2"/>
        <v>3.6091190760419285E-2</v>
      </c>
      <c r="J17" s="5"/>
      <c r="M17" s="25"/>
      <c r="N17" s="1"/>
    </row>
    <row r="18" spans="3:14" x14ac:dyDescent="0.35">
      <c r="C18">
        <v>2000</v>
      </c>
      <c r="D18" s="16">
        <v>1419.7333333333336</v>
      </c>
      <c r="E18" s="5">
        <v>1.2200000000000001E-2</v>
      </c>
      <c r="F18" s="18">
        <f t="shared" si="0"/>
        <v>17.320746666666672</v>
      </c>
      <c r="G18" s="18">
        <f>F18*'BB Data - 2024'!$J$7</f>
        <v>36.108857782868654</v>
      </c>
      <c r="H18" s="18">
        <f t="shared" si="1"/>
        <v>53.429604449535326</v>
      </c>
      <c r="I18" s="5">
        <f t="shared" si="2"/>
        <v>3.7633549339924389E-2</v>
      </c>
      <c r="J18" s="5"/>
      <c r="M18" s="25"/>
      <c r="N18" s="1"/>
    </row>
    <row r="19" spans="3:14" x14ac:dyDescent="0.35">
      <c r="C19">
        <v>2001</v>
      </c>
      <c r="D19" s="16">
        <v>1185.7499999999998</v>
      </c>
      <c r="E19" s="5">
        <v>1.37E-2</v>
      </c>
      <c r="F19" s="18">
        <f t="shared" si="0"/>
        <v>16.244774999999997</v>
      </c>
      <c r="G19" s="18">
        <f>F19*'BB Data - 2024'!$J$7</f>
        <v>33.86576118675984</v>
      </c>
      <c r="H19" s="18">
        <f t="shared" si="1"/>
        <v>50.110536186759838</v>
      </c>
      <c r="I19" s="5">
        <f t="shared" si="2"/>
        <v>4.2260625078439674E-2</v>
      </c>
      <c r="J19" s="5"/>
      <c r="M19" s="25"/>
      <c r="N19" s="1"/>
    </row>
    <row r="20" spans="3:14" x14ac:dyDescent="0.35">
      <c r="C20">
        <v>2002</v>
      </c>
      <c r="D20" s="16">
        <v>988.58333333333348</v>
      </c>
      <c r="E20" s="5">
        <v>1.7899999999999999E-2</v>
      </c>
      <c r="F20" s="18">
        <f t="shared" si="0"/>
        <v>17.695641666666667</v>
      </c>
      <c r="G20" s="18">
        <f>F20*'BB Data - 2024'!$J$7</f>
        <v>36.890407822195769</v>
      </c>
      <c r="H20" s="18">
        <f t="shared" si="1"/>
        <v>54.586049488862436</v>
      </c>
      <c r="I20" s="5">
        <f t="shared" si="2"/>
        <v>5.5216437146282486E-2</v>
      </c>
      <c r="J20" s="5"/>
      <c r="M20" s="25"/>
      <c r="N20" s="1"/>
    </row>
    <row r="21" spans="3:14" x14ac:dyDescent="0.35">
      <c r="C21">
        <v>2003</v>
      </c>
      <c r="D21" s="16">
        <v>967.92500000000018</v>
      </c>
      <c r="E21" s="5">
        <v>1.61E-2</v>
      </c>
      <c r="F21" s="18">
        <f t="shared" si="0"/>
        <v>15.583592500000004</v>
      </c>
      <c r="G21" s="18">
        <f>F21*'BB Data - 2024'!$J$7</f>
        <v>32.487382683772594</v>
      </c>
      <c r="H21" s="18">
        <f t="shared" si="1"/>
        <v>48.070975183772596</v>
      </c>
      <c r="I21" s="5">
        <f t="shared" si="2"/>
        <v>4.9663946260064144E-2</v>
      </c>
      <c r="J21" s="5"/>
      <c r="M21" s="25"/>
      <c r="N21" s="1"/>
    </row>
    <row r="22" spans="3:14" x14ac:dyDescent="0.35">
      <c r="C22">
        <v>2004</v>
      </c>
      <c r="D22" s="16">
        <v>1133.95</v>
      </c>
      <c r="E22" s="5">
        <v>1.6199999999999999E-2</v>
      </c>
      <c r="F22" s="18">
        <f t="shared" si="0"/>
        <v>18.369990000000001</v>
      </c>
      <c r="G22" s="18">
        <f>F22*'BB Data - 2024'!$J$7</f>
        <v>38.296233363845701</v>
      </c>
      <c r="H22" s="18">
        <f t="shared" si="1"/>
        <v>56.666223363845702</v>
      </c>
      <c r="I22" s="5">
        <f t="shared" si="2"/>
        <v>4.9972417975965168E-2</v>
      </c>
      <c r="J22" s="5"/>
      <c r="M22" s="25"/>
      <c r="N22" s="1"/>
    </row>
    <row r="23" spans="3:14" x14ac:dyDescent="0.35">
      <c r="C23">
        <v>2005</v>
      </c>
      <c r="D23" s="16">
        <v>1207.7666666666667</v>
      </c>
      <c r="E23" s="5">
        <v>1.7600000000000001E-2</v>
      </c>
      <c r="F23" s="18">
        <f t="shared" si="0"/>
        <v>21.256693333333335</v>
      </c>
      <c r="G23" s="18">
        <f>F23*'BB Data - 2024'!$J$7</f>
        <v>44.314193335817627</v>
      </c>
      <c r="H23" s="18">
        <f t="shared" si="1"/>
        <v>65.570886669150966</v>
      </c>
      <c r="I23" s="5">
        <f t="shared" si="2"/>
        <v>5.4291021998579443E-2</v>
      </c>
      <c r="J23" s="5"/>
      <c r="M23" s="25"/>
      <c r="N23" s="1"/>
    </row>
    <row r="24" spans="3:14" x14ac:dyDescent="0.35">
      <c r="C24">
        <v>2006</v>
      </c>
      <c r="D24" s="16">
        <v>1318.3</v>
      </c>
      <c r="E24" s="5">
        <v>1.7600000000000001E-2</v>
      </c>
      <c r="F24" s="18">
        <f t="shared" si="0"/>
        <v>23.202080000000002</v>
      </c>
      <c r="G24" s="18">
        <f>F24*'BB Data - 2024'!$J$7</f>
        <v>48.369774300727272</v>
      </c>
      <c r="H24" s="18">
        <f t="shared" si="1"/>
        <v>71.571854300727267</v>
      </c>
      <c r="I24" s="5">
        <f t="shared" si="2"/>
        <v>5.4291021998579436E-2</v>
      </c>
      <c r="J24" s="5"/>
      <c r="M24" s="25"/>
      <c r="N24" s="1"/>
    </row>
    <row r="25" spans="3:14" x14ac:dyDescent="0.35">
      <c r="C25">
        <v>2007</v>
      </c>
      <c r="D25" s="16">
        <v>1478.0999999999997</v>
      </c>
      <c r="E25" s="5">
        <v>1.8700000000000001E-2</v>
      </c>
      <c r="F25" s="18">
        <f t="shared" si="0"/>
        <v>27.640469999999997</v>
      </c>
      <c r="G25" s="18">
        <f>F25*'BB Data - 2024'!$J$7</f>
        <v>57.62256209210652</v>
      </c>
      <c r="H25" s="18">
        <f t="shared" si="1"/>
        <v>85.263032092106513</v>
      </c>
      <c r="I25" s="5">
        <f t="shared" si="2"/>
        <v>5.7684210873490654E-2</v>
      </c>
      <c r="J25" s="5"/>
      <c r="M25" s="25"/>
      <c r="N25" s="1"/>
    </row>
    <row r="26" spans="3:14" x14ac:dyDescent="0.35">
      <c r="C26">
        <v>2008</v>
      </c>
      <c r="D26" s="16">
        <v>1215.2166666666667</v>
      </c>
      <c r="E26" s="5">
        <v>3.2300000000000002E-2</v>
      </c>
      <c r="F26" s="18">
        <f t="shared" si="0"/>
        <v>39.251498333333338</v>
      </c>
      <c r="G26" s="18">
        <f>F26*'BB Data - 2024'!$J$7</f>
        <v>81.828272092360081</v>
      </c>
      <c r="H26" s="18">
        <f t="shared" si="1"/>
        <v>121.07977042569343</v>
      </c>
      <c r="I26" s="5">
        <f t="shared" si="2"/>
        <v>9.9636364236029312E-2</v>
      </c>
      <c r="J26" s="5"/>
      <c r="M26" s="25"/>
      <c r="N26" s="1"/>
    </row>
    <row r="27" spans="3:14" x14ac:dyDescent="0.35">
      <c r="C27">
        <v>2009</v>
      </c>
      <c r="D27" s="16">
        <v>948.51666666666677</v>
      </c>
      <c r="E27" s="5">
        <v>2.0199999999999999E-2</v>
      </c>
      <c r="F27" s="18">
        <f t="shared" si="0"/>
        <v>19.160036666666667</v>
      </c>
      <c r="G27" s="18">
        <f>F27*'BB Data - 2024'!$J$7</f>
        <v>39.943257206264505</v>
      </c>
      <c r="H27" s="18">
        <f t="shared" si="1"/>
        <v>59.103293872931175</v>
      </c>
      <c r="I27" s="5">
        <f t="shared" si="2"/>
        <v>6.2311286612005939E-2</v>
      </c>
      <c r="J27" s="5"/>
      <c r="M27" s="25"/>
      <c r="N27" s="1"/>
    </row>
    <row r="28" spans="3:14" x14ac:dyDescent="0.35">
      <c r="C28">
        <v>2010</v>
      </c>
      <c r="D28" s="16">
        <v>1130.675</v>
      </c>
      <c r="E28" s="5">
        <v>1.83E-2</v>
      </c>
      <c r="F28" s="18">
        <f t="shared" si="0"/>
        <v>20.691352500000001</v>
      </c>
      <c r="G28" s="18">
        <f>F28*'BB Data - 2024'!$J$7</f>
        <v>43.135617599878501</v>
      </c>
      <c r="H28" s="18">
        <f t="shared" si="1"/>
        <v>63.826970099878501</v>
      </c>
      <c r="I28" s="5">
        <f t="shared" si="2"/>
        <v>5.6450324009886574E-2</v>
      </c>
      <c r="J28" s="5"/>
      <c r="M28" s="25"/>
      <c r="N28" s="1"/>
    </row>
    <row r="29" spans="3:14" x14ac:dyDescent="0.35">
      <c r="C29">
        <v>2011</v>
      </c>
      <c r="D29" s="16">
        <v>1280.75</v>
      </c>
      <c r="E29" s="5">
        <v>2.1299999999999999E-2</v>
      </c>
      <c r="F29" s="18">
        <f t="shared" si="0"/>
        <v>27.279975</v>
      </c>
      <c r="G29" s="18">
        <f>F29*'BB Data - 2024'!$J$7</f>
        <v>56.871031979869151</v>
      </c>
      <c r="H29" s="18">
        <f t="shared" si="1"/>
        <v>84.151006979869152</v>
      </c>
      <c r="I29" s="5">
        <f t="shared" si="2"/>
        <v>6.5704475486917158E-2</v>
      </c>
      <c r="J29" s="5"/>
      <c r="M29" s="25"/>
      <c r="N29" s="1"/>
    </row>
    <row r="30" spans="3:14" x14ac:dyDescent="0.35">
      <c r="C30">
        <v>2012</v>
      </c>
      <c r="D30" s="16">
        <v>1386.5166666666667</v>
      </c>
      <c r="E30" s="5">
        <v>2.1999999999999999E-2</v>
      </c>
      <c r="F30" s="18">
        <f t="shared" si="0"/>
        <v>30.503366666666665</v>
      </c>
      <c r="G30" s="18">
        <f>F30*'BB Data - 2024'!$J$7</f>
        <v>63.590891897579617</v>
      </c>
      <c r="H30" s="18">
        <f t="shared" si="1"/>
        <v>94.094258564246275</v>
      </c>
      <c r="I30" s="5">
        <f t="shared" si="2"/>
        <v>6.7863777498224281E-2</v>
      </c>
      <c r="J30" s="5"/>
      <c r="M30" s="25"/>
      <c r="N30" s="1"/>
    </row>
    <row r="31" spans="3:14" x14ac:dyDescent="0.35">
      <c r="C31">
        <v>2013</v>
      </c>
      <c r="D31" s="16">
        <v>1652.2916666666667</v>
      </c>
      <c r="E31" s="5">
        <v>1.9400000000000001E-2</v>
      </c>
      <c r="F31" s="18">
        <f t="shared" si="0"/>
        <v>32.054458333333336</v>
      </c>
      <c r="G31" s="18">
        <f>F31*'BB Data - 2024'!$J$7</f>
        <v>66.824479310277354</v>
      </c>
      <c r="H31" s="18">
        <f t="shared" si="1"/>
        <v>98.878937643610698</v>
      </c>
      <c r="I31" s="5">
        <f t="shared" si="2"/>
        <v>5.9843512884797799E-2</v>
      </c>
      <c r="J31" s="5"/>
      <c r="M31" s="25"/>
      <c r="N31" s="1"/>
    </row>
    <row r="32" spans="3:14" x14ac:dyDescent="0.35">
      <c r="C32">
        <v>2014</v>
      </c>
      <c r="D32" s="16">
        <v>1944.415</v>
      </c>
      <c r="E32" s="5">
        <v>1.9199999999999998E-2</v>
      </c>
      <c r="F32" s="18">
        <f t="shared" si="0"/>
        <v>37.332767999999994</v>
      </c>
      <c r="G32" s="18">
        <f>F32*'BB Data - 2024'!$J$7</f>
        <v>77.828262042946719</v>
      </c>
      <c r="H32" s="18">
        <f t="shared" si="1"/>
        <v>115.16103004294672</v>
      </c>
      <c r="I32" s="5">
        <f t="shared" si="2"/>
        <v>5.9226569452995745E-2</v>
      </c>
      <c r="J32" s="5"/>
      <c r="M32" s="25"/>
      <c r="N32" s="1"/>
    </row>
    <row r="33" spans="3:14" x14ac:dyDescent="0.35">
      <c r="C33">
        <v>2015</v>
      </c>
      <c r="D33" s="16">
        <v>2051.9291666666668</v>
      </c>
      <c r="E33" s="5">
        <v>2.1100000000000001E-2</v>
      </c>
      <c r="F33" s="18">
        <f t="shared" si="0"/>
        <v>43.295705416666671</v>
      </c>
      <c r="G33" s="18">
        <f>F33*'BB Data - 2024'!$J$7</f>
        <v>90.259299993575667</v>
      </c>
      <c r="H33" s="18">
        <f t="shared" si="1"/>
        <v>133.55500541024233</v>
      </c>
      <c r="I33" s="5">
        <f t="shared" si="2"/>
        <v>6.5087532055115124E-2</v>
      </c>
      <c r="J33" s="5"/>
      <c r="M33" s="25"/>
      <c r="N33" s="1"/>
    </row>
    <row r="34" spans="3:14" x14ac:dyDescent="0.35">
      <c r="C34">
        <v>2016</v>
      </c>
      <c r="D34" s="16">
        <v>2105.8283333333334</v>
      </c>
      <c r="E34" s="5">
        <v>2.0299999999999999E-2</v>
      </c>
      <c r="F34" s="18">
        <f t="shared" si="0"/>
        <v>42.748315166666664</v>
      </c>
      <c r="G34" s="18">
        <f>F34*'BB Data - 2024'!$J$7</f>
        <v>89.118146146725763</v>
      </c>
      <c r="H34" s="18">
        <f t="shared" si="1"/>
        <v>131.86646131339242</v>
      </c>
      <c r="I34" s="5">
        <f t="shared" si="2"/>
        <v>6.2619758327906949E-2</v>
      </c>
      <c r="J34" s="5"/>
      <c r="M34" s="25"/>
      <c r="N34" s="1"/>
    </row>
    <row r="35" spans="3:14" x14ac:dyDescent="0.35">
      <c r="C35">
        <v>2017</v>
      </c>
      <c r="D35" s="16">
        <v>2465.2000000000003</v>
      </c>
      <c r="E35" s="5">
        <v>1.84E-2</v>
      </c>
      <c r="F35" s="18">
        <f t="shared" si="0"/>
        <v>45.359680000000004</v>
      </c>
      <c r="G35" s="18">
        <f>F35*'BB Data - 2024'!$J$7</f>
        <v>94.562103223211579</v>
      </c>
      <c r="H35" s="18">
        <f t="shared" si="1"/>
        <v>139.92178322321158</v>
      </c>
      <c r="I35" s="5">
        <f t="shared" si="2"/>
        <v>5.6758795725787591E-2</v>
      </c>
      <c r="J35" s="5"/>
      <c r="M35" s="25"/>
      <c r="N35" s="1"/>
    </row>
    <row r="36" spans="3:14" x14ac:dyDescent="0.35">
      <c r="C36">
        <v>2018</v>
      </c>
      <c r="D36" s="16">
        <v>2738.3958333333326</v>
      </c>
      <c r="E36" s="5">
        <v>2.0899999999999998E-2</v>
      </c>
      <c r="F36" s="18">
        <f t="shared" si="0"/>
        <v>57.232472916666644</v>
      </c>
      <c r="G36" s="18">
        <f>F36*'BB Data - 2024'!$J$7</f>
        <v>119.31351834196123</v>
      </c>
      <c r="H36" s="18">
        <f t="shared" si="1"/>
        <v>176.54599125862788</v>
      </c>
      <c r="I36" s="5">
        <f t="shared" si="2"/>
        <v>6.4470588623313077E-2</v>
      </c>
      <c r="J36" s="5"/>
      <c r="M36" s="25"/>
      <c r="N36" s="1"/>
    </row>
    <row r="37" spans="3:14" x14ac:dyDescent="0.35">
      <c r="C37">
        <v>2019</v>
      </c>
      <c r="D37" s="16">
        <v>2937.9616666666666</v>
      </c>
      <c r="E37" s="5">
        <v>1.83E-2</v>
      </c>
      <c r="F37" s="18">
        <f t="shared" si="0"/>
        <v>53.764698500000002</v>
      </c>
      <c r="G37" s="18">
        <f>F37*'BB Data - 2024'!$J$7</f>
        <v>112.08418951195971</v>
      </c>
      <c r="H37" s="18">
        <f t="shared" si="1"/>
        <v>165.8488880119597</v>
      </c>
      <c r="I37" s="5">
        <f t="shared" si="2"/>
        <v>5.6450324009886574E-2</v>
      </c>
      <c r="J37" s="5"/>
      <c r="M37" s="25"/>
      <c r="N37" s="1"/>
    </row>
    <row r="38" spans="3:14" x14ac:dyDescent="0.35">
      <c r="C38">
        <v>2020</v>
      </c>
      <c r="D38" s="16">
        <v>3216.9541666666664</v>
      </c>
      <c r="E38" s="5">
        <v>1.5800000000000002E-2</v>
      </c>
      <c r="F38" s="18">
        <f t="shared" si="0"/>
        <v>50.827875833333337</v>
      </c>
      <c r="G38" s="18">
        <f>F38*'BB Data - 2024'!$J$7</f>
        <v>105.96174490578963</v>
      </c>
      <c r="H38" s="18">
        <f t="shared" si="1"/>
        <v>156.78962073912297</v>
      </c>
      <c r="I38" s="5">
        <f t="shared" si="2"/>
        <v>4.8738531112361087E-2</v>
      </c>
      <c r="J38" s="5"/>
      <c r="M38" s="25"/>
      <c r="N38" s="1"/>
    </row>
    <row r="39" spans="3:14" x14ac:dyDescent="0.35">
      <c r="C39">
        <v>2021</v>
      </c>
      <c r="D39" s="16">
        <v>4278.7583333333332</v>
      </c>
      <c r="E39" s="5">
        <v>1.29E-2</v>
      </c>
      <c r="F39" s="18">
        <f t="shared" si="0"/>
        <v>55.1959825</v>
      </c>
      <c r="G39" s="18">
        <f>F39*'BB Data - 2024'!$J$7</f>
        <v>115.06801182617644</v>
      </c>
      <c r="H39" s="18">
        <f t="shared" si="1"/>
        <v>170.26399432617643</v>
      </c>
      <c r="I39" s="5">
        <f t="shared" si="2"/>
        <v>3.9792851351231513E-2</v>
      </c>
      <c r="J39" s="5"/>
      <c r="M39" s="25"/>
      <c r="N39" s="1"/>
    </row>
    <row r="40" spans="3:14" x14ac:dyDescent="0.35">
      <c r="C40">
        <v>2022</v>
      </c>
      <c r="D40" s="16">
        <v>4077.6550000000002</v>
      </c>
      <c r="E40" s="5">
        <v>1.7100000000000001E-2</v>
      </c>
      <c r="F40" s="18">
        <f t="shared" si="0"/>
        <v>69.727900500000004</v>
      </c>
      <c r="G40" s="18">
        <f>F40*'BB Data - 2024'!$J$7</f>
        <v>145.36295063410557</v>
      </c>
      <c r="H40" s="18">
        <f t="shared" si="1"/>
        <v>215.09085113410558</v>
      </c>
      <c r="I40" s="5">
        <f t="shared" si="2"/>
        <v>5.2748663419074339E-2</v>
      </c>
      <c r="J40" s="5"/>
      <c r="M40" s="25"/>
      <c r="N40" s="1"/>
    </row>
    <row r="41" spans="3:14" x14ac:dyDescent="0.35">
      <c r="C41">
        <v>2023</v>
      </c>
      <c r="D41" s="16">
        <v>4322.6541666666662</v>
      </c>
      <c r="E41" s="5">
        <v>1.4999999999999999E-2</v>
      </c>
      <c r="F41" s="18">
        <f t="shared" si="0"/>
        <v>64.839812499999994</v>
      </c>
      <c r="G41" s="18">
        <f>F41*'BB Data - 2024'!$J$7</f>
        <v>135.17266970575372</v>
      </c>
      <c r="H41" s="18">
        <f t="shared" si="1"/>
        <v>200.01248220575371</v>
      </c>
      <c r="I41" s="5">
        <f t="shared" si="2"/>
        <v>4.6270757385152926E-2</v>
      </c>
      <c r="J41" s="5"/>
      <c r="M41" s="25"/>
      <c r="N41" s="1"/>
    </row>
    <row r="42" spans="3:14" x14ac:dyDescent="0.35">
      <c r="C42">
        <v>2024</v>
      </c>
      <c r="D42" s="16">
        <v>5460.2158333333336</v>
      </c>
      <c r="E42" s="5">
        <v>1.24E-2</v>
      </c>
      <c r="F42" s="18">
        <f t="shared" si="0"/>
        <v>67.706676333333334</v>
      </c>
      <c r="G42" s="18">
        <f>F42*'BB Data - 2024'!$J$7</f>
        <v>141.14926993164948</v>
      </c>
      <c r="H42" s="18">
        <f t="shared" si="1"/>
        <v>208.85594626498283</v>
      </c>
      <c r="I42" s="5">
        <f t="shared" si="2"/>
        <v>3.8250492771726423E-2</v>
      </c>
      <c r="J42" s="5"/>
      <c r="M42" s="25"/>
      <c r="N42" s="1"/>
    </row>
    <row r="43" spans="3:14" x14ac:dyDescent="0.35">
      <c r="C43">
        <v>2025</v>
      </c>
      <c r="D43" s="16">
        <v>5876.793333333334</v>
      </c>
      <c r="E43" s="5">
        <v>1.23E-2</v>
      </c>
      <c r="F43" s="18">
        <f t="shared" si="0"/>
        <v>72.284558000000004</v>
      </c>
      <c r="G43" s="18">
        <f>F43*'BB Data - 2024'!$J$7</f>
        <v>150.69285839406768</v>
      </c>
      <c r="H43" s="18">
        <f t="shared" si="1"/>
        <v>222.97741639406769</v>
      </c>
      <c r="I43" s="5">
        <f t="shared" si="2"/>
        <v>3.7942021055825399E-2</v>
      </c>
      <c r="J43" s="5"/>
      <c r="M43" s="25"/>
      <c r="N43" s="1"/>
    </row>
    <row r="45" spans="3:14" x14ac:dyDescent="0.35">
      <c r="C45" s="20" t="s">
        <v>149</v>
      </c>
    </row>
  </sheetData>
  <sheetProtection algorithmName="SHA-512" hashValue="iXVsN4R8wwU5Gicf9Zy+UFbq1XNs5S5DK3/HCsElX/VJ0//RjLtCQIEMh8fFfEaQzmjaWppMU0TESn+U41mLSA==" saltValue="RY6z1etqV/jg/WWgvoKZMA==" spinCount="100000" sheet="1" objects="1" scenarios="1"/>
  <mergeCells count="1">
    <mergeCell ref="C2:I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8762A-F2B7-4FA5-A877-9362A25372E2}">
  <dimension ref="B2:Q45"/>
  <sheetViews>
    <sheetView showGridLines="0" workbookViewId="0">
      <pane ySplit="3" topLeftCell="A4" activePane="bottomLeft" state="frozen"/>
      <selection pane="bottomLeft" activeCell="Z20" sqref="Z20"/>
    </sheetView>
  </sheetViews>
  <sheetFormatPr defaultRowHeight="14.5" x14ac:dyDescent="0.35"/>
  <cols>
    <col min="1" max="1" width="1.81640625" customWidth="1"/>
    <col min="2" max="2" width="1.6328125" customWidth="1"/>
    <col min="3" max="3" width="11.6328125" customWidth="1"/>
    <col min="4" max="4" width="17.54296875" customWidth="1"/>
    <col min="7" max="10" width="17.6328125" customWidth="1"/>
    <col min="11" max="11" width="1.6328125" customWidth="1"/>
    <col min="12" max="12" width="16.90625" customWidth="1"/>
    <col min="13" max="13" width="8.453125" customWidth="1"/>
    <col min="16" max="16" width="12" customWidth="1"/>
  </cols>
  <sheetData>
    <row r="2" spans="2:17" x14ac:dyDescent="0.35">
      <c r="B2" s="7"/>
      <c r="C2" s="35" t="s">
        <v>138</v>
      </c>
      <c r="D2" s="35"/>
      <c r="E2" s="35"/>
      <c r="F2" s="35"/>
      <c r="G2" s="35"/>
      <c r="H2" s="35"/>
      <c r="I2" s="35"/>
      <c r="J2" s="35"/>
      <c r="K2" s="7"/>
      <c r="O2" s="36"/>
      <c r="P2" s="36"/>
      <c r="Q2" s="36"/>
    </row>
    <row r="3" spans="2:17" x14ac:dyDescent="0.35">
      <c r="B3" s="7"/>
      <c r="C3" s="11" t="s">
        <v>1</v>
      </c>
      <c r="D3" s="8" t="s">
        <v>128</v>
      </c>
      <c r="E3" s="8" t="s">
        <v>3</v>
      </c>
      <c r="F3" s="8" t="s">
        <v>137</v>
      </c>
      <c r="G3" s="8" t="s">
        <v>139</v>
      </c>
      <c r="H3" s="8" t="s">
        <v>140</v>
      </c>
      <c r="I3" s="8" t="s">
        <v>141</v>
      </c>
      <c r="J3" s="8" t="s">
        <v>142</v>
      </c>
      <c r="K3" s="8"/>
      <c r="O3" s="22"/>
      <c r="P3" s="23"/>
      <c r="Q3" s="23"/>
    </row>
    <row r="4" spans="2:17" x14ac:dyDescent="0.35">
      <c r="C4" s="21">
        <v>1986</v>
      </c>
      <c r="D4" s="16">
        <v>238.90833333333339</v>
      </c>
      <c r="E4">
        <v>18.010000000000002</v>
      </c>
      <c r="F4" s="18">
        <f>D4/E4</f>
        <v>13.265315565426617</v>
      </c>
      <c r="G4" s="16" t="s">
        <v>143</v>
      </c>
      <c r="H4" s="16" t="s">
        <v>143</v>
      </c>
      <c r="I4" s="16" t="s">
        <v>143</v>
      </c>
      <c r="J4" s="16" t="s">
        <v>143</v>
      </c>
      <c r="K4" s="16"/>
      <c r="O4" s="24"/>
      <c r="P4" s="1"/>
    </row>
    <row r="5" spans="2:17" x14ac:dyDescent="0.35">
      <c r="C5" s="21">
        <f>C4+1</f>
        <v>1987</v>
      </c>
      <c r="D5" s="16">
        <v>285.99999999999994</v>
      </c>
      <c r="E5">
        <v>14.02</v>
      </c>
      <c r="F5" s="18">
        <f t="shared" ref="F5:F43" si="0">D5/E5</f>
        <v>20.399429386590583</v>
      </c>
      <c r="G5" s="16" t="s">
        <v>143</v>
      </c>
      <c r="H5" s="16" t="s">
        <v>143</v>
      </c>
      <c r="I5" s="16" t="s">
        <v>143</v>
      </c>
      <c r="J5" s="16" t="s">
        <v>143</v>
      </c>
      <c r="K5" s="16"/>
      <c r="L5" s="8" t="s">
        <v>145</v>
      </c>
      <c r="M5" s="11" t="s">
        <v>144</v>
      </c>
      <c r="N5" s="13">
        <f>AVERAGE(G7:G43)</f>
        <v>7.8241000307188543E-2</v>
      </c>
      <c r="O5" s="24"/>
      <c r="P5" s="1"/>
    </row>
    <row r="6" spans="2:17" x14ac:dyDescent="0.35">
      <c r="C6" s="21">
        <f t="shared" ref="C6:C43" si="1">C5+1</f>
        <v>1988</v>
      </c>
      <c r="D6" s="16">
        <v>268.05</v>
      </c>
      <c r="E6">
        <v>11.82</v>
      </c>
      <c r="F6" s="18">
        <f t="shared" si="0"/>
        <v>22.67766497461929</v>
      </c>
      <c r="G6" s="16" t="s">
        <v>143</v>
      </c>
      <c r="H6" s="16" t="s">
        <v>143</v>
      </c>
      <c r="I6" s="16" t="s">
        <v>143</v>
      </c>
      <c r="J6" s="16" t="s">
        <v>143</v>
      </c>
      <c r="K6" s="16"/>
      <c r="L6" s="2"/>
      <c r="M6" s="3"/>
      <c r="O6" s="24"/>
      <c r="P6" s="1"/>
    </row>
    <row r="7" spans="2:17" x14ac:dyDescent="0.35">
      <c r="C7" s="21">
        <f t="shared" si="1"/>
        <v>1989</v>
      </c>
      <c r="D7" s="16">
        <v>326.31666666666666</v>
      </c>
      <c r="E7">
        <v>15.13</v>
      </c>
      <c r="F7" s="18">
        <f t="shared" si="0"/>
        <v>21.567525886759196</v>
      </c>
      <c r="G7" s="5">
        <f>_xlfn.RRI(3,F4,F7)</f>
        <v>0.17587434216511988</v>
      </c>
      <c r="H7" s="16" t="s">
        <v>143</v>
      </c>
      <c r="I7" s="16" t="s">
        <v>143</v>
      </c>
      <c r="J7" s="16" t="s">
        <v>143</v>
      </c>
      <c r="K7" s="16"/>
      <c r="L7" s="8" t="str">
        <f>L5</f>
        <v>Average EPS CAGR-</v>
      </c>
      <c r="M7" s="11" t="s">
        <v>118</v>
      </c>
      <c r="N7" s="13">
        <f>AVERAGE(H9:H43)</f>
        <v>7.0652820556311502E-2</v>
      </c>
      <c r="O7" s="24"/>
      <c r="P7" s="1"/>
    </row>
    <row r="8" spans="2:17" x14ac:dyDescent="0.35">
      <c r="C8" s="21">
        <f t="shared" si="1"/>
        <v>1990</v>
      </c>
      <c r="D8" s="16">
        <v>332.67500000000001</v>
      </c>
      <c r="E8">
        <v>15.35</v>
      </c>
      <c r="F8" s="18">
        <f t="shared" si="0"/>
        <v>21.672638436482085</v>
      </c>
      <c r="G8" s="5">
        <f t="shared" ref="G8:G43" si="2">_xlfn.RRI(3,F5,F8)</f>
        <v>2.0386228885626023E-2</v>
      </c>
      <c r="H8" s="16" t="s">
        <v>143</v>
      </c>
      <c r="I8" s="16" t="s">
        <v>143</v>
      </c>
      <c r="J8" s="16" t="s">
        <v>143</v>
      </c>
      <c r="K8" s="16"/>
      <c r="L8" s="2"/>
      <c r="M8" s="3"/>
      <c r="O8" s="24"/>
      <c r="P8" s="1"/>
    </row>
    <row r="9" spans="2:17" x14ac:dyDescent="0.35">
      <c r="C9" s="21">
        <f t="shared" si="1"/>
        <v>1991</v>
      </c>
      <c r="D9" s="16">
        <v>381.54166666666669</v>
      </c>
      <c r="E9">
        <v>25.93</v>
      </c>
      <c r="F9" s="18">
        <f t="shared" si="0"/>
        <v>14.714294896516263</v>
      </c>
      <c r="G9" s="5">
        <f t="shared" si="2"/>
        <v>-0.1342741737075791</v>
      </c>
      <c r="H9" s="5">
        <f>_xlfn.RRI(5,F4,F9)</f>
        <v>2.0949766129099157E-2</v>
      </c>
      <c r="I9" s="16" t="s">
        <v>143</v>
      </c>
      <c r="J9" s="16" t="s">
        <v>143</v>
      </c>
      <c r="K9" s="16"/>
      <c r="L9" s="8" t="str">
        <f>L5</f>
        <v>Average EPS CAGR-</v>
      </c>
      <c r="M9" s="11" t="s">
        <v>117</v>
      </c>
      <c r="N9" s="13">
        <f>AVERAGE(I11:I43)</f>
        <v>6.8021882677074694E-2</v>
      </c>
      <c r="O9" s="24"/>
      <c r="P9" s="1"/>
    </row>
    <row r="10" spans="2:17" x14ac:dyDescent="0.35">
      <c r="C10" s="21">
        <f t="shared" si="1"/>
        <v>1992</v>
      </c>
      <c r="D10" s="16">
        <v>417.11666666666662</v>
      </c>
      <c r="E10">
        <v>22.5</v>
      </c>
      <c r="F10" s="18">
        <f t="shared" si="0"/>
        <v>18.538518518518515</v>
      </c>
      <c r="G10" s="5">
        <f t="shared" si="2"/>
        <v>-4.9194761746041982E-2</v>
      </c>
      <c r="H10" s="5">
        <f t="shared" ref="H10:H43" si="3">_xlfn.RRI(5,F5,F10)</f>
        <v>-1.8949414900791162E-2</v>
      </c>
      <c r="I10" s="16" t="s">
        <v>143</v>
      </c>
      <c r="J10" s="16" t="s">
        <v>143</v>
      </c>
      <c r="K10" s="16"/>
      <c r="L10" s="2"/>
      <c r="M10" s="3"/>
      <c r="O10" s="24"/>
      <c r="P10" s="1"/>
    </row>
    <row r="11" spans="2:17" x14ac:dyDescent="0.35">
      <c r="C11" s="21">
        <f t="shared" si="1"/>
        <v>1993</v>
      </c>
      <c r="D11" s="16">
        <v>453.45</v>
      </c>
      <c r="E11">
        <v>21.34</v>
      </c>
      <c r="F11" s="18">
        <f t="shared" si="0"/>
        <v>21.248828491096532</v>
      </c>
      <c r="G11" s="5">
        <f t="shared" si="2"/>
        <v>-6.5613130883758197E-3</v>
      </c>
      <c r="H11" s="5">
        <f t="shared" si="3"/>
        <v>-1.2931412276477428E-2</v>
      </c>
      <c r="I11" s="5">
        <f>_xlfn.RRI(7,F4,F11)</f>
        <v>6.9623800354098764E-2</v>
      </c>
      <c r="J11" s="16" t="s">
        <v>143</v>
      </c>
      <c r="K11" s="16"/>
      <c r="L11" s="8" t="str">
        <f>L5</f>
        <v>Average EPS CAGR-</v>
      </c>
      <c r="M11" s="11" t="s">
        <v>132</v>
      </c>
      <c r="N11" s="13">
        <f>AVERAGE(J14:J43)</f>
        <v>6.6511480611022078E-2</v>
      </c>
      <c r="O11" s="24"/>
      <c r="P11" s="1"/>
    </row>
    <row r="12" spans="2:17" x14ac:dyDescent="0.35">
      <c r="C12" s="21">
        <f t="shared" si="1"/>
        <v>1994</v>
      </c>
      <c r="D12" s="16">
        <v>460.67500000000013</v>
      </c>
      <c r="E12">
        <v>14.89</v>
      </c>
      <c r="F12" s="18">
        <f t="shared" si="0"/>
        <v>30.938549361987917</v>
      </c>
      <c r="G12" s="5">
        <f t="shared" si="2"/>
        <v>0.28111120697305014</v>
      </c>
      <c r="H12" s="5">
        <f t="shared" si="3"/>
        <v>7.4830356541218057E-2</v>
      </c>
      <c r="I12" s="5">
        <f t="shared" ref="I12:I43" si="4">_xlfn.RRI(7,F5,F12)</f>
        <v>6.1305158963353534E-2</v>
      </c>
      <c r="J12" s="16" t="s">
        <v>143</v>
      </c>
      <c r="K12" s="16"/>
      <c r="O12" s="24"/>
      <c r="P12" s="1"/>
    </row>
    <row r="13" spans="2:17" x14ac:dyDescent="0.35">
      <c r="C13" s="21">
        <f t="shared" si="1"/>
        <v>1995</v>
      </c>
      <c r="D13" s="16">
        <v>546.88333333333321</v>
      </c>
      <c r="E13">
        <v>18.079999999999998</v>
      </c>
      <c r="F13" s="18">
        <f t="shared" si="0"/>
        <v>30.247971976401175</v>
      </c>
      <c r="G13" s="5">
        <f t="shared" si="2"/>
        <v>0.1772636797499787</v>
      </c>
      <c r="H13" s="5">
        <f t="shared" si="3"/>
        <v>6.8948778278285827E-2</v>
      </c>
      <c r="I13" s="5">
        <f t="shared" si="4"/>
        <v>4.2008189930859752E-2</v>
      </c>
      <c r="J13" s="16" t="s">
        <v>143</v>
      </c>
      <c r="K13" s="16"/>
      <c r="O13" s="24"/>
      <c r="P13" s="1"/>
    </row>
    <row r="14" spans="2:17" x14ac:dyDescent="0.35">
      <c r="C14" s="21">
        <f t="shared" si="1"/>
        <v>1996</v>
      </c>
      <c r="D14" s="16">
        <v>674.8416666666667</v>
      </c>
      <c r="E14">
        <v>19.53</v>
      </c>
      <c r="F14" s="18">
        <f t="shared" si="0"/>
        <v>34.554104796040278</v>
      </c>
      <c r="G14" s="5">
        <f t="shared" si="2"/>
        <v>0.1759482720799812</v>
      </c>
      <c r="H14" s="5">
        <f t="shared" si="3"/>
        <v>0.18618393546046952</v>
      </c>
      <c r="I14" s="5">
        <f t="shared" si="4"/>
        <v>6.9652621136291115E-2</v>
      </c>
      <c r="J14" s="5">
        <f>_xlfn.RRI(10,F4,F14)</f>
        <v>0.10046999572658089</v>
      </c>
      <c r="K14" s="5"/>
      <c r="O14" s="24"/>
      <c r="P14" s="1"/>
    </row>
    <row r="15" spans="2:17" x14ac:dyDescent="0.35">
      <c r="C15" s="21">
        <f t="shared" si="1"/>
        <v>1997</v>
      </c>
      <c r="D15" s="16">
        <v>875.85833333333346</v>
      </c>
      <c r="E15">
        <v>24.29</v>
      </c>
      <c r="F15" s="18">
        <f t="shared" si="0"/>
        <v>36.058391656374368</v>
      </c>
      <c r="G15" s="5">
        <f t="shared" si="2"/>
        <v>5.2370829920769912E-2</v>
      </c>
      <c r="H15" s="5">
        <f t="shared" si="3"/>
        <v>0.14231601435381624</v>
      </c>
      <c r="I15" s="5">
        <f t="shared" si="4"/>
        <v>7.5436910474489638E-2</v>
      </c>
      <c r="J15" s="5">
        <f t="shared" ref="J15:J43" si="5">_xlfn.RRI(10,F5,F15)</f>
        <v>5.8616925166987688E-2</v>
      </c>
      <c r="K15" s="5"/>
      <c r="O15" s="24"/>
      <c r="P15" s="1"/>
    </row>
    <row r="16" spans="2:17" x14ac:dyDescent="0.35">
      <c r="C16" s="21">
        <f t="shared" si="1"/>
        <v>1998</v>
      </c>
      <c r="D16" s="16">
        <v>1087.8583333333331</v>
      </c>
      <c r="E16">
        <v>32.92</v>
      </c>
      <c r="F16" s="18">
        <f t="shared" si="0"/>
        <v>33.045514378290797</v>
      </c>
      <c r="G16" s="5">
        <f t="shared" si="2"/>
        <v>2.9924568289759756E-2</v>
      </c>
      <c r="H16" s="5">
        <f t="shared" si="3"/>
        <v>9.2334134130410694E-2</v>
      </c>
      <c r="I16" s="5">
        <f t="shared" si="4"/>
        <v>0.12252533465335214</v>
      </c>
      <c r="J16" s="5">
        <f t="shared" si="5"/>
        <v>3.8368292610238219E-2</v>
      </c>
      <c r="K16" s="5"/>
      <c r="O16" s="24"/>
      <c r="P16" s="1"/>
    </row>
    <row r="17" spans="3:16" x14ac:dyDescent="0.35">
      <c r="C17" s="21">
        <f t="shared" si="1"/>
        <v>1999</v>
      </c>
      <c r="D17" s="16">
        <v>1330.5666666666666</v>
      </c>
      <c r="E17">
        <v>29.04</v>
      </c>
      <c r="F17" s="18">
        <f t="shared" si="0"/>
        <v>45.818411386593205</v>
      </c>
      <c r="G17" s="5">
        <f t="shared" si="2"/>
        <v>9.8618211033640657E-2</v>
      </c>
      <c r="H17" s="5">
        <f t="shared" si="3"/>
        <v>8.1702954967559194E-2</v>
      </c>
      <c r="I17" s="5">
        <f t="shared" si="4"/>
        <v>0.13798845848134023</v>
      </c>
      <c r="J17" s="5">
        <f t="shared" si="5"/>
        <v>7.8261180215383197E-2</v>
      </c>
      <c r="K17" s="5"/>
      <c r="O17" s="24"/>
      <c r="P17" s="1"/>
    </row>
    <row r="18" spans="3:16" x14ac:dyDescent="0.35">
      <c r="C18" s="21">
        <f t="shared" si="1"/>
        <v>2000</v>
      </c>
      <c r="D18" s="16">
        <v>1419.7333333333336</v>
      </c>
      <c r="E18">
        <v>27.55</v>
      </c>
      <c r="F18" s="18">
        <f t="shared" si="0"/>
        <v>51.53297035692681</v>
      </c>
      <c r="G18" s="5">
        <f t="shared" si="2"/>
        <v>0.12640077712755393</v>
      </c>
      <c r="H18" s="5">
        <f t="shared" si="3"/>
        <v>0.11244303890297647</v>
      </c>
      <c r="I18" s="5">
        <f t="shared" si="4"/>
        <v>0.13491755065717759</v>
      </c>
      <c r="J18" s="5">
        <f t="shared" si="5"/>
        <v>9.0479081568977326E-2</v>
      </c>
      <c r="K18" s="5"/>
      <c r="O18" s="24"/>
      <c r="P18" s="1"/>
    </row>
    <row r="19" spans="3:16" x14ac:dyDescent="0.35">
      <c r="C19" s="21">
        <f t="shared" si="1"/>
        <v>2001</v>
      </c>
      <c r="D19" s="16">
        <v>1185.7499999999998</v>
      </c>
      <c r="E19">
        <v>46.17</v>
      </c>
      <c r="F19" s="18">
        <f t="shared" si="0"/>
        <v>25.682261208576993</v>
      </c>
      <c r="G19" s="5">
        <f t="shared" si="2"/>
        <v>-8.0594888038130086E-2</v>
      </c>
      <c r="H19" s="5">
        <f t="shared" si="3"/>
        <v>-5.7618563571321002E-2</v>
      </c>
      <c r="I19" s="5">
        <f t="shared" si="4"/>
        <v>-2.6249674170113924E-2</v>
      </c>
      <c r="J19" s="5">
        <f t="shared" si="5"/>
        <v>5.727845006311405E-2</v>
      </c>
      <c r="K19" s="5"/>
      <c r="O19" s="24"/>
      <c r="P19" s="1"/>
    </row>
    <row r="20" spans="3:16" x14ac:dyDescent="0.35">
      <c r="C20" s="21">
        <f t="shared" si="1"/>
        <v>2002</v>
      </c>
      <c r="D20" s="16">
        <v>988.58333333333348</v>
      </c>
      <c r="E20">
        <v>31.43</v>
      </c>
      <c r="F20" s="18">
        <f t="shared" si="0"/>
        <v>31.45349453812706</v>
      </c>
      <c r="G20" s="5">
        <f t="shared" si="2"/>
        <v>-0.1178489432996136</v>
      </c>
      <c r="H20" s="5">
        <f t="shared" si="3"/>
        <v>-2.6955929858911487E-2</v>
      </c>
      <c r="I20" s="5">
        <f t="shared" si="4"/>
        <v>5.5986069403162197E-3</v>
      </c>
      <c r="J20" s="5">
        <f t="shared" si="5"/>
        <v>5.4288302123372434E-2</v>
      </c>
      <c r="K20" s="5"/>
      <c r="O20" s="24"/>
      <c r="P20" s="1"/>
    </row>
    <row r="21" spans="3:16" x14ac:dyDescent="0.35">
      <c r="C21" s="21">
        <f t="shared" si="1"/>
        <v>2003</v>
      </c>
      <c r="D21" s="16">
        <v>967.92500000000018</v>
      </c>
      <c r="E21">
        <v>22.73</v>
      </c>
      <c r="F21" s="18">
        <f t="shared" si="0"/>
        <v>42.5835899692037</v>
      </c>
      <c r="G21" s="5">
        <f t="shared" si="2"/>
        <v>-6.1604970983645591E-2</v>
      </c>
      <c r="H21" s="5">
        <f t="shared" si="3"/>
        <v>5.2024735061680705E-2</v>
      </c>
      <c r="I21" s="5">
        <f t="shared" si="4"/>
        <v>3.0298890620958696E-2</v>
      </c>
      <c r="J21" s="5">
        <f t="shared" si="5"/>
        <v>7.1989985054606631E-2</v>
      </c>
      <c r="K21" s="5"/>
      <c r="O21" s="24"/>
      <c r="P21" s="1"/>
    </row>
    <row r="22" spans="3:16" x14ac:dyDescent="0.35">
      <c r="C22" s="21">
        <f t="shared" si="1"/>
        <v>2004</v>
      </c>
      <c r="D22" s="16">
        <v>1133.95</v>
      </c>
      <c r="E22">
        <v>19.989999999999998</v>
      </c>
      <c r="F22" s="18">
        <f t="shared" si="0"/>
        <v>56.725862931465741</v>
      </c>
      <c r="G22" s="5">
        <f t="shared" si="2"/>
        <v>0.30231472426870232</v>
      </c>
      <c r="H22" s="5">
        <f t="shared" si="3"/>
        <v>4.3633993946886385E-2</v>
      </c>
      <c r="I22" s="5">
        <f t="shared" si="4"/>
        <v>6.6867977885614494E-2</v>
      </c>
      <c r="J22" s="5">
        <f t="shared" si="5"/>
        <v>6.2497988307245178E-2</v>
      </c>
      <c r="K22" s="5"/>
      <c r="O22" s="24"/>
      <c r="P22" s="1"/>
    </row>
    <row r="23" spans="3:16" x14ac:dyDescent="0.35">
      <c r="C23" s="21">
        <f t="shared" si="1"/>
        <v>2005</v>
      </c>
      <c r="D23" s="16">
        <v>1207.7666666666667</v>
      </c>
      <c r="E23">
        <v>18.07</v>
      </c>
      <c r="F23" s="18">
        <f t="shared" si="0"/>
        <v>66.838221730308064</v>
      </c>
      <c r="G23" s="5">
        <f t="shared" si="2"/>
        <v>0.28563788338196683</v>
      </c>
      <c r="H23" s="5">
        <f t="shared" si="3"/>
        <v>5.3386970413979773E-2</v>
      </c>
      <c r="I23" s="5">
        <f t="shared" si="4"/>
        <v>0.10586411918428618</v>
      </c>
      <c r="J23" s="5">
        <f t="shared" si="5"/>
        <v>8.2512356746160753E-2</v>
      </c>
      <c r="K23" s="5"/>
      <c r="O23" s="24"/>
      <c r="P23" s="1"/>
    </row>
    <row r="24" spans="3:16" x14ac:dyDescent="0.35">
      <c r="C24" s="21">
        <f t="shared" si="1"/>
        <v>2006</v>
      </c>
      <c r="D24" s="16">
        <v>1318.3</v>
      </c>
      <c r="E24">
        <v>17.36</v>
      </c>
      <c r="F24" s="18">
        <f t="shared" si="0"/>
        <v>75.938940092165893</v>
      </c>
      <c r="G24" s="5">
        <f t="shared" si="2"/>
        <v>0.21266474910936806</v>
      </c>
      <c r="H24" s="5">
        <f t="shared" si="3"/>
        <v>0.24212772185807352</v>
      </c>
      <c r="I24" s="5">
        <f t="shared" si="4"/>
        <v>7.4846279970478991E-2</v>
      </c>
      <c r="J24" s="5">
        <f t="shared" si="5"/>
        <v>8.1923336818507719E-2</v>
      </c>
      <c r="K24" s="5"/>
      <c r="O24" s="24"/>
      <c r="P24" s="1"/>
    </row>
    <row r="25" spans="3:16" x14ac:dyDescent="0.35">
      <c r="C25" s="21">
        <f t="shared" si="1"/>
        <v>2007</v>
      </c>
      <c r="D25" s="16">
        <v>1478.0999999999997</v>
      </c>
      <c r="E25">
        <v>21.46</v>
      </c>
      <c r="F25" s="18">
        <f t="shared" si="0"/>
        <v>68.876980428704556</v>
      </c>
      <c r="G25" s="5">
        <f t="shared" si="2"/>
        <v>6.6836000820945207E-2</v>
      </c>
      <c r="H25" s="5">
        <f t="shared" si="3"/>
        <v>0.16971763957844899</v>
      </c>
      <c r="I25" s="5">
        <f t="shared" si="4"/>
        <v>4.2313631696487164E-2</v>
      </c>
      <c r="J25" s="5">
        <f t="shared" si="5"/>
        <v>6.6858384665575477E-2</v>
      </c>
      <c r="K25" s="5"/>
      <c r="O25" s="24"/>
      <c r="P25" s="1"/>
    </row>
    <row r="26" spans="3:16" x14ac:dyDescent="0.35">
      <c r="C26" s="21">
        <f t="shared" si="1"/>
        <v>2008</v>
      </c>
      <c r="D26" s="16">
        <v>1215.2166666666667</v>
      </c>
      <c r="E26">
        <v>70.91</v>
      </c>
      <c r="F26" s="18">
        <f t="shared" si="0"/>
        <v>17.137451229257746</v>
      </c>
      <c r="G26" s="5">
        <f t="shared" si="2"/>
        <v>-0.36470742181427951</v>
      </c>
      <c r="H26" s="5">
        <f t="shared" si="3"/>
        <v>-0.16643246444021176</v>
      </c>
      <c r="I26" s="5">
        <f t="shared" si="4"/>
        <v>-5.61524489952413E-2</v>
      </c>
      <c r="J26" s="5">
        <f t="shared" si="5"/>
        <v>-6.3552635887470621E-2</v>
      </c>
      <c r="K26" s="5"/>
      <c r="O26" s="24"/>
      <c r="P26" s="1"/>
    </row>
    <row r="27" spans="3:16" x14ac:dyDescent="0.35">
      <c r="C27" s="21">
        <f t="shared" si="1"/>
        <v>2009</v>
      </c>
      <c r="D27" s="16">
        <v>948.51666666666677</v>
      </c>
      <c r="E27">
        <v>20.7</v>
      </c>
      <c r="F27" s="18">
        <f t="shared" si="0"/>
        <v>45.822061191626418</v>
      </c>
      <c r="G27" s="5">
        <f t="shared" si="2"/>
        <v>-0.15497408122823153</v>
      </c>
      <c r="H27" s="5">
        <f t="shared" si="3"/>
        <v>-4.1794405987796268E-2</v>
      </c>
      <c r="I27" s="5">
        <f t="shared" si="4"/>
        <v>5.5221603563380794E-2</v>
      </c>
      <c r="J27" s="5">
        <f t="shared" si="5"/>
        <v>7.9655188776062147E-6</v>
      </c>
      <c r="K27" s="5"/>
      <c r="O27" s="24"/>
      <c r="P27" s="1"/>
    </row>
    <row r="28" spans="3:16" x14ac:dyDescent="0.35">
      <c r="C28" s="21">
        <f t="shared" si="1"/>
        <v>2010</v>
      </c>
      <c r="D28" s="16">
        <v>1130.675</v>
      </c>
      <c r="E28">
        <v>16.3</v>
      </c>
      <c r="F28" s="18">
        <f t="shared" si="0"/>
        <v>69.366564417177912</v>
      </c>
      <c r="G28" s="5">
        <f t="shared" si="2"/>
        <v>2.3637725394189957E-3</v>
      </c>
      <c r="H28" s="5">
        <f t="shared" si="3"/>
        <v>7.4536153633317781E-3</v>
      </c>
      <c r="I28" s="5">
        <f t="shared" si="4"/>
        <v>7.2191991727688309E-2</v>
      </c>
      <c r="J28" s="5">
        <f t="shared" si="5"/>
        <v>3.0164312971572071E-2</v>
      </c>
      <c r="K28" s="5"/>
      <c r="O28" s="24"/>
      <c r="P28" s="1"/>
    </row>
    <row r="29" spans="3:16" x14ac:dyDescent="0.35">
      <c r="C29" s="21">
        <f t="shared" si="1"/>
        <v>2011</v>
      </c>
      <c r="D29" s="16">
        <v>1280.75</v>
      </c>
      <c r="E29">
        <v>14.87</v>
      </c>
      <c r="F29" s="18">
        <f t="shared" si="0"/>
        <v>86.129791526563551</v>
      </c>
      <c r="G29" s="5">
        <f t="shared" si="2"/>
        <v>0.71291464064523824</v>
      </c>
      <c r="H29" s="5">
        <f t="shared" si="3"/>
        <v>2.5504978232927078E-2</v>
      </c>
      <c r="I29" s="5">
        <f t="shared" si="4"/>
        <v>6.1476359767565825E-2</v>
      </c>
      <c r="J29" s="5">
        <f t="shared" si="5"/>
        <v>0.12863110109839648</v>
      </c>
      <c r="K29" s="5"/>
      <c r="O29" s="24"/>
      <c r="P29" s="1"/>
    </row>
    <row r="30" spans="3:16" x14ac:dyDescent="0.35">
      <c r="C30" s="21">
        <f t="shared" si="1"/>
        <v>2012</v>
      </c>
      <c r="D30" s="16">
        <v>1386.5166666666667</v>
      </c>
      <c r="E30">
        <v>17.03</v>
      </c>
      <c r="F30" s="18">
        <f t="shared" si="0"/>
        <v>81.416128400861226</v>
      </c>
      <c r="G30" s="5">
        <f t="shared" si="2"/>
        <v>0.21118906667927217</v>
      </c>
      <c r="H30" s="5">
        <f t="shared" si="3"/>
        <v>3.4016024960611624E-2</v>
      </c>
      <c r="I30" s="5">
        <f t="shared" si="4"/>
        <v>2.8586439023060795E-2</v>
      </c>
      <c r="J30" s="5">
        <f t="shared" si="5"/>
        <v>9.9775788060101567E-2</v>
      </c>
      <c r="K30" s="5"/>
      <c r="O30" s="24"/>
      <c r="P30" s="1"/>
    </row>
    <row r="31" spans="3:16" x14ac:dyDescent="0.35">
      <c r="C31" s="21">
        <f t="shared" si="1"/>
        <v>2013</v>
      </c>
      <c r="D31" s="16">
        <v>1652.2916666666667</v>
      </c>
      <c r="E31">
        <v>18.149999999999999</v>
      </c>
      <c r="F31" s="18">
        <f t="shared" si="0"/>
        <v>91.035353535353551</v>
      </c>
      <c r="G31" s="5">
        <f t="shared" si="2"/>
        <v>9.4846663639828188E-2</v>
      </c>
      <c r="H31" s="5">
        <f t="shared" si="3"/>
        <v>0.39653804129209069</v>
      </c>
      <c r="I31" s="5">
        <f t="shared" si="4"/>
        <v>2.6241007367695079E-2</v>
      </c>
      <c r="J31" s="5">
        <f t="shared" si="5"/>
        <v>7.8938725505457885E-2</v>
      </c>
      <c r="K31" s="5"/>
      <c r="O31" s="24"/>
      <c r="P31" s="1"/>
    </row>
    <row r="32" spans="3:16" x14ac:dyDescent="0.35">
      <c r="C32" s="21">
        <f t="shared" si="1"/>
        <v>2014</v>
      </c>
      <c r="D32" s="16">
        <v>1944.415</v>
      </c>
      <c r="E32">
        <v>20.02</v>
      </c>
      <c r="F32" s="18">
        <f t="shared" si="0"/>
        <v>97.123626373626379</v>
      </c>
      <c r="G32" s="5">
        <f t="shared" si="2"/>
        <v>4.0855635272453394E-2</v>
      </c>
      <c r="H32" s="5">
        <f t="shared" si="3"/>
        <v>0.16211753364824411</v>
      </c>
      <c r="I32" s="5">
        <f t="shared" si="4"/>
        <v>5.0319773010119917E-2</v>
      </c>
      <c r="J32" s="5">
        <f t="shared" si="5"/>
        <v>5.5247611530778507E-2</v>
      </c>
      <c r="K32" s="5"/>
      <c r="O32" s="24"/>
      <c r="P32" s="1"/>
    </row>
    <row r="33" spans="3:16" x14ac:dyDescent="0.35">
      <c r="C33" s="21">
        <f t="shared" si="1"/>
        <v>2015</v>
      </c>
      <c r="D33" s="16">
        <v>2051.9291666666668</v>
      </c>
      <c r="E33">
        <v>22.18</v>
      </c>
      <c r="F33" s="18">
        <f t="shared" si="0"/>
        <v>92.512586414186956</v>
      </c>
      <c r="G33" s="5">
        <f t="shared" si="2"/>
        <v>4.3510424969931405E-2</v>
      </c>
      <c r="H33" s="5">
        <f t="shared" si="3"/>
        <v>5.9278426688748276E-2</v>
      </c>
      <c r="I33" s="5">
        <f t="shared" si="4"/>
        <v>0.27235352904147181</v>
      </c>
      <c r="J33" s="5">
        <f t="shared" si="5"/>
        <v>3.3041083715435571E-2</v>
      </c>
      <c r="K33" s="5"/>
      <c r="O33" s="24"/>
      <c r="P33" s="1"/>
    </row>
    <row r="34" spans="3:16" x14ac:dyDescent="0.35">
      <c r="C34" s="21">
        <f t="shared" si="1"/>
        <v>2016</v>
      </c>
      <c r="D34" s="16">
        <v>2105.8283333333334</v>
      </c>
      <c r="E34">
        <v>23.59</v>
      </c>
      <c r="F34" s="18">
        <f t="shared" si="0"/>
        <v>89.267839480005648</v>
      </c>
      <c r="G34" s="5">
        <f t="shared" si="2"/>
        <v>-6.5142392939743221E-3</v>
      </c>
      <c r="H34" s="5">
        <f t="shared" si="3"/>
        <v>7.1828579498924849E-3</v>
      </c>
      <c r="I34" s="5">
        <f t="shared" si="4"/>
        <v>9.9953543837310477E-2</v>
      </c>
      <c r="J34" s="5">
        <f t="shared" si="5"/>
        <v>1.6302629544213021E-2</v>
      </c>
      <c r="K34" s="5"/>
      <c r="O34" s="24"/>
      <c r="P34" s="1"/>
    </row>
    <row r="35" spans="3:16" x14ac:dyDescent="0.35">
      <c r="C35" s="21">
        <f t="shared" si="1"/>
        <v>2017</v>
      </c>
      <c r="D35" s="16">
        <v>2465.2000000000003</v>
      </c>
      <c r="E35">
        <v>24.97</v>
      </c>
      <c r="F35" s="18">
        <f t="shared" si="0"/>
        <v>98.72647176611936</v>
      </c>
      <c r="G35" s="5">
        <f t="shared" si="2"/>
        <v>5.4710615862061385E-3</v>
      </c>
      <c r="H35" s="5">
        <f t="shared" si="3"/>
        <v>3.9308870619388481E-2</v>
      </c>
      <c r="I35" s="5">
        <f t="shared" si="4"/>
        <v>5.1713946581401604E-2</v>
      </c>
      <c r="J35" s="5">
        <f t="shared" si="5"/>
        <v>3.6659069850914383E-2</v>
      </c>
      <c r="K35" s="5"/>
      <c r="O35" s="24"/>
      <c r="P35" s="1"/>
    </row>
    <row r="36" spans="3:16" x14ac:dyDescent="0.35">
      <c r="C36" s="21">
        <f t="shared" si="1"/>
        <v>2018</v>
      </c>
      <c r="D36" s="16">
        <v>2738.3958333333326</v>
      </c>
      <c r="E36">
        <v>19.600000000000001</v>
      </c>
      <c r="F36" s="18">
        <f t="shared" si="0"/>
        <v>139.71407312925166</v>
      </c>
      <c r="G36" s="5">
        <f t="shared" si="2"/>
        <v>0.14730735319751065</v>
      </c>
      <c r="H36" s="5">
        <f t="shared" si="3"/>
        <v>8.9446766355788077E-2</v>
      </c>
      <c r="I36" s="5">
        <f t="shared" si="4"/>
        <v>7.1549884926479956E-2</v>
      </c>
      <c r="J36" s="5">
        <f t="shared" si="5"/>
        <v>0.23347227499385426</v>
      </c>
      <c r="K36" s="5"/>
      <c r="O36" s="24"/>
      <c r="P36" s="1"/>
    </row>
    <row r="37" spans="3:16" x14ac:dyDescent="0.35">
      <c r="C37" s="21">
        <f t="shared" si="1"/>
        <v>2019</v>
      </c>
      <c r="D37" s="16">
        <v>2937.9616666666666</v>
      </c>
      <c r="E37">
        <v>24.88</v>
      </c>
      <c r="F37" s="18">
        <f t="shared" si="0"/>
        <v>118.0852759914255</v>
      </c>
      <c r="G37" s="5">
        <f t="shared" si="2"/>
        <v>9.7741901254549735E-2</v>
      </c>
      <c r="H37" s="5">
        <f t="shared" si="3"/>
        <v>3.9858322104190158E-2</v>
      </c>
      <c r="I37" s="5">
        <f t="shared" si="4"/>
        <v>5.4555227691824637E-2</v>
      </c>
      <c r="J37" s="5">
        <f t="shared" si="5"/>
        <v>9.9289583607214293E-2</v>
      </c>
      <c r="K37" s="5"/>
      <c r="O37" s="24"/>
      <c r="P37" s="1"/>
    </row>
    <row r="38" spans="3:16" x14ac:dyDescent="0.35">
      <c r="C38" s="21">
        <f t="shared" si="1"/>
        <v>2020</v>
      </c>
      <c r="D38" s="16">
        <v>3216.9541666666664</v>
      </c>
      <c r="E38">
        <v>35.96</v>
      </c>
      <c r="F38" s="18">
        <f t="shared" si="0"/>
        <v>89.4592371153133</v>
      </c>
      <c r="G38" s="5">
        <f t="shared" si="2"/>
        <v>-3.2322764295681372E-2</v>
      </c>
      <c r="H38" s="5">
        <f t="shared" si="3"/>
        <v>-6.6898495136474834E-3</v>
      </c>
      <c r="I38" s="5">
        <f t="shared" si="4"/>
        <v>-2.4918702885673438E-3</v>
      </c>
      <c r="J38" s="5">
        <f t="shared" si="5"/>
        <v>2.5764111977577109E-2</v>
      </c>
      <c r="K38" s="5"/>
      <c r="O38" s="24"/>
      <c r="P38" s="1"/>
    </row>
    <row r="39" spans="3:16" x14ac:dyDescent="0.35">
      <c r="C39" s="21">
        <f t="shared" si="1"/>
        <v>2021</v>
      </c>
      <c r="D39" s="16">
        <v>4278.7583333333332</v>
      </c>
      <c r="E39">
        <v>23.11</v>
      </c>
      <c r="F39" s="18">
        <f t="shared" si="0"/>
        <v>185.14748305206982</v>
      </c>
      <c r="G39" s="5">
        <f t="shared" si="2"/>
        <v>9.8396700170467755E-2</v>
      </c>
      <c r="H39" s="5">
        <f t="shared" si="3"/>
        <v>0.15708311938790742</v>
      </c>
      <c r="I39" s="5">
        <f t="shared" si="4"/>
        <v>9.6547781078393013E-2</v>
      </c>
      <c r="J39" s="5">
        <f t="shared" si="5"/>
        <v>7.9534289900366817E-2</v>
      </c>
      <c r="K39" s="5"/>
      <c r="O39" s="24"/>
      <c r="P39" s="1"/>
    </row>
    <row r="40" spans="3:16" x14ac:dyDescent="0.35">
      <c r="C40" s="21">
        <f t="shared" si="1"/>
        <v>2022</v>
      </c>
      <c r="D40" s="16">
        <v>4077.6550000000002</v>
      </c>
      <c r="E40">
        <v>22.82</v>
      </c>
      <c r="F40" s="18">
        <f t="shared" si="0"/>
        <v>178.68777388255916</v>
      </c>
      <c r="G40" s="5">
        <f t="shared" si="2"/>
        <v>0.14806469842767145</v>
      </c>
      <c r="H40" s="5">
        <f t="shared" si="3"/>
        <v>0.12598406483543512</v>
      </c>
      <c r="I40" s="5">
        <f t="shared" si="4"/>
        <v>9.8606090143391389E-2</v>
      </c>
      <c r="J40" s="5">
        <f t="shared" si="5"/>
        <v>8.1778732809785204E-2</v>
      </c>
      <c r="K40" s="5"/>
      <c r="O40" s="24"/>
      <c r="P40" s="1"/>
    </row>
    <row r="41" spans="3:16" x14ac:dyDescent="0.35">
      <c r="C41" s="21">
        <f t="shared" si="1"/>
        <v>2023</v>
      </c>
      <c r="D41" s="16">
        <v>4322.6541666666662</v>
      </c>
      <c r="E41">
        <v>25.01</v>
      </c>
      <c r="F41" s="18">
        <f t="shared" si="0"/>
        <v>172.83703185392505</v>
      </c>
      <c r="G41" s="5">
        <f t="shared" si="2"/>
        <v>0.24548127639561201</v>
      </c>
      <c r="H41" s="5">
        <f t="shared" si="3"/>
        <v>4.3468466122695615E-2</v>
      </c>
      <c r="I41" s="5">
        <f t="shared" si="4"/>
        <v>9.8984791099959279E-2</v>
      </c>
      <c r="J41" s="5">
        <f t="shared" si="5"/>
        <v>6.6209804030897601E-2</v>
      </c>
      <c r="K41" s="5"/>
      <c r="O41" s="24"/>
      <c r="P41" s="1"/>
    </row>
    <row r="42" spans="3:16" x14ac:dyDescent="0.35">
      <c r="C42" s="21">
        <f t="shared" si="1"/>
        <v>2024</v>
      </c>
      <c r="D42" s="16">
        <v>5460.2158333333336</v>
      </c>
      <c r="E42">
        <v>28.45</v>
      </c>
      <c r="F42" s="18">
        <f t="shared" si="0"/>
        <v>191.9232278851787</v>
      </c>
      <c r="G42" s="5">
        <f t="shared" si="2"/>
        <v>1.2052966611708182E-2</v>
      </c>
      <c r="H42" s="5">
        <f t="shared" si="3"/>
        <v>0.10201208730768152</v>
      </c>
      <c r="I42" s="5">
        <f t="shared" si="4"/>
        <v>9.9618376251021434E-2</v>
      </c>
      <c r="J42" s="5">
        <f t="shared" si="5"/>
        <v>7.0484208219019795E-2</v>
      </c>
      <c r="K42" s="5"/>
      <c r="O42" s="24"/>
      <c r="P42" s="1"/>
    </row>
    <row r="43" spans="3:16" x14ac:dyDescent="0.35">
      <c r="C43" s="21">
        <f t="shared" si="1"/>
        <v>2025</v>
      </c>
      <c r="D43" s="16">
        <v>5876.793333333334</v>
      </c>
      <c r="E43">
        <v>29.41</v>
      </c>
      <c r="F43" s="18">
        <f t="shared" si="0"/>
        <v>199.82296271109601</v>
      </c>
      <c r="G43" s="5">
        <f t="shared" si="2"/>
        <v>3.7966933665197322E-2</v>
      </c>
      <c r="H43" s="5">
        <f t="shared" si="3"/>
        <v>0.17436754552822253</v>
      </c>
      <c r="I43" s="5">
        <f t="shared" si="4"/>
        <v>5.244824573751905E-2</v>
      </c>
      <c r="J43" s="5">
        <f t="shared" si="5"/>
        <v>8.0051481816921122E-2</v>
      </c>
      <c r="K43" s="5"/>
      <c r="O43" s="24"/>
      <c r="P43" s="1"/>
    </row>
    <row r="44" spans="3:16" x14ac:dyDescent="0.35">
      <c r="C44" s="20"/>
    </row>
    <row r="45" spans="3:16" x14ac:dyDescent="0.35">
      <c r="C45" s="20" t="s">
        <v>149</v>
      </c>
    </row>
  </sheetData>
  <sheetProtection algorithmName="SHA-512" hashValue="r7XuR1HMstohsJK5VgxTnyUlwIueYsVQnM4dt2yo78+gecHCNQNd15/oBZz5SnioUMrD3/fRqCjNjIlHts14Ow==" saltValue="Jy9oUv3WBfGTZjH164eq2g==" spinCount="100000" sheet="1" objects="1" scenarios="1"/>
  <mergeCells count="2">
    <mergeCell ref="O2:Q2"/>
    <mergeCell ref="C2:J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A4A65-20D6-4723-8745-71715779BCB4}">
  <dimension ref="B2:M479"/>
  <sheetViews>
    <sheetView showGridLines="0" workbookViewId="0">
      <pane ySplit="4" topLeftCell="A5" activePane="bottomLeft" state="frozen"/>
      <selection pane="bottomLeft" activeCell="Q37" sqref="Q37"/>
    </sheetView>
  </sheetViews>
  <sheetFormatPr defaultRowHeight="14.5" x14ac:dyDescent="0.35"/>
  <cols>
    <col min="1" max="1" width="1.81640625" customWidth="1"/>
    <col min="2" max="2" width="1.6328125" customWidth="1"/>
    <col min="4" max="4" width="12.54296875" customWidth="1"/>
    <col min="5" max="5" width="17.54296875" customWidth="1"/>
    <col min="6" max="6" width="1.81640625" customWidth="1"/>
    <col min="8" max="8" width="19.36328125" customWidth="1"/>
    <col min="9" max="9" width="15.54296875" customWidth="1"/>
    <col min="10" max="10" width="1.6328125" customWidth="1"/>
    <col min="11" max="11" width="16.1796875" customWidth="1"/>
  </cols>
  <sheetData>
    <row r="2" spans="2:13" x14ac:dyDescent="0.35">
      <c r="B2" s="6"/>
      <c r="C2" s="35" t="s">
        <v>114</v>
      </c>
      <c r="D2" s="35"/>
      <c r="E2" s="35"/>
      <c r="F2" s="35"/>
      <c r="G2" s="35"/>
      <c r="H2" s="35"/>
      <c r="I2" s="35"/>
      <c r="J2" s="6"/>
    </row>
    <row r="3" spans="2:13" x14ac:dyDescent="0.35">
      <c r="B3" s="6"/>
      <c r="C3" s="35" t="s">
        <v>124</v>
      </c>
      <c r="D3" s="35"/>
      <c r="E3" s="35"/>
      <c r="F3" s="7"/>
      <c r="G3" s="35" t="s">
        <v>125</v>
      </c>
      <c r="H3" s="35"/>
      <c r="I3" s="35"/>
      <c r="J3" s="6"/>
    </row>
    <row r="4" spans="2:13" x14ac:dyDescent="0.35">
      <c r="B4" s="6"/>
      <c r="C4" s="11" t="s">
        <v>0</v>
      </c>
      <c r="D4" s="8" t="s">
        <v>126</v>
      </c>
      <c r="E4" s="8" t="s">
        <v>127</v>
      </c>
      <c r="F4" s="7"/>
      <c r="G4" s="8" t="s">
        <v>1</v>
      </c>
      <c r="H4" s="8" t="s">
        <v>128</v>
      </c>
      <c r="I4" s="8" t="s">
        <v>129</v>
      </c>
      <c r="J4" s="6"/>
    </row>
    <row r="5" spans="2:13" x14ac:dyDescent="0.35">
      <c r="C5" s="4">
        <v>45809</v>
      </c>
      <c r="D5" s="16">
        <v>6173.13</v>
      </c>
      <c r="E5" s="2"/>
      <c r="G5">
        <v>1986</v>
      </c>
      <c r="H5" s="16">
        <f>AVERAGEIFS($D$5:$D$478,$C$5:$C$478,"&gt;="&amp;DATE(G5,1,1),$C$5:$C$478,"&lt;="&amp;DATE(G5,12,31))</f>
        <v>238.90833333333339</v>
      </c>
    </row>
    <row r="6" spans="2:13" x14ac:dyDescent="0.35">
      <c r="C6" s="4">
        <v>45778</v>
      </c>
      <c r="D6" s="16">
        <v>5911.69</v>
      </c>
      <c r="E6" s="12">
        <f>(D6/D5)-1</f>
        <v>-4.2351286948436262E-2</v>
      </c>
      <c r="G6">
        <f>G5+1</f>
        <v>1987</v>
      </c>
      <c r="H6" s="16">
        <f t="shared" ref="H6:H44" si="0">AVERAGEIFS($D$5:$D$478,$C$5:$C$478,"&gt;="&amp;DATE(G6,1,1),$C$5:$C$478,"&lt;="&amp;DATE(G6,12,31))</f>
        <v>285.99999999999994</v>
      </c>
      <c r="I6" s="5">
        <f>H6/H5-1</f>
        <v>0.19711186298789585</v>
      </c>
      <c r="K6" s="7" t="s">
        <v>130</v>
      </c>
      <c r="L6" s="7" t="s">
        <v>115</v>
      </c>
      <c r="M6" s="19">
        <f>_xlfn.RRI(20,$H$25,$H$44)</f>
        <v>7.7596837874524649E-2</v>
      </c>
    </row>
    <row r="7" spans="2:13" x14ac:dyDescent="0.35">
      <c r="C7" s="4">
        <v>45748</v>
      </c>
      <c r="D7" s="16">
        <v>5569.06</v>
      </c>
      <c r="E7" s="12">
        <f t="shared" ref="E7:E70" si="1">(D7/D6)-1</f>
        <v>-5.7958045837992023E-2</v>
      </c>
      <c r="G7">
        <f t="shared" ref="G7:G44" si="2">G6+1</f>
        <v>1988</v>
      </c>
      <c r="H7" s="16">
        <f t="shared" si="0"/>
        <v>268.05</v>
      </c>
      <c r="I7" s="5">
        <f t="shared" ref="I7:I44" si="3">H7/H6-1</f>
        <v>-6.2762237762237549E-2</v>
      </c>
    </row>
    <row r="8" spans="2:13" x14ac:dyDescent="0.35">
      <c r="C8" s="4">
        <v>45717</v>
      </c>
      <c r="D8" s="16">
        <v>5611.85</v>
      </c>
      <c r="E8" s="12">
        <f t="shared" si="1"/>
        <v>7.6835228925526966E-3</v>
      </c>
      <c r="G8">
        <f t="shared" si="2"/>
        <v>1989</v>
      </c>
      <c r="H8" s="16">
        <f t="shared" si="0"/>
        <v>326.31666666666666</v>
      </c>
      <c r="I8" s="5">
        <f t="shared" si="3"/>
        <v>0.21737238077473098</v>
      </c>
      <c r="K8" s="7" t="str">
        <f>K6</f>
        <v>CAGR S&amp;P Returns</v>
      </c>
      <c r="L8" s="7" t="s">
        <v>131</v>
      </c>
      <c r="M8" s="19">
        <f>_xlfn.RRI(15,$H$30,$H$44)</f>
        <v>0.10690853694010749</v>
      </c>
    </row>
    <row r="9" spans="2:13" x14ac:dyDescent="0.35">
      <c r="C9" s="4">
        <v>45689</v>
      </c>
      <c r="D9" s="16">
        <v>5954.5</v>
      </c>
      <c r="E9" s="12">
        <f t="shared" si="1"/>
        <v>6.1058296283756697E-2</v>
      </c>
      <c r="G9">
        <f t="shared" si="2"/>
        <v>1990</v>
      </c>
      <c r="H9" s="16">
        <f t="shared" si="0"/>
        <v>332.67500000000001</v>
      </c>
      <c r="I9" s="5">
        <f t="shared" si="3"/>
        <v>1.948516267429401E-2</v>
      </c>
    </row>
    <row r="10" spans="2:13" x14ac:dyDescent="0.35">
      <c r="C10" s="4">
        <v>45658</v>
      </c>
      <c r="D10" s="16">
        <v>6040.53</v>
      </c>
      <c r="E10" s="12">
        <f t="shared" si="1"/>
        <v>1.4447896548828609E-2</v>
      </c>
      <c r="G10">
        <f t="shared" si="2"/>
        <v>1991</v>
      </c>
      <c r="H10" s="16">
        <f t="shared" si="0"/>
        <v>381.54166666666669</v>
      </c>
      <c r="I10" s="5">
        <f t="shared" si="3"/>
        <v>0.14689010796322743</v>
      </c>
      <c r="K10" s="7" t="str">
        <f>K6</f>
        <v>CAGR S&amp;P Returns</v>
      </c>
      <c r="L10" s="7" t="s">
        <v>132</v>
      </c>
      <c r="M10" s="19">
        <f>_xlfn.RRI(10,$H$35,$H$44)</f>
        <v>0.10808160511920173</v>
      </c>
    </row>
    <row r="11" spans="2:13" x14ac:dyDescent="0.35">
      <c r="C11" s="4">
        <v>45627</v>
      </c>
      <c r="D11" s="16">
        <v>5881.63</v>
      </c>
      <c r="E11" s="12">
        <f t="shared" si="1"/>
        <v>-2.630563874362013E-2</v>
      </c>
      <c r="G11">
        <f t="shared" si="2"/>
        <v>1992</v>
      </c>
      <c r="H11" s="16">
        <f t="shared" si="0"/>
        <v>417.11666666666662</v>
      </c>
      <c r="I11" s="5">
        <f t="shared" si="3"/>
        <v>9.3240144152014759E-2</v>
      </c>
    </row>
    <row r="12" spans="2:13" x14ac:dyDescent="0.35">
      <c r="C12" s="4">
        <v>45597</v>
      </c>
      <c r="D12" s="16">
        <v>6032.38</v>
      </c>
      <c r="E12" s="12">
        <f t="shared" si="1"/>
        <v>2.5630650006885913E-2</v>
      </c>
      <c r="G12">
        <f t="shared" si="2"/>
        <v>1993</v>
      </c>
      <c r="H12" s="16">
        <f t="shared" si="0"/>
        <v>453.45</v>
      </c>
      <c r="I12" s="5">
        <f t="shared" si="3"/>
        <v>8.7105925600351686E-2</v>
      </c>
      <c r="K12" s="7" t="str">
        <f>K8</f>
        <v>CAGR S&amp;P Returns</v>
      </c>
      <c r="L12" s="7" t="s">
        <v>117</v>
      </c>
      <c r="M12" s="19">
        <f>_xlfn.RRI(7,$H$38,$H$44)</f>
        <v>0.10411286555221322</v>
      </c>
    </row>
    <row r="13" spans="2:13" x14ac:dyDescent="0.35">
      <c r="C13" s="4">
        <v>45566</v>
      </c>
      <c r="D13" s="16">
        <v>5705.45</v>
      </c>
      <c r="E13" s="12">
        <f t="shared" si="1"/>
        <v>-5.4195856361833994E-2</v>
      </c>
      <c r="G13">
        <f t="shared" si="2"/>
        <v>1994</v>
      </c>
      <c r="H13" s="16">
        <f t="shared" si="0"/>
        <v>460.67500000000013</v>
      </c>
      <c r="I13" s="5">
        <f t="shared" si="3"/>
        <v>1.5933399492777944E-2</v>
      </c>
    </row>
    <row r="14" spans="2:13" x14ac:dyDescent="0.35">
      <c r="C14" s="4">
        <v>45536</v>
      </c>
      <c r="D14" s="16">
        <v>5762.48</v>
      </c>
      <c r="E14" s="12">
        <f t="shared" si="1"/>
        <v>9.9957058601862769E-3</v>
      </c>
      <c r="G14">
        <f t="shared" si="2"/>
        <v>1995</v>
      </c>
      <c r="H14" s="16">
        <f t="shared" si="0"/>
        <v>546.88333333333321</v>
      </c>
      <c r="I14" s="5">
        <f t="shared" si="3"/>
        <v>0.18713482028183215</v>
      </c>
      <c r="K14" s="7" t="str">
        <f>K8</f>
        <v>CAGR S&amp;P Returns</v>
      </c>
      <c r="L14" s="7" t="s">
        <v>118</v>
      </c>
      <c r="M14" s="19">
        <f>_xlfn.RRI(5,$H$40,$H$44)</f>
        <v>6.5527179211438247E-2</v>
      </c>
    </row>
    <row r="15" spans="2:13" x14ac:dyDescent="0.35">
      <c r="C15" s="4">
        <v>45505</v>
      </c>
      <c r="D15" s="16">
        <v>5648.4</v>
      </c>
      <c r="E15" s="12">
        <f t="shared" si="1"/>
        <v>-1.979703183351611E-2</v>
      </c>
      <c r="G15">
        <f t="shared" si="2"/>
        <v>1996</v>
      </c>
      <c r="H15" s="16">
        <f t="shared" si="0"/>
        <v>674.8416666666667</v>
      </c>
      <c r="I15" s="5">
        <f t="shared" si="3"/>
        <v>0.23397738701124582</v>
      </c>
    </row>
    <row r="16" spans="2:13" x14ac:dyDescent="0.35">
      <c r="C16" s="4">
        <v>45474</v>
      </c>
      <c r="D16" s="16">
        <v>5522.3</v>
      </c>
      <c r="E16" s="12">
        <f t="shared" si="1"/>
        <v>-2.232490616811833E-2</v>
      </c>
      <c r="G16">
        <f t="shared" si="2"/>
        <v>1997</v>
      </c>
      <c r="H16" s="16">
        <f t="shared" si="0"/>
        <v>875.85833333333346</v>
      </c>
      <c r="I16" s="5">
        <f t="shared" si="3"/>
        <v>0.29787234042553212</v>
      </c>
    </row>
    <row r="17" spans="3:9" x14ac:dyDescent="0.35">
      <c r="C17" s="4">
        <v>45444</v>
      </c>
      <c r="D17" s="16">
        <v>5460.48</v>
      </c>
      <c r="E17" s="12">
        <f t="shared" si="1"/>
        <v>-1.119461094109353E-2</v>
      </c>
      <c r="G17">
        <f t="shared" si="2"/>
        <v>1998</v>
      </c>
      <c r="H17" s="16">
        <f t="shared" si="0"/>
        <v>1087.8583333333331</v>
      </c>
      <c r="I17" s="5">
        <f t="shared" si="3"/>
        <v>0.24204827645262217</v>
      </c>
    </row>
    <row r="18" spans="3:9" x14ac:dyDescent="0.35">
      <c r="C18" s="4">
        <v>45413</v>
      </c>
      <c r="D18" s="16">
        <v>5277.51</v>
      </c>
      <c r="E18" s="12">
        <f t="shared" si="1"/>
        <v>-3.3508043248945074E-2</v>
      </c>
      <c r="G18">
        <f t="shared" si="2"/>
        <v>1999</v>
      </c>
      <c r="H18" s="16">
        <f t="shared" si="0"/>
        <v>1330.5666666666666</v>
      </c>
      <c r="I18" s="5">
        <f t="shared" si="3"/>
        <v>0.22310656258857242</v>
      </c>
    </row>
    <row r="19" spans="3:9" x14ac:dyDescent="0.35">
      <c r="C19" s="4">
        <v>45383</v>
      </c>
      <c r="D19" s="16">
        <v>5035.6899999999996</v>
      </c>
      <c r="E19" s="12">
        <f t="shared" si="1"/>
        <v>-4.5820851121078032E-2</v>
      </c>
      <c r="G19">
        <f t="shared" si="2"/>
        <v>2000</v>
      </c>
      <c r="H19" s="16">
        <f t="shared" si="0"/>
        <v>1419.7333333333336</v>
      </c>
      <c r="I19" s="5">
        <f t="shared" si="3"/>
        <v>6.7014054162387149E-2</v>
      </c>
    </row>
    <row r="20" spans="3:9" x14ac:dyDescent="0.35">
      <c r="C20" s="4">
        <v>45352</v>
      </c>
      <c r="D20" s="16">
        <v>5254.35</v>
      </c>
      <c r="E20" s="12">
        <f t="shared" si="1"/>
        <v>4.3422053382952575E-2</v>
      </c>
      <c r="G20">
        <f t="shared" si="2"/>
        <v>2001</v>
      </c>
      <c r="H20" s="16">
        <f t="shared" si="0"/>
        <v>1185.7499999999998</v>
      </c>
      <c r="I20" s="5">
        <f t="shared" si="3"/>
        <v>-0.16480794515401986</v>
      </c>
    </row>
    <row r="21" spans="3:9" x14ac:dyDescent="0.35">
      <c r="C21" s="4">
        <v>45323</v>
      </c>
      <c r="D21" s="16">
        <v>5096.2700000000004</v>
      </c>
      <c r="E21" s="12">
        <f t="shared" si="1"/>
        <v>-3.008554816485387E-2</v>
      </c>
      <c r="G21">
        <f t="shared" si="2"/>
        <v>2002</v>
      </c>
      <c r="H21" s="16">
        <f t="shared" si="0"/>
        <v>988.58333333333348</v>
      </c>
      <c r="I21" s="5">
        <f t="shared" si="3"/>
        <v>-0.16628013212453407</v>
      </c>
    </row>
    <row r="22" spans="3:9" x14ac:dyDescent="0.35">
      <c r="C22" s="4">
        <v>45292</v>
      </c>
      <c r="D22" s="16">
        <v>4845.6499999999996</v>
      </c>
      <c r="E22" s="12">
        <f t="shared" si="1"/>
        <v>-4.9177143283224978E-2</v>
      </c>
      <c r="G22">
        <f t="shared" si="2"/>
        <v>2003</v>
      </c>
      <c r="H22" s="16">
        <f t="shared" si="0"/>
        <v>967.92500000000018</v>
      </c>
      <c r="I22" s="5">
        <f t="shared" si="3"/>
        <v>-2.0896906347466881E-2</v>
      </c>
    </row>
    <row r="23" spans="3:9" x14ac:dyDescent="0.35">
      <c r="C23" s="4">
        <v>45261</v>
      </c>
      <c r="D23" s="16">
        <v>4769.83</v>
      </c>
      <c r="E23" s="12">
        <f t="shared" si="1"/>
        <v>-1.5647023619122291E-2</v>
      </c>
      <c r="G23">
        <f t="shared" si="2"/>
        <v>2004</v>
      </c>
      <c r="H23" s="16">
        <f t="shared" si="0"/>
        <v>1133.95</v>
      </c>
      <c r="I23" s="5">
        <f t="shared" si="3"/>
        <v>0.17152671952888898</v>
      </c>
    </row>
    <row r="24" spans="3:9" x14ac:dyDescent="0.35">
      <c r="C24" s="4">
        <v>45231</v>
      </c>
      <c r="D24" s="16">
        <v>4567.8</v>
      </c>
      <c r="E24" s="12">
        <f t="shared" si="1"/>
        <v>-4.2355807230026965E-2</v>
      </c>
      <c r="G24">
        <f t="shared" si="2"/>
        <v>2005</v>
      </c>
      <c r="H24" s="16">
        <f t="shared" si="0"/>
        <v>1207.7666666666667</v>
      </c>
      <c r="I24" s="5">
        <f t="shared" si="3"/>
        <v>6.5096932551405695E-2</v>
      </c>
    </row>
    <row r="25" spans="3:9" x14ac:dyDescent="0.35">
      <c r="C25" s="4">
        <v>45200</v>
      </c>
      <c r="D25" s="16">
        <v>4193.8</v>
      </c>
      <c r="E25" s="12">
        <f t="shared" si="1"/>
        <v>-8.1877490257892149E-2</v>
      </c>
      <c r="G25">
        <f t="shared" si="2"/>
        <v>2006</v>
      </c>
      <c r="H25" s="16">
        <f t="shared" si="0"/>
        <v>1318.3</v>
      </c>
      <c r="I25" s="5">
        <f t="shared" si="3"/>
        <v>9.1518781221538337E-2</v>
      </c>
    </row>
    <row r="26" spans="3:9" x14ac:dyDescent="0.35">
      <c r="C26" s="4">
        <v>45170</v>
      </c>
      <c r="D26" s="16">
        <v>4288.05</v>
      </c>
      <c r="E26" s="12">
        <f t="shared" si="1"/>
        <v>2.2473651580905196E-2</v>
      </c>
      <c r="G26">
        <f t="shared" si="2"/>
        <v>2007</v>
      </c>
      <c r="H26" s="16">
        <f t="shared" si="0"/>
        <v>1478.0999999999997</v>
      </c>
      <c r="I26" s="5">
        <f t="shared" si="3"/>
        <v>0.12121671850109972</v>
      </c>
    </row>
    <row r="27" spans="3:9" x14ac:dyDescent="0.35">
      <c r="C27" s="4">
        <v>45139</v>
      </c>
      <c r="D27" s="16">
        <v>4507.66</v>
      </c>
      <c r="E27" s="12">
        <f t="shared" si="1"/>
        <v>5.121442147363009E-2</v>
      </c>
      <c r="G27">
        <f t="shared" si="2"/>
        <v>2008</v>
      </c>
      <c r="H27" s="16">
        <f t="shared" si="0"/>
        <v>1215.2166666666667</v>
      </c>
      <c r="I27" s="5">
        <f t="shared" si="3"/>
        <v>-0.17785219764111559</v>
      </c>
    </row>
    <row r="28" spans="3:9" x14ac:dyDescent="0.35">
      <c r="C28" s="4">
        <v>45108</v>
      </c>
      <c r="D28" s="16">
        <v>4588.96</v>
      </c>
      <c r="E28" s="12">
        <f t="shared" si="1"/>
        <v>1.8035965445486246E-2</v>
      </c>
      <c r="G28">
        <f t="shared" si="2"/>
        <v>2009</v>
      </c>
      <c r="H28" s="16">
        <f t="shared" si="0"/>
        <v>948.51666666666677</v>
      </c>
      <c r="I28" s="5">
        <f t="shared" si="3"/>
        <v>-0.21946703605667017</v>
      </c>
    </row>
    <row r="29" spans="3:9" x14ac:dyDescent="0.35">
      <c r="C29" s="4">
        <v>45078</v>
      </c>
      <c r="D29" s="16">
        <v>4450.38</v>
      </c>
      <c r="E29" s="12">
        <f t="shared" si="1"/>
        <v>-3.0198563508943232E-2</v>
      </c>
      <c r="G29">
        <f t="shared" si="2"/>
        <v>2010</v>
      </c>
      <c r="H29" s="16">
        <f t="shared" si="0"/>
        <v>1130.675</v>
      </c>
      <c r="I29" s="5">
        <f t="shared" si="3"/>
        <v>0.19204547451283571</v>
      </c>
    </row>
    <row r="30" spans="3:9" x14ac:dyDescent="0.35">
      <c r="C30" s="4">
        <v>45047</v>
      </c>
      <c r="D30" s="16">
        <v>4179.83</v>
      </c>
      <c r="E30" s="12">
        <f t="shared" si="1"/>
        <v>-6.079256153407131E-2</v>
      </c>
      <c r="G30">
        <f t="shared" si="2"/>
        <v>2011</v>
      </c>
      <c r="H30" s="16">
        <f t="shared" si="0"/>
        <v>1280.75</v>
      </c>
      <c r="I30" s="5">
        <f t="shared" si="3"/>
        <v>0.13273044862582095</v>
      </c>
    </row>
    <row r="31" spans="3:9" x14ac:dyDescent="0.35">
      <c r="C31" s="4">
        <v>45017</v>
      </c>
      <c r="D31" s="16">
        <v>4169.4799999999996</v>
      </c>
      <c r="E31" s="12">
        <f t="shared" si="1"/>
        <v>-2.4761772607977406E-3</v>
      </c>
      <c r="G31">
        <f t="shared" si="2"/>
        <v>2012</v>
      </c>
      <c r="H31" s="16">
        <f t="shared" si="0"/>
        <v>1386.5166666666667</v>
      </c>
      <c r="I31" s="5">
        <f t="shared" si="3"/>
        <v>8.2581820547856122E-2</v>
      </c>
    </row>
    <row r="32" spans="3:9" x14ac:dyDescent="0.35">
      <c r="C32" s="4">
        <v>44986</v>
      </c>
      <c r="D32" s="16">
        <v>4109.3100000000004</v>
      </c>
      <c r="E32" s="12">
        <f t="shared" si="1"/>
        <v>-1.443105615088669E-2</v>
      </c>
      <c r="G32">
        <f t="shared" si="2"/>
        <v>2013</v>
      </c>
      <c r="H32" s="16">
        <f t="shared" si="0"/>
        <v>1652.2916666666667</v>
      </c>
      <c r="I32" s="5">
        <f t="shared" si="3"/>
        <v>0.19168539866091283</v>
      </c>
    </row>
    <row r="33" spans="3:9" x14ac:dyDescent="0.35">
      <c r="C33" s="4">
        <v>44958</v>
      </c>
      <c r="D33" s="16">
        <v>3970.15</v>
      </c>
      <c r="E33" s="12">
        <f t="shared" si="1"/>
        <v>-3.3864566070702984E-2</v>
      </c>
      <c r="G33">
        <f t="shared" si="2"/>
        <v>2014</v>
      </c>
      <c r="H33" s="16">
        <f t="shared" si="0"/>
        <v>1944.415</v>
      </c>
      <c r="I33" s="5">
        <f t="shared" si="3"/>
        <v>0.17679889042995822</v>
      </c>
    </row>
    <row r="34" spans="3:9" x14ac:dyDescent="0.35">
      <c r="C34" s="4">
        <v>44927</v>
      </c>
      <c r="D34" s="16">
        <v>4076.6</v>
      </c>
      <c r="E34" s="12">
        <f t="shared" si="1"/>
        <v>2.6812588945001936E-2</v>
      </c>
      <c r="G34">
        <f t="shared" si="2"/>
        <v>2015</v>
      </c>
      <c r="H34" s="16">
        <f t="shared" si="0"/>
        <v>2051.9291666666668</v>
      </c>
      <c r="I34" s="5">
        <f t="shared" si="3"/>
        <v>5.5293837306679361E-2</v>
      </c>
    </row>
    <row r="35" spans="3:9" x14ac:dyDescent="0.35">
      <c r="C35" s="4">
        <v>44896</v>
      </c>
      <c r="D35" s="16">
        <v>3839.5</v>
      </c>
      <c r="E35" s="12">
        <f t="shared" si="1"/>
        <v>-5.8161212775352022E-2</v>
      </c>
      <c r="G35">
        <f t="shared" si="2"/>
        <v>2016</v>
      </c>
      <c r="H35" s="16">
        <f t="shared" si="0"/>
        <v>2105.8283333333334</v>
      </c>
      <c r="I35" s="5">
        <f t="shared" si="3"/>
        <v>2.6267557156578247E-2</v>
      </c>
    </row>
    <row r="36" spans="3:9" x14ac:dyDescent="0.35">
      <c r="C36" s="4">
        <v>44866</v>
      </c>
      <c r="D36" s="16">
        <v>4080.11</v>
      </c>
      <c r="E36" s="12">
        <f t="shared" si="1"/>
        <v>6.2667013934106119E-2</v>
      </c>
      <c r="G36">
        <f t="shared" si="2"/>
        <v>2017</v>
      </c>
      <c r="H36" s="16">
        <f t="shared" si="0"/>
        <v>2465.2000000000003</v>
      </c>
      <c r="I36" s="5">
        <f t="shared" si="3"/>
        <v>0.17065572771443072</v>
      </c>
    </row>
    <row r="37" spans="3:9" x14ac:dyDescent="0.35">
      <c r="C37" s="4">
        <v>44835</v>
      </c>
      <c r="D37" s="16">
        <v>3871.98</v>
      </c>
      <c r="E37" s="12">
        <f t="shared" si="1"/>
        <v>-5.1010879608638038E-2</v>
      </c>
      <c r="G37">
        <f t="shared" si="2"/>
        <v>2018</v>
      </c>
      <c r="H37" s="16">
        <f t="shared" si="0"/>
        <v>2738.3958333333326</v>
      </c>
      <c r="I37" s="5">
        <f t="shared" si="3"/>
        <v>0.11082096111201212</v>
      </c>
    </row>
    <row r="38" spans="3:9" x14ac:dyDescent="0.35">
      <c r="C38" s="4">
        <v>44805</v>
      </c>
      <c r="D38" s="16">
        <v>3585.62</v>
      </c>
      <c r="E38" s="12">
        <f t="shared" si="1"/>
        <v>-7.3956993579512353E-2</v>
      </c>
      <c r="G38">
        <f t="shared" si="2"/>
        <v>2019</v>
      </c>
      <c r="H38" s="16">
        <f t="shared" si="0"/>
        <v>2937.9616666666666</v>
      </c>
      <c r="I38" s="5">
        <f t="shared" si="3"/>
        <v>7.2876912425918761E-2</v>
      </c>
    </row>
    <row r="39" spans="3:9" x14ac:dyDescent="0.35">
      <c r="C39" s="4">
        <v>44774</v>
      </c>
      <c r="D39" s="16">
        <v>3955</v>
      </c>
      <c r="E39" s="12">
        <f t="shared" si="1"/>
        <v>0.10301705144438067</v>
      </c>
      <c r="G39">
        <f t="shared" si="2"/>
        <v>2020</v>
      </c>
      <c r="H39" s="16">
        <f t="shared" si="0"/>
        <v>3216.9541666666664</v>
      </c>
      <c r="I39" s="5">
        <f t="shared" si="3"/>
        <v>9.4961245807041905E-2</v>
      </c>
    </row>
    <row r="40" spans="3:9" x14ac:dyDescent="0.35">
      <c r="C40" s="4">
        <v>44743</v>
      </c>
      <c r="D40" s="16">
        <v>4130.29</v>
      </c>
      <c r="E40" s="12">
        <f t="shared" si="1"/>
        <v>4.432111251580273E-2</v>
      </c>
      <c r="G40">
        <f t="shared" si="2"/>
        <v>2021</v>
      </c>
      <c r="H40" s="16">
        <f t="shared" si="0"/>
        <v>4278.7583333333332</v>
      </c>
      <c r="I40" s="5">
        <f t="shared" si="3"/>
        <v>0.3300650589519849</v>
      </c>
    </row>
    <row r="41" spans="3:9" x14ac:dyDescent="0.35">
      <c r="C41" s="4">
        <v>44713</v>
      </c>
      <c r="D41" s="16">
        <v>3785.38</v>
      </c>
      <c r="E41" s="12">
        <f t="shared" si="1"/>
        <v>-8.3507453471790116E-2</v>
      </c>
      <c r="G41">
        <f t="shared" si="2"/>
        <v>2022</v>
      </c>
      <c r="H41" s="16">
        <f t="shared" si="0"/>
        <v>4077.6550000000002</v>
      </c>
      <c r="I41" s="5">
        <f t="shared" si="3"/>
        <v>-4.7000395363919756E-2</v>
      </c>
    </row>
    <row r="42" spans="3:9" x14ac:dyDescent="0.35">
      <c r="C42" s="4">
        <v>44682</v>
      </c>
      <c r="D42" s="16">
        <v>4132.1499999999996</v>
      </c>
      <c r="E42" s="12">
        <f t="shared" si="1"/>
        <v>9.1607711775303802E-2</v>
      </c>
      <c r="G42">
        <f t="shared" si="2"/>
        <v>2023</v>
      </c>
      <c r="H42" s="16">
        <f t="shared" si="0"/>
        <v>4322.6541666666662</v>
      </c>
      <c r="I42" s="5">
        <f t="shared" si="3"/>
        <v>6.0083348558587213E-2</v>
      </c>
    </row>
    <row r="43" spans="3:9" x14ac:dyDescent="0.35">
      <c r="C43" s="4">
        <v>44652</v>
      </c>
      <c r="D43" s="16">
        <v>4131.93</v>
      </c>
      <c r="E43" s="12">
        <f t="shared" si="1"/>
        <v>-5.3241048848517991E-5</v>
      </c>
      <c r="G43">
        <f t="shared" si="2"/>
        <v>2024</v>
      </c>
      <c r="H43" s="16">
        <f t="shared" si="0"/>
        <v>5460.2158333333336</v>
      </c>
      <c r="I43" s="5">
        <f t="shared" si="3"/>
        <v>0.26316277518538489</v>
      </c>
    </row>
    <row r="44" spans="3:9" x14ac:dyDescent="0.35">
      <c r="C44" s="4">
        <v>44621</v>
      </c>
      <c r="D44" s="16">
        <v>4530.41</v>
      </c>
      <c r="E44" s="12">
        <f t="shared" si="1"/>
        <v>9.6439194274830387E-2</v>
      </c>
      <c r="G44">
        <f t="shared" si="2"/>
        <v>2025</v>
      </c>
      <c r="H44" s="16">
        <f t="shared" si="0"/>
        <v>5876.793333333334</v>
      </c>
      <c r="I44" s="5">
        <f t="shared" si="3"/>
        <v>7.6293229556401831E-2</v>
      </c>
    </row>
    <row r="45" spans="3:9" x14ac:dyDescent="0.35">
      <c r="C45" s="4">
        <v>44593</v>
      </c>
      <c r="D45" s="16">
        <v>4373.9399999999996</v>
      </c>
      <c r="E45" s="12">
        <f t="shared" si="1"/>
        <v>-3.4537712922230068E-2</v>
      </c>
    </row>
    <row r="46" spans="3:9" x14ac:dyDescent="0.35">
      <c r="C46" s="4">
        <v>44562</v>
      </c>
      <c r="D46" s="16">
        <v>4515.55</v>
      </c>
      <c r="E46" s="12">
        <f t="shared" si="1"/>
        <v>3.2375844204538762E-2</v>
      </c>
    </row>
    <row r="47" spans="3:9" x14ac:dyDescent="0.35">
      <c r="C47" s="4">
        <v>44531</v>
      </c>
      <c r="D47" s="16">
        <v>4766.18</v>
      </c>
      <c r="E47" s="12">
        <f t="shared" si="1"/>
        <v>5.550375923198736E-2</v>
      </c>
    </row>
    <row r="48" spans="3:9" x14ac:dyDescent="0.35">
      <c r="C48" s="4">
        <v>44501</v>
      </c>
      <c r="D48" s="16">
        <v>4567</v>
      </c>
      <c r="E48" s="12">
        <f t="shared" si="1"/>
        <v>-4.1790280686000214E-2</v>
      </c>
    </row>
    <row r="49" spans="3:5" x14ac:dyDescent="0.35">
      <c r="C49" s="4">
        <v>44470</v>
      </c>
      <c r="D49" s="16">
        <v>4605.38</v>
      </c>
      <c r="E49" s="12">
        <f t="shared" si="1"/>
        <v>8.403766148456393E-3</v>
      </c>
    </row>
    <row r="50" spans="3:5" x14ac:dyDescent="0.35">
      <c r="C50" s="4">
        <v>44440</v>
      </c>
      <c r="D50" s="16">
        <v>4307.54</v>
      </c>
      <c r="E50" s="12">
        <f t="shared" si="1"/>
        <v>-6.4672187745636656E-2</v>
      </c>
    </row>
    <row r="51" spans="3:5" x14ac:dyDescent="0.35">
      <c r="C51" s="4">
        <v>44409</v>
      </c>
      <c r="D51" s="16">
        <v>4522.68</v>
      </c>
      <c r="E51" s="12">
        <f t="shared" si="1"/>
        <v>4.9944980197514255E-2</v>
      </c>
    </row>
    <row r="52" spans="3:5" x14ac:dyDescent="0.35">
      <c r="C52" s="4">
        <v>44378</v>
      </c>
      <c r="D52" s="16">
        <v>4395.26</v>
      </c>
      <c r="E52" s="12">
        <f t="shared" si="1"/>
        <v>-2.8173560809077847E-2</v>
      </c>
    </row>
    <row r="53" spans="3:5" x14ac:dyDescent="0.35">
      <c r="C53" s="4">
        <v>44348</v>
      </c>
      <c r="D53" s="16">
        <v>4297.5</v>
      </c>
      <c r="E53" s="12">
        <f t="shared" si="1"/>
        <v>-2.2242142671878407E-2</v>
      </c>
    </row>
    <row r="54" spans="3:5" x14ac:dyDescent="0.35">
      <c r="C54" s="4">
        <v>44317</v>
      </c>
      <c r="D54" s="16">
        <v>4204.1099999999997</v>
      </c>
      <c r="E54" s="12">
        <f t="shared" si="1"/>
        <v>-2.1731239092495747E-2</v>
      </c>
    </row>
    <row r="55" spans="3:5" x14ac:dyDescent="0.35">
      <c r="C55" s="4">
        <v>44287</v>
      </c>
      <c r="D55" s="16">
        <v>4181.17</v>
      </c>
      <c r="E55" s="12">
        <f t="shared" si="1"/>
        <v>-5.4565651231769374E-3</v>
      </c>
    </row>
    <row r="56" spans="3:5" x14ac:dyDescent="0.35">
      <c r="C56" s="4">
        <v>44256</v>
      </c>
      <c r="D56" s="16">
        <v>3972.89</v>
      </c>
      <c r="E56" s="12">
        <f t="shared" si="1"/>
        <v>-4.9813808096776824E-2</v>
      </c>
    </row>
    <row r="57" spans="3:5" x14ac:dyDescent="0.35">
      <c r="C57" s="4">
        <v>44228</v>
      </c>
      <c r="D57" s="16">
        <v>3811.15</v>
      </c>
      <c r="E57" s="12">
        <f t="shared" si="1"/>
        <v>-4.0710918248428651E-2</v>
      </c>
    </row>
    <row r="58" spans="3:5" x14ac:dyDescent="0.35">
      <c r="C58" s="4">
        <v>44197</v>
      </c>
      <c r="D58" s="16">
        <v>3714.24</v>
      </c>
      <c r="E58" s="12">
        <f t="shared" si="1"/>
        <v>-2.5428020413786001E-2</v>
      </c>
    </row>
    <row r="59" spans="3:5" x14ac:dyDescent="0.35">
      <c r="C59" s="4">
        <v>44166</v>
      </c>
      <c r="D59" s="16">
        <v>3756.07</v>
      </c>
      <c r="E59" s="12">
        <f t="shared" si="1"/>
        <v>1.1262061686913238E-2</v>
      </c>
    </row>
    <row r="60" spans="3:5" x14ac:dyDescent="0.35">
      <c r="C60" s="4">
        <v>44136</v>
      </c>
      <c r="D60" s="16">
        <v>3621.63</v>
      </c>
      <c r="E60" s="12">
        <f t="shared" si="1"/>
        <v>-3.5792730167435671E-2</v>
      </c>
    </row>
    <row r="61" spans="3:5" x14ac:dyDescent="0.35">
      <c r="C61" s="4">
        <v>44105</v>
      </c>
      <c r="D61" s="16">
        <v>3269.96</v>
      </c>
      <c r="E61" s="12">
        <f t="shared" si="1"/>
        <v>-9.7102685807219369E-2</v>
      </c>
    </row>
    <row r="62" spans="3:5" x14ac:dyDescent="0.35">
      <c r="C62" s="4">
        <v>44075</v>
      </c>
      <c r="D62" s="16">
        <v>3363</v>
      </c>
      <c r="E62" s="12">
        <f t="shared" si="1"/>
        <v>2.8452947436665932E-2</v>
      </c>
    </row>
    <row r="63" spans="3:5" x14ac:dyDescent="0.35">
      <c r="C63" s="4">
        <v>44044</v>
      </c>
      <c r="D63" s="16">
        <v>3500.31</v>
      </c>
      <c r="E63" s="12">
        <f t="shared" si="1"/>
        <v>4.0829616413916137E-2</v>
      </c>
    </row>
    <row r="64" spans="3:5" x14ac:dyDescent="0.35">
      <c r="C64" s="4">
        <v>44013</v>
      </c>
      <c r="D64" s="16">
        <v>3271.12</v>
      </c>
      <c r="E64" s="12">
        <f t="shared" si="1"/>
        <v>-6.547705774631396E-2</v>
      </c>
    </row>
    <row r="65" spans="3:5" x14ac:dyDescent="0.35">
      <c r="C65" s="4">
        <v>43983</v>
      </c>
      <c r="D65" s="16">
        <v>3100.29</v>
      </c>
      <c r="E65" s="12">
        <f t="shared" si="1"/>
        <v>-5.2223703196458637E-2</v>
      </c>
    </row>
    <row r="66" spans="3:5" x14ac:dyDescent="0.35">
      <c r="C66" s="4">
        <v>43952</v>
      </c>
      <c r="D66" s="16">
        <v>3044.31</v>
      </c>
      <c r="E66" s="12">
        <f t="shared" si="1"/>
        <v>-1.8056375371336197E-2</v>
      </c>
    </row>
    <row r="67" spans="3:5" x14ac:dyDescent="0.35">
      <c r="C67" s="4">
        <v>43922</v>
      </c>
      <c r="D67" s="16">
        <v>2912.43</v>
      </c>
      <c r="E67" s="12">
        <f t="shared" si="1"/>
        <v>-4.3320161218798336E-2</v>
      </c>
    </row>
    <row r="68" spans="3:5" x14ac:dyDescent="0.35">
      <c r="C68" s="4">
        <v>43891</v>
      </c>
      <c r="D68" s="16">
        <v>2584.59</v>
      </c>
      <c r="E68" s="12">
        <f t="shared" si="1"/>
        <v>-0.11256579557276902</v>
      </c>
    </row>
    <row r="69" spans="3:5" x14ac:dyDescent="0.35">
      <c r="C69" s="4">
        <v>43862</v>
      </c>
      <c r="D69" s="16">
        <v>2954.22</v>
      </c>
      <c r="E69" s="12">
        <f t="shared" si="1"/>
        <v>0.14301301173493663</v>
      </c>
    </row>
    <row r="70" spans="3:5" x14ac:dyDescent="0.35">
      <c r="C70" s="4">
        <v>43831</v>
      </c>
      <c r="D70" s="16">
        <v>3225.52</v>
      </c>
      <c r="E70" s="12">
        <f t="shared" si="1"/>
        <v>9.1834731333482411E-2</v>
      </c>
    </row>
    <row r="71" spans="3:5" x14ac:dyDescent="0.35">
      <c r="C71" s="4">
        <v>43800</v>
      </c>
      <c r="D71" s="16">
        <v>3230.78</v>
      </c>
      <c r="E71" s="12">
        <f t="shared" ref="E71:E134" si="4">(D71/D70)-1</f>
        <v>1.6307448101391397E-3</v>
      </c>
    </row>
    <row r="72" spans="3:5" x14ac:dyDescent="0.35">
      <c r="C72" s="4">
        <v>43770</v>
      </c>
      <c r="D72" s="16">
        <v>3140.98</v>
      </c>
      <c r="E72" s="12">
        <f t="shared" si="4"/>
        <v>-2.7795145444753366E-2</v>
      </c>
    </row>
    <row r="73" spans="3:5" x14ac:dyDescent="0.35">
      <c r="C73" s="4">
        <v>43739</v>
      </c>
      <c r="D73" s="16">
        <v>3037.56</v>
      </c>
      <c r="E73" s="12">
        <f t="shared" si="4"/>
        <v>-3.2926029455774941E-2</v>
      </c>
    </row>
    <row r="74" spans="3:5" x14ac:dyDescent="0.35">
      <c r="C74" s="4">
        <v>43709</v>
      </c>
      <c r="D74" s="16">
        <v>2976.74</v>
      </c>
      <c r="E74" s="12">
        <f t="shared" si="4"/>
        <v>-2.0022649758358768E-2</v>
      </c>
    </row>
    <row r="75" spans="3:5" x14ac:dyDescent="0.35">
      <c r="C75" s="4">
        <v>43678</v>
      </c>
      <c r="D75" s="16">
        <v>2926.46</v>
      </c>
      <c r="E75" s="12">
        <f t="shared" si="4"/>
        <v>-1.6890961252914227E-2</v>
      </c>
    </row>
    <row r="76" spans="3:5" x14ac:dyDescent="0.35">
      <c r="C76" s="4">
        <v>43647</v>
      </c>
      <c r="D76" s="16">
        <v>2980.38</v>
      </c>
      <c r="E76" s="12">
        <f t="shared" si="4"/>
        <v>1.8424991286400738E-2</v>
      </c>
    </row>
    <row r="77" spans="3:5" x14ac:dyDescent="0.35">
      <c r="C77" s="4">
        <v>43617</v>
      </c>
      <c r="D77" s="16">
        <v>2941.76</v>
      </c>
      <c r="E77" s="12">
        <f t="shared" si="4"/>
        <v>-1.2958079171112358E-2</v>
      </c>
    </row>
    <row r="78" spans="3:5" x14ac:dyDescent="0.35">
      <c r="C78" s="4">
        <v>43586</v>
      </c>
      <c r="D78" s="16">
        <v>2752.06</v>
      </c>
      <c r="E78" s="12">
        <f t="shared" si="4"/>
        <v>-6.448520613510289E-2</v>
      </c>
    </row>
    <row r="79" spans="3:5" x14ac:dyDescent="0.35">
      <c r="C79" s="4">
        <v>43556</v>
      </c>
      <c r="D79" s="16">
        <v>2945.83</v>
      </c>
      <c r="E79" s="12">
        <f t="shared" si="4"/>
        <v>7.0409075383530917E-2</v>
      </c>
    </row>
    <row r="80" spans="3:5" x14ac:dyDescent="0.35">
      <c r="C80" s="4">
        <v>43525</v>
      </c>
      <c r="D80" s="16">
        <v>2834.4</v>
      </c>
      <c r="E80" s="12">
        <f t="shared" si="4"/>
        <v>-3.7826351147214776E-2</v>
      </c>
    </row>
    <row r="81" spans="3:5" x14ac:dyDescent="0.35">
      <c r="C81" s="4">
        <v>43497</v>
      </c>
      <c r="D81" s="16">
        <v>2784.49</v>
      </c>
      <c r="E81" s="12">
        <f t="shared" si="4"/>
        <v>-1.7608664973186694E-2</v>
      </c>
    </row>
    <row r="82" spans="3:5" x14ac:dyDescent="0.35">
      <c r="C82" s="4">
        <v>43466</v>
      </c>
      <c r="D82" s="16">
        <v>2704.1</v>
      </c>
      <c r="E82" s="12">
        <f t="shared" si="4"/>
        <v>-2.8870636992770593E-2</v>
      </c>
    </row>
    <row r="83" spans="3:5" x14ac:dyDescent="0.35">
      <c r="C83" s="4">
        <v>43435</v>
      </c>
      <c r="D83" s="16">
        <v>2506.85</v>
      </c>
      <c r="E83" s="12">
        <f t="shared" si="4"/>
        <v>-7.2944787544839351E-2</v>
      </c>
    </row>
    <row r="84" spans="3:5" x14ac:dyDescent="0.35">
      <c r="C84" s="4">
        <v>43405</v>
      </c>
      <c r="D84" s="16">
        <v>2760.17</v>
      </c>
      <c r="E84" s="12">
        <f t="shared" si="4"/>
        <v>0.10105111993138816</v>
      </c>
    </row>
    <row r="85" spans="3:5" x14ac:dyDescent="0.35">
      <c r="C85" s="4">
        <v>43374</v>
      </c>
      <c r="D85" s="16">
        <v>2711.74</v>
      </c>
      <c r="E85" s="12">
        <f t="shared" si="4"/>
        <v>-1.754602071611544E-2</v>
      </c>
    </row>
    <row r="86" spans="3:5" x14ac:dyDescent="0.35">
      <c r="C86" s="4">
        <v>43344</v>
      </c>
      <c r="D86" s="16">
        <v>2913.98</v>
      </c>
      <c r="E86" s="12">
        <f t="shared" si="4"/>
        <v>7.4579421330953632E-2</v>
      </c>
    </row>
    <row r="87" spans="3:5" x14ac:dyDescent="0.35">
      <c r="C87" s="4">
        <v>43313</v>
      </c>
      <c r="D87" s="16">
        <v>2901.52</v>
      </c>
      <c r="E87" s="12">
        <f t="shared" si="4"/>
        <v>-4.2759387504375246E-3</v>
      </c>
    </row>
    <row r="88" spans="3:5" x14ac:dyDescent="0.35">
      <c r="C88" s="4">
        <v>43282</v>
      </c>
      <c r="D88" s="16">
        <v>2816.29</v>
      </c>
      <c r="E88" s="12">
        <f t="shared" si="4"/>
        <v>-2.9374259009071091E-2</v>
      </c>
    </row>
    <row r="89" spans="3:5" x14ac:dyDescent="0.35">
      <c r="C89" s="4">
        <v>43252</v>
      </c>
      <c r="D89" s="16">
        <v>2718.37</v>
      </c>
      <c r="E89" s="12">
        <f t="shared" si="4"/>
        <v>-3.4769146643278903E-2</v>
      </c>
    </row>
    <row r="90" spans="3:5" x14ac:dyDescent="0.35">
      <c r="C90" s="4">
        <v>43221</v>
      </c>
      <c r="D90" s="16">
        <v>2705.27</v>
      </c>
      <c r="E90" s="12">
        <f t="shared" si="4"/>
        <v>-4.8190643657779475E-3</v>
      </c>
    </row>
    <row r="91" spans="3:5" x14ac:dyDescent="0.35">
      <c r="C91" s="4">
        <v>43191</v>
      </c>
      <c r="D91" s="16">
        <v>2648.05</v>
      </c>
      <c r="E91" s="12">
        <f t="shared" si="4"/>
        <v>-2.1151308372177158E-2</v>
      </c>
    </row>
    <row r="92" spans="3:5" x14ac:dyDescent="0.35">
      <c r="C92" s="4">
        <v>43160</v>
      </c>
      <c r="D92" s="16">
        <v>2640.87</v>
      </c>
      <c r="E92" s="12">
        <f t="shared" si="4"/>
        <v>-2.7114291648572264E-3</v>
      </c>
    </row>
    <row r="93" spans="3:5" x14ac:dyDescent="0.35">
      <c r="C93" s="4">
        <v>43132</v>
      </c>
      <c r="D93" s="16">
        <v>2713.83</v>
      </c>
      <c r="E93" s="12">
        <f t="shared" si="4"/>
        <v>2.762725919867326E-2</v>
      </c>
    </row>
    <row r="94" spans="3:5" x14ac:dyDescent="0.35">
      <c r="C94" s="4">
        <v>43101</v>
      </c>
      <c r="D94" s="16">
        <v>2823.81</v>
      </c>
      <c r="E94" s="12">
        <f t="shared" si="4"/>
        <v>4.0525751428792445E-2</v>
      </c>
    </row>
    <row r="95" spans="3:5" x14ac:dyDescent="0.35">
      <c r="C95" s="4">
        <v>43070</v>
      </c>
      <c r="D95" s="16">
        <v>2673.61</v>
      </c>
      <c r="E95" s="12">
        <f t="shared" si="4"/>
        <v>-5.3190547522673159E-2</v>
      </c>
    </row>
    <row r="96" spans="3:5" x14ac:dyDescent="0.35">
      <c r="C96" s="4">
        <v>43040</v>
      </c>
      <c r="D96" s="16">
        <v>2647.58</v>
      </c>
      <c r="E96" s="12">
        <f t="shared" si="4"/>
        <v>-9.7359001499845998E-3</v>
      </c>
    </row>
    <row r="97" spans="3:5" x14ac:dyDescent="0.35">
      <c r="C97" s="4">
        <v>43009</v>
      </c>
      <c r="D97" s="16">
        <v>2575.2600000000002</v>
      </c>
      <c r="E97" s="12">
        <f t="shared" si="4"/>
        <v>-2.7315510768324169E-2</v>
      </c>
    </row>
    <row r="98" spans="3:5" x14ac:dyDescent="0.35">
      <c r="C98" s="4">
        <v>42979</v>
      </c>
      <c r="D98" s="16">
        <v>2519.36</v>
      </c>
      <c r="E98" s="12">
        <f t="shared" si="4"/>
        <v>-2.1706546135147553E-2</v>
      </c>
    </row>
    <row r="99" spans="3:5" x14ac:dyDescent="0.35">
      <c r="C99" s="4">
        <v>42948</v>
      </c>
      <c r="D99" s="16">
        <v>2471.65</v>
      </c>
      <c r="E99" s="12">
        <f t="shared" si="4"/>
        <v>-1.8937349168042683E-2</v>
      </c>
    </row>
    <row r="100" spans="3:5" x14ac:dyDescent="0.35">
      <c r="C100" s="4">
        <v>42917</v>
      </c>
      <c r="D100" s="16">
        <v>2470.3000000000002</v>
      </c>
      <c r="E100" s="12">
        <f t="shared" si="4"/>
        <v>-5.4619383812426481E-4</v>
      </c>
    </row>
    <row r="101" spans="3:5" x14ac:dyDescent="0.35">
      <c r="C101" s="4">
        <v>42887</v>
      </c>
      <c r="D101" s="16">
        <v>2423.41</v>
      </c>
      <c r="E101" s="12">
        <f t="shared" si="4"/>
        <v>-1.8981500222645109E-2</v>
      </c>
    </row>
    <row r="102" spans="3:5" x14ac:dyDescent="0.35">
      <c r="C102" s="4">
        <v>42856</v>
      </c>
      <c r="D102" s="16">
        <v>2411.8000000000002</v>
      </c>
      <c r="E102" s="12">
        <f t="shared" si="4"/>
        <v>-4.7907700306591972E-3</v>
      </c>
    </row>
    <row r="103" spans="3:5" x14ac:dyDescent="0.35">
      <c r="C103" s="4">
        <v>42826</v>
      </c>
      <c r="D103" s="16">
        <v>2384.1999999999998</v>
      </c>
      <c r="E103" s="12">
        <f t="shared" si="4"/>
        <v>-1.1443734969732278E-2</v>
      </c>
    </row>
    <row r="104" spans="3:5" x14ac:dyDescent="0.35">
      <c r="C104" s="4">
        <v>42795</v>
      </c>
      <c r="D104" s="16">
        <v>2362.7199999999998</v>
      </c>
      <c r="E104" s="12">
        <f t="shared" si="4"/>
        <v>-9.0093112993876456E-3</v>
      </c>
    </row>
    <row r="105" spans="3:5" x14ac:dyDescent="0.35">
      <c r="C105" s="4">
        <v>42767</v>
      </c>
      <c r="D105" s="16">
        <v>2363.64</v>
      </c>
      <c r="E105" s="12">
        <f t="shared" si="4"/>
        <v>3.8938172953217887E-4</v>
      </c>
    </row>
    <row r="106" spans="3:5" x14ac:dyDescent="0.35">
      <c r="C106" s="4">
        <v>42736</v>
      </c>
      <c r="D106" s="16">
        <v>2278.87</v>
      </c>
      <c r="E106" s="12">
        <f t="shared" si="4"/>
        <v>-3.586417559357602E-2</v>
      </c>
    </row>
    <row r="107" spans="3:5" x14ac:dyDescent="0.35">
      <c r="C107" s="4">
        <v>42705</v>
      </c>
      <c r="D107" s="16">
        <v>2238.83</v>
      </c>
      <c r="E107" s="12">
        <f t="shared" si="4"/>
        <v>-1.7570111502630659E-2</v>
      </c>
    </row>
    <row r="108" spans="3:5" x14ac:dyDescent="0.35">
      <c r="C108" s="4">
        <v>42675</v>
      </c>
      <c r="D108" s="16">
        <v>2198.81</v>
      </c>
      <c r="E108" s="12">
        <f t="shared" si="4"/>
        <v>-1.7875408137285942E-2</v>
      </c>
    </row>
    <row r="109" spans="3:5" x14ac:dyDescent="0.35">
      <c r="C109" s="4">
        <v>42644</v>
      </c>
      <c r="D109" s="16">
        <v>2126.15</v>
      </c>
      <c r="E109" s="12">
        <f t="shared" si="4"/>
        <v>-3.3045147147775289E-2</v>
      </c>
    </row>
    <row r="110" spans="3:5" x14ac:dyDescent="0.35">
      <c r="C110" s="4">
        <v>42614</v>
      </c>
      <c r="D110" s="16">
        <v>2168.27</v>
      </c>
      <c r="E110" s="12">
        <f t="shared" si="4"/>
        <v>1.9810455518190162E-2</v>
      </c>
    </row>
    <row r="111" spans="3:5" x14ac:dyDescent="0.35">
      <c r="C111" s="4">
        <v>42583</v>
      </c>
      <c r="D111" s="16">
        <v>2170.9499999999998</v>
      </c>
      <c r="E111" s="12">
        <f t="shared" si="4"/>
        <v>1.2360084306843877E-3</v>
      </c>
    </row>
    <row r="112" spans="3:5" x14ac:dyDescent="0.35">
      <c r="C112" s="4">
        <v>42552</v>
      </c>
      <c r="D112" s="16">
        <v>2173.6</v>
      </c>
      <c r="E112" s="12">
        <f t="shared" si="4"/>
        <v>1.220663764711416E-3</v>
      </c>
    </row>
    <row r="113" spans="3:5" x14ac:dyDescent="0.35">
      <c r="C113" s="4">
        <v>42522</v>
      </c>
      <c r="D113" s="16">
        <v>2098.86</v>
      </c>
      <c r="E113" s="12">
        <f t="shared" si="4"/>
        <v>-3.4385351490614502E-2</v>
      </c>
    </row>
    <row r="114" spans="3:5" x14ac:dyDescent="0.35">
      <c r="C114" s="4">
        <v>42491</v>
      </c>
      <c r="D114" s="16">
        <v>2096.96</v>
      </c>
      <c r="E114" s="12">
        <f t="shared" si="4"/>
        <v>-9.0525332799717972E-4</v>
      </c>
    </row>
    <row r="115" spans="3:5" x14ac:dyDescent="0.35">
      <c r="C115" s="4">
        <v>42461</v>
      </c>
      <c r="D115" s="16">
        <v>2065.3000000000002</v>
      </c>
      <c r="E115" s="12">
        <f t="shared" si="4"/>
        <v>-1.5098046696169654E-2</v>
      </c>
    </row>
    <row r="116" spans="3:5" x14ac:dyDescent="0.35">
      <c r="C116" s="4">
        <v>42430</v>
      </c>
      <c r="D116" s="16">
        <v>2059.7399999999998</v>
      </c>
      <c r="E116" s="12">
        <f t="shared" si="4"/>
        <v>-2.6921028422023374E-3</v>
      </c>
    </row>
    <row r="117" spans="3:5" x14ac:dyDescent="0.35">
      <c r="C117" s="4">
        <v>42401</v>
      </c>
      <c r="D117" s="16">
        <v>1932.23</v>
      </c>
      <c r="E117" s="12">
        <f t="shared" si="4"/>
        <v>-6.1905871614863939E-2</v>
      </c>
    </row>
    <row r="118" spans="3:5" x14ac:dyDescent="0.35">
      <c r="C118" s="4">
        <v>42370</v>
      </c>
      <c r="D118" s="16">
        <v>1940.24</v>
      </c>
      <c r="E118" s="12">
        <f t="shared" si="4"/>
        <v>4.1454692246782887E-3</v>
      </c>
    </row>
    <row r="119" spans="3:5" x14ac:dyDescent="0.35">
      <c r="C119" s="4">
        <v>42339</v>
      </c>
      <c r="D119" s="16">
        <v>2043.94</v>
      </c>
      <c r="E119" s="12">
        <f t="shared" si="4"/>
        <v>5.3446996247886958E-2</v>
      </c>
    </row>
    <row r="120" spans="3:5" x14ac:dyDescent="0.35">
      <c r="C120" s="4">
        <v>42309</v>
      </c>
      <c r="D120" s="16">
        <v>2080.41</v>
      </c>
      <c r="E120" s="12">
        <f t="shared" si="4"/>
        <v>1.7842989520240327E-2</v>
      </c>
    </row>
    <row r="121" spans="3:5" x14ac:dyDescent="0.35">
      <c r="C121" s="4">
        <v>42278</v>
      </c>
      <c r="D121" s="16">
        <v>2079.36</v>
      </c>
      <c r="E121" s="12">
        <f t="shared" si="4"/>
        <v>-5.0470820655534876E-4</v>
      </c>
    </row>
    <row r="122" spans="3:5" x14ac:dyDescent="0.35">
      <c r="C122" s="4">
        <v>42248</v>
      </c>
      <c r="D122" s="16">
        <v>1920.03</v>
      </c>
      <c r="E122" s="12">
        <f t="shared" si="4"/>
        <v>-7.6624538319483015E-2</v>
      </c>
    </row>
    <row r="123" spans="3:5" x14ac:dyDescent="0.35">
      <c r="C123" s="4">
        <v>42217</v>
      </c>
      <c r="D123" s="16">
        <v>1972.18</v>
      </c>
      <c r="E123" s="12">
        <f t="shared" si="4"/>
        <v>2.7161033942177948E-2</v>
      </c>
    </row>
    <row r="124" spans="3:5" x14ac:dyDescent="0.35">
      <c r="C124" s="4">
        <v>42186</v>
      </c>
      <c r="D124" s="16">
        <v>2103.84</v>
      </c>
      <c r="E124" s="12">
        <f t="shared" si="4"/>
        <v>6.6758612297052045E-2</v>
      </c>
    </row>
    <row r="125" spans="3:5" x14ac:dyDescent="0.35">
      <c r="C125" s="4">
        <v>42156</v>
      </c>
      <c r="D125" s="16">
        <v>2063.11</v>
      </c>
      <c r="E125" s="12">
        <f t="shared" si="4"/>
        <v>-1.9359837249981027E-2</v>
      </c>
    </row>
    <row r="126" spans="3:5" x14ac:dyDescent="0.35">
      <c r="C126" s="4">
        <v>42125</v>
      </c>
      <c r="D126" s="16">
        <v>2107.39</v>
      </c>
      <c r="E126" s="12">
        <f t="shared" si="4"/>
        <v>2.1462743140210572E-2</v>
      </c>
    </row>
    <row r="127" spans="3:5" x14ac:dyDescent="0.35">
      <c r="C127" s="4">
        <v>42095</v>
      </c>
      <c r="D127" s="16">
        <v>2085.5100000000002</v>
      </c>
      <c r="E127" s="12">
        <f t="shared" si="4"/>
        <v>-1.0382511068193212E-2</v>
      </c>
    </row>
    <row r="128" spans="3:5" x14ac:dyDescent="0.35">
      <c r="C128" s="4">
        <v>42064</v>
      </c>
      <c r="D128" s="16">
        <v>2067.89</v>
      </c>
      <c r="E128" s="12">
        <f t="shared" si="4"/>
        <v>-8.4487727222599673E-3</v>
      </c>
    </row>
    <row r="129" spans="3:5" x14ac:dyDescent="0.35">
      <c r="C129" s="4">
        <v>42036</v>
      </c>
      <c r="D129" s="16">
        <v>2104.5</v>
      </c>
      <c r="E129" s="12">
        <f t="shared" si="4"/>
        <v>1.7704036481630991E-2</v>
      </c>
    </row>
    <row r="130" spans="3:5" x14ac:dyDescent="0.35">
      <c r="C130" s="4">
        <v>42005</v>
      </c>
      <c r="D130" s="16">
        <v>1994.99</v>
      </c>
      <c r="E130" s="12">
        <f t="shared" si="4"/>
        <v>-5.2036113090995428E-2</v>
      </c>
    </row>
    <row r="131" spans="3:5" x14ac:dyDescent="0.35">
      <c r="C131" s="4">
        <v>41974</v>
      </c>
      <c r="D131" s="16">
        <v>2058.9</v>
      </c>
      <c r="E131" s="12">
        <f t="shared" si="4"/>
        <v>3.2035248296983898E-2</v>
      </c>
    </row>
    <row r="132" spans="3:5" x14ac:dyDescent="0.35">
      <c r="C132" s="4">
        <v>41944</v>
      </c>
      <c r="D132" s="16">
        <v>2067.56</v>
      </c>
      <c r="E132" s="12">
        <f t="shared" si="4"/>
        <v>4.2061294866189147E-3</v>
      </c>
    </row>
    <row r="133" spans="3:5" x14ac:dyDescent="0.35">
      <c r="C133" s="4">
        <v>41913</v>
      </c>
      <c r="D133" s="16">
        <v>2018.05</v>
      </c>
      <c r="E133" s="12">
        <f t="shared" si="4"/>
        <v>-2.3946100717754271E-2</v>
      </c>
    </row>
    <row r="134" spans="3:5" x14ac:dyDescent="0.35">
      <c r="C134" s="4">
        <v>41883</v>
      </c>
      <c r="D134" s="16">
        <v>1972.29</v>
      </c>
      <c r="E134" s="12">
        <f t="shared" si="4"/>
        <v>-2.2675354921830482E-2</v>
      </c>
    </row>
    <row r="135" spans="3:5" x14ac:dyDescent="0.35">
      <c r="C135" s="4">
        <v>41852</v>
      </c>
      <c r="D135" s="16">
        <v>2003.37</v>
      </c>
      <c r="E135" s="12">
        <f t="shared" ref="E135:E198" si="5">(D135/D134)-1</f>
        <v>1.5758331685502558E-2</v>
      </c>
    </row>
    <row r="136" spans="3:5" x14ac:dyDescent="0.35">
      <c r="C136" s="4">
        <v>41821</v>
      </c>
      <c r="D136" s="16">
        <v>1930.67</v>
      </c>
      <c r="E136" s="12">
        <f t="shared" si="5"/>
        <v>-3.6288853282219424E-2</v>
      </c>
    </row>
    <row r="137" spans="3:5" x14ac:dyDescent="0.35">
      <c r="C137" s="4">
        <v>41791</v>
      </c>
      <c r="D137" s="16">
        <v>1960.23</v>
      </c>
      <c r="E137" s="12">
        <f t="shared" si="5"/>
        <v>1.5310747046362039E-2</v>
      </c>
    </row>
    <row r="138" spans="3:5" x14ac:dyDescent="0.35">
      <c r="C138" s="4">
        <v>41760</v>
      </c>
      <c r="D138" s="16">
        <v>1923.57</v>
      </c>
      <c r="E138" s="12">
        <f t="shared" si="5"/>
        <v>-1.8701887023461539E-2</v>
      </c>
    </row>
    <row r="139" spans="3:5" x14ac:dyDescent="0.35">
      <c r="C139" s="4">
        <v>41730</v>
      </c>
      <c r="D139" s="16">
        <v>1883.95</v>
      </c>
      <c r="E139" s="12">
        <f t="shared" si="5"/>
        <v>-2.0597118898714295E-2</v>
      </c>
    </row>
    <row r="140" spans="3:5" x14ac:dyDescent="0.35">
      <c r="C140" s="4">
        <v>41699</v>
      </c>
      <c r="D140" s="16">
        <v>1872.34</v>
      </c>
      <c r="E140" s="12">
        <f t="shared" si="5"/>
        <v>-6.162583932694643E-3</v>
      </c>
    </row>
    <row r="141" spans="3:5" x14ac:dyDescent="0.35">
      <c r="C141" s="4">
        <v>41671</v>
      </c>
      <c r="D141" s="16">
        <v>1859.45</v>
      </c>
      <c r="E141" s="12">
        <f t="shared" si="5"/>
        <v>-6.8844333828257387E-3</v>
      </c>
    </row>
    <row r="142" spans="3:5" x14ac:dyDescent="0.35">
      <c r="C142" s="4">
        <v>41640</v>
      </c>
      <c r="D142" s="16">
        <v>1782.6</v>
      </c>
      <c r="E142" s="12">
        <f t="shared" si="5"/>
        <v>-4.1329425367716333E-2</v>
      </c>
    </row>
    <row r="143" spans="3:5" x14ac:dyDescent="0.35">
      <c r="C143" s="4">
        <v>41609</v>
      </c>
      <c r="D143" s="16">
        <v>1848.4</v>
      </c>
      <c r="E143" s="12">
        <f t="shared" si="5"/>
        <v>3.6912375182318158E-2</v>
      </c>
    </row>
    <row r="144" spans="3:5" x14ac:dyDescent="0.35">
      <c r="C144" s="4">
        <v>41579</v>
      </c>
      <c r="D144" s="16">
        <v>1805.8</v>
      </c>
      <c r="E144" s="12">
        <f t="shared" si="5"/>
        <v>-2.3046959532568745E-2</v>
      </c>
    </row>
    <row r="145" spans="3:5" x14ac:dyDescent="0.35">
      <c r="C145" s="4">
        <v>41548</v>
      </c>
      <c r="D145" s="16">
        <v>1756.5</v>
      </c>
      <c r="E145" s="12">
        <f t="shared" si="5"/>
        <v>-2.7300919260161649E-2</v>
      </c>
    </row>
    <row r="146" spans="3:5" x14ac:dyDescent="0.35">
      <c r="C146" s="4">
        <v>41518</v>
      </c>
      <c r="D146" s="16">
        <v>1681.5</v>
      </c>
      <c r="E146" s="12">
        <f t="shared" si="5"/>
        <v>-4.269854824935948E-2</v>
      </c>
    </row>
    <row r="147" spans="3:5" x14ac:dyDescent="0.35">
      <c r="C147" s="4">
        <v>41487</v>
      </c>
      <c r="D147" s="16">
        <v>1633</v>
      </c>
      <c r="E147" s="12">
        <f t="shared" si="5"/>
        <v>-2.8843294677371345E-2</v>
      </c>
    </row>
    <row r="148" spans="3:5" x14ac:dyDescent="0.35">
      <c r="C148" s="4">
        <v>41456</v>
      </c>
      <c r="D148" s="16">
        <v>1685.7</v>
      </c>
      <c r="E148" s="12">
        <f t="shared" si="5"/>
        <v>3.227189222290261E-2</v>
      </c>
    </row>
    <row r="149" spans="3:5" x14ac:dyDescent="0.35">
      <c r="C149" s="4">
        <v>41426</v>
      </c>
      <c r="D149" s="16">
        <v>1606.3</v>
      </c>
      <c r="E149" s="12">
        <f t="shared" si="5"/>
        <v>-4.7102094085543111E-2</v>
      </c>
    </row>
    <row r="150" spans="3:5" x14ac:dyDescent="0.35">
      <c r="C150" s="4">
        <v>41395</v>
      </c>
      <c r="D150" s="16">
        <v>1630.7</v>
      </c>
      <c r="E150" s="12">
        <f t="shared" si="5"/>
        <v>1.5190188632260515E-2</v>
      </c>
    </row>
    <row r="151" spans="3:5" x14ac:dyDescent="0.35">
      <c r="C151" s="4">
        <v>41365</v>
      </c>
      <c r="D151" s="16">
        <v>1597.6</v>
      </c>
      <c r="E151" s="12">
        <f t="shared" si="5"/>
        <v>-2.029803152020615E-2</v>
      </c>
    </row>
    <row r="152" spans="3:5" x14ac:dyDescent="0.35">
      <c r="C152" s="4">
        <v>41334</v>
      </c>
      <c r="D152" s="16">
        <v>1569.2</v>
      </c>
      <c r="E152" s="12">
        <f t="shared" si="5"/>
        <v>-1.7776664997496194E-2</v>
      </c>
    </row>
    <row r="153" spans="3:5" x14ac:dyDescent="0.35">
      <c r="C153" s="4">
        <v>41306</v>
      </c>
      <c r="D153" s="16">
        <v>1514.7</v>
      </c>
      <c r="E153" s="12">
        <f t="shared" si="5"/>
        <v>-3.4731073158297265E-2</v>
      </c>
    </row>
    <row r="154" spans="3:5" x14ac:dyDescent="0.35">
      <c r="C154" s="4">
        <v>41275</v>
      </c>
      <c r="D154" s="16">
        <v>1498.1</v>
      </c>
      <c r="E154" s="12">
        <f t="shared" si="5"/>
        <v>-1.0959265861226752E-2</v>
      </c>
    </row>
    <row r="155" spans="3:5" x14ac:dyDescent="0.35">
      <c r="C155" s="4">
        <v>41244</v>
      </c>
      <c r="D155" s="16">
        <v>1426.2</v>
      </c>
      <c r="E155" s="12">
        <f t="shared" si="5"/>
        <v>-4.7994125892797501E-2</v>
      </c>
    </row>
    <row r="156" spans="3:5" x14ac:dyDescent="0.35">
      <c r="C156" s="4">
        <v>41214</v>
      </c>
      <c r="D156" s="16">
        <v>1416.2</v>
      </c>
      <c r="E156" s="12">
        <f t="shared" si="5"/>
        <v>-7.0116393212733552E-3</v>
      </c>
    </row>
    <row r="157" spans="3:5" x14ac:dyDescent="0.35">
      <c r="C157" s="4">
        <v>41183</v>
      </c>
      <c r="D157" s="16">
        <v>1412.2</v>
      </c>
      <c r="E157" s="12">
        <f t="shared" si="5"/>
        <v>-2.8244598220590333E-3</v>
      </c>
    </row>
    <row r="158" spans="3:5" x14ac:dyDescent="0.35">
      <c r="C158" s="4">
        <v>41153</v>
      </c>
      <c r="D158" s="16">
        <v>1440.7</v>
      </c>
      <c r="E158" s="12">
        <f t="shared" si="5"/>
        <v>2.018127743945608E-2</v>
      </c>
    </row>
    <row r="159" spans="3:5" x14ac:dyDescent="0.35">
      <c r="C159" s="4">
        <v>41122</v>
      </c>
      <c r="D159" s="16">
        <v>1406.6</v>
      </c>
      <c r="E159" s="12">
        <f t="shared" si="5"/>
        <v>-2.3669049767474193E-2</v>
      </c>
    </row>
    <row r="160" spans="3:5" x14ac:dyDescent="0.35">
      <c r="C160" s="4">
        <v>41091</v>
      </c>
      <c r="D160" s="16">
        <v>1379.3</v>
      </c>
      <c r="E160" s="12">
        <f t="shared" si="5"/>
        <v>-1.9408502772643277E-2</v>
      </c>
    </row>
    <row r="161" spans="3:5" x14ac:dyDescent="0.35">
      <c r="C161" s="4">
        <v>41061</v>
      </c>
      <c r="D161" s="16">
        <v>1362.2</v>
      </c>
      <c r="E161" s="12">
        <f t="shared" si="5"/>
        <v>-1.2397592981947314E-2</v>
      </c>
    </row>
    <row r="162" spans="3:5" x14ac:dyDescent="0.35">
      <c r="C162" s="4">
        <v>41030</v>
      </c>
      <c r="D162" s="16">
        <v>1310.3</v>
      </c>
      <c r="E162" s="12">
        <f t="shared" si="5"/>
        <v>-3.8100132139186726E-2</v>
      </c>
    </row>
    <row r="163" spans="3:5" x14ac:dyDescent="0.35">
      <c r="C163" s="4">
        <v>41000</v>
      </c>
      <c r="D163" s="16">
        <v>1397.9</v>
      </c>
      <c r="E163" s="12">
        <f t="shared" si="5"/>
        <v>6.6854918720903767E-2</v>
      </c>
    </row>
    <row r="164" spans="3:5" x14ac:dyDescent="0.35">
      <c r="C164" s="4">
        <v>40969</v>
      </c>
      <c r="D164" s="16">
        <v>1408.5</v>
      </c>
      <c r="E164" s="12">
        <f t="shared" si="5"/>
        <v>7.5828027755919791E-3</v>
      </c>
    </row>
    <row r="165" spans="3:5" x14ac:dyDescent="0.35">
      <c r="C165" s="4">
        <v>40940</v>
      </c>
      <c r="D165" s="16">
        <v>1365.7</v>
      </c>
      <c r="E165" s="12">
        <f t="shared" si="5"/>
        <v>-3.0386936457224012E-2</v>
      </c>
    </row>
    <row r="166" spans="3:5" x14ac:dyDescent="0.35">
      <c r="C166" s="4">
        <v>40909</v>
      </c>
      <c r="D166" s="16">
        <v>1312.4</v>
      </c>
      <c r="E166" s="12">
        <f t="shared" si="5"/>
        <v>-3.9027604891264556E-2</v>
      </c>
    </row>
    <row r="167" spans="3:5" x14ac:dyDescent="0.35">
      <c r="C167" s="4">
        <v>40878</v>
      </c>
      <c r="D167" s="16">
        <v>1257.5999999999999</v>
      </c>
      <c r="E167" s="12">
        <f t="shared" si="5"/>
        <v>-4.1755562328558482E-2</v>
      </c>
    </row>
    <row r="168" spans="3:5" x14ac:dyDescent="0.35">
      <c r="C168" s="4">
        <v>40848</v>
      </c>
      <c r="D168" s="16">
        <v>1247</v>
      </c>
      <c r="E168" s="12">
        <f t="shared" si="5"/>
        <v>-8.4287531806614968E-3</v>
      </c>
    </row>
    <row r="169" spans="3:5" x14ac:dyDescent="0.35">
      <c r="C169" s="4">
        <v>40817</v>
      </c>
      <c r="D169" s="16">
        <v>1253.3</v>
      </c>
      <c r="E169" s="12">
        <f t="shared" si="5"/>
        <v>5.0521251002404455E-3</v>
      </c>
    </row>
    <row r="170" spans="3:5" x14ac:dyDescent="0.35">
      <c r="C170" s="4">
        <v>40787</v>
      </c>
      <c r="D170" s="16">
        <v>1131.4000000000001</v>
      </c>
      <c r="E170" s="12">
        <f t="shared" si="5"/>
        <v>-9.7263225085773453E-2</v>
      </c>
    </row>
    <row r="171" spans="3:5" x14ac:dyDescent="0.35">
      <c r="C171" s="4">
        <v>40756</v>
      </c>
      <c r="D171" s="16">
        <v>1218.9000000000001</v>
      </c>
      <c r="E171" s="12">
        <f t="shared" si="5"/>
        <v>7.7337811560898029E-2</v>
      </c>
    </row>
    <row r="172" spans="3:5" x14ac:dyDescent="0.35">
      <c r="C172" s="4">
        <v>40725</v>
      </c>
      <c r="D172" s="16">
        <v>1292.3</v>
      </c>
      <c r="E172" s="12">
        <f t="shared" si="5"/>
        <v>6.021822955123457E-2</v>
      </c>
    </row>
    <row r="173" spans="3:5" x14ac:dyDescent="0.35">
      <c r="C173" s="4">
        <v>40695</v>
      </c>
      <c r="D173" s="16">
        <v>1320.6</v>
      </c>
      <c r="E173" s="12">
        <f t="shared" si="5"/>
        <v>2.1898939874642087E-2</v>
      </c>
    </row>
    <row r="174" spans="3:5" x14ac:dyDescent="0.35">
      <c r="C174" s="4">
        <v>40664</v>
      </c>
      <c r="D174" s="16">
        <v>1345.2</v>
      </c>
      <c r="E174" s="12">
        <f t="shared" si="5"/>
        <v>1.8627896410722489E-2</v>
      </c>
    </row>
    <row r="175" spans="3:5" x14ac:dyDescent="0.35">
      <c r="C175" s="4">
        <v>40634</v>
      </c>
      <c r="D175" s="16">
        <v>1363.6</v>
      </c>
      <c r="E175" s="12">
        <f t="shared" si="5"/>
        <v>1.3678263455248141E-2</v>
      </c>
    </row>
    <row r="176" spans="3:5" x14ac:dyDescent="0.35">
      <c r="C176" s="4">
        <v>40603</v>
      </c>
      <c r="D176" s="16">
        <v>1325.8</v>
      </c>
      <c r="E176" s="12">
        <f t="shared" si="5"/>
        <v>-2.772073921971252E-2</v>
      </c>
    </row>
    <row r="177" spans="3:5" x14ac:dyDescent="0.35">
      <c r="C177" s="4">
        <v>40575</v>
      </c>
      <c r="D177" s="16">
        <v>1327.2</v>
      </c>
      <c r="E177" s="12">
        <f t="shared" si="5"/>
        <v>1.0559662090814381E-3</v>
      </c>
    </row>
    <row r="178" spans="3:5" x14ac:dyDescent="0.35">
      <c r="C178" s="4">
        <v>40544</v>
      </c>
      <c r="D178" s="16">
        <v>1286.0999999999999</v>
      </c>
      <c r="E178" s="12">
        <f t="shared" si="5"/>
        <v>-3.0967450271247809E-2</v>
      </c>
    </row>
    <row r="179" spans="3:5" x14ac:dyDescent="0.35">
      <c r="C179" s="4">
        <v>40513</v>
      </c>
      <c r="D179" s="16">
        <v>1257.5999999999999</v>
      </c>
      <c r="E179" s="12">
        <f t="shared" si="5"/>
        <v>-2.2160018661068315E-2</v>
      </c>
    </row>
    <row r="180" spans="3:5" x14ac:dyDescent="0.35">
      <c r="C180" s="4">
        <v>40483</v>
      </c>
      <c r="D180" s="16">
        <v>1180.5</v>
      </c>
      <c r="E180" s="12">
        <f t="shared" si="5"/>
        <v>-6.130725190839692E-2</v>
      </c>
    </row>
    <row r="181" spans="3:5" x14ac:dyDescent="0.35">
      <c r="C181" s="4">
        <v>40452</v>
      </c>
      <c r="D181" s="16">
        <v>1183.3</v>
      </c>
      <c r="E181" s="12">
        <f t="shared" si="5"/>
        <v>2.3718763235915929E-3</v>
      </c>
    </row>
    <row r="182" spans="3:5" x14ac:dyDescent="0.35">
      <c r="C182" s="4">
        <v>40422</v>
      </c>
      <c r="D182" s="16">
        <v>1141.2</v>
      </c>
      <c r="E182" s="12">
        <f t="shared" si="5"/>
        <v>-3.5578466999070302E-2</v>
      </c>
    </row>
    <row r="183" spans="3:5" x14ac:dyDescent="0.35">
      <c r="C183" s="4">
        <v>40391</v>
      </c>
      <c r="D183" s="16">
        <v>1049.3</v>
      </c>
      <c r="E183" s="12">
        <f t="shared" si="5"/>
        <v>-8.0529267437784879E-2</v>
      </c>
    </row>
    <row r="184" spans="3:5" x14ac:dyDescent="0.35">
      <c r="C184" s="4">
        <v>40360</v>
      </c>
      <c r="D184" s="16">
        <v>1101.5999999999999</v>
      </c>
      <c r="E184" s="12">
        <f t="shared" si="5"/>
        <v>4.9842752311064498E-2</v>
      </c>
    </row>
    <row r="185" spans="3:5" x14ac:dyDescent="0.35">
      <c r="C185" s="4">
        <v>40330</v>
      </c>
      <c r="D185" s="16">
        <v>1030.7</v>
      </c>
      <c r="E185" s="12">
        <f t="shared" si="5"/>
        <v>-6.4360929557007895E-2</v>
      </c>
    </row>
    <row r="186" spans="3:5" x14ac:dyDescent="0.35">
      <c r="C186" s="4">
        <v>40299</v>
      </c>
      <c r="D186" s="16">
        <v>1089.4000000000001</v>
      </c>
      <c r="E186" s="12">
        <f t="shared" si="5"/>
        <v>5.695158630057251E-2</v>
      </c>
    </row>
    <row r="187" spans="3:5" x14ac:dyDescent="0.35">
      <c r="C187" s="4">
        <v>40269</v>
      </c>
      <c r="D187" s="16">
        <v>1186.7</v>
      </c>
      <c r="E187" s="12">
        <f t="shared" si="5"/>
        <v>8.9315219386818301E-2</v>
      </c>
    </row>
    <row r="188" spans="3:5" x14ac:dyDescent="0.35">
      <c r="C188" s="4">
        <v>40238</v>
      </c>
      <c r="D188" s="16">
        <v>1169.4000000000001</v>
      </c>
      <c r="E188" s="12">
        <f t="shared" si="5"/>
        <v>-1.4578242184208223E-2</v>
      </c>
    </row>
    <row r="189" spans="3:5" x14ac:dyDescent="0.35">
      <c r="C189" s="4">
        <v>40210</v>
      </c>
      <c r="D189" s="16">
        <v>1104.5</v>
      </c>
      <c r="E189" s="12">
        <f t="shared" si="5"/>
        <v>-5.549854626304096E-2</v>
      </c>
    </row>
    <row r="190" spans="3:5" x14ac:dyDescent="0.35">
      <c r="C190" s="4">
        <v>40179</v>
      </c>
      <c r="D190" s="16">
        <v>1073.9000000000001</v>
      </c>
      <c r="E190" s="12">
        <f t="shared" si="5"/>
        <v>-2.7704843820733238E-2</v>
      </c>
    </row>
    <row r="191" spans="3:5" x14ac:dyDescent="0.35">
      <c r="C191" s="4">
        <v>40148</v>
      </c>
      <c r="D191" s="16">
        <v>1115.0999999999999</v>
      </c>
      <c r="E191" s="12">
        <f t="shared" si="5"/>
        <v>3.8364838439333138E-2</v>
      </c>
    </row>
    <row r="192" spans="3:5" x14ac:dyDescent="0.35">
      <c r="C192" s="4">
        <v>40118</v>
      </c>
      <c r="D192" s="16">
        <v>1095.5999999999999</v>
      </c>
      <c r="E192" s="12">
        <f t="shared" si="5"/>
        <v>-1.7487220877051346E-2</v>
      </c>
    </row>
    <row r="193" spans="3:5" x14ac:dyDescent="0.35">
      <c r="C193" s="4">
        <v>40087</v>
      </c>
      <c r="D193" s="16">
        <v>1036.2</v>
      </c>
      <c r="E193" s="12">
        <f t="shared" si="5"/>
        <v>-5.4216867469879415E-2</v>
      </c>
    </row>
    <row r="194" spans="3:5" x14ac:dyDescent="0.35">
      <c r="C194" s="4">
        <v>40057</v>
      </c>
      <c r="D194" s="16">
        <v>1057.0999999999999</v>
      </c>
      <c r="E194" s="12">
        <f t="shared" si="5"/>
        <v>2.0169851380042347E-2</v>
      </c>
    </row>
    <row r="195" spans="3:5" x14ac:dyDescent="0.35">
      <c r="C195" s="4">
        <v>40026</v>
      </c>
      <c r="D195" s="16">
        <v>1020.6</v>
      </c>
      <c r="E195" s="12">
        <f t="shared" si="5"/>
        <v>-3.4528426828114522E-2</v>
      </c>
    </row>
    <row r="196" spans="3:5" x14ac:dyDescent="0.35">
      <c r="C196" s="4">
        <v>39995</v>
      </c>
      <c r="D196" s="16">
        <v>987.5</v>
      </c>
      <c r="E196" s="12">
        <f t="shared" si="5"/>
        <v>-3.2431902802273149E-2</v>
      </c>
    </row>
    <row r="197" spans="3:5" x14ac:dyDescent="0.35">
      <c r="C197" s="4">
        <v>39965</v>
      </c>
      <c r="D197" s="16">
        <v>919.3</v>
      </c>
      <c r="E197" s="12">
        <f t="shared" si="5"/>
        <v>-6.906329113924059E-2</v>
      </c>
    </row>
    <row r="198" spans="3:5" x14ac:dyDescent="0.35">
      <c r="C198" s="4">
        <v>39934</v>
      </c>
      <c r="D198" s="16">
        <v>919.1</v>
      </c>
      <c r="E198" s="12">
        <f t="shared" si="5"/>
        <v>-2.1755683672353143E-4</v>
      </c>
    </row>
    <row r="199" spans="3:5" x14ac:dyDescent="0.35">
      <c r="C199" s="4">
        <v>39904</v>
      </c>
      <c r="D199" s="16">
        <v>872.8</v>
      </c>
      <c r="E199" s="12">
        <f t="shared" ref="E199:E262" si="6">(D199/D198)-1</f>
        <v>-5.0375367207050492E-2</v>
      </c>
    </row>
    <row r="200" spans="3:5" x14ac:dyDescent="0.35">
      <c r="C200" s="4">
        <v>39873</v>
      </c>
      <c r="D200" s="16">
        <v>797.9</v>
      </c>
      <c r="E200" s="12">
        <f t="shared" si="6"/>
        <v>-8.5815765352887263E-2</v>
      </c>
    </row>
    <row r="201" spans="3:5" x14ac:dyDescent="0.35">
      <c r="C201" s="4">
        <v>39845</v>
      </c>
      <c r="D201" s="16">
        <v>735.1</v>
      </c>
      <c r="E201" s="12">
        <f t="shared" si="6"/>
        <v>-7.8706604837698868E-2</v>
      </c>
    </row>
    <row r="202" spans="3:5" x14ac:dyDescent="0.35">
      <c r="C202" s="4">
        <v>39814</v>
      </c>
      <c r="D202" s="16">
        <v>825.9</v>
      </c>
      <c r="E202" s="12">
        <f t="shared" si="6"/>
        <v>0.12352060944089227</v>
      </c>
    </row>
    <row r="203" spans="3:5" x14ac:dyDescent="0.35">
      <c r="C203" s="4">
        <v>39783</v>
      </c>
      <c r="D203" s="16">
        <v>903.2</v>
      </c>
      <c r="E203" s="12">
        <f t="shared" si="6"/>
        <v>9.3594866206562655E-2</v>
      </c>
    </row>
    <row r="204" spans="3:5" x14ac:dyDescent="0.35">
      <c r="C204" s="4">
        <v>39753</v>
      </c>
      <c r="D204" s="16">
        <v>896.2</v>
      </c>
      <c r="E204" s="12">
        <f t="shared" si="6"/>
        <v>-7.7502214348981191E-3</v>
      </c>
    </row>
    <row r="205" spans="3:5" x14ac:dyDescent="0.35">
      <c r="C205" s="4">
        <v>39722</v>
      </c>
      <c r="D205" s="16">
        <v>968.8</v>
      </c>
      <c r="E205" s="12">
        <f t="shared" si="6"/>
        <v>8.1008703414416239E-2</v>
      </c>
    </row>
    <row r="206" spans="3:5" x14ac:dyDescent="0.35">
      <c r="C206" s="4">
        <v>39692</v>
      </c>
      <c r="D206" s="16">
        <v>1166.4000000000001</v>
      </c>
      <c r="E206" s="12">
        <f t="shared" si="6"/>
        <v>0.20396366639141217</v>
      </c>
    </row>
    <row r="207" spans="3:5" x14ac:dyDescent="0.35">
      <c r="C207" s="4">
        <v>39661</v>
      </c>
      <c r="D207" s="16">
        <v>1282.8</v>
      </c>
      <c r="E207" s="12">
        <f t="shared" si="6"/>
        <v>9.9794238683127423E-2</v>
      </c>
    </row>
    <row r="208" spans="3:5" x14ac:dyDescent="0.35">
      <c r="C208" s="4">
        <v>39630</v>
      </c>
      <c r="D208" s="16">
        <v>1267.4000000000001</v>
      </c>
      <c r="E208" s="12">
        <f t="shared" si="6"/>
        <v>-1.2004989086373485E-2</v>
      </c>
    </row>
    <row r="209" spans="3:5" x14ac:dyDescent="0.35">
      <c r="C209" s="4">
        <v>39600</v>
      </c>
      <c r="D209" s="16">
        <v>1280</v>
      </c>
      <c r="E209" s="12">
        <f t="shared" si="6"/>
        <v>9.9416127505127516E-3</v>
      </c>
    </row>
    <row r="210" spans="3:5" x14ac:dyDescent="0.35">
      <c r="C210" s="4">
        <v>39569</v>
      </c>
      <c r="D210" s="16">
        <v>1400.4</v>
      </c>
      <c r="E210" s="12">
        <f t="shared" si="6"/>
        <v>9.406250000000016E-2</v>
      </c>
    </row>
    <row r="211" spans="3:5" x14ac:dyDescent="0.35">
      <c r="C211" s="4">
        <v>39539</v>
      </c>
      <c r="D211" s="16">
        <v>1385.6</v>
      </c>
      <c r="E211" s="12">
        <f t="shared" si="6"/>
        <v>-1.0568409025992653E-2</v>
      </c>
    </row>
    <row r="212" spans="3:5" x14ac:dyDescent="0.35">
      <c r="C212" s="4">
        <v>39508</v>
      </c>
      <c r="D212" s="16">
        <v>1322.7</v>
      </c>
      <c r="E212" s="12">
        <f t="shared" si="6"/>
        <v>-4.5395496535796664E-2</v>
      </c>
    </row>
    <row r="213" spans="3:5" x14ac:dyDescent="0.35">
      <c r="C213" s="4">
        <v>39479</v>
      </c>
      <c r="D213" s="16">
        <v>1330.6</v>
      </c>
      <c r="E213" s="12">
        <f t="shared" si="6"/>
        <v>5.9726317381112448E-3</v>
      </c>
    </row>
    <row r="214" spans="3:5" x14ac:dyDescent="0.35">
      <c r="C214" s="4">
        <v>39448</v>
      </c>
      <c r="D214" s="16">
        <v>1378.5</v>
      </c>
      <c r="E214" s="12">
        <f t="shared" si="6"/>
        <v>3.5998797534946725E-2</v>
      </c>
    </row>
    <row r="215" spans="3:5" x14ac:dyDescent="0.35">
      <c r="C215" s="4">
        <v>39417</v>
      </c>
      <c r="D215" s="16">
        <v>1468.4</v>
      </c>
      <c r="E215" s="12">
        <f t="shared" si="6"/>
        <v>6.5215814290896068E-2</v>
      </c>
    </row>
    <row r="216" spans="3:5" x14ac:dyDescent="0.35">
      <c r="C216" s="4">
        <v>39387</v>
      </c>
      <c r="D216" s="16">
        <v>1481.1</v>
      </c>
      <c r="E216" s="12">
        <f t="shared" si="6"/>
        <v>8.6488695178423836E-3</v>
      </c>
    </row>
    <row r="217" spans="3:5" x14ac:dyDescent="0.35">
      <c r="C217" s="4">
        <v>39356</v>
      </c>
      <c r="D217" s="16">
        <v>1549.4</v>
      </c>
      <c r="E217" s="12">
        <f t="shared" si="6"/>
        <v>4.6114374451421414E-2</v>
      </c>
    </row>
    <row r="218" spans="3:5" x14ac:dyDescent="0.35">
      <c r="C218" s="4">
        <v>39326</v>
      </c>
      <c r="D218" s="16">
        <v>1526.8</v>
      </c>
      <c r="E218" s="12">
        <f t="shared" si="6"/>
        <v>-1.4586291467664991E-2</v>
      </c>
    </row>
    <row r="219" spans="3:5" x14ac:dyDescent="0.35">
      <c r="C219" s="4">
        <v>39295</v>
      </c>
      <c r="D219" s="16">
        <v>1474</v>
      </c>
      <c r="E219" s="12">
        <f t="shared" si="6"/>
        <v>-3.4582132564841439E-2</v>
      </c>
    </row>
    <row r="220" spans="3:5" x14ac:dyDescent="0.35">
      <c r="C220" s="4">
        <v>39264</v>
      </c>
      <c r="D220" s="16">
        <v>1455.3</v>
      </c>
      <c r="E220" s="12">
        <f t="shared" si="6"/>
        <v>-1.2686567164179152E-2</v>
      </c>
    </row>
    <row r="221" spans="3:5" x14ac:dyDescent="0.35">
      <c r="C221" s="4">
        <v>39234</v>
      </c>
      <c r="D221" s="16">
        <v>1503.3</v>
      </c>
      <c r="E221" s="12">
        <f t="shared" si="6"/>
        <v>3.2982890125747177E-2</v>
      </c>
    </row>
    <row r="222" spans="3:5" x14ac:dyDescent="0.35">
      <c r="C222" s="4">
        <v>39203</v>
      </c>
      <c r="D222" s="16">
        <v>1530.6</v>
      </c>
      <c r="E222" s="12">
        <f t="shared" si="6"/>
        <v>1.816004789463177E-2</v>
      </c>
    </row>
    <row r="223" spans="3:5" x14ac:dyDescent="0.35">
      <c r="C223" s="4">
        <v>39173</v>
      </c>
      <c r="D223" s="16">
        <v>1482.4</v>
      </c>
      <c r="E223" s="12">
        <f t="shared" si="6"/>
        <v>-3.1490918594015316E-2</v>
      </c>
    </row>
    <row r="224" spans="3:5" x14ac:dyDescent="0.35">
      <c r="C224" s="4">
        <v>39142</v>
      </c>
      <c r="D224" s="16">
        <v>1420.9</v>
      </c>
      <c r="E224" s="12">
        <f t="shared" si="6"/>
        <v>-4.148677819751756E-2</v>
      </c>
    </row>
    <row r="225" spans="3:5" x14ac:dyDescent="0.35">
      <c r="C225" s="4">
        <v>39114</v>
      </c>
      <c r="D225" s="16">
        <v>1406.8</v>
      </c>
      <c r="E225" s="12">
        <f t="shared" si="6"/>
        <v>-9.9232880568654869E-3</v>
      </c>
    </row>
    <row r="226" spans="3:5" x14ac:dyDescent="0.35">
      <c r="C226" s="4">
        <v>39083</v>
      </c>
      <c r="D226" s="16">
        <v>1438.2</v>
      </c>
      <c r="E226" s="12">
        <f t="shared" si="6"/>
        <v>2.2320159226613567E-2</v>
      </c>
    </row>
    <row r="227" spans="3:5" x14ac:dyDescent="0.35">
      <c r="C227" s="4">
        <v>39052</v>
      </c>
      <c r="D227" s="16">
        <v>1418.3</v>
      </c>
      <c r="E227" s="12">
        <f t="shared" si="6"/>
        <v>-1.3836740369906897E-2</v>
      </c>
    </row>
    <row r="228" spans="3:5" x14ac:dyDescent="0.35">
      <c r="C228" s="4">
        <v>39022</v>
      </c>
      <c r="D228" s="16">
        <v>1400.6</v>
      </c>
      <c r="E228" s="12">
        <f t="shared" si="6"/>
        <v>-1.2479729253331517E-2</v>
      </c>
    </row>
    <row r="229" spans="3:5" x14ac:dyDescent="0.35">
      <c r="C229" s="4">
        <v>38991</v>
      </c>
      <c r="D229" s="16">
        <v>1377.9</v>
      </c>
      <c r="E229" s="12">
        <f t="shared" si="6"/>
        <v>-1.6207339711552082E-2</v>
      </c>
    </row>
    <row r="230" spans="3:5" x14ac:dyDescent="0.35">
      <c r="C230" s="4">
        <v>38961</v>
      </c>
      <c r="D230" s="16">
        <v>1335.8</v>
      </c>
      <c r="E230" s="12">
        <f t="shared" si="6"/>
        <v>-3.055374120037746E-2</v>
      </c>
    </row>
    <row r="231" spans="3:5" x14ac:dyDescent="0.35">
      <c r="C231" s="4">
        <v>38930</v>
      </c>
      <c r="D231" s="16">
        <v>1303.8</v>
      </c>
      <c r="E231" s="12">
        <f t="shared" si="6"/>
        <v>-2.3955681988321653E-2</v>
      </c>
    </row>
    <row r="232" spans="3:5" x14ac:dyDescent="0.35">
      <c r="C232" s="4">
        <v>38899</v>
      </c>
      <c r="D232" s="16">
        <v>1276.7</v>
      </c>
      <c r="E232" s="12">
        <f t="shared" si="6"/>
        <v>-2.0785396533210543E-2</v>
      </c>
    </row>
    <row r="233" spans="3:5" x14ac:dyDescent="0.35">
      <c r="C233" s="4">
        <v>38869</v>
      </c>
      <c r="D233" s="16">
        <v>1270.2</v>
      </c>
      <c r="E233" s="12">
        <f t="shared" si="6"/>
        <v>-5.0912508811780111E-3</v>
      </c>
    </row>
    <row r="234" spans="3:5" x14ac:dyDescent="0.35">
      <c r="C234" s="4">
        <v>38838</v>
      </c>
      <c r="D234" s="16">
        <v>1270.0999999999999</v>
      </c>
      <c r="E234" s="12">
        <f t="shared" si="6"/>
        <v>-7.8727759408092624E-5</v>
      </c>
    </row>
    <row r="235" spans="3:5" x14ac:dyDescent="0.35">
      <c r="C235" s="4">
        <v>38808</v>
      </c>
      <c r="D235" s="16">
        <v>1310.5999999999999</v>
      </c>
      <c r="E235" s="12">
        <f t="shared" si="6"/>
        <v>3.1887252972206959E-2</v>
      </c>
    </row>
    <row r="236" spans="3:5" x14ac:dyDescent="0.35">
      <c r="C236" s="4">
        <v>38777</v>
      </c>
      <c r="D236" s="16">
        <v>1294.8</v>
      </c>
      <c r="E236" s="12">
        <f t="shared" si="6"/>
        <v>-1.2055547077674311E-2</v>
      </c>
    </row>
    <row r="237" spans="3:5" x14ac:dyDescent="0.35">
      <c r="C237" s="4">
        <v>38749</v>
      </c>
      <c r="D237" s="16">
        <v>1280.7</v>
      </c>
      <c r="E237" s="12">
        <f t="shared" si="6"/>
        <v>-1.08897126969415E-2</v>
      </c>
    </row>
    <row r="238" spans="3:5" x14ac:dyDescent="0.35">
      <c r="C238" s="4">
        <v>38718</v>
      </c>
      <c r="D238" s="16">
        <v>1280.0999999999999</v>
      </c>
      <c r="E238" s="12">
        <f t="shared" si="6"/>
        <v>-4.6849379245739176E-4</v>
      </c>
    </row>
    <row r="239" spans="3:5" x14ac:dyDescent="0.35">
      <c r="C239" s="4">
        <v>38687</v>
      </c>
      <c r="D239" s="16">
        <v>1248.3</v>
      </c>
      <c r="E239" s="12">
        <f t="shared" si="6"/>
        <v>-2.4841809233653533E-2</v>
      </c>
    </row>
    <row r="240" spans="3:5" x14ac:dyDescent="0.35">
      <c r="C240" s="4">
        <v>38657</v>
      </c>
      <c r="D240" s="16">
        <v>1249.5</v>
      </c>
      <c r="E240" s="12">
        <f t="shared" si="6"/>
        <v>9.6130737803412636E-4</v>
      </c>
    </row>
    <row r="241" spans="3:5" x14ac:dyDescent="0.35">
      <c r="C241" s="4">
        <v>38626</v>
      </c>
      <c r="D241" s="16">
        <v>1207</v>
      </c>
      <c r="E241" s="12">
        <f t="shared" si="6"/>
        <v>-3.4013605442176909E-2</v>
      </c>
    </row>
    <row r="242" spans="3:5" x14ac:dyDescent="0.35">
      <c r="C242" s="4">
        <v>38596</v>
      </c>
      <c r="D242" s="16">
        <v>1228.8</v>
      </c>
      <c r="E242" s="12">
        <f t="shared" si="6"/>
        <v>1.8061309030654504E-2</v>
      </c>
    </row>
    <row r="243" spans="3:5" x14ac:dyDescent="0.35">
      <c r="C243" s="4">
        <v>38565</v>
      </c>
      <c r="D243" s="16">
        <v>1220.3</v>
      </c>
      <c r="E243" s="12">
        <f t="shared" si="6"/>
        <v>-6.9173177083333703E-3</v>
      </c>
    </row>
    <row r="244" spans="3:5" x14ac:dyDescent="0.35">
      <c r="C244" s="4">
        <v>38534</v>
      </c>
      <c r="D244" s="16">
        <v>1234.2</v>
      </c>
      <c r="E244" s="12">
        <f t="shared" si="6"/>
        <v>1.139064164549719E-2</v>
      </c>
    </row>
    <row r="245" spans="3:5" x14ac:dyDescent="0.35">
      <c r="C245" s="4">
        <v>38504</v>
      </c>
      <c r="D245" s="16">
        <v>1191.3</v>
      </c>
      <c r="E245" s="12">
        <f t="shared" si="6"/>
        <v>-3.4759358288770081E-2</v>
      </c>
    </row>
    <row r="246" spans="3:5" x14ac:dyDescent="0.35">
      <c r="C246" s="4">
        <v>38473</v>
      </c>
      <c r="D246" s="16">
        <v>1191.5</v>
      </c>
      <c r="E246" s="12">
        <f t="shared" si="6"/>
        <v>1.6788382439347771E-4</v>
      </c>
    </row>
    <row r="247" spans="3:5" x14ac:dyDescent="0.35">
      <c r="C247" s="4">
        <v>38443</v>
      </c>
      <c r="D247" s="16">
        <v>1156.8</v>
      </c>
      <c r="E247" s="12">
        <f t="shared" si="6"/>
        <v>-2.9122954259336975E-2</v>
      </c>
    </row>
    <row r="248" spans="3:5" x14ac:dyDescent="0.35">
      <c r="C248" s="4">
        <v>38412</v>
      </c>
      <c r="D248" s="16">
        <v>1180.5999999999999</v>
      </c>
      <c r="E248" s="12">
        <f t="shared" si="6"/>
        <v>2.0573997233748198E-2</v>
      </c>
    </row>
    <row r="249" spans="3:5" x14ac:dyDescent="0.35">
      <c r="C249" s="4">
        <v>38384</v>
      </c>
      <c r="D249" s="16">
        <v>1203.5999999999999</v>
      </c>
      <c r="E249" s="12">
        <f t="shared" si="6"/>
        <v>1.9481619515500537E-2</v>
      </c>
    </row>
    <row r="250" spans="3:5" x14ac:dyDescent="0.35">
      <c r="C250" s="4">
        <v>38353</v>
      </c>
      <c r="D250" s="16">
        <v>1181.3</v>
      </c>
      <c r="E250" s="12">
        <f t="shared" si="6"/>
        <v>-1.8527750083084049E-2</v>
      </c>
    </row>
    <row r="251" spans="3:5" x14ac:dyDescent="0.35">
      <c r="C251" s="4">
        <v>38322</v>
      </c>
      <c r="D251" s="16">
        <v>1211.9000000000001</v>
      </c>
      <c r="E251" s="12">
        <f t="shared" si="6"/>
        <v>2.590366545331424E-2</v>
      </c>
    </row>
    <row r="252" spans="3:5" x14ac:dyDescent="0.35">
      <c r="C252" s="4">
        <v>38292</v>
      </c>
      <c r="D252" s="16">
        <v>1173.8</v>
      </c>
      <c r="E252" s="12">
        <f t="shared" si="6"/>
        <v>-3.1438237478339959E-2</v>
      </c>
    </row>
    <row r="253" spans="3:5" x14ac:dyDescent="0.35">
      <c r="C253" s="4">
        <v>38261</v>
      </c>
      <c r="D253" s="16">
        <v>1130.2</v>
      </c>
      <c r="E253" s="12">
        <f t="shared" si="6"/>
        <v>-3.7144317600954047E-2</v>
      </c>
    </row>
    <row r="254" spans="3:5" x14ac:dyDescent="0.35">
      <c r="C254" s="4">
        <v>38231</v>
      </c>
      <c r="D254" s="16">
        <v>1114.5999999999999</v>
      </c>
      <c r="E254" s="12">
        <f t="shared" si="6"/>
        <v>-1.3802866749248022E-2</v>
      </c>
    </row>
    <row r="255" spans="3:5" x14ac:dyDescent="0.35">
      <c r="C255" s="4">
        <v>38200</v>
      </c>
      <c r="D255" s="16">
        <v>1104.2</v>
      </c>
      <c r="E255" s="12">
        <f t="shared" si="6"/>
        <v>-9.3307015969853468E-3</v>
      </c>
    </row>
    <row r="256" spans="3:5" x14ac:dyDescent="0.35">
      <c r="C256" s="4">
        <v>38169</v>
      </c>
      <c r="D256" s="16">
        <v>1101.7</v>
      </c>
      <c r="E256" s="12">
        <f t="shared" si="6"/>
        <v>-2.2640825937330078E-3</v>
      </c>
    </row>
    <row r="257" spans="3:5" x14ac:dyDescent="0.35">
      <c r="C257" s="4">
        <v>38139</v>
      </c>
      <c r="D257" s="16">
        <v>1140.8</v>
      </c>
      <c r="E257" s="12">
        <f t="shared" si="6"/>
        <v>3.5490605427974886E-2</v>
      </c>
    </row>
    <row r="258" spans="3:5" x14ac:dyDescent="0.35">
      <c r="C258" s="4">
        <v>38108</v>
      </c>
      <c r="D258" s="16">
        <v>1120.7</v>
      </c>
      <c r="E258" s="12">
        <f t="shared" si="6"/>
        <v>-1.761921458625515E-2</v>
      </c>
    </row>
    <row r="259" spans="3:5" x14ac:dyDescent="0.35">
      <c r="C259" s="4">
        <v>38078</v>
      </c>
      <c r="D259" s="16">
        <v>1107.3</v>
      </c>
      <c r="E259" s="12">
        <f t="shared" si="6"/>
        <v>-1.19568127063443E-2</v>
      </c>
    </row>
    <row r="260" spans="3:5" x14ac:dyDescent="0.35">
      <c r="C260" s="4">
        <v>38047</v>
      </c>
      <c r="D260" s="16">
        <v>1126.2</v>
      </c>
      <c r="E260" s="12">
        <f t="shared" si="6"/>
        <v>1.7068545109726552E-2</v>
      </c>
    </row>
    <row r="261" spans="3:5" x14ac:dyDescent="0.35">
      <c r="C261" s="4">
        <v>38018</v>
      </c>
      <c r="D261" s="16">
        <v>1144.9000000000001</v>
      </c>
      <c r="E261" s="12">
        <f t="shared" si="6"/>
        <v>1.6604510744095302E-2</v>
      </c>
    </row>
    <row r="262" spans="3:5" x14ac:dyDescent="0.35">
      <c r="C262" s="4">
        <v>37987</v>
      </c>
      <c r="D262" s="16">
        <v>1131.0999999999999</v>
      </c>
      <c r="E262" s="12">
        <f t="shared" si="6"/>
        <v>-1.2053454450170475E-2</v>
      </c>
    </row>
    <row r="263" spans="3:5" x14ac:dyDescent="0.35">
      <c r="C263" s="4">
        <v>37956</v>
      </c>
      <c r="D263" s="16">
        <v>1111.9000000000001</v>
      </c>
      <c r="E263" s="12">
        <f t="shared" ref="E263:E326" si="7">(D263/D262)-1</f>
        <v>-1.6974626469807963E-2</v>
      </c>
    </row>
    <row r="264" spans="3:5" x14ac:dyDescent="0.35">
      <c r="C264" s="4">
        <v>37926</v>
      </c>
      <c r="D264" s="16">
        <v>1058.2</v>
      </c>
      <c r="E264" s="12">
        <f t="shared" si="7"/>
        <v>-4.8295710045867524E-2</v>
      </c>
    </row>
    <row r="265" spans="3:5" x14ac:dyDescent="0.35">
      <c r="C265" s="4">
        <v>37895</v>
      </c>
      <c r="D265" s="16">
        <v>1050.7</v>
      </c>
      <c r="E265" s="12">
        <f t="shared" si="7"/>
        <v>-7.0875070875070501E-3</v>
      </c>
    </row>
    <row r="266" spans="3:5" x14ac:dyDescent="0.35">
      <c r="C266" s="4">
        <v>37865</v>
      </c>
      <c r="D266" s="16">
        <v>996</v>
      </c>
      <c r="E266" s="12">
        <f t="shared" si="7"/>
        <v>-5.2060531074521799E-2</v>
      </c>
    </row>
    <row r="267" spans="3:5" x14ac:dyDescent="0.35">
      <c r="C267" s="4">
        <v>37834</v>
      </c>
      <c r="D267" s="16">
        <v>1008</v>
      </c>
      <c r="E267" s="12">
        <f t="shared" si="7"/>
        <v>1.2048192771084265E-2</v>
      </c>
    </row>
    <row r="268" spans="3:5" x14ac:dyDescent="0.35">
      <c r="C268" s="4">
        <v>37803</v>
      </c>
      <c r="D268" s="16">
        <v>990.3</v>
      </c>
      <c r="E268" s="12">
        <f t="shared" si="7"/>
        <v>-1.7559523809523858E-2</v>
      </c>
    </row>
    <row r="269" spans="3:5" x14ac:dyDescent="0.35">
      <c r="C269" s="4">
        <v>37773</v>
      </c>
      <c r="D269" s="16">
        <v>974.5</v>
      </c>
      <c r="E269" s="12">
        <f t="shared" si="7"/>
        <v>-1.5954761183479715E-2</v>
      </c>
    </row>
    <row r="270" spans="3:5" x14ac:dyDescent="0.35">
      <c r="C270" s="4">
        <v>37742</v>
      </c>
      <c r="D270" s="16">
        <v>963.6</v>
      </c>
      <c r="E270" s="12">
        <f t="shared" si="7"/>
        <v>-1.1185223191380156E-2</v>
      </c>
    </row>
    <row r="271" spans="3:5" x14ac:dyDescent="0.35">
      <c r="C271" s="4">
        <v>37712</v>
      </c>
      <c r="D271" s="16">
        <v>916.9</v>
      </c>
      <c r="E271" s="12">
        <f t="shared" si="7"/>
        <v>-4.8464092984640939E-2</v>
      </c>
    </row>
    <row r="272" spans="3:5" x14ac:dyDescent="0.35">
      <c r="C272" s="4">
        <v>37681</v>
      </c>
      <c r="D272" s="16">
        <v>848.2</v>
      </c>
      <c r="E272" s="12">
        <f t="shared" si="7"/>
        <v>-7.4926382375395284E-2</v>
      </c>
    </row>
    <row r="273" spans="3:5" x14ac:dyDescent="0.35">
      <c r="C273" s="4">
        <v>37653</v>
      </c>
      <c r="D273" s="16">
        <v>841.1</v>
      </c>
      <c r="E273" s="12">
        <f t="shared" si="7"/>
        <v>-8.3706672954492189E-3</v>
      </c>
    </row>
    <row r="274" spans="3:5" x14ac:dyDescent="0.35">
      <c r="C274" s="4">
        <v>37622</v>
      </c>
      <c r="D274" s="16">
        <v>855.7</v>
      </c>
      <c r="E274" s="12">
        <f t="shared" si="7"/>
        <v>1.7358221376768457E-2</v>
      </c>
    </row>
    <row r="275" spans="3:5" x14ac:dyDescent="0.35">
      <c r="C275" s="4">
        <v>37591</v>
      </c>
      <c r="D275" s="16">
        <v>879.8</v>
      </c>
      <c r="E275" s="12">
        <f t="shared" si="7"/>
        <v>2.8164076194928001E-2</v>
      </c>
    </row>
    <row r="276" spans="3:5" x14ac:dyDescent="0.35">
      <c r="C276" s="4">
        <v>37561</v>
      </c>
      <c r="D276" s="16">
        <v>936.3</v>
      </c>
      <c r="E276" s="12">
        <f t="shared" si="7"/>
        <v>6.4219140713798639E-2</v>
      </c>
    </row>
    <row r="277" spans="3:5" x14ac:dyDescent="0.35">
      <c r="C277" s="4">
        <v>37530</v>
      </c>
      <c r="D277" s="16">
        <v>885.8</v>
      </c>
      <c r="E277" s="12">
        <f t="shared" si="7"/>
        <v>-5.3935704368258008E-2</v>
      </c>
    </row>
    <row r="278" spans="3:5" x14ac:dyDescent="0.35">
      <c r="C278" s="4">
        <v>37500</v>
      </c>
      <c r="D278" s="16">
        <v>815.3</v>
      </c>
      <c r="E278" s="12">
        <f t="shared" si="7"/>
        <v>-7.9589072025287866E-2</v>
      </c>
    </row>
    <row r="279" spans="3:5" x14ac:dyDescent="0.35">
      <c r="C279" s="4">
        <v>37469</v>
      </c>
      <c r="D279" s="16">
        <v>916.1</v>
      </c>
      <c r="E279" s="12">
        <f t="shared" si="7"/>
        <v>0.12363547160554411</v>
      </c>
    </row>
    <row r="280" spans="3:5" x14ac:dyDescent="0.35">
      <c r="C280" s="4">
        <v>37438</v>
      </c>
      <c r="D280" s="16">
        <v>911.6</v>
      </c>
      <c r="E280" s="12">
        <f t="shared" si="7"/>
        <v>-4.9121274969980977E-3</v>
      </c>
    </row>
    <row r="281" spans="3:5" x14ac:dyDescent="0.35">
      <c r="C281" s="4">
        <v>37408</v>
      </c>
      <c r="D281" s="16">
        <v>989.8</v>
      </c>
      <c r="E281" s="12">
        <f t="shared" si="7"/>
        <v>8.5783238262395756E-2</v>
      </c>
    </row>
    <row r="282" spans="3:5" x14ac:dyDescent="0.35">
      <c r="C282" s="4">
        <v>37377</v>
      </c>
      <c r="D282" s="16">
        <v>1067.0999999999999</v>
      </c>
      <c r="E282" s="12">
        <f t="shared" si="7"/>
        <v>7.8096585168720978E-2</v>
      </c>
    </row>
    <row r="283" spans="3:5" x14ac:dyDescent="0.35">
      <c r="C283" s="4">
        <v>37347</v>
      </c>
      <c r="D283" s="16">
        <v>1076.9000000000001</v>
      </c>
      <c r="E283" s="12">
        <f t="shared" si="7"/>
        <v>9.1837690938059158E-3</v>
      </c>
    </row>
    <row r="284" spans="3:5" x14ac:dyDescent="0.35">
      <c r="C284" s="4">
        <v>37316</v>
      </c>
      <c r="D284" s="16">
        <v>1147.4000000000001</v>
      </c>
      <c r="E284" s="12">
        <f t="shared" si="7"/>
        <v>6.546568855046897E-2</v>
      </c>
    </row>
    <row r="285" spans="3:5" x14ac:dyDescent="0.35">
      <c r="C285" s="4">
        <v>37288</v>
      </c>
      <c r="D285" s="16">
        <v>1106.7</v>
      </c>
      <c r="E285" s="12">
        <f t="shared" si="7"/>
        <v>-3.5471500784382104E-2</v>
      </c>
    </row>
    <row r="286" spans="3:5" x14ac:dyDescent="0.35">
      <c r="C286" s="4">
        <v>37257</v>
      </c>
      <c r="D286" s="16">
        <v>1130.2</v>
      </c>
      <c r="E286" s="12">
        <f t="shared" si="7"/>
        <v>2.1234300171681486E-2</v>
      </c>
    </row>
    <row r="287" spans="3:5" x14ac:dyDescent="0.35">
      <c r="C287" s="4">
        <v>37226</v>
      </c>
      <c r="D287" s="16">
        <v>1148.0999999999999</v>
      </c>
      <c r="E287" s="12">
        <f t="shared" si="7"/>
        <v>1.5837904795611202E-2</v>
      </c>
    </row>
    <row r="288" spans="3:5" x14ac:dyDescent="0.35">
      <c r="C288" s="4">
        <v>37196</v>
      </c>
      <c r="D288" s="16">
        <v>1139.5</v>
      </c>
      <c r="E288" s="12">
        <f t="shared" si="7"/>
        <v>-7.4906367041197575E-3</v>
      </c>
    </row>
    <row r="289" spans="3:5" x14ac:dyDescent="0.35">
      <c r="C289" s="4">
        <v>37165</v>
      </c>
      <c r="D289" s="16">
        <v>1059.8</v>
      </c>
      <c r="E289" s="12">
        <f t="shared" si="7"/>
        <v>-6.9942957437472586E-2</v>
      </c>
    </row>
    <row r="290" spans="3:5" x14ac:dyDescent="0.35">
      <c r="C290" s="4">
        <v>37135</v>
      </c>
      <c r="D290" s="16">
        <v>1040.9000000000001</v>
      </c>
      <c r="E290" s="12">
        <f t="shared" si="7"/>
        <v>-1.7833553500660404E-2</v>
      </c>
    </row>
    <row r="291" spans="3:5" x14ac:dyDescent="0.35">
      <c r="C291" s="4">
        <v>37104</v>
      </c>
      <c r="D291" s="16">
        <v>1133.5999999999999</v>
      </c>
      <c r="E291" s="12">
        <f t="shared" si="7"/>
        <v>8.9057546354116557E-2</v>
      </c>
    </row>
    <row r="292" spans="3:5" x14ac:dyDescent="0.35">
      <c r="C292" s="4">
        <v>37073</v>
      </c>
      <c r="D292" s="16">
        <v>1211.2</v>
      </c>
      <c r="E292" s="12">
        <f t="shared" si="7"/>
        <v>6.8454481298518166E-2</v>
      </c>
    </row>
    <row r="293" spans="3:5" x14ac:dyDescent="0.35">
      <c r="C293" s="4">
        <v>37043</v>
      </c>
      <c r="D293" s="16">
        <v>1224.4000000000001</v>
      </c>
      <c r="E293" s="12">
        <f t="shared" si="7"/>
        <v>1.0898282694848049E-2</v>
      </c>
    </row>
    <row r="294" spans="3:5" x14ac:dyDescent="0.35">
      <c r="C294" s="4">
        <v>37012</v>
      </c>
      <c r="D294" s="16">
        <v>1255.8</v>
      </c>
      <c r="E294" s="12">
        <f t="shared" si="7"/>
        <v>2.5645213982358639E-2</v>
      </c>
    </row>
    <row r="295" spans="3:5" x14ac:dyDescent="0.35">
      <c r="C295" s="4">
        <v>36982</v>
      </c>
      <c r="D295" s="16">
        <v>1249.5</v>
      </c>
      <c r="E295" s="12">
        <f t="shared" si="7"/>
        <v>-5.0167224080267525E-3</v>
      </c>
    </row>
    <row r="296" spans="3:5" x14ac:dyDescent="0.35">
      <c r="C296" s="4">
        <v>36951</v>
      </c>
      <c r="D296" s="16">
        <v>1160.3</v>
      </c>
      <c r="E296" s="12">
        <f t="shared" si="7"/>
        <v>-7.1388555422168931E-2</v>
      </c>
    </row>
    <row r="297" spans="3:5" x14ac:dyDescent="0.35">
      <c r="C297" s="4">
        <v>36923</v>
      </c>
      <c r="D297" s="16">
        <v>1239.9000000000001</v>
      </c>
      <c r="E297" s="12">
        <f t="shared" si="7"/>
        <v>6.8602947513574097E-2</v>
      </c>
    </row>
    <row r="298" spans="3:5" x14ac:dyDescent="0.35">
      <c r="C298" s="4">
        <v>36892</v>
      </c>
      <c r="D298" s="16">
        <v>1366</v>
      </c>
      <c r="E298" s="12">
        <f t="shared" si="7"/>
        <v>0.10170175014114036</v>
      </c>
    </row>
    <row r="299" spans="3:5" x14ac:dyDescent="0.35">
      <c r="C299" s="4">
        <v>36861</v>
      </c>
      <c r="D299" s="16">
        <v>1320.3</v>
      </c>
      <c r="E299" s="12">
        <f t="shared" si="7"/>
        <v>-3.345534407027817E-2</v>
      </c>
    </row>
    <row r="300" spans="3:5" x14ac:dyDescent="0.35">
      <c r="C300" s="4">
        <v>36831</v>
      </c>
      <c r="D300" s="16">
        <v>1315</v>
      </c>
      <c r="E300" s="12">
        <f t="shared" si="7"/>
        <v>-4.0142391880633177E-3</v>
      </c>
    </row>
    <row r="301" spans="3:5" x14ac:dyDescent="0.35">
      <c r="C301" s="4">
        <v>36800</v>
      </c>
      <c r="D301" s="16">
        <v>1429.4</v>
      </c>
      <c r="E301" s="12">
        <f t="shared" si="7"/>
        <v>8.6996197718631318E-2</v>
      </c>
    </row>
    <row r="302" spans="3:5" x14ac:dyDescent="0.35">
      <c r="C302" s="4">
        <v>36770</v>
      </c>
      <c r="D302" s="16">
        <v>1436.5</v>
      </c>
      <c r="E302" s="12">
        <f t="shared" si="7"/>
        <v>4.9671190709388302E-3</v>
      </c>
    </row>
    <row r="303" spans="3:5" x14ac:dyDescent="0.35">
      <c r="C303" s="4">
        <v>36739</v>
      </c>
      <c r="D303" s="16">
        <v>1517.7</v>
      </c>
      <c r="E303" s="12">
        <f t="shared" si="7"/>
        <v>5.652627915071351E-2</v>
      </c>
    </row>
    <row r="304" spans="3:5" x14ac:dyDescent="0.35">
      <c r="C304" s="4">
        <v>36708</v>
      </c>
      <c r="D304" s="16">
        <v>1430.8</v>
      </c>
      <c r="E304" s="12">
        <f t="shared" si="7"/>
        <v>-5.7257692561112239E-2</v>
      </c>
    </row>
    <row r="305" spans="3:5" x14ac:dyDescent="0.35">
      <c r="C305" s="4">
        <v>36678</v>
      </c>
      <c r="D305" s="16">
        <v>1454.6</v>
      </c>
      <c r="E305" s="12">
        <f t="shared" si="7"/>
        <v>1.6634050880626194E-2</v>
      </c>
    </row>
    <row r="306" spans="3:5" x14ac:dyDescent="0.35">
      <c r="C306" s="4">
        <v>36647</v>
      </c>
      <c r="D306" s="16">
        <v>1420.6</v>
      </c>
      <c r="E306" s="12">
        <f t="shared" si="7"/>
        <v>-2.3374123470369823E-2</v>
      </c>
    </row>
    <row r="307" spans="3:5" x14ac:dyDescent="0.35">
      <c r="C307" s="4">
        <v>36617</v>
      </c>
      <c r="D307" s="16">
        <v>1452.4</v>
      </c>
      <c r="E307" s="12">
        <f t="shared" si="7"/>
        <v>2.2384907785442998E-2</v>
      </c>
    </row>
    <row r="308" spans="3:5" x14ac:dyDescent="0.35">
      <c r="C308" s="4">
        <v>36586</v>
      </c>
      <c r="D308" s="16">
        <v>1498.6</v>
      </c>
      <c r="E308" s="12">
        <f t="shared" si="7"/>
        <v>3.1809418892866814E-2</v>
      </c>
    </row>
    <row r="309" spans="3:5" x14ac:dyDescent="0.35">
      <c r="C309" s="4">
        <v>36557</v>
      </c>
      <c r="D309" s="16">
        <v>1366.4</v>
      </c>
      <c r="E309" s="12">
        <f t="shared" si="7"/>
        <v>-8.8215667956759503E-2</v>
      </c>
    </row>
    <row r="310" spans="3:5" x14ac:dyDescent="0.35">
      <c r="C310" s="4">
        <v>36526</v>
      </c>
      <c r="D310" s="16">
        <v>1394.5</v>
      </c>
      <c r="E310" s="12">
        <f t="shared" si="7"/>
        <v>2.056498829039799E-2</v>
      </c>
    </row>
    <row r="311" spans="3:5" x14ac:dyDescent="0.35">
      <c r="C311" s="4">
        <v>36495</v>
      </c>
      <c r="D311" s="16">
        <v>1469.2</v>
      </c>
      <c r="E311" s="12">
        <f t="shared" si="7"/>
        <v>5.3567586948727097E-2</v>
      </c>
    </row>
    <row r="312" spans="3:5" x14ac:dyDescent="0.35">
      <c r="C312" s="4">
        <v>36465</v>
      </c>
      <c r="D312" s="16">
        <v>1388.9</v>
      </c>
      <c r="E312" s="12">
        <f t="shared" si="7"/>
        <v>-5.4655594881568126E-2</v>
      </c>
    </row>
    <row r="313" spans="3:5" x14ac:dyDescent="0.35">
      <c r="C313" s="4">
        <v>36434</v>
      </c>
      <c r="D313" s="16">
        <v>1362.9</v>
      </c>
      <c r="E313" s="12">
        <f t="shared" si="7"/>
        <v>-1.8719850241198044E-2</v>
      </c>
    </row>
    <row r="314" spans="3:5" x14ac:dyDescent="0.35">
      <c r="C314" s="4">
        <v>36404</v>
      </c>
      <c r="D314" s="16">
        <v>1282.7</v>
      </c>
      <c r="E314" s="12">
        <f t="shared" si="7"/>
        <v>-5.8845109692567399E-2</v>
      </c>
    </row>
    <row r="315" spans="3:5" x14ac:dyDescent="0.35">
      <c r="C315" s="4">
        <v>36373</v>
      </c>
      <c r="D315" s="16">
        <v>1320.4</v>
      </c>
      <c r="E315" s="12">
        <f t="shared" si="7"/>
        <v>2.939112808918698E-2</v>
      </c>
    </row>
    <row r="316" spans="3:5" x14ac:dyDescent="0.35">
      <c r="C316" s="4">
        <v>36342</v>
      </c>
      <c r="D316" s="16">
        <v>1328.7</v>
      </c>
      <c r="E316" s="12">
        <f t="shared" si="7"/>
        <v>6.2859739472886922E-3</v>
      </c>
    </row>
    <row r="317" spans="3:5" x14ac:dyDescent="0.35">
      <c r="C317" s="4">
        <v>36312</v>
      </c>
      <c r="D317" s="16">
        <v>1372.7</v>
      </c>
      <c r="E317" s="12">
        <f t="shared" si="7"/>
        <v>3.3115074885226248E-2</v>
      </c>
    </row>
    <row r="318" spans="3:5" x14ac:dyDescent="0.35">
      <c r="C318" s="4">
        <v>36281</v>
      </c>
      <c r="D318" s="16">
        <v>1301.8</v>
      </c>
      <c r="E318" s="12">
        <f t="shared" si="7"/>
        <v>-5.1650032782108335E-2</v>
      </c>
    </row>
    <row r="319" spans="3:5" x14ac:dyDescent="0.35">
      <c r="C319" s="4">
        <v>36251</v>
      </c>
      <c r="D319" s="16">
        <v>1335.2</v>
      </c>
      <c r="E319" s="12">
        <f t="shared" si="7"/>
        <v>2.5656782915962628E-2</v>
      </c>
    </row>
    <row r="320" spans="3:5" x14ac:dyDescent="0.35">
      <c r="C320" s="4">
        <v>36220</v>
      </c>
      <c r="D320" s="16">
        <v>1286.4000000000001</v>
      </c>
      <c r="E320" s="12">
        <f t="shared" si="7"/>
        <v>-3.6548831635709988E-2</v>
      </c>
    </row>
    <row r="321" spans="3:5" x14ac:dyDescent="0.35">
      <c r="C321" s="4">
        <v>36192</v>
      </c>
      <c r="D321" s="16">
        <v>1238.3</v>
      </c>
      <c r="E321" s="12">
        <f t="shared" si="7"/>
        <v>-3.7391169154228909E-2</v>
      </c>
    </row>
    <row r="322" spans="3:5" x14ac:dyDescent="0.35">
      <c r="C322" s="4">
        <v>36161</v>
      </c>
      <c r="D322" s="16">
        <v>1279.5999999999999</v>
      </c>
      <c r="E322" s="12">
        <f t="shared" si="7"/>
        <v>3.3352176370830877E-2</v>
      </c>
    </row>
    <row r="323" spans="3:5" x14ac:dyDescent="0.35">
      <c r="C323" s="4">
        <v>36130</v>
      </c>
      <c r="D323" s="16">
        <v>1229.2</v>
      </c>
      <c r="E323" s="12">
        <f t="shared" si="7"/>
        <v>-3.9387308533916698E-2</v>
      </c>
    </row>
    <row r="324" spans="3:5" x14ac:dyDescent="0.35">
      <c r="C324" s="4">
        <v>36100</v>
      </c>
      <c r="D324" s="16">
        <v>1163.5999999999999</v>
      </c>
      <c r="E324" s="12">
        <f t="shared" si="7"/>
        <v>-5.336804425642705E-2</v>
      </c>
    </row>
    <row r="325" spans="3:5" x14ac:dyDescent="0.35">
      <c r="C325" s="4">
        <v>36069</v>
      </c>
      <c r="D325" s="16">
        <v>1098.7</v>
      </c>
      <c r="E325" s="12">
        <f t="shared" si="7"/>
        <v>-5.5775180474389674E-2</v>
      </c>
    </row>
    <row r="326" spans="3:5" x14ac:dyDescent="0.35">
      <c r="C326" s="4">
        <v>36039</v>
      </c>
      <c r="D326" s="16">
        <v>1017</v>
      </c>
      <c r="E326" s="12">
        <f t="shared" si="7"/>
        <v>-7.4360607991262428E-2</v>
      </c>
    </row>
    <row r="327" spans="3:5" x14ac:dyDescent="0.35">
      <c r="C327" s="4">
        <v>36008</v>
      </c>
      <c r="D327" s="16">
        <v>957.3</v>
      </c>
      <c r="E327" s="12">
        <f t="shared" ref="E327:E390" si="8">(D327/D326)-1</f>
        <v>-5.8702064896755224E-2</v>
      </c>
    </row>
    <row r="328" spans="3:5" x14ac:dyDescent="0.35">
      <c r="C328" s="4">
        <v>35977</v>
      </c>
      <c r="D328" s="16">
        <v>1120.7</v>
      </c>
      <c r="E328" s="12">
        <f t="shared" si="8"/>
        <v>0.17068839444270356</v>
      </c>
    </row>
    <row r="329" spans="3:5" x14ac:dyDescent="0.35">
      <c r="C329" s="4">
        <v>35947</v>
      </c>
      <c r="D329" s="16">
        <v>1133.8</v>
      </c>
      <c r="E329" s="12">
        <f t="shared" si="8"/>
        <v>1.1689122869634971E-2</v>
      </c>
    </row>
    <row r="330" spans="3:5" x14ac:dyDescent="0.35">
      <c r="C330" s="4">
        <v>35916</v>
      </c>
      <c r="D330" s="16">
        <v>1090.8</v>
      </c>
      <c r="E330" s="12">
        <f t="shared" si="8"/>
        <v>-3.7925560063503228E-2</v>
      </c>
    </row>
    <row r="331" spans="3:5" x14ac:dyDescent="0.35">
      <c r="C331" s="4">
        <v>35886</v>
      </c>
      <c r="D331" s="16">
        <v>1111.8</v>
      </c>
      <c r="E331" s="12">
        <f t="shared" si="8"/>
        <v>1.925192519251917E-2</v>
      </c>
    </row>
    <row r="332" spans="3:5" x14ac:dyDescent="0.35">
      <c r="C332" s="4">
        <v>35855</v>
      </c>
      <c r="D332" s="16">
        <v>1101.8</v>
      </c>
      <c r="E332" s="12">
        <f t="shared" si="8"/>
        <v>-8.9944234574563797E-3</v>
      </c>
    </row>
    <row r="333" spans="3:5" x14ac:dyDescent="0.35">
      <c r="C333" s="4">
        <v>35827</v>
      </c>
      <c r="D333" s="16">
        <v>1049.3</v>
      </c>
      <c r="E333" s="12">
        <f t="shared" si="8"/>
        <v>-4.7649301143583234E-2</v>
      </c>
    </row>
    <row r="334" spans="3:5" x14ac:dyDescent="0.35">
      <c r="C334" s="4">
        <v>35796</v>
      </c>
      <c r="D334" s="16">
        <v>980.3</v>
      </c>
      <c r="E334" s="12">
        <f t="shared" si="8"/>
        <v>-6.5758124463928369E-2</v>
      </c>
    </row>
    <row r="335" spans="3:5" x14ac:dyDescent="0.35">
      <c r="C335" s="4">
        <v>35765</v>
      </c>
      <c r="D335" s="16">
        <v>970.4</v>
      </c>
      <c r="E335" s="12">
        <f t="shared" si="8"/>
        <v>-1.0098949301234339E-2</v>
      </c>
    </row>
    <row r="336" spans="3:5" x14ac:dyDescent="0.35">
      <c r="C336" s="4">
        <v>35735</v>
      </c>
      <c r="D336" s="16">
        <v>955.4</v>
      </c>
      <c r="E336" s="12">
        <f t="shared" si="8"/>
        <v>-1.5457543281121144E-2</v>
      </c>
    </row>
    <row r="337" spans="3:5" x14ac:dyDescent="0.35">
      <c r="C337" s="4">
        <v>35704</v>
      </c>
      <c r="D337" s="16">
        <v>914.6</v>
      </c>
      <c r="E337" s="12">
        <f t="shared" si="8"/>
        <v>-4.2704626334519546E-2</v>
      </c>
    </row>
    <row r="338" spans="3:5" x14ac:dyDescent="0.35">
      <c r="C338" s="4">
        <v>35674</v>
      </c>
      <c r="D338" s="16">
        <v>947.3</v>
      </c>
      <c r="E338" s="12">
        <f t="shared" si="8"/>
        <v>3.5753334791165381E-2</v>
      </c>
    </row>
    <row r="339" spans="3:5" x14ac:dyDescent="0.35">
      <c r="C339" s="4">
        <v>35643</v>
      </c>
      <c r="D339" s="16">
        <v>899.5</v>
      </c>
      <c r="E339" s="12">
        <f t="shared" si="8"/>
        <v>-5.0459199831098922E-2</v>
      </c>
    </row>
    <row r="340" spans="3:5" x14ac:dyDescent="0.35">
      <c r="C340" s="4">
        <v>35612</v>
      </c>
      <c r="D340" s="16">
        <v>954.3</v>
      </c>
      <c r="E340" s="12">
        <f t="shared" si="8"/>
        <v>6.0922734852695948E-2</v>
      </c>
    </row>
    <row r="341" spans="3:5" x14ac:dyDescent="0.35">
      <c r="C341" s="4">
        <v>35582</v>
      </c>
      <c r="D341" s="16">
        <v>885.1</v>
      </c>
      <c r="E341" s="12">
        <f t="shared" si="8"/>
        <v>-7.25138845226867E-2</v>
      </c>
    </row>
    <row r="342" spans="3:5" x14ac:dyDescent="0.35">
      <c r="C342" s="4">
        <v>35551</v>
      </c>
      <c r="D342" s="16">
        <v>848.3</v>
      </c>
      <c r="E342" s="12">
        <f t="shared" si="8"/>
        <v>-4.1577222912665301E-2</v>
      </c>
    </row>
    <row r="343" spans="3:5" x14ac:dyDescent="0.35">
      <c r="C343" s="4">
        <v>35521</v>
      </c>
      <c r="D343" s="16">
        <v>801.3</v>
      </c>
      <c r="E343" s="12">
        <f t="shared" si="8"/>
        <v>-5.5404927502062939E-2</v>
      </c>
    </row>
    <row r="344" spans="3:5" x14ac:dyDescent="0.35">
      <c r="C344" s="4">
        <v>35490</v>
      </c>
      <c r="D344" s="16">
        <v>757.1</v>
      </c>
      <c r="E344" s="12">
        <f t="shared" si="8"/>
        <v>-5.5160364407837226E-2</v>
      </c>
    </row>
    <row r="345" spans="3:5" x14ac:dyDescent="0.35">
      <c r="C345" s="4">
        <v>35462</v>
      </c>
      <c r="D345" s="16">
        <v>790.8</v>
      </c>
      <c r="E345" s="12">
        <f t="shared" si="8"/>
        <v>4.4511953506802149E-2</v>
      </c>
    </row>
    <row r="346" spans="3:5" x14ac:dyDescent="0.35">
      <c r="C346" s="4">
        <v>35431</v>
      </c>
      <c r="D346" s="16">
        <v>786.2</v>
      </c>
      <c r="E346" s="12">
        <f t="shared" si="8"/>
        <v>-5.8168942842690141E-3</v>
      </c>
    </row>
    <row r="347" spans="3:5" x14ac:dyDescent="0.35">
      <c r="C347" s="4">
        <v>35400</v>
      </c>
      <c r="D347" s="16">
        <v>740.7</v>
      </c>
      <c r="E347" s="12">
        <f t="shared" si="8"/>
        <v>-5.7873314678198895E-2</v>
      </c>
    </row>
    <row r="348" spans="3:5" x14ac:dyDescent="0.35">
      <c r="C348" s="4">
        <v>35370</v>
      </c>
      <c r="D348" s="16">
        <v>757</v>
      </c>
      <c r="E348" s="12">
        <f t="shared" si="8"/>
        <v>2.2006210341568799E-2</v>
      </c>
    </row>
    <row r="349" spans="3:5" x14ac:dyDescent="0.35">
      <c r="C349" s="4">
        <v>35339</v>
      </c>
      <c r="D349" s="16">
        <v>705.3</v>
      </c>
      <c r="E349" s="12">
        <f t="shared" si="8"/>
        <v>-6.8295904887714753E-2</v>
      </c>
    </row>
    <row r="350" spans="3:5" x14ac:dyDescent="0.35">
      <c r="C350" s="4">
        <v>35309</v>
      </c>
      <c r="D350" s="16">
        <v>687.3</v>
      </c>
      <c r="E350" s="12">
        <f t="shared" si="8"/>
        <v>-2.5521054870268012E-2</v>
      </c>
    </row>
    <row r="351" spans="3:5" x14ac:dyDescent="0.35">
      <c r="C351" s="4">
        <v>35278</v>
      </c>
      <c r="D351" s="16">
        <v>652</v>
      </c>
      <c r="E351" s="12">
        <f t="shared" si="8"/>
        <v>-5.1360395751491317E-2</v>
      </c>
    </row>
    <row r="352" spans="3:5" x14ac:dyDescent="0.35">
      <c r="C352" s="4">
        <v>35247</v>
      </c>
      <c r="D352" s="16">
        <v>640</v>
      </c>
      <c r="E352" s="12">
        <f t="shared" si="8"/>
        <v>-1.8404907975460127E-2</v>
      </c>
    </row>
    <row r="353" spans="3:5" x14ac:dyDescent="0.35">
      <c r="C353" s="4">
        <v>35217</v>
      </c>
      <c r="D353" s="16">
        <v>670.6</v>
      </c>
      <c r="E353" s="12">
        <f t="shared" si="8"/>
        <v>4.7812500000000036E-2</v>
      </c>
    </row>
    <row r="354" spans="3:5" x14ac:dyDescent="0.35">
      <c r="C354" s="4">
        <v>35186</v>
      </c>
      <c r="D354" s="16">
        <v>669.1</v>
      </c>
      <c r="E354" s="12">
        <f t="shared" si="8"/>
        <v>-2.2368028631076786E-3</v>
      </c>
    </row>
    <row r="355" spans="3:5" x14ac:dyDescent="0.35">
      <c r="C355" s="4">
        <v>35156</v>
      </c>
      <c r="D355" s="16">
        <v>654.20000000000005</v>
      </c>
      <c r="E355" s="12">
        <f t="shared" si="8"/>
        <v>-2.2268719175011165E-2</v>
      </c>
    </row>
    <row r="356" spans="3:5" x14ac:dyDescent="0.35">
      <c r="C356" s="4">
        <v>35125</v>
      </c>
      <c r="D356" s="16">
        <v>645.5</v>
      </c>
      <c r="E356" s="12">
        <f t="shared" si="8"/>
        <v>-1.3298685417303613E-2</v>
      </c>
    </row>
    <row r="357" spans="3:5" x14ac:dyDescent="0.35">
      <c r="C357" s="4">
        <v>35096</v>
      </c>
      <c r="D357" s="16">
        <v>640.4</v>
      </c>
      <c r="E357" s="12">
        <f t="shared" si="8"/>
        <v>-7.9008520526724357E-3</v>
      </c>
    </row>
    <row r="358" spans="3:5" x14ac:dyDescent="0.35">
      <c r="C358" s="4">
        <v>35065</v>
      </c>
      <c r="D358" s="16">
        <v>636</v>
      </c>
      <c r="E358" s="12">
        <f t="shared" si="8"/>
        <v>-6.8707058088693929E-3</v>
      </c>
    </row>
    <row r="359" spans="3:5" x14ac:dyDescent="0.35">
      <c r="C359" s="4">
        <v>35034</v>
      </c>
      <c r="D359" s="16">
        <v>615.9</v>
      </c>
      <c r="E359" s="12">
        <f t="shared" si="8"/>
        <v>-3.1603773584905737E-2</v>
      </c>
    </row>
    <row r="360" spans="3:5" x14ac:dyDescent="0.35">
      <c r="C360" s="4">
        <v>35004</v>
      </c>
      <c r="D360" s="16">
        <v>605.4</v>
      </c>
      <c r="E360" s="12">
        <f t="shared" si="8"/>
        <v>-1.7048222113979494E-2</v>
      </c>
    </row>
    <row r="361" spans="3:5" x14ac:dyDescent="0.35">
      <c r="C361" s="4">
        <v>34973</v>
      </c>
      <c r="D361" s="16">
        <v>581.5</v>
      </c>
      <c r="E361" s="12">
        <f t="shared" si="8"/>
        <v>-3.9478031053848617E-2</v>
      </c>
    </row>
    <row r="362" spans="3:5" x14ac:dyDescent="0.35">
      <c r="C362" s="4">
        <v>34943</v>
      </c>
      <c r="D362" s="16">
        <v>584.4</v>
      </c>
      <c r="E362" s="12">
        <f t="shared" si="8"/>
        <v>4.9871023215821708E-3</v>
      </c>
    </row>
    <row r="363" spans="3:5" x14ac:dyDescent="0.35">
      <c r="C363" s="4">
        <v>34912</v>
      </c>
      <c r="D363" s="16">
        <v>561.9</v>
      </c>
      <c r="E363" s="12">
        <f t="shared" si="8"/>
        <v>-3.8501026694045204E-2</v>
      </c>
    </row>
    <row r="364" spans="3:5" x14ac:dyDescent="0.35">
      <c r="C364" s="4">
        <v>34881</v>
      </c>
      <c r="D364" s="16">
        <v>562.1</v>
      </c>
      <c r="E364" s="12">
        <f t="shared" si="8"/>
        <v>3.5593521979015996E-4</v>
      </c>
    </row>
    <row r="365" spans="3:5" x14ac:dyDescent="0.35">
      <c r="C365" s="4">
        <v>34851</v>
      </c>
      <c r="D365" s="16">
        <v>544.79999999999995</v>
      </c>
      <c r="E365" s="12">
        <f t="shared" si="8"/>
        <v>-3.0777441736346001E-2</v>
      </c>
    </row>
    <row r="366" spans="3:5" x14ac:dyDescent="0.35">
      <c r="C366" s="4">
        <v>34820</v>
      </c>
      <c r="D366" s="16">
        <v>533.4</v>
      </c>
      <c r="E366" s="12">
        <f t="shared" si="8"/>
        <v>-2.0925110132158586E-2</v>
      </c>
    </row>
    <row r="367" spans="3:5" x14ac:dyDescent="0.35">
      <c r="C367" s="4">
        <v>34790</v>
      </c>
      <c r="D367" s="16">
        <v>514.70000000000005</v>
      </c>
      <c r="E367" s="12">
        <f t="shared" si="8"/>
        <v>-3.5058117735283001E-2</v>
      </c>
    </row>
    <row r="368" spans="3:5" x14ac:dyDescent="0.35">
      <c r="C368" s="4">
        <v>34759</v>
      </c>
      <c r="D368" s="16">
        <v>500.7</v>
      </c>
      <c r="E368" s="12">
        <f t="shared" si="8"/>
        <v>-2.7200310860695631E-2</v>
      </c>
    </row>
    <row r="369" spans="3:5" x14ac:dyDescent="0.35">
      <c r="C369" s="4">
        <v>34731</v>
      </c>
      <c r="D369" s="16">
        <v>487.4</v>
      </c>
      <c r="E369" s="12">
        <f t="shared" si="8"/>
        <v>-2.6562812063111618E-2</v>
      </c>
    </row>
    <row r="370" spans="3:5" x14ac:dyDescent="0.35">
      <c r="C370" s="4">
        <v>34700</v>
      </c>
      <c r="D370" s="16">
        <v>470.4</v>
      </c>
      <c r="E370" s="12">
        <f t="shared" si="8"/>
        <v>-3.4878949528108327E-2</v>
      </c>
    </row>
    <row r="371" spans="3:5" x14ac:dyDescent="0.35">
      <c r="C371" s="4">
        <v>34669</v>
      </c>
      <c r="D371" s="16">
        <v>459.3</v>
      </c>
      <c r="E371" s="12">
        <f t="shared" si="8"/>
        <v>-2.3596938775510168E-2</v>
      </c>
    </row>
    <row r="372" spans="3:5" x14ac:dyDescent="0.35">
      <c r="C372" s="4">
        <v>34639</v>
      </c>
      <c r="D372" s="16">
        <v>453.7</v>
      </c>
      <c r="E372" s="12">
        <f t="shared" si="8"/>
        <v>-1.2192466797300239E-2</v>
      </c>
    </row>
    <row r="373" spans="3:5" x14ac:dyDescent="0.35">
      <c r="C373" s="4">
        <v>34608</v>
      </c>
      <c r="D373" s="16">
        <v>472.4</v>
      </c>
      <c r="E373" s="12">
        <f t="shared" si="8"/>
        <v>4.1216662993167175E-2</v>
      </c>
    </row>
    <row r="374" spans="3:5" x14ac:dyDescent="0.35">
      <c r="C374" s="4">
        <v>34578</v>
      </c>
      <c r="D374" s="16">
        <v>462.7</v>
      </c>
      <c r="E374" s="12">
        <f t="shared" si="8"/>
        <v>-2.0533446232006702E-2</v>
      </c>
    </row>
    <row r="375" spans="3:5" x14ac:dyDescent="0.35">
      <c r="C375" s="4">
        <v>34547</v>
      </c>
      <c r="D375" s="16">
        <v>475.5</v>
      </c>
      <c r="E375" s="12">
        <f t="shared" si="8"/>
        <v>2.7663712988977851E-2</v>
      </c>
    </row>
    <row r="376" spans="3:5" x14ac:dyDescent="0.35">
      <c r="C376" s="4">
        <v>34516</v>
      </c>
      <c r="D376" s="16">
        <v>458.3</v>
      </c>
      <c r="E376" s="12">
        <f t="shared" si="8"/>
        <v>-3.6172450052576188E-2</v>
      </c>
    </row>
    <row r="377" spans="3:5" x14ac:dyDescent="0.35">
      <c r="C377" s="4">
        <v>34486</v>
      </c>
      <c r="D377" s="16">
        <v>444.3</v>
      </c>
      <c r="E377" s="12">
        <f t="shared" si="8"/>
        <v>-3.0547676194632389E-2</v>
      </c>
    </row>
    <row r="378" spans="3:5" x14ac:dyDescent="0.35">
      <c r="C378" s="4">
        <v>34455</v>
      </c>
      <c r="D378" s="16">
        <v>456.5</v>
      </c>
      <c r="E378" s="12">
        <f t="shared" si="8"/>
        <v>2.7458924150348896E-2</v>
      </c>
    </row>
    <row r="379" spans="3:5" x14ac:dyDescent="0.35">
      <c r="C379" s="4">
        <v>34425</v>
      </c>
      <c r="D379" s="16">
        <v>450.9</v>
      </c>
      <c r="E379" s="12">
        <f t="shared" si="8"/>
        <v>-1.2267250821467734E-2</v>
      </c>
    </row>
    <row r="380" spans="3:5" x14ac:dyDescent="0.35">
      <c r="C380" s="4">
        <v>34394</v>
      </c>
      <c r="D380" s="16">
        <v>445.8</v>
      </c>
      <c r="E380" s="12">
        <f t="shared" si="8"/>
        <v>-1.1310711909514271E-2</v>
      </c>
    </row>
    <row r="381" spans="3:5" x14ac:dyDescent="0.35">
      <c r="C381" s="4">
        <v>34366</v>
      </c>
      <c r="D381" s="16">
        <v>467.1</v>
      </c>
      <c r="E381" s="12">
        <f t="shared" si="8"/>
        <v>4.7779273216689067E-2</v>
      </c>
    </row>
    <row r="382" spans="3:5" x14ac:dyDescent="0.35">
      <c r="C382" s="4">
        <v>34335</v>
      </c>
      <c r="D382" s="16">
        <v>481.6</v>
      </c>
      <c r="E382" s="12">
        <f t="shared" si="8"/>
        <v>3.1042603296938642E-2</v>
      </c>
    </row>
    <row r="383" spans="3:5" x14ac:dyDescent="0.35">
      <c r="C383" s="4">
        <v>34304</v>
      </c>
      <c r="D383" s="16">
        <v>466.4</v>
      </c>
      <c r="E383" s="12">
        <f t="shared" si="8"/>
        <v>-3.1561461794019974E-2</v>
      </c>
    </row>
    <row r="384" spans="3:5" x14ac:dyDescent="0.35">
      <c r="C384" s="4">
        <v>34274</v>
      </c>
      <c r="D384" s="16">
        <v>461.8</v>
      </c>
      <c r="E384" s="12">
        <f t="shared" si="8"/>
        <v>-9.8627787307031811E-3</v>
      </c>
    </row>
    <row r="385" spans="3:5" x14ac:dyDescent="0.35">
      <c r="C385" s="4">
        <v>34243</v>
      </c>
      <c r="D385" s="16">
        <v>467.8</v>
      </c>
      <c r="E385" s="12">
        <f t="shared" si="8"/>
        <v>1.2992637505413684E-2</v>
      </c>
    </row>
    <row r="386" spans="3:5" x14ac:dyDescent="0.35">
      <c r="C386" s="4">
        <v>34213</v>
      </c>
      <c r="D386" s="16">
        <v>458.9</v>
      </c>
      <c r="E386" s="12">
        <f t="shared" si="8"/>
        <v>-1.9025224454895295E-2</v>
      </c>
    </row>
    <row r="387" spans="3:5" x14ac:dyDescent="0.35">
      <c r="C387" s="4">
        <v>34182</v>
      </c>
      <c r="D387" s="16">
        <v>463.6</v>
      </c>
      <c r="E387" s="12">
        <f t="shared" si="8"/>
        <v>1.0241882763129428E-2</v>
      </c>
    </row>
    <row r="388" spans="3:5" x14ac:dyDescent="0.35">
      <c r="C388" s="4">
        <v>34151</v>
      </c>
      <c r="D388" s="16">
        <v>448.1</v>
      </c>
      <c r="E388" s="12">
        <f t="shared" si="8"/>
        <v>-3.343399482312337E-2</v>
      </c>
    </row>
    <row r="389" spans="3:5" x14ac:dyDescent="0.35">
      <c r="C389" s="4">
        <v>34121</v>
      </c>
      <c r="D389" s="16">
        <v>450.5</v>
      </c>
      <c r="E389" s="12">
        <f t="shared" si="8"/>
        <v>5.3559473331845631E-3</v>
      </c>
    </row>
    <row r="390" spans="3:5" x14ac:dyDescent="0.35">
      <c r="C390" s="4">
        <v>34090</v>
      </c>
      <c r="D390" s="16">
        <v>450.2</v>
      </c>
      <c r="E390" s="12">
        <f t="shared" si="8"/>
        <v>-6.6592674805776575E-4</v>
      </c>
    </row>
    <row r="391" spans="3:5" x14ac:dyDescent="0.35">
      <c r="C391" s="4">
        <v>34060</v>
      </c>
      <c r="D391" s="16">
        <v>440.2</v>
      </c>
      <c r="E391" s="12">
        <f t="shared" ref="E391:E454" si="9">(D391/D390)-1</f>
        <v>-2.2212350066637021E-2</v>
      </c>
    </row>
    <row r="392" spans="3:5" x14ac:dyDescent="0.35">
      <c r="C392" s="4">
        <v>34029</v>
      </c>
      <c r="D392" s="16">
        <v>451.7</v>
      </c>
      <c r="E392" s="12">
        <f t="shared" si="9"/>
        <v>2.6124488868696005E-2</v>
      </c>
    </row>
    <row r="393" spans="3:5" x14ac:dyDescent="0.35">
      <c r="C393" s="4">
        <v>34001</v>
      </c>
      <c r="D393" s="16">
        <v>443.4</v>
      </c>
      <c r="E393" s="12">
        <f t="shared" si="9"/>
        <v>-1.8375027673234512E-2</v>
      </c>
    </row>
    <row r="394" spans="3:5" x14ac:dyDescent="0.35">
      <c r="C394" s="4">
        <v>33970</v>
      </c>
      <c r="D394" s="16">
        <v>438.8</v>
      </c>
      <c r="E394" s="12">
        <f t="shared" si="9"/>
        <v>-1.0374379792512323E-2</v>
      </c>
    </row>
    <row r="395" spans="3:5" x14ac:dyDescent="0.35">
      <c r="C395" s="4">
        <v>33939</v>
      </c>
      <c r="D395" s="16">
        <v>435.7</v>
      </c>
      <c r="E395" s="12">
        <f t="shared" si="9"/>
        <v>-7.0647219690064267E-3</v>
      </c>
    </row>
    <row r="396" spans="3:5" x14ac:dyDescent="0.35">
      <c r="C396" s="4">
        <v>33909</v>
      </c>
      <c r="D396" s="16">
        <v>431.4</v>
      </c>
      <c r="E396" s="12">
        <f t="shared" si="9"/>
        <v>-9.8691760385586358E-3</v>
      </c>
    </row>
    <row r="397" spans="3:5" x14ac:dyDescent="0.35">
      <c r="C397" s="4">
        <v>33878</v>
      </c>
      <c r="D397" s="16">
        <v>418.7</v>
      </c>
      <c r="E397" s="12">
        <f t="shared" si="9"/>
        <v>-2.9439035697728322E-2</v>
      </c>
    </row>
    <row r="398" spans="3:5" x14ac:dyDescent="0.35">
      <c r="C398" s="4">
        <v>33848</v>
      </c>
      <c r="D398" s="16">
        <v>417.8</v>
      </c>
      <c r="E398" s="12">
        <f t="shared" si="9"/>
        <v>-2.1495103893001133E-3</v>
      </c>
    </row>
    <row r="399" spans="3:5" x14ac:dyDescent="0.35">
      <c r="C399" s="4">
        <v>33817</v>
      </c>
      <c r="D399" s="16">
        <v>414</v>
      </c>
      <c r="E399" s="12">
        <f t="shared" si="9"/>
        <v>-9.095260890378154E-3</v>
      </c>
    </row>
    <row r="400" spans="3:5" x14ac:dyDescent="0.35">
      <c r="C400" s="4">
        <v>33786</v>
      </c>
      <c r="D400" s="16">
        <v>424.2</v>
      </c>
      <c r="E400" s="12">
        <f t="shared" si="9"/>
        <v>2.4637681159420222E-2</v>
      </c>
    </row>
    <row r="401" spans="3:5" x14ac:dyDescent="0.35">
      <c r="C401" s="4">
        <v>33756</v>
      </c>
      <c r="D401" s="16">
        <v>408.1</v>
      </c>
      <c r="E401" s="12">
        <f t="shared" si="9"/>
        <v>-3.7953795379537913E-2</v>
      </c>
    </row>
    <row r="402" spans="3:5" x14ac:dyDescent="0.35">
      <c r="C402" s="4">
        <v>33725</v>
      </c>
      <c r="D402" s="16">
        <v>415.4</v>
      </c>
      <c r="E402" s="12">
        <f t="shared" si="9"/>
        <v>1.7887772604753716E-2</v>
      </c>
    </row>
    <row r="403" spans="3:5" x14ac:dyDescent="0.35">
      <c r="C403" s="4">
        <v>33695</v>
      </c>
      <c r="D403" s="16">
        <v>414.9</v>
      </c>
      <c r="E403" s="12">
        <f t="shared" si="9"/>
        <v>-1.2036591237362115E-3</v>
      </c>
    </row>
    <row r="404" spans="3:5" x14ac:dyDescent="0.35">
      <c r="C404" s="4">
        <v>33664</v>
      </c>
      <c r="D404" s="16">
        <v>403.7</v>
      </c>
      <c r="E404" s="12">
        <f t="shared" si="9"/>
        <v>-2.6994456495541108E-2</v>
      </c>
    </row>
    <row r="405" spans="3:5" x14ac:dyDescent="0.35">
      <c r="C405" s="4">
        <v>33635</v>
      </c>
      <c r="D405" s="16">
        <v>412.7</v>
      </c>
      <c r="E405" s="12">
        <f t="shared" si="9"/>
        <v>2.2293782511766169E-2</v>
      </c>
    </row>
    <row r="406" spans="3:5" x14ac:dyDescent="0.35">
      <c r="C406" s="4">
        <v>33604</v>
      </c>
      <c r="D406" s="16">
        <v>408.8</v>
      </c>
      <c r="E406" s="12">
        <f t="shared" si="9"/>
        <v>-9.4499636539858711E-3</v>
      </c>
    </row>
    <row r="407" spans="3:5" x14ac:dyDescent="0.35">
      <c r="C407" s="4">
        <v>33573</v>
      </c>
      <c r="D407" s="16">
        <v>417.1</v>
      </c>
      <c r="E407" s="12">
        <f t="shared" si="9"/>
        <v>2.0303326810176214E-2</v>
      </c>
    </row>
    <row r="408" spans="3:5" x14ac:dyDescent="0.35">
      <c r="C408" s="4">
        <v>33543</v>
      </c>
      <c r="D408" s="16">
        <v>375.2</v>
      </c>
      <c r="E408" s="12">
        <f t="shared" si="9"/>
        <v>-0.10045552625269727</v>
      </c>
    </row>
    <row r="409" spans="3:5" x14ac:dyDescent="0.35">
      <c r="C409" s="4">
        <v>33512</v>
      </c>
      <c r="D409" s="16">
        <v>392.5</v>
      </c>
      <c r="E409" s="12">
        <f t="shared" si="9"/>
        <v>4.6108742004264514E-2</v>
      </c>
    </row>
    <row r="410" spans="3:5" x14ac:dyDescent="0.35">
      <c r="C410" s="4">
        <v>33482</v>
      </c>
      <c r="D410" s="16">
        <v>387.9</v>
      </c>
      <c r="E410" s="12">
        <f t="shared" si="9"/>
        <v>-1.1719745222929956E-2</v>
      </c>
    </row>
    <row r="411" spans="3:5" x14ac:dyDescent="0.35">
      <c r="C411" s="4">
        <v>33451</v>
      </c>
      <c r="D411" s="16">
        <v>395.4</v>
      </c>
      <c r="E411" s="12">
        <f t="shared" si="9"/>
        <v>1.9334880123743181E-2</v>
      </c>
    </row>
    <row r="412" spans="3:5" x14ac:dyDescent="0.35">
      <c r="C412" s="4">
        <v>33420</v>
      </c>
      <c r="D412" s="16">
        <v>387.8</v>
      </c>
      <c r="E412" s="12">
        <f t="shared" si="9"/>
        <v>-1.9221041982802167E-2</v>
      </c>
    </row>
    <row r="413" spans="3:5" x14ac:dyDescent="0.35">
      <c r="C413" s="4">
        <v>33390</v>
      </c>
      <c r="D413" s="16">
        <v>371.2</v>
      </c>
      <c r="E413" s="12">
        <f t="shared" si="9"/>
        <v>-4.2805569881382177E-2</v>
      </c>
    </row>
    <row r="414" spans="3:5" x14ac:dyDescent="0.35">
      <c r="C414" s="4">
        <v>33359</v>
      </c>
      <c r="D414" s="16">
        <v>389.8</v>
      </c>
      <c r="E414" s="12">
        <f t="shared" si="9"/>
        <v>5.0107758620689724E-2</v>
      </c>
    </row>
    <row r="415" spans="3:5" x14ac:dyDescent="0.35">
      <c r="C415" s="4">
        <v>33329</v>
      </c>
      <c r="D415" s="16">
        <v>375.4</v>
      </c>
      <c r="E415" s="12">
        <f t="shared" si="9"/>
        <v>-3.6942021549512649E-2</v>
      </c>
    </row>
    <row r="416" spans="3:5" x14ac:dyDescent="0.35">
      <c r="C416" s="4">
        <v>33298</v>
      </c>
      <c r="D416" s="16">
        <v>375.2</v>
      </c>
      <c r="E416" s="12">
        <f t="shared" si="9"/>
        <v>-5.3276505061261581E-4</v>
      </c>
    </row>
    <row r="417" spans="3:5" x14ac:dyDescent="0.35">
      <c r="C417" s="4">
        <v>33270</v>
      </c>
      <c r="D417" s="16">
        <v>367.1</v>
      </c>
      <c r="E417" s="12">
        <f t="shared" si="9"/>
        <v>-2.1588486140724839E-2</v>
      </c>
    </row>
    <row r="418" spans="3:5" x14ac:dyDescent="0.35">
      <c r="C418" s="4">
        <v>33239</v>
      </c>
      <c r="D418" s="16">
        <v>343.9</v>
      </c>
      <c r="E418" s="12">
        <f t="shared" si="9"/>
        <v>-6.3198038681558266E-2</v>
      </c>
    </row>
    <row r="419" spans="3:5" x14ac:dyDescent="0.35">
      <c r="C419" s="4">
        <v>33208</v>
      </c>
      <c r="D419" s="16">
        <v>330.2</v>
      </c>
      <c r="E419" s="12">
        <f t="shared" si="9"/>
        <v>-3.9837161965687651E-2</v>
      </c>
    </row>
    <row r="420" spans="3:5" x14ac:dyDescent="0.35">
      <c r="C420" s="4">
        <v>33178</v>
      </c>
      <c r="D420" s="16">
        <v>322.2</v>
      </c>
      <c r="E420" s="12">
        <f t="shared" si="9"/>
        <v>-2.42277407631738E-2</v>
      </c>
    </row>
    <row r="421" spans="3:5" x14ac:dyDescent="0.35">
      <c r="C421" s="4">
        <v>33147</v>
      </c>
      <c r="D421" s="16">
        <v>304</v>
      </c>
      <c r="E421" s="12">
        <f t="shared" si="9"/>
        <v>-5.6486654252017376E-2</v>
      </c>
    </row>
    <row r="422" spans="3:5" x14ac:dyDescent="0.35">
      <c r="C422" s="4">
        <v>33117</v>
      </c>
      <c r="D422" s="16">
        <v>306.10000000000002</v>
      </c>
      <c r="E422" s="12">
        <f t="shared" si="9"/>
        <v>6.9078947368421684E-3</v>
      </c>
    </row>
    <row r="423" spans="3:5" x14ac:dyDescent="0.35">
      <c r="C423" s="4">
        <v>33086</v>
      </c>
      <c r="D423" s="16">
        <v>322.60000000000002</v>
      </c>
      <c r="E423" s="12">
        <f t="shared" si="9"/>
        <v>5.390395295655015E-2</v>
      </c>
    </row>
    <row r="424" spans="3:5" x14ac:dyDescent="0.35">
      <c r="C424" s="4">
        <v>33055</v>
      </c>
      <c r="D424" s="16">
        <v>356.1</v>
      </c>
      <c r="E424" s="12">
        <f t="shared" si="9"/>
        <v>0.10384376937383766</v>
      </c>
    </row>
    <row r="425" spans="3:5" x14ac:dyDescent="0.35">
      <c r="C425" s="4">
        <v>33025</v>
      </c>
      <c r="D425" s="16">
        <v>358</v>
      </c>
      <c r="E425" s="12">
        <f t="shared" si="9"/>
        <v>5.3355798932883669E-3</v>
      </c>
    </row>
    <row r="426" spans="3:5" x14ac:dyDescent="0.35">
      <c r="C426" s="4">
        <v>32994</v>
      </c>
      <c r="D426" s="16">
        <v>361.2</v>
      </c>
      <c r="E426" s="12">
        <f t="shared" si="9"/>
        <v>8.9385474860335101E-3</v>
      </c>
    </row>
    <row r="427" spans="3:5" x14ac:dyDescent="0.35">
      <c r="C427" s="4">
        <v>32964</v>
      </c>
      <c r="D427" s="16">
        <v>330.8</v>
      </c>
      <c r="E427" s="12">
        <f t="shared" si="9"/>
        <v>-8.4163898117386449E-2</v>
      </c>
    </row>
    <row r="428" spans="3:5" x14ac:dyDescent="0.35">
      <c r="C428" s="4">
        <v>32933</v>
      </c>
      <c r="D428" s="16">
        <v>339.9</v>
      </c>
      <c r="E428" s="12">
        <f t="shared" si="9"/>
        <v>2.7509068923820879E-2</v>
      </c>
    </row>
    <row r="429" spans="3:5" x14ac:dyDescent="0.35">
      <c r="C429" s="4">
        <v>32905</v>
      </c>
      <c r="D429" s="16">
        <v>331.9</v>
      </c>
      <c r="E429" s="12">
        <f t="shared" si="9"/>
        <v>-2.353633421594592E-2</v>
      </c>
    </row>
    <row r="430" spans="3:5" x14ac:dyDescent="0.35">
      <c r="C430" s="4">
        <v>32874</v>
      </c>
      <c r="D430" s="16">
        <v>329.1</v>
      </c>
      <c r="E430" s="12">
        <f t="shared" si="9"/>
        <v>-8.4362759867429027E-3</v>
      </c>
    </row>
    <row r="431" spans="3:5" x14ac:dyDescent="0.35">
      <c r="C431" s="4">
        <v>32843</v>
      </c>
      <c r="D431" s="16">
        <v>353.4</v>
      </c>
      <c r="E431" s="12">
        <f t="shared" si="9"/>
        <v>7.383773928896975E-2</v>
      </c>
    </row>
    <row r="432" spans="3:5" x14ac:dyDescent="0.35">
      <c r="C432" s="4">
        <v>32813</v>
      </c>
      <c r="D432" s="16">
        <v>346</v>
      </c>
      <c r="E432" s="12">
        <f t="shared" si="9"/>
        <v>-2.0939445387662681E-2</v>
      </c>
    </row>
    <row r="433" spans="3:5" x14ac:dyDescent="0.35">
      <c r="C433" s="4">
        <v>32782</v>
      </c>
      <c r="D433" s="16">
        <v>340.4</v>
      </c>
      <c r="E433" s="12">
        <f t="shared" si="9"/>
        <v>-1.6184971098265999E-2</v>
      </c>
    </row>
    <row r="434" spans="3:5" x14ac:dyDescent="0.35">
      <c r="C434" s="4">
        <v>32752</v>
      </c>
      <c r="D434" s="16">
        <v>349.1</v>
      </c>
      <c r="E434" s="12">
        <f t="shared" si="9"/>
        <v>2.5558166862514886E-2</v>
      </c>
    </row>
    <row r="435" spans="3:5" x14ac:dyDescent="0.35">
      <c r="C435" s="4">
        <v>32721</v>
      </c>
      <c r="D435" s="16">
        <v>351.4</v>
      </c>
      <c r="E435" s="12">
        <f t="shared" si="9"/>
        <v>6.5883700945286172E-3</v>
      </c>
    </row>
    <row r="436" spans="3:5" x14ac:dyDescent="0.35">
      <c r="C436" s="4">
        <v>32690</v>
      </c>
      <c r="D436" s="16">
        <v>346.1</v>
      </c>
      <c r="E436" s="12">
        <f t="shared" si="9"/>
        <v>-1.5082527034718129E-2</v>
      </c>
    </row>
    <row r="437" spans="3:5" x14ac:dyDescent="0.35">
      <c r="C437" s="4">
        <v>32660</v>
      </c>
      <c r="D437" s="16">
        <v>318</v>
      </c>
      <c r="E437" s="12">
        <f t="shared" si="9"/>
        <v>-8.1190407396706243E-2</v>
      </c>
    </row>
    <row r="438" spans="3:5" x14ac:dyDescent="0.35">
      <c r="C438" s="4">
        <v>32629</v>
      </c>
      <c r="D438" s="16">
        <v>320.5</v>
      </c>
      <c r="E438" s="12">
        <f t="shared" si="9"/>
        <v>7.8616352201257289E-3</v>
      </c>
    </row>
    <row r="439" spans="3:5" x14ac:dyDescent="0.35">
      <c r="C439" s="4">
        <v>32599</v>
      </c>
      <c r="D439" s="16">
        <v>309.60000000000002</v>
      </c>
      <c r="E439" s="12">
        <f t="shared" si="9"/>
        <v>-3.4009360374414932E-2</v>
      </c>
    </row>
    <row r="440" spans="3:5" x14ac:dyDescent="0.35">
      <c r="C440" s="4">
        <v>32568</v>
      </c>
      <c r="D440" s="16">
        <v>294.89999999999998</v>
      </c>
      <c r="E440" s="12">
        <f t="shared" si="9"/>
        <v>-4.7480620155038955E-2</v>
      </c>
    </row>
    <row r="441" spans="3:5" x14ac:dyDescent="0.35">
      <c r="C441" s="4">
        <v>32540</v>
      </c>
      <c r="D441" s="16">
        <v>288.89999999999998</v>
      </c>
      <c r="E441" s="12">
        <f t="shared" si="9"/>
        <v>-2.0345879959308255E-2</v>
      </c>
    </row>
    <row r="442" spans="3:5" x14ac:dyDescent="0.35">
      <c r="C442" s="4">
        <v>32509</v>
      </c>
      <c r="D442" s="16">
        <v>297.5</v>
      </c>
      <c r="E442" s="12">
        <f t="shared" si="9"/>
        <v>2.9768085842852177E-2</v>
      </c>
    </row>
    <row r="443" spans="3:5" x14ac:dyDescent="0.35">
      <c r="C443" s="4">
        <v>32478</v>
      </c>
      <c r="D443" s="16">
        <v>277.7</v>
      </c>
      <c r="E443" s="12">
        <f t="shared" si="9"/>
        <v>-6.6554621848739504E-2</v>
      </c>
    </row>
    <row r="444" spans="3:5" x14ac:dyDescent="0.35">
      <c r="C444" s="4">
        <v>32448</v>
      </c>
      <c r="D444" s="16">
        <v>273.7</v>
      </c>
      <c r="E444" s="12">
        <f t="shared" si="9"/>
        <v>-1.4404033129276184E-2</v>
      </c>
    </row>
    <row r="445" spans="3:5" x14ac:dyDescent="0.35">
      <c r="C445" s="4">
        <v>32417</v>
      </c>
      <c r="D445" s="16">
        <v>279</v>
      </c>
      <c r="E445" s="12">
        <f t="shared" si="9"/>
        <v>1.9364267446108974E-2</v>
      </c>
    </row>
    <row r="446" spans="3:5" x14ac:dyDescent="0.35">
      <c r="C446" s="4">
        <v>32387</v>
      </c>
      <c r="D446" s="16">
        <v>271.89999999999998</v>
      </c>
      <c r="E446" s="12">
        <f t="shared" si="9"/>
        <v>-2.5448028673835221E-2</v>
      </c>
    </row>
    <row r="447" spans="3:5" x14ac:dyDescent="0.35">
      <c r="C447" s="4">
        <v>32356</v>
      </c>
      <c r="D447" s="16">
        <v>261.5</v>
      </c>
      <c r="E447" s="12">
        <f t="shared" si="9"/>
        <v>-3.8249356381022337E-2</v>
      </c>
    </row>
    <row r="448" spans="3:5" x14ac:dyDescent="0.35">
      <c r="C448" s="4">
        <v>32325</v>
      </c>
      <c r="D448" s="16">
        <v>272</v>
      </c>
      <c r="E448" s="12">
        <f t="shared" si="9"/>
        <v>4.0152963671128195E-2</v>
      </c>
    </row>
    <row r="449" spans="3:5" x14ac:dyDescent="0.35">
      <c r="C449" s="4">
        <v>32295</v>
      </c>
      <c r="D449" s="16">
        <v>273.5</v>
      </c>
      <c r="E449" s="12">
        <f t="shared" si="9"/>
        <v>5.5147058823530326E-3</v>
      </c>
    </row>
    <row r="450" spans="3:5" x14ac:dyDescent="0.35">
      <c r="C450" s="4">
        <v>32264</v>
      </c>
      <c r="D450" s="16">
        <v>262.2</v>
      </c>
      <c r="E450" s="12">
        <f t="shared" si="9"/>
        <v>-4.1316270566727598E-2</v>
      </c>
    </row>
    <row r="451" spans="3:5" x14ac:dyDescent="0.35">
      <c r="C451" s="4">
        <v>32234</v>
      </c>
      <c r="D451" s="16">
        <v>261.3</v>
      </c>
      <c r="E451" s="12">
        <f t="shared" si="9"/>
        <v>-3.4324942791761348E-3</v>
      </c>
    </row>
    <row r="452" spans="3:5" x14ac:dyDescent="0.35">
      <c r="C452" s="4">
        <v>32203</v>
      </c>
      <c r="D452" s="16">
        <v>258.89999999999998</v>
      </c>
      <c r="E452" s="12">
        <f t="shared" si="9"/>
        <v>-9.1848450057406827E-3</v>
      </c>
    </row>
    <row r="453" spans="3:5" x14ac:dyDescent="0.35">
      <c r="C453" s="4">
        <v>32174</v>
      </c>
      <c r="D453" s="16">
        <v>267.8</v>
      </c>
      <c r="E453" s="12">
        <f t="shared" si="9"/>
        <v>3.4376207029741312E-2</v>
      </c>
    </row>
    <row r="454" spans="3:5" x14ac:dyDescent="0.35">
      <c r="C454" s="4">
        <v>32143</v>
      </c>
      <c r="D454" s="16">
        <v>257.10000000000002</v>
      </c>
      <c r="E454" s="12">
        <f t="shared" si="9"/>
        <v>-3.9955190440627342E-2</v>
      </c>
    </row>
    <row r="455" spans="3:5" x14ac:dyDescent="0.35">
      <c r="C455" s="4">
        <v>32112</v>
      </c>
      <c r="D455" s="16">
        <v>247.1</v>
      </c>
      <c r="E455" s="12">
        <f t="shared" ref="E455:E478" si="10">(D455/D454)-1</f>
        <v>-3.8895371450797467E-2</v>
      </c>
    </row>
    <row r="456" spans="3:5" x14ac:dyDescent="0.35">
      <c r="C456" s="4">
        <v>32082</v>
      </c>
      <c r="D456" s="16">
        <v>230.3</v>
      </c>
      <c r="E456" s="12">
        <f t="shared" si="10"/>
        <v>-6.7988668555240772E-2</v>
      </c>
    </row>
    <row r="457" spans="3:5" x14ac:dyDescent="0.35">
      <c r="C457" s="4">
        <v>32051</v>
      </c>
      <c r="D457" s="16">
        <v>251.8</v>
      </c>
      <c r="E457" s="12">
        <f t="shared" si="10"/>
        <v>9.3356491532783359E-2</v>
      </c>
    </row>
    <row r="458" spans="3:5" x14ac:dyDescent="0.35">
      <c r="C458" s="4">
        <v>32021</v>
      </c>
      <c r="D458" s="16">
        <v>321.8</v>
      </c>
      <c r="E458" s="12">
        <f t="shared" si="10"/>
        <v>0.27799841143764881</v>
      </c>
    </row>
    <row r="459" spans="3:5" x14ac:dyDescent="0.35">
      <c r="C459" s="4">
        <v>31990</v>
      </c>
      <c r="D459" s="16">
        <v>329.8</v>
      </c>
      <c r="E459" s="12">
        <f t="shared" si="10"/>
        <v>2.4860161591050423E-2</v>
      </c>
    </row>
    <row r="460" spans="3:5" x14ac:dyDescent="0.35">
      <c r="C460" s="4">
        <v>31959</v>
      </c>
      <c r="D460" s="16">
        <v>318.7</v>
      </c>
      <c r="E460" s="12">
        <f t="shared" si="10"/>
        <v>-3.3656761673741764E-2</v>
      </c>
    </row>
    <row r="461" spans="3:5" x14ac:dyDescent="0.35">
      <c r="C461" s="4">
        <v>31929</v>
      </c>
      <c r="D461" s="16">
        <v>304</v>
      </c>
      <c r="E461" s="12">
        <f t="shared" si="10"/>
        <v>-4.6124882334483752E-2</v>
      </c>
    </row>
    <row r="462" spans="3:5" x14ac:dyDescent="0.35">
      <c r="C462" s="4">
        <v>31898</v>
      </c>
      <c r="D462" s="16">
        <v>290.10000000000002</v>
      </c>
      <c r="E462" s="12">
        <f t="shared" si="10"/>
        <v>-4.5723684210526194E-2</v>
      </c>
    </row>
    <row r="463" spans="3:5" x14ac:dyDescent="0.35">
      <c r="C463" s="4">
        <v>31868</v>
      </c>
      <c r="D463" s="16">
        <v>288.39999999999998</v>
      </c>
      <c r="E463" s="12">
        <f t="shared" si="10"/>
        <v>-5.8600482592211511E-3</v>
      </c>
    </row>
    <row r="464" spans="3:5" x14ac:dyDescent="0.35">
      <c r="C464" s="4">
        <v>31837</v>
      </c>
      <c r="D464" s="16">
        <v>291.7</v>
      </c>
      <c r="E464" s="12">
        <f t="shared" si="10"/>
        <v>1.1442441054091645E-2</v>
      </c>
    </row>
    <row r="465" spans="3:5" x14ac:dyDescent="0.35">
      <c r="C465" s="4">
        <v>31809</v>
      </c>
      <c r="D465" s="16">
        <v>284.2</v>
      </c>
      <c r="E465" s="12">
        <f t="shared" si="10"/>
        <v>-2.5711347274597229E-2</v>
      </c>
    </row>
    <row r="466" spans="3:5" x14ac:dyDescent="0.35">
      <c r="C466" s="4">
        <v>31778</v>
      </c>
      <c r="D466" s="16">
        <v>274.10000000000002</v>
      </c>
      <c r="E466" s="12">
        <f t="shared" si="10"/>
        <v>-3.5538353272343337E-2</v>
      </c>
    </row>
    <row r="467" spans="3:5" x14ac:dyDescent="0.35">
      <c r="C467" s="4">
        <v>31747</v>
      </c>
      <c r="D467" s="16">
        <v>242.2</v>
      </c>
      <c r="E467" s="12">
        <f t="shared" si="10"/>
        <v>-0.11638088288945647</v>
      </c>
    </row>
    <row r="468" spans="3:5" x14ac:dyDescent="0.35">
      <c r="C468" s="4">
        <v>31717</v>
      </c>
      <c r="D468" s="16">
        <v>249.2</v>
      </c>
      <c r="E468" s="12">
        <f t="shared" si="10"/>
        <v>2.8901734104046284E-2</v>
      </c>
    </row>
    <row r="469" spans="3:5" x14ac:dyDescent="0.35">
      <c r="C469" s="4">
        <v>31686</v>
      </c>
      <c r="D469" s="16">
        <v>244</v>
      </c>
      <c r="E469" s="12">
        <f t="shared" si="10"/>
        <v>-2.0866773675762396E-2</v>
      </c>
    </row>
    <row r="470" spans="3:5" x14ac:dyDescent="0.35">
      <c r="C470" s="4">
        <v>31656</v>
      </c>
      <c r="D470" s="16">
        <v>231.3</v>
      </c>
      <c r="E470" s="12">
        <f t="shared" si="10"/>
        <v>-5.204918032786876E-2</v>
      </c>
    </row>
    <row r="471" spans="3:5" x14ac:dyDescent="0.35">
      <c r="C471" s="4">
        <v>31625</v>
      </c>
      <c r="D471" s="16">
        <v>252.9</v>
      </c>
      <c r="E471" s="12">
        <f t="shared" si="10"/>
        <v>9.3385214007781991E-2</v>
      </c>
    </row>
    <row r="472" spans="3:5" x14ac:dyDescent="0.35">
      <c r="C472" s="4">
        <v>31594</v>
      </c>
      <c r="D472" s="16">
        <v>236.1</v>
      </c>
      <c r="E472" s="12">
        <f t="shared" si="10"/>
        <v>-6.6429418742586011E-2</v>
      </c>
    </row>
    <row r="473" spans="3:5" x14ac:dyDescent="0.35">
      <c r="C473" s="4">
        <v>31564</v>
      </c>
      <c r="D473" s="16">
        <v>250.8</v>
      </c>
      <c r="E473" s="12">
        <f t="shared" si="10"/>
        <v>6.2261753494282202E-2</v>
      </c>
    </row>
    <row r="474" spans="3:5" x14ac:dyDescent="0.35">
      <c r="C474" s="4">
        <v>31533</v>
      </c>
      <c r="D474" s="16">
        <v>247.3</v>
      </c>
      <c r="E474" s="12">
        <f t="shared" si="10"/>
        <v>-1.3955342902711276E-2</v>
      </c>
    </row>
    <row r="475" spans="3:5" x14ac:dyDescent="0.35">
      <c r="C475" s="4">
        <v>31503</v>
      </c>
      <c r="D475" s="16">
        <v>235.5</v>
      </c>
      <c r="E475" s="12">
        <f t="shared" si="10"/>
        <v>-4.771532551556823E-2</v>
      </c>
    </row>
    <row r="476" spans="3:5" x14ac:dyDescent="0.35">
      <c r="C476" s="4">
        <v>31472</v>
      </c>
      <c r="D476" s="16">
        <v>238.9</v>
      </c>
      <c r="E476" s="12">
        <f t="shared" si="10"/>
        <v>1.4437367303609339E-2</v>
      </c>
    </row>
    <row r="477" spans="3:5" x14ac:dyDescent="0.35">
      <c r="C477" s="4">
        <v>31444</v>
      </c>
      <c r="D477" s="16">
        <v>226.9</v>
      </c>
      <c r="E477" s="12">
        <f t="shared" si="10"/>
        <v>-5.0230221850146473E-2</v>
      </c>
    </row>
    <row r="478" spans="3:5" x14ac:dyDescent="0.35">
      <c r="C478" s="4">
        <v>31413</v>
      </c>
      <c r="D478" s="16">
        <v>211.8</v>
      </c>
      <c r="E478" s="12">
        <f t="shared" si="10"/>
        <v>-6.654914059056849E-2</v>
      </c>
    </row>
    <row r="479" spans="3:5" x14ac:dyDescent="0.35">
      <c r="C479" s="20" t="s">
        <v>134</v>
      </c>
    </row>
  </sheetData>
  <sheetProtection algorithmName="SHA-512" hashValue="xCx5UH/7ogpEAhMqAP+p2Grcpiq46mRG5IlxvYszc9G9omceQjw1TnjC8Vy0W/r3GtXZSqvq6WJfoP2xlpNF+w==" saltValue="N8tIR3sG44HCzcDNCgNvKQ==" spinCount="100000" sheet="1" objects="1" scenarios="1"/>
  <mergeCells count="3">
    <mergeCell ref="C3:E3"/>
    <mergeCell ref="G3:I3"/>
    <mergeCell ref="C2:I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9AF37-F154-4B2D-B120-060B9DEE53E0}">
  <dimension ref="A2:N479"/>
  <sheetViews>
    <sheetView showGridLines="0" topLeftCell="K1" workbookViewId="0">
      <pane ySplit="4" topLeftCell="A5" activePane="bottomLeft" state="frozen"/>
      <selection pane="bottomLeft" activeCell="Z18" sqref="Z18"/>
    </sheetView>
  </sheetViews>
  <sheetFormatPr defaultRowHeight="14.5" x14ac:dyDescent="0.35"/>
  <cols>
    <col min="1" max="1" width="1.81640625" customWidth="1"/>
    <col min="7" max="7" width="11.453125" customWidth="1"/>
    <col min="8" max="8" width="1.81640625" customWidth="1"/>
    <col min="9" max="9" width="10.81640625" bestFit="1" customWidth="1"/>
    <col min="10" max="10" width="26.26953125" customWidth="1"/>
    <col min="11" max="11" width="1.81640625" customWidth="1"/>
    <col min="12" max="12" width="12" customWidth="1"/>
  </cols>
  <sheetData>
    <row r="2" spans="1:14" x14ac:dyDescent="0.35">
      <c r="A2" s="6"/>
      <c r="B2" s="35" t="s">
        <v>113</v>
      </c>
      <c r="C2" s="35"/>
      <c r="D2" s="35"/>
      <c r="E2" s="35"/>
      <c r="F2" s="35"/>
      <c r="G2" s="35"/>
      <c r="H2" s="35"/>
      <c r="I2" s="35"/>
      <c r="J2" s="35"/>
      <c r="K2" s="6"/>
    </row>
    <row r="3" spans="1:14" x14ac:dyDescent="0.35">
      <c r="A3" s="6"/>
      <c r="B3" s="35" t="s">
        <v>124</v>
      </c>
      <c r="C3" s="35"/>
      <c r="D3" s="35"/>
      <c r="E3" s="35"/>
      <c r="F3" s="35"/>
      <c r="G3" s="35"/>
      <c r="H3" s="7"/>
      <c r="I3" s="35" t="s">
        <v>125</v>
      </c>
      <c r="J3" s="35"/>
      <c r="K3" s="6"/>
    </row>
    <row r="4" spans="1:14" ht="29" x14ac:dyDescent="0.35">
      <c r="A4" s="6"/>
      <c r="B4" s="11" t="s">
        <v>0</v>
      </c>
      <c r="C4" s="8" t="s">
        <v>122</v>
      </c>
      <c r="D4" s="8" t="s">
        <v>4</v>
      </c>
      <c r="E4" s="8" t="s">
        <v>5</v>
      </c>
      <c r="F4" s="8" t="s">
        <v>6</v>
      </c>
      <c r="G4" s="8" t="s">
        <v>7</v>
      </c>
      <c r="H4" s="6"/>
      <c r="I4" s="8" t="s">
        <v>1</v>
      </c>
      <c r="J4" s="17" t="s">
        <v>121</v>
      </c>
      <c r="K4" s="6"/>
    </row>
    <row r="5" spans="1:14" x14ac:dyDescent="0.35">
      <c r="B5" s="4">
        <v>45809</v>
      </c>
      <c r="C5" s="12">
        <v>4.2809999999999994E-2</v>
      </c>
      <c r="D5" s="12">
        <v>4.3860000000000003E-2</v>
      </c>
      <c r="E5" s="12">
        <v>4.5240000000000002E-2</v>
      </c>
      <c r="F5" s="12">
        <v>4.2380000000000001E-2</v>
      </c>
      <c r="G5" s="12">
        <v>-2.6499999999999999E-2</v>
      </c>
      <c r="I5" s="14">
        <v>1986</v>
      </c>
      <c r="J5" s="5">
        <f>AVERAGEIFS($C$5:$C$478,$B$5:$B$478,"&gt;="&amp;DATE(I5,1,1),$B$5:$B$478,"&lt;="&amp;DATE(I5,12,31))</f>
        <v>7.5632500000000005E-2</v>
      </c>
    </row>
    <row r="6" spans="1:14" x14ac:dyDescent="0.35">
      <c r="B6" s="4">
        <v>45778</v>
      </c>
      <c r="C6" s="12">
        <v>4.3970000000000002E-2</v>
      </c>
      <c r="D6" s="12">
        <v>4.215E-2</v>
      </c>
      <c r="E6" s="12">
        <v>4.5949999999999998E-2</v>
      </c>
      <c r="F6" s="12">
        <v>4.215E-2</v>
      </c>
      <c r="G6" s="12">
        <v>5.5399999999999998E-2</v>
      </c>
      <c r="I6" s="15">
        <f>I5+1</f>
        <v>1987</v>
      </c>
      <c r="J6" s="5">
        <f t="shared" ref="J6:J44" si="0">AVERAGEIFS($C$5:$C$478,$B$5:$B$478,"&gt;="&amp;DATE(I6,1,1),$B$5:$B$478,"&lt;="&amp;DATE(I6,12,31))</f>
        <v>8.3972500000000005E-2</v>
      </c>
    </row>
    <row r="7" spans="1:14" x14ac:dyDescent="0.35">
      <c r="B7" s="4">
        <v>45748</v>
      </c>
      <c r="C7" s="12">
        <v>4.1669999999999999E-2</v>
      </c>
      <c r="D7" s="12">
        <v>4.1599999999999998E-2</v>
      </c>
      <c r="E7" s="12">
        <v>4.4950000000000004E-2</v>
      </c>
      <c r="F7" s="12">
        <v>3.9989999999999998E-2</v>
      </c>
      <c r="G7" s="12">
        <v>-1.03E-2</v>
      </c>
      <c r="I7" s="15">
        <f t="shared" ref="I7:I44" si="1">I6+1</f>
        <v>1988</v>
      </c>
      <c r="J7" s="5">
        <f t="shared" si="0"/>
        <v>8.8300833333333342E-2</v>
      </c>
      <c r="L7" s="7" t="s">
        <v>123</v>
      </c>
      <c r="M7" s="7" t="s">
        <v>115</v>
      </c>
      <c r="N7" s="13">
        <f>AVERAGE(J25:J44)</f>
        <v>2.8818250000000007E-2</v>
      </c>
    </row>
    <row r="8" spans="1:14" x14ac:dyDescent="0.35">
      <c r="B8" s="4">
        <v>45717</v>
      </c>
      <c r="C8" s="12">
        <v>4.2099999999999999E-2</v>
      </c>
      <c r="D8" s="12">
        <v>4.1580000000000006E-2</v>
      </c>
      <c r="E8" s="12">
        <v>4.36E-2</v>
      </c>
      <c r="F8" s="12">
        <v>4.1580000000000006E-2</v>
      </c>
      <c r="G8" s="12">
        <v>2E-3</v>
      </c>
      <c r="I8" s="15">
        <f t="shared" si="1"/>
        <v>1989</v>
      </c>
      <c r="J8" s="5">
        <f t="shared" si="0"/>
        <v>8.4510833333333354E-2</v>
      </c>
    </row>
    <row r="9" spans="1:14" x14ac:dyDescent="0.35">
      <c r="B9" s="4">
        <v>45689</v>
      </c>
      <c r="C9" s="12">
        <v>4.2020000000000002E-2</v>
      </c>
      <c r="D9" s="12">
        <v>4.5510000000000002E-2</v>
      </c>
      <c r="E9" s="12">
        <v>4.6249999999999999E-2</v>
      </c>
      <c r="F9" s="12">
        <v>4.2020000000000002E-2</v>
      </c>
      <c r="G9" s="12">
        <v>-7.4899999999999994E-2</v>
      </c>
      <c r="I9" s="15">
        <f t="shared" si="1"/>
        <v>1990</v>
      </c>
      <c r="J9" s="5">
        <f t="shared" si="0"/>
        <v>8.5555833333333331E-2</v>
      </c>
      <c r="L9" s="7" t="str">
        <f>L7</f>
        <v>Average Rate</v>
      </c>
      <c r="M9" s="7" t="s">
        <v>116</v>
      </c>
      <c r="N9" s="13">
        <f>AVERAGE(J30:J44)</f>
        <v>2.5530722222222229E-2</v>
      </c>
    </row>
    <row r="10" spans="1:14" x14ac:dyDescent="0.35">
      <c r="B10" s="4">
        <v>45658</v>
      </c>
      <c r="C10" s="12">
        <v>4.5419999999999995E-2</v>
      </c>
      <c r="D10" s="12">
        <v>4.5609999999999998E-2</v>
      </c>
      <c r="E10" s="12">
        <v>4.7919999999999997E-2</v>
      </c>
      <c r="F10" s="12">
        <v>4.5190000000000001E-2</v>
      </c>
      <c r="G10" s="12">
        <v>-6.6E-3</v>
      </c>
      <c r="I10" s="15">
        <f t="shared" si="1"/>
        <v>1991</v>
      </c>
      <c r="J10" s="5">
        <f t="shared" si="0"/>
        <v>7.7799166666666669E-2</v>
      </c>
    </row>
    <row r="11" spans="1:14" x14ac:dyDescent="0.35">
      <c r="B11" s="4">
        <v>45627</v>
      </c>
      <c r="C11" s="12">
        <v>4.5720000000000004E-2</v>
      </c>
      <c r="D11" s="12">
        <v>4.2069999999999996E-2</v>
      </c>
      <c r="E11" s="12">
        <v>4.641E-2</v>
      </c>
      <c r="F11" s="12">
        <v>4.1260000000000005E-2</v>
      </c>
      <c r="G11" s="12">
        <v>9.4500000000000001E-2</v>
      </c>
      <c r="I11" s="15">
        <f t="shared" si="1"/>
        <v>1992</v>
      </c>
      <c r="J11" s="5">
        <f t="shared" si="0"/>
        <v>7.012249999999999E-2</v>
      </c>
      <c r="L11" s="7" t="str">
        <f>L7</f>
        <v>Average Rate</v>
      </c>
      <c r="M11" s="7" t="s">
        <v>117</v>
      </c>
      <c r="N11" s="13">
        <f>AVERAGE(J38:J44)</f>
        <v>2.8351309523809522E-2</v>
      </c>
    </row>
    <row r="12" spans="1:14" x14ac:dyDescent="0.35">
      <c r="B12" s="4">
        <v>45597</v>
      </c>
      <c r="C12" s="12">
        <v>4.1769999999999995E-2</v>
      </c>
      <c r="D12" s="12">
        <v>4.292E-2</v>
      </c>
      <c r="E12" s="12">
        <v>4.505E-2</v>
      </c>
      <c r="F12" s="12">
        <v>4.172E-2</v>
      </c>
      <c r="G12" s="12">
        <v>-2.4299999999999999E-2</v>
      </c>
      <c r="I12" s="15">
        <f t="shared" si="1"/>
        <v>1993</v>
      </c>
      <c r="J12" s="5">
        <f t="shared" si="0"/>
        <v>5.8289999999999988E-2</v>
      </c>
    </row>
    <row r="13" spans="1:14" x14ac:dyDescent="0.35">
      <c r="B13" s="4">
        <v>45566</v>
      </c>
      <c r="C13" s="12">
        <v>4.2809999999999994E-2</v>
      </c>
      <c r="D13" s="12">
        <v>3.7789999999999997E-2</v>
      </c>
      <c r="E13" s="12">
        <v>4.3390000000000005E-2</v>
      </c>
      <c r="F13" s="12">
        <v>3.696E-2</v>
      </c>
      <c r="G13" s="12">
        <v>0.13089999999999999</v>
      </c>
      <c r="I13" s="15">
        <f t="shared" si="1"/>
        <v>1994</v>
      </c>
      <c r="J13" s="5">
        <f t="shared" si="0"/>
        <v>7.1235000000000007E-2</v>
      </c>
      <c r="L13" s="7" t="str">
        <f>L7</f>
        <v>Average Rate</v>
      </c>
      <c r="M13" s="7" t="s">
        <v>118</v>
      </c>
      <c r="N13" s="13">
        <f>AVERAGE(J40:J44)</f>
        <v>3.3890833333333328E-2</v>
      </c>
    </row>
    <row r="14" spans="1:14" x14ac:dyDescent="0.35">
      <c r="B14" s="4">
        <v>45536</v>
      </c>
      <c r="C14" s="12">
        <v>3.7859999999999998E-2</v>
      </c>
      <c r="D14" s="12">
        <v>3.9280000000000002E-2</v>
      </c>
      <c r="E14" s="12">
        <v>3.9320000000000001E-2</v>
      </c>
      <c r="F14" s="12">
        <v>3.5990000000000001E-2</v>
      </c>
      <c r="G14" s="12">
        <v>-3.1600000000000003E-2</v>
      </c>
      <c r="I14" s="15">
        <f t="shared" si="1"/>
        <v>1995</v>
      </c>
      <c r="J14" s="5">
        <f t="shared" si="0"/>
        <v>6.4805000000000001E-2</v>
      </c>
    </row>
    <row r="15" spans="1:14" x14ac:dyDescent="0.35">
      <c r="B15" s="4">
        <v>45505</v>
      </c>
      <c r="C15" s="12">
        <v>3.909E-2</v>
      </c>
      <c r="D15" s="12">
        <v>4.0559999999999999E-2</v>
      </c>
      <c r="E15" s="12">
        <v>4.0660000000000002E-2</v>
      </c>
      <c r="F15" s="12">
        <v>3.6670000000000001E-2</v>
      </c>
      <c r="G15" s="12">
        <v>-3.0800000000000001E-2</v>
      </c>
      <c r="I15" s="15">
        <f t="shared" si="1"/>
        <v>1996</v>
      </c>
      <c r="J15" s="5">
        <f t="shared" si="0"/>
        <v>6.4600000000000005E-2</v>
      </c>
      <c r="L15" s="7" t="str">
        <f>L7</f>
        <v>Average Rate</v>
      </c>
      <c r="M15" s="7" t="s">
        <v>119</v>
      </c>
      <c r="N15" s="13">
        <f>J44</f>
        <v>4.2998333333333333E-2</v>
      </c>
    </row>
    <row r="16" spans="1:14" x14ac:dyDescent="0.35">
      <c r="B16" s="4">
        <v>45474</v>
      </c>
      <c r="C16" s="12">
        <v>4.0330000000000005E-2</v>
      </c>
      <c r="D16" s="12">
        <v>4.4119999999999999E-2</v>
      </c>
      <c r="E16" s="12">
        <v>4.4930000000000005E-2</v>
      </c>
      <c r="F16" s="12">
        <v>4.0309999999999999E-2</v>
      </c>
      <c r="G16" s="12">
        <v>-8.1699999999999995E-2</v>
      </c>
      <c r="I16" s="15">
        <f t="shared" si="1"/>
        <v>1997</v>
      </c>
      <c r="J16" s="5">
        <f t="shared" si="0"/>
        <v>6.3129999999999992E-2</v>
      </c>
    </row>
    <row r="17" spans="2:10" x14ac:dyDescent="0.35">
      <c r="B17" s="4">
        <v>45444</v>
      </c>
      <c r="C17" s="12">
        <v>4.3920000000000001E-2</v>
      </c>
      <c r="D17" s="12">
        <v>4.4930000000000005E-2</v>
      </c>
      <c r="E17" s="12">
        <v>4.5010000000000001E-2</v>
      </c>
      <c r="F17" s="12">
        <v>4.1880000000000001E-2</v>
      </c>
      <c r="G17" s="12">
        <v>-2.4500000000000001E-2</v>
      </c>
      <c r="I17" s="15">
        <f t="shared" si="1"/>
        <v>1998</v>
      </c>
      <c r="J17" s="5">
        <f t="shared" si="0"/>
        <v>5.2140833333333331E-2</v>
      </c>
    </row>
    <row r="18" spans="2:10" x14ac:dyDescent="0.35">
      <c r="B18" s="4">
        <v>45413</v>
      </c>
      <c r="C18" s="12">
        <v>4.5030000000000001E-2</v>
      </c>
      <c r="D18" s="12">
        <v>4.6820000000000001E-2</v>
      </c>
      <c r="E18" s="12">
        <v>4.6940000000000003E-2</v>
      </c>
      <c r="F18" s="12">
        <v>4.3129999999999995E-2</v>
      </c>
      <c r="G18" s="12">
        <v>-3.8300000000000001E-2</v>
      </c>
      <c r="I18" s="15">
        <f t="shared" si="1"/>
        <v>1999</v>
      </c>
      <c r="J18" s="5">
        <f t="shared" si="0"/>
        <v>5.6967500000000004E-2</v>
      </c>
    </row>
    <row r="19" spans="2:10" x14ac:dyDescent="0.35">
      <c r="B19" s="4">
        <v>45383</v>
      </c>
      <c r="C19" s="12">
        <v>4.6820000000000001E-2</v>
      </c>
      <c r="D19" s="12">
        <v>4.1900000000000007E-2</v>
      </c>
      <c r="E19" s="12">
        <v>4.7390000000000002E-2</v>
      </c>
      <c r="F19" s="12">
        <v>4.1880000000000001E-2</v>
      </c>
      <c r="G19" s="12">
        <v>0.11310000000000001</v>
      </c>
      <c r="I19" s="15">
        <f t="shared" si="1"/>
        <v>2000</v>
      </c>
      <c r="J19" s="5">
        <f t="shared" si="0"/>
        <v>5.9609166666666658E-2</v>
      </c>
    </row>
    <row r="20" spans="2:10" x14ac:dyDescent="0.35">
      <c r="B20" s="4">
        <v>45352</v>
      </c>
      <c r="C20" s="12">
        <v>4.2060000000000007E-2</v>
      </c>
      <c r="D20" s="12">
        <v>4.2539999999999994E-2</v>
      </c>
      <c r="E20" s="12">
        <v>4.3479999999999998E-2</v>
      </c>
      <c r="F20" s="12">
        <v>4.0379999999999999E-2</v>
      </c>
      <c r="G20" s="12">
        <v>-1.1299999999999999E-2</v>
      </c>
      <c r="I20" s="15">
        <f t="shared" si="1"/>
        <v>2001</v>
      </c>
      <c r="J20" s="5">
        <f t="shared" si="0"/>
        <v>4.9639999999999997E-2</v>
      </c>
    </row>
    <row r="21" spans="2:10" x14ac:dyDescent="0.35">
      <c r="B21" s="4">
        <v>45323</v>
      </c>
      <c r="C21" s="12">
        <v>4.2539999999999994E-2</v>
      </c>
      <c r="D21" s="12">
        <v>3.9309999999999998E-2</v>
      </c>
      <c r="E21" s="12">
        <v>4.3540000000000002E-2</v>
      </c>
      <c r="F21" s="12">
        <v>3.8159999999999999E-2</v>
      </c>
      <c r="G21" s="12">
        <v>8.5800000000000001E-2</v>
      </c>
      <c r="I21" s="15">
        <f t="shared" si="1"/>
        <v>2002</v>
      </c>
      <c r="J21" s="5">
        <f t="shared" si="0"/>
        <v>4.5318333333333329E-2</v>
      </c>
    </row>
    <row r="22" spans="2:10" x14ac:dyDescent="0.35">
      <c r="B22" s="4">
        <v>45292</v>
      </c>
      <c r="C22" s="12">
        <v>3.918E-2</v>
      </c>
      <c r="D22" s="12">
        <v>3.8989999999999997E-2</v>
      </c>
      <c r="E22" s="12">
        <v>4.1980000000000003E-2</v>
      </c>
      <c r="F22" s="12">
        <v>3.8809999999999997E-2</v>
      </c>
      <c r="G22" s="12">
        <v>1.35E-2</v>
      </c>
      <c r="I22" s="15">
        <f t="shared" si="1"/>
        <v>2003</v>
      </c>
      <c r="J22" s="5">
        <f t="shared" si="0"/>
        <v>3.9910833333333333E-2</v>
      </c>
    </row>
    <row r="23" spans="2:10" x14ac:dyDescent="0.35">
      <c r="B23" s="4">
        <v>45261</v>
      </c>
      <c r="C23" s="12">
        <v>3.866E-2</v>
      </c>
      <c r="D23" s="12">
        <v>4.3209999999999998E-2</v>
      </c>
      <c r="E23" s="12">
        <v>4.3490000000000001E-2</v>
      </c>
      <c r="F23" s="12">
        <v>3.7830000000000003E-2</v>
      </c>
      <c r="G23" s="12">
        <v>-0.1072</v>
      </c>
      <c r="I23" s="15">
        <f t="shared" si="1"/>
        <v>2004</v>
      </c>
      <c r="J23" s="5">
        <f t="shared" si="0"/>
        <v>4.2634166666666667E-2</v>
      </c>
    </row>
    <row r="24" spans="2:10" x14ac:dyDescent="0.35">
      <c r="B24" s="4">
        <v>45231</v>
      </c>
      <c r="C24" s="12">
        <v>4.3299999999999998E-2</v>
      </c>
      <c r="D24" s="12">
        <v>4.9259999999999998E-2</v>
      </c>
      <c r="E24" s="12">
        <v>4.9349999999999998E-2</v>
      </c>
      <c r="F24" s="12">
        <v>4.2470000000000001E-2</v>
      </c>
      <c r="G24" s="12">
        <v>-0.121</v>
      </c>
      <c r="I24" s="15">
        <f t="shared" si="1"/>
        <v>2005</v>
      </c>
      <c r="J24" s="5">
        <f t="shared" si="0"/>
        <v>4.2649166666666675E-2</v>
      </c>
    </row>
    <row r="25" spans="2:10" x14ac:dyDescent="0.35">
      <c r="B25" s="4">
        <v>45200</v>
      </c>
      <c r="C25" s="12">
        <v>4.9259999999999998E-2</v>
      </c>
      <c r="D25" s="12">
        <v>4.614E-2</v>
      </c>
      <c r="E25" s="12">
        <v>5.0209999999999998E-2</v>
      </c>
      <c r="F25" s="12">
        <v>4.53E-2</v>
      </c>
      <c r="G25" s="12">
        <v>7.5800000000000006E-2</v>
      </c>
      <c r="I25" s="15">
        <f t="shared" si="1"/>
        <v>2006</v>
      </c>
      <c r="J25" s="5">
        <f t="shared" si="0"/>
        <v>4.7810833333333337E-2</v>
      </c>
    </row>
    <row r="26" spans="2:10" x14ac:dyDescent="0.35">
      <c r="B26" s="4">
        <v>45170</v>
      </c>
      <c r="C26" s="12">
        <v>4.5789999999999997E-2</v>
      </c>
      <c r="D26" s="12">
        <v>4.1139999999999996E-2</v>
      </c>
      <c r="E26" s="12">
        <v>4.6879999999999998E-2</v>
      </c>
      <c r="F26" s="12">
        <v>4.0599999999999997E-2</v>
      </c>
      <c r="G26" s="12">
        <v>0.1152</v>
      </c>
      <c r="I26" s="15">
        <f t="shared" si="1"/>
        <v>2007</v>
      </c>
      <c r="J26" s="5">
        <f t="shared" si="0"/>
        <v>4.5747499999999997E-2</v>
      </c>
    </row>
    <row r="27" spans="2:10" x14ac:dyDescent="0.35">
      <c r="B27" s="4">
        <v>45139</v>
      </c>
      <c r="C27" s="12">
        <v>4.1059999999999999E-2</v>
      </c>
      <c r="D27" s="12">
        <v>3.9649999999999998E-2</v>
      </c>
      <c r="E27" s="12">
        <v>4.3659999999999997E-2</v>
      </c>
      <c r="F27" s="12">
        <v>3.9489999999999997E-2</v>
      </c>
      <c r="G27" s="12">
        <v>3.5099999999999999E-2</v>
      </c>
      <c r="I27" s="15">
        <f t="shared" si="1"/>
        <v>2008</v>
      </c>
      <c r="J27" s="5">
        <f t="shared" si="0"/>
        <v>3.5862499999999999E-2</v>
      </c>
    </row>
    <row r="28" spans="2:10" x14ac:dyDescent="0.35">
      <c r="B28" s="4">
        <v>45108</v>
      </c>
      <c r="C28" s="12">
        <v>3.9670000000000004E-2</v>
      </c>
      <c r="D28" s="12">
        <v>3.8450000000000005E-2</v>
      </c>
      <c r="E28" s="12">
        <v>4.0940000000000004E-2</v>
      </c>
      <c r="F28" s="12">
        <v>3.7269999999999998E-2</v>
      </c>
      <c r="G28" s="12">
        <v>3.2899999999999999E-2</v>
      </c>
      <c r="I28" s="15">
        <f t="shared" si="1"/>
        <v>2009</v>
      </c>
      <c r="J28" s="5">
        <f t="shared" si="0"/>
        <v>3.2723333333333333E-2</v>
      </c>
    </row>
    <row r="29" spans="2:10" x14ac:dyDescent="0.35">
      <c r="B29" s="4">
        <v>45078</v>
      </c>
      <c r="C29" s="12">
        <v>3.841E-2</v>
      </c>
      <c r="D29" s="12">
        <v>3.6389999999999999E-2</v>
      </c>
      <c r="E29" s="12">
        <v>3.8919999999999996E-2</v>
      </c>
      <c r="F29" s="12">
        <v>3.5699999999999996E-2</v>
      </c>
      <c r="G29" s="12">
        <v>5.33E-2</v>
      </c>
      <c r="I29" s="15">
        <f t="shared" si="1"/>
        <v>2010</v>
      </c>
      <c r="J29" s="5">
        <f t="shared" si="0"/>
        <v>3.1260000000000003E-2</v>
      </c>
    </row>
    <row r="30" spans="2:10" x14ac:dyDescent="0.35">
      <c r="B30" s="4">
        <v>45047</v>
      </c>
      <c r="C30" s="12">
        <v>3.6459999999999999E-2</v>
      </c>
      <c r="D30" s="12">
        <v>3.4500000000000003E-2</v>
      </c>
      <c r="E30" s="12">
        <v>3.8589999999999999E-2</v>
      </c>
      <c r="F30" s="12">
        <v>3.2959999999999996E-2</v>
      </c>
      <c r="G30" s="12">
        <v>6.2100000000000002E-2</v>
      </c>
      <c r="I30" s="15">
        <f t="shared" si="1"/>
        <v>2011</v>
      </c>
      <c r="J30" s="5">
        <f t="shared" si="0"/>
        <v>2.7319166666666662E-2</v>
      </c>
    </row>
    <row r="31" spans="2:10" x14ac:dyDescent="0.35">
      <c r="B31" s="4">
        <v>45017</v>
      </c>
      <c r="C31" s="12">
        <v>3.4329999999999999E-2</v>
      </c>
      <c r="D31" s="12">
        <v>3.524E-2</v>
      </c>
      <c r="E31" s="12">
        <v>3.6389999999999999E-2</v>
      </c>
      <c r="F31" s="12">
        <v>3.2530000000000003E-2</v>
      </c>
      <c r="G31" s="12">
        <v>-1.15E-2</v>
      </c>
      <c r="I31" s="15">
        <f t="shared" si="1"/>
        <v>2012</v>
      </c>
      <c r="J31" s="5">
        <f t="shared" si="0"/>
        <v>1.7354999999999999E-2</v>
      </c>
    </row>
    <row r="32" spans="2:10" x14ac:dyDescent="0.35">
      <c r="B32" s="4">
        <v>44986</v>
      </c>
      <c r="C32" s="12">
        <v>3.4729999999999997E-2</v>
      </c>
      <c r="D32" s="12">
        <v>3.9379999999999998E-2</v>
      </c>
      <c r="E32" s="12">
        <v>4.0910000000000002E-2</v>
      </c>
      <c r="F32" s="12">
        <v>3.2850000000000004E-2</v>
      </c>
      <c r="G32" s="12">
        <v>-0.1157</v>
      </c>
      <c r="I32" s="15">
        <f t="shared" si="1"/>
        <v>2013</v>
      </c>
      <c r="J32" s="5">
        <f t="shared" si="0"/>
        <v>2.3605000000000001E-2</v>
      </c>
    </row>
    <row r="33" spans="2:10" x14ac:dyDescent="0.35">
      <c r="B33" s="4">
        <v>44958</v>
      </c>
      <c r="C33" s="12">
        <v>3.9280000000000002E-2</v>
      </c>
      <c r="D33" s="12">
        <v>3.5159999999999997E-2</v>
      </c>
      <c r="E33" s="12">
        <v>3.9830000000000004E-2</v>
      </c>
      <c r="F33" s="12">
        <v>3.3329999999999999E-2</v>
      </c>
      <c r="G33" s="12">
        <v>0.11890000000000001</v>
      </c>
      <c r="I33" s="15">
        <f t="shared" si="1"/>
        <v>2014</v>
      </c>
      <c r="J33" s="5">
        <f t="shared" si="0"/>
        <v>2.4787500000000001E-2</v>
      </c>
    </row>
    <row r="34" spans="2:10" x14ac:dyDescent="0.35">
      <c r="B34" s="4">
        <v>44927</v>
      </c>
      <c r="C34" s="12">
        <v>3.5099999999999999E-2</v>
      </c>
      <c r="D34" s="12">
        <v>3.848E-2</v>
      </c>
      <c r="E34" s="12">
        <v>3.848E-2</v>
      </c>
      <c r="F34" s="12">
        <v>3.3210000000000003E-2</v>
      </c>
      <c r="G34" s="12">
        <v>-9.4899999999999998E-2</v>
      </c>
      <c r="I34" s="15">
        <f t="shared" si="1"/>
        <v>2015</v>
      </c>
      <c r="J34" s="5">
        <f t="shared" si="0"/>
        <v>2.0940833333333339E-2</v>
      </c>
    </row>
    <row r="35" spans="2:10" x14ac:dyDescent="0.35">
      <c r="B35" s="4">
        <v>44896</v>
      </c>
      <c r="C35" s="12">
        <v>3.8789999999999998E-2</v>
      </c>
      <c r="D35" s="12">
        <v>3.6200000000000003E-2</v>
      </c>
      <c r="E35" s="12">
        <v>3.9050000000000001E-2</v>
      </c>
      <c r="F35" s="12">
        <v>3.4020000000000002E-2</v>
      </c>
      <c r="G35" s="12">
        <v>7.4099999999999999E-2</v>
      </c>
      <c r="I35" s="15">
        <f t="shared" si="1"/>
        <v>2016</v>
      </c>
      <c r="J35" s="5">
        <f t="shared" si="0"/>
        <v>1.8233333333333334E-2</v>
      </c>
    </row>
    <row r="36" spans="2:10" x14ac:dyDescent="0.35">
      <c r="B36" s="4">
        <v>44866</v>
      </c>
      <c r="C36" s="12">
        <v>3.6110000000000003E-2</v>
      </c>
      <c r="D36" s="12">
        <v>4.0579999999999998E-2</v>
      </c>
      <c r="E36" s="12">
        <v>4.2430000000000002E-2</v>
      </c>
      <c r="F36" s="12">
        <v>3.6000000000000004E-2</v>
      </c>
      <c r="G36" s="12">
        <v>-0.1084</v>
      </c>
      <c r="I36" s="15">
        <f t="shared" si="1"/>
        <v>2017</v>
      </c>
      <c r="J36" s="5">
        <f t="shared" si="0"/>
        <v>2.3337500000000001E-2</v>
      </c>
    </row>
    <row r="37" spans="2:10" x14ac:dyDescent="0.35">
      <c r="B37" s="4">
        <v>44835</v>
      </c>
      <c r="C37" s="12">
        <v>4.0500000000000001E-2</v>
      </c>
      <c r="D37" s="12">
        <v>3.8130000000000004E-2</v>
      </c>
      <c r="E37" s="12">
        <v>4.3380000000000002E-2</v>
      </c>
      <c r="F37" s="12">
        <v>3.5619999999999999E-2</v>
      </c>
      <c r="G37" s="12">
        <v>5.7799999999999997E-2</v>
      </c>
      <c r="I37" s="15">
        <f t="shared" si="1"/>
        <v>2018</v>
      </c>
      <c r="J37" s="5">
        <f t="shared" si="0"/>
        <v>2.8923333333333332E-2</v>
      </c>
    </row>
    <row r="38" spans="2:10" x14ac:dyDescent="0.35">
      <c r="B38" s="4">
        <v>44805</v>
      </c>
      <c r="C38" s="12">
        <v>3.8290000000000005E-2</v>
      </c>
      <c r="D38" s="12">
        <v>3.1980000000000001E-2</v>
      </c>
      <c r="E38" s="12">
        <v>4.0190000000000003E-2</v>
      </c>
      <c r="F38" s="12">
        <v>3.1739999999999997E-2</v>
      </c>
      <c r="G38" s="12">
        <v>0.1978</v>
      </c>
      <c r="I38" s="15">
        <f t="shared" si="1"/>
        <v>2019</v>
      </c>
      <c r="J38" s="5">
        <f t="shared" si="0"/>
        <v>2.0796666666666668E-2</v>
      </c>
    </row>
    <row r="39" spans="2:10" x14ac:dyDescent="0.35">
      <c r="B39" s="4">
        <v>44774</v>
      </c>
      <c r="C39" s="12">
        <v>3.1960000000000002E-2</v>
      </c>
      <c r="D39" s="12">
        <v>2.6690000000000002E-2</v>
      </c>
      <c r="E39" s="12">
        <v>3.1980000000000001E-2</v>
      </c>
      <c r="F39" s="12">
        <v>2.5160000000000002E-2</v>
      </c>
      <c r="G39" s="12">
        <v>0.20269999999999999</v>
      </c>
      <c r="I39" s="15">
        <f t="shared" si="1"/>
        <v>2020</v>
      </c>
      <c r="J39" s="5">
        <f t="shared" si="0"/>
        <v>8.2083333333333331E-3</v>
      </c>
    </row>
    <row r="40" spans="2:10" x14ac:dyDescent="0.35">
      <c r="B40" s="4">
        <v>44743</v>
      </c>
      <c r="C40" s="12">
        <v>2.6579999999999999E-2</v>
      </c>
      <c r="D40" s="12">
        <v>3.024E-2</v>
      </c>
      <c r="E40" s="12">
        <v>3.1030000000000002E-2</v>
      </c>
      <c r="F40" s="12">
        <v>2.6179999999999998E-2</v>
      </c>
      <c r="G40" s="12">
        <v>-0.11899999999999999</v>
      </c>
      <c r="I40" s="15">
        <f t="shared" si="1"/>
        <v>2021</v>
      </c>
      <c r="J40" s="5">
        <f t="shared" si="0"/>
        <v>1.4542500000000002E-2</v>
      </c>
    </row>
    <row r="41" spans="2:10" x14ac:dyDescent="0.35">
      <c r="B41" s="4">
        <v>44713</v>
      </c>
      <c r="C41" s="12">
        <v>3.0169999999999999E-2</v>
      </c>
      <c r="D41" s="12">
        <v>2.8639999999999999E-2</v>
      </c>
      <c r="E41" s="12">
        <v>3.4980000000000004E-2</v>
      </c>
      <c r="F41" s="12">
        <v>2.8330000000000001E-2</v>
      </c>
      <c r="G41" s="12">
        <v>5.8599999999999999E-2</v>
      </c>
      <c r="I41" s="15">
        <f t="shared" si="1"/>
        <v>2022</v>
      </c>
      <c r="J41" s="5">
        <f t="shared" si="0"/>
        <v>2.998166666666667E-2</v>
      </c>
    </row>
    <row r="42" spans="2:10" x14ac:dyDescent="0.35">
      <c r="B42" s="4">
        <v>44682</v>
      </c>
      <c r="C42" s="12">
        <v>2.8490000000000001E-2</v>
      </c>
      <c r="D42" s="12">
        <v>2.9319999999999999E-2</v>
      </c>
      <c r="E42" s="12">
        <v>3.2029999999999996E-2</v>
      </c>
      <c r="F42" s="12">
        <v>2.7060000000000001E-2</v>
      </c>
      <c r="G42" s="12">
        <v>-0.03</v>
      </c>
      <c r="I42" s="15">
        <f t="shared" si="1"/>
        <v>2023</v>
      </c>
      <c r="J42" s="5">
        <f t="shared" si="0"/>
        <v>3.9670833333333329E-2</v>
      </c>
    </row>
    <row r="43" spans="2:10" x14ac:dyDescent="0.35">
      <c r="B43" s="4">
        <v>44652</v>
      </c>
      <c r="C43" s="12">
        <v>2.9380000000000003E-2</v>
      </c>
      <c r="D43" s="12">
        <v>2.3519999999999999E-2</v>
      </c>
      <c r="E43" s="12">
        <v>2.981E-2</v>
      </c>
      <c r="F43" s="12">
        <v>2.3519999999999999E-2</v>
      </c>
      <c r="G43" s="12">
        <v>0.25259999999999999</v>
      </c>
      <c r="I43" s="15">
        <f t="shared" si="1"/>
        <v>2024</v>
      </c>
      <c r="J43" s="5">
        <f t="shared" si="0"/>
        <v>4.2260833333333331E-2</v>
      </c>
    </row>
    <row r="44" spans="2:10" x14ac:dyDescent="0.35">
      <c r="B44" s="4">
        <v>44621</v>
      </c>
      <c r="C44" s="12">
        <v>2.3450000000000002E-2</v>
      </c>
      <c r="D44" s="12">
        <v>1.84E-2</v>
      </c>
      <c r="E44" s="12">
        <v>2.5569999999999999E-2</v>
      </c>
      <c r="F44" s="12">
        <v>1.668E-2</v>
      </c>
      <c r="G44" s="12">
        <v>0.28739999999999999</v>
      </c>
      <c r="I44" s="15">
        <f t="shared" si="1"/>
        <v>2025</v>
      </c>
      <c r="J44" s="5">
        <f t="shared" si="0"/>
        <v>4.2998333333333333E-2</v>
      </c>
    </row>
    <row r="45" spans="2:10" x14ac:dyDescent="0.35">
      <c r="B45" s="4">
        <v>44593</v>
      </c>
      <c r="C45" s="12">
        <v>1.822E-2</v>
      </c>
      <c r="D45" s="12">
        <v>1.787E-2</v>
      </c>
      <c r="E45" s="12">
        <v>2.0649999999999998E-2</v>
      </c>
      <c r="F45" s="12">
        <v>1.7390000000000003E-2</v>
      </c>
      <c r="G45" s="12">
        <v>2.12E-2</v>
      </c>
    </row>
    <row r="46" spans="2:10" x14ac:dyDescent="0.35">
      <c r="B46" s="4">
        <v>44562</v>
      </c>
      <c r="C46" s="12">
        <v>1.7840000000000002E-2</v>
      </c>
      <c r="D46" s="12">
        <v>1.5309999999999999E-2</v>
      </c>
      <c r="E46" s="12">
        <v>1.9019999999999999E-2</v>
      </c>
      <c r="F46" s="12">
        <v>1.529E-2</v>
      </c>
      <c r="G46" s="12">
        <v>0.1799</v>
      </c>
    </row>
    <row r="47" spans="2:10" x14ac:dyDescent="0.35">
      <c r="B47" s="4">
        <v>44531</v>
      </c>
      <c r="C47" s="12">
        <v>1.512E-2</v>
      </c>
      <c r="D47" s="12">
        <v>1.477E-2</v>
      </c>
      <c r="E47" s="12">
        <v>1.5600000000000001E-2</v>
      </c>
      <c r="F47" s="12">
        <v>1.3349999999999999E-2</v>
      </c>
      <c r="G47" s="12">
        <v>3.8199999999999998E-2</v>
      </c>
    </row>
    <row r="48" spans="2:10" x14ac:dyDescent="0.35">
      <c r="B48" s="4">
        <v>44501</v>
      </c>
      <c r="C48" s="12">
        <v>1.456E-2</v>
      </c>
      <c r="D48" s="12">
        <v>1.575E-2</v>
      </c>
      <c r="E48" s="12">
        <v>1.6930000000000001E-2</v>
      </c>
      <c r="F48" s="12">
        <v>1.4119999999999999E-2</v>
      </c>
      <c r="G48" s="12">
        <v>-6.7100000000000007E-2</v>
      </c>
    </row>
    <row r="49" spans="2:7" x14ac:dyDescent="0.35">
      <c r="B49" s="4">
        <v>44470</v>
      </c>
      <c r="C49" s="12">
        <v>1.5609999999999999E-2</v>
      </c>
      <c r="D49" s="12">
        <v>1.5009999999999999E-2</v>
      </c>
      <c r="E49" s="12">
        <v>1.7049999999999999E-2</v>
      </c>
      <c r="F49" s="12">
        <v>1.4530000000000001E-2</v>
      </c>
      <c r="G49" s="12">
        <v>4.58E-2</v>
      </c>
    </row>
    <row r="50" spans="2:7" x14ac:dyDescent="0.35">
      <c r="B50" s="4">
        <v>44440</v>
      </c>
      <c r="C50" s="12">
        <v>1.4919999999999999E-2</v>
      </c>
      <c r="D50" s="12">
        <v>1.3169999999999999E-2</v>
      </c>
      <c r="E50" s="12">
        <v>1.567E-2</v>
      </c>
      <c r="F50" s="12">
        <v>1.26E-2</v>
      </c>
      <c r="G50" s="12">
        <v>0.14180000000000001</v>
      </c>
    </row>
    <row r="51" spans="2:7" x14ac:dyDescent="0.35">
      <c r="B51" s="4">
        <v>44409</v>
      </c>
      <c r="C51" s="12">
        <v>1.307E-2</v>
      </c>
      <c r="D51" s="12">
        <v>1.2370000000000001E-2</v>
      </c>
      <c r="E51" s="12">
        <v>1.379E-2</v>
      </c>
      <c r="F51" s="12">
        <v>1.1270000000000001E-2</v>
      </c>
      <c r="G51" s="12">
        <v>6.6500000000000004E-2</v>
      </c>
    </row>
    <row r="52" spans="2:7" x14ac:dyDescent="0.35">
      <c r="B52" s="4">
        <v>44378</v>
      </c>
      <c r="C52" s="12">
        <v>1.226E-2</v>
      </c>
      <c r="D52" s="12">
        <v>1.47E-2</v>
      </c>
      <c r="E52" s="12">
        <v>1.485E-2</v>
      </c>
      <c r="F52" s="12">
        <v>1.1279999999999998E-2</v>
      </c>
      <c r="G52" s="12">
        <v>-0.1651</v>
      </c>
    </row>
    <row r="53" spans="2:7" x14ac:dyDescent="0.35">
      <c r="B53" s="4">
        <v>44348</v>
      </c>
      <c r="C53" s="12">
        <v>1.468E-2</v>
      </c>
      <c r="D53" s="12">
        <v>1.6080000000000001E-2</v>
      </c>
      <c r="E53" s="12">
        <v>1.6390000000000002E-2</v>
      </c>
      <c r="F53" s="12">
        <v>1.3540000000000002E-2</v>
      </c>
      <c r="G53" s="12">
        <v>-7.1300000000000002E-2</v>
      </c>
    </row>
    <row r="54" spans="2:7" x14ac:dyDescent="0.35">
      <c r="B54" s="4">
        <v>44317</v>
      </c>
      <c r="C54" s="12">
        <v>1.5810000000000001E-2</v>
      </c>
      <c r="D54" s="12">
        <v>1.6310000000000002E-2</v>
      </c>
      <c r="E54" s="12">
        <v>1.7070000000000002E-2</v>
      </c>
      <c r="F54" s="12">
        <v>1.4690000000000002E-2</v>
      </c>
      <c r="G54" s="12">
        <v>-2.7799999999999998E-2</v>
      </c>
    </row>
    <row r="55" spans="2:7" x14ac:dyDescent="0.35">
      <c r="B55" s="4">
        <v>44287</v>
      </c>
      <c r="C55" s="12">
        <v>1.626E-2</v>
      </c>
      <c r="D55" s="12">
        <v>1.737E-2</v>
      </c>
      <c r="E55" s="12">
        <v>1.753E-2</v>
      </c>
      <c r="F55" s="12">
        <v>1.528E-2</v>
      </c>
      <c r="G55" s="12">
        <v>-6.7699999999999996E-2</v>
      </c>
    </row>
    <row r="56" spans="2:7" x14ac:dyDescent="0.35">
      <c r="B56" s="4">
        <v>44256</v>
      </c>
      <c r="C56" s="12">
        <v>1.7440000000000001E-2</v>
      </c>
      <c r="D56" s="12">
        <v>1.3950000000000001E-2</v>
      </c>
      <c r="E56" s="12">
        <v>1.7760000000000001E-2</v>
      </c>
      <c r="F56" s="12">
        <v>1.383E-2</v>
      </c>
      <c r="G56" s="12">
        <v>0.2399</v>
      </c>
    </row>
    <row r="57" spans="2:7" x14ac:dyDescent="0.35">
      <c r="B57" s="4">
        <v>44228</v>
      </c>
      <c r="C57" s="12">
        <v>1.4070000000000001E-2</v>
      </c>
      <c r="D57" s="12">
        <v>1.0709999999999999E-2</v>
      </c>
      <c r="E57" s="12">
        <v>1.6140000000000002E-2</v>
      </c>
      <c r="F57" s="12">
        <v>1.06E-2</v>
      </c>
      <c r="G57" s="12">
        <v>0.31380000000000002</v>
      </c>
    </row>
    <row r="58" spans="2:7" x14ac:dyDescent="0.35">
      <c r="B58" s="4">
        <v>44197</v>
      </c>
      <c r="C58" s="12">
        <v>1.0709999999999999E-2</v>
      </c>
      <c r="D58" s="12">
        <v>9.300000000000001E-3</v>
      </c>
      <c r="E58" s="12">
        <v>1.187E-2</v>
      </c>
      <c r="F58" s="12">
        <v>9.0600000000000003E-3</v>
      </c>
      <c r="G58" s="12">
        <v>0.1681</v>
      </c>
    </row>
    <row r="59" spans="2:7" x14ac:dyDescent="0.35">
      <c r="B59" s="4">
        <v>44166</v>
      </c>
      <c r="C59" s="12">
        <v>9.1599999999999997E-3</v>
      </c>
      <c r="D59" s="12">
        <v>8.4700000000000001E-3</v>
      </c>
      <c r="E59" s="12">
        <v>9.8600000000000007E-3</v>
      </c>
      <c r="F59" s="12">
        <v>8.3400000000000002E-3</v>
      </c>
      <c r="G59" s="12">
        <v>8.8200000000000001E-2</v>
      </c>
    </row>
    <row r="60" spans="2:7" x14ac:dyDescent="0.35">
      <c r="B60" s="4">
        <v>44136</v>
      </c>
      <c r="C60" s="12">
        <v>8.4200000000000004E-3</v>
      </c>
      <c r="D60" s="12">
        <v>8.5500000000000003E-3</v>
      </c>
      <c r="E60" s="12">
        <v>9.75E-3</v>
      </c>
      <c r="F60" s="12">
        <v>7.1799999999999998E-3</v>
      </c>
      <c r="G60" s="12">
        <v>-3.61E-2</v>
      </c>
    </row>
    <row r="61" spans="2:7" x14ac:dyDescent="0.35">
      <c r="B61" s="4">
        <v>44105</v>
      </c>
      <c r="C61" s="12">
        <v>8.7399999999999995E-3</v>
      </c>
      <c r="D61" s="12">
        <v>6.8899999999999994E-3</v>
      </c>
      <c r="E61" s="12">
        <v>8.77E-3</v>
      </c>
      <c r="F61" s="12">
        <v>6.5300000000000002E-3</v>
      </c>
      <c r="G61" s="12">
        <v>0.2742</v>
      </c>
    </row>
    <row r="62" spans="2:7" x14ac:dyDescent="0.35">
      <c r="B62" s="4">
        <v>44075</v>
      </c>
      <c r="C62" s="12">
        <v>6.8600000000000006E-3</v>
      </c>
      <c r="D62" s="12">
        <v>7.1300000000000001E-3</v>
      </c>
      <c r="E62" s="12">
        <v>7.3099999999999997E-3</v>
      </c>
      <c r="F62" s="12">
        <v>6.0400000000000002E-3</v>
      </c>
      <c r="G62" s="12">
        <v>-2.93E-2</v>
      </c>
    </row>
    <row r="63" spans="2:7" x14ac:dyDescent="0.35">
      <c r="B63" s="4">
        <v>44044</v>
      </c>
      <c r="C63" s="12">
        <v>7.0599999999999994E-3</v>
      </c>
      <c r="D63" s="12">
        <v>5.3500000000000006E-3</v>
      </c>
      <c r="E63" s="12">
        <v>7.8900000000000012E-3</v>
      </c>
      <c r="F63" s="12">
        <v>5.0400000000000002E-3</v>
      </c>
      <c r="G63" s="12">
        <v>0.3251</v>
      </c>
    </row>
    <row r="64" spans="2:7" x14ac:dyDescent="0.35">
      <c r="B64" s="4">
        <v>44013</v>
      </c>
      <c r="C64" s="12">
        <v>5.3300000000000005E-3</v>
      </c>
      <c r="D64" s="12">
        <v>6.5799999999999999E-3</v>
      </c>
      <c r="E64" s="12">
        <v>7.2399999999999999E-3</v>
      </c>
      <c r="F64" s="12">
        <v>5.1999999999999998E-3</v>
      </c>
      <c r="G64" s="12">
        <v>-0.18940000000000001</v>
      </c>
    </row>
    <row r="65" spans="2:7" x14ac:dyDescent="0.35">
      <c r="B65" s="4">
        <v>43983</v>
      </c>
      <c r="C65" s="12">
        <v>6.5799999999999999E-3</v>
      </c>
      <c r="D65" s="12">
        <v>6.4000000000000003E-3</v>
      </c>
      <c r="E65" s="12">
        <v>9.5899999999999996E-3</v>
      </c>
      <c r="F65" s="12">
        <v>6.1799999999999997E-3</v>
      </c>
      <c r="G65" s="12">
        <v>7.7999999999999996E-3</v>
      </c>
    </row>
    <row r="66" spans="2:7" x14ac:dyDescent="0.35">
      <c r="B66" s="4">
        <v>43952</v>
      </c>
      <c r="C66" s="12">
        <v>6.5300000000000002E-3</v>
      </c>
      <c r="D66" s="12">
        <v>6.3E-3</v>
      </c>
      <c r="E66" s="12">
        <v>7.45E-3</v>
      </c>
      <c r="F66" s="12">
        <v>5.8999999999999999E-3</v>
      </c>
      <c r="G66" s="12">
        <v>1.0800000000000001E-2</v>
      </c>
    </row>
    <row r="67" spans="2:7" x14ac:dyDescent="0.35">
      <c r="B67" s="4">
        <v>43922</v>
      </c>
      <c r="C67" s="12">
        <v>6.4600000000000005E-3</v>
      </c>
      <c r="D67" s="12">
        <v>6.6300000000000005E-3</v>
      </c>
      <c r="E67" s="12">
        <v>7.8500000000000011E-3</v>
      </c>
      <c r="F67" s="12">
        <v>5.4300000000000008E-3</v>
      </c>
      <c r="G67" s="12">
        <v>-3.3399999999999999E-2</v>
      </c>
    </row>
    <row r="68" spans="2:7" x14ac:dyDescent="0.35">
      <c r="B68" s="4">
        <v>43891</v>
      </c>
      <c r="C68" s="12">
        <v>6.6800000000000002E-3</v>
      </c>
      <c r="D68" s="12">
        <v>1.1049999999999999E-2</v>
      </c>
      <c r="E68" s="12">
        <v>1.2829999999999999E-2</v>
      </c>
      <c r="F68" s="12">
        <v>3.1800000000000001E-3</v>
      </c>
      <c r="G68" s="12">
        <v>-0.4259</v>
      </c>
    </row>
    <row r="69" spans="2:7" x14ac:dyDescent="0.35">
      <c r="B69" s="4">
        <v>43862</v>
      </c>
      <c r="C69" s="12">
        <v>1.163E-2</v>
      </c>
      <c r="D69" s="12">
        <v>1.5140000000000001E-2</v>
      </c>
      <c r="E69" s="12">
        <v>1.6840000000000001E-2</v>
      </c>
      <c r="F69" s="12">
        <v>1.1160000000000002E-2</v>
      </c>
      <c r="G69" s="12">
        <v>-0.2271</v>
      </c>
    </row>
    <row r="70" spans="2:7" x14ac:dyDescent="0.35">
      <c r="B70" s="4">
        <v>43831</v>
      </c>
      <c r="C70" s="12">
        <v>1.5049999999999999E-2</v>
      </c>
      <c r="D70" s="12">
        <v>1.9189999999999999E-2</v>
      </c>
      <c r="E70" s="12">
        <v>1.9459999999999998E-2</v>
      </c>
      <c r="F70" s="12">
        <v>1.5029999999999998E-2</v>
      </c>
      <c r="G70" s="12">
        <v>-0.21579999999999999</v>
      </c>
    </row>
    <row r="71" spans="2:7" x14ac:dyDescent="0.35">
      <c r="B71" s="4">
        <v>43800</v>
      </c>
      <c r="C71" s="12">
        <v>1.9189999999999999E-2</v>
      </c>
      <c r="D71" s="12">
        <v>1.796E-2</v>
      </c>
      <c r="E71" s="12">
        <v>1.9519999999999999E-2</v>
      </c>
      <c r="F71" s="12">
        <v>1.6930000000000001E-2</v>
      </c>
      <c r="G71" s="12">
        <v>8.1799999999999998E-2</v>
      </c>
    </row>
    <row r="72" spans="2:7" x14ac:dyDescent="0.35">
      <c r="B72" s="4">
        <v>43770</v>
      </c>
      <c r="C72" s="12">
        <v>1.7739999999999999E-2</v>
      </c>
      <c r="D72" s="12">
        <v>1.6890000000000002E-2</v>
      </c>
      <c r="E72" s="12">
        <v>1.9730000000000001E-2</v>
      </c>
      <c r="F72" s="12">
        <v>1.67E-2</v>
      </c>
      <c r="G72" s="12">
        <v>5.1299999999999998E-2</v>
      </c>
    </row>
    <row r="73" spans="2:7" x14ac:dyDescent="0.35">
      <c r="B73" s="4">
        <v>43739</v>
      </c>
      <c r="C73" s="12">
        <v>1.6879999999999999E-2</v>
      </c>
      <c r="D73" s="12">
        <v>1.67E-2</v>
      </c>
      <c r="E73" s="12">
        <v>1.8600000000000002E-2</v>
      </c>
      <c r="F73" s="12">
        <v>1.5049999999999999E-2</v>
      </c>
      <c r="G73" s="12">
        <v>1.17E-2</v>
      </c>
    </row>
    <row r="74" spans="2:7" x14ac:dyDescent="0.35">
      <c r="B74" s="4">
        <v>43709</v>
      </c>
      <c r="C74" s="12">
        <v>1.668E-2</v>
      </c>
      <c r="D74" s="12">
        <v>1.508E-2</v>
      </c>
      <c r="E74" s="12">
        <v>1.908E-2</v>
      </c>
      <c r="F74" s="12">
        <v>1.4290000000000001E-2</v>
      </c>
      <c r="G74" s="12">
        <v>0.1124</v>
      </c>
    </row>
    <row r="75" spans="2:7" x14ac:dyDescent="0.35">
      <c r="B75" s="4">
        <v>43678</v>
      </c>
      <c r="C75" s="12">
        <v>1.4990000000000002E-2</v>
      </c>
      <c r="D75" s="12">
        <v>2.0250000000000001E-2</v>
      </c>
      <c r="E75" s="12">
        <v>2.061E-2</v>
      </c>
      <c r="F75" s="12">
        <v>1.443E-2</v>
      </c>
      <c r="G75" s="12">
        <v>-0.25309999999999999</v>
      </c>
    </row>
    <row r="76" spans="2:7" x14ac:dyDescent="0.35">
      <c r="B76" s="4">
        <v>43647</v>
      </c>
      <c r="C76" s="12">
        <v>2.0070000000000001E-2</v>
      </c>
      <c r="D76" s="12">
        <v>2.0449999999999999E-2</v>
      </c>
      <c r="E76" s="12">
        <v>2.1499999999999998E-2</v>
      </c>
      <c r="F76" s="12">
        <v>1.9390000000000001E-2</v>
      </c>
      <c r="G76" s="12">
        <v>2.9999999999999997E-4</v>
      </c>
    </row>
    <row r="77" spans="2:7" x14ac:dyDescent="0.35">
      <c r="B77" s="4">
        <v>43617</v>
      </c>
      <c r="C77" s="12">
        <v>2.0070000000000001E-2</v>
      </c>
      <c r="D77" s="12">
        <v>2.1259999999999998E-2</v>
      </c>
      <c r="E77" s="12">
        <v>2.1780000000000001E-2</v>
      </c>
      <c r="F77" s="12">
        <v>1.9740000000000001E-2</v>
      </c>
      <c r="G77" s="12">
        <v>-5.9299999999999999E-2</v>
      </c>
    </row>
    <row r="78" spans="2:7" x14ac:dyDescent="0.35">
      <c r="B78" s="4">
        <v>43586</v>
      </c>
      <c r="C78" s="12">
        <v>2.1330000000000002E-2</v>
      </c>
      <c r="D78" s="12">
        <v>2.5089999999999998E-2</v>
      </c>
      <c r="E78" s="12">
        <v>2.5779999999999997E-2</v>
      </c>
      <c r="F78" s="12">
        <v>2.1259999999999998E-2</v>
      </c>
      <c r="G78" s="12">
        <v>-0.1479</v>
      </c>
    </row>
    <row r="79" spans="2:7" x14ac:dyDescent="0.35">
      <c r="B79" s="4">
        <v>43556</v>
      </c>
      <c r="C79" s="12">
        <v>2.504E-2</v>
      </c>
      <c r="D79" s="12">
        <v>2.4300000000000002E-2</v>
      </c>
      <c r="E79" s="12">
        <v>2.614E-2</v>
      </c>
      <c r="F79" s="12">
        <v>2.4239999999999998E-2</v>
      </c>
      <c r="G79" s="12">
        <v>4.02E-2</v>
      </c>
    </row>
    <row r="80" spans="2:7" x14ac:dyDescent="0.35">
      <c r="B80" s="4">
        <v>43525</v>
      </c>
      <c r="C80" s="12">
        <v>2.4070000000000001E-2</v>
      </c>
      <c r="D80" s="12">
        <v>2.7189999999999999E-2</v>
      </c>
      <c r="E80" s="12">
        <v>2.7679999999999996E-2</v>
      </c>
      <c r="F80" s="12">
        <v>2.3399999999999997E-2</v>
      </c>
      <c r="G80" s="12">
        <v>-0.11409999999999999</v>
      </c>
    </row>
    <row r="81" spans="2:7" x14ac:dyDescent="0.35">
      <c r="B81" s="4">
        <v>43497</v>
      </c>
      <c r="C81" s="12">
        <v>2.717E-2</v>
      </c>
      <c r="D81" s="12">
        <v>2.6450000000000001E-2</v>
      </c>
      <c r="E81" s="12">
        <v>2.7400000000000001E-2</v>
      </c>
      <c r="F81" s="12">
        <v>2.6239999999999999E-2</v>
      </c>
      <c r="G81" s="12">
        <v>3.1899999999999998E-2</v>
      </c>
    </row>
    <row r="82" spans="2:7" x14ac:dyDescent="0.35">
      <c r="B82" s="4">
        <v>43466</v>
      </c>
      <c r="C82" s="12">
        <v>2.6329999999999999E-2</v>
      </c>
      <c r="D82" s="12">
        <v>2.6859999999999998E-2</v>
      </c>
      <c r="E82" s="12">
        <v>2.7990000000000001E-2</v>
      </c>
      <c r="F82" s="12">
        <v>2.5430000000000001E-2</v>
      </c>
      <c r="G82" s="12">
        <v>-1.9800000000000002E-2</v>
      </c>
    </row>
    <row r="83" spans="2:7" x14ac:dyDescent="0.35">
      <c r="B83" s="4">
        <v>43435</v>
      </c>
      <c r="C83" s="12">
        <v>2.6859999999999998E-2</v>
      </c>
      <c r="D83" s="12">
        <v>3.0369999999999998E-2</v>
      </c>
      <c r="E83" s="12">
        <v>3.0499999999999999E-2</v>
      </c>
      <c r="F83" s="12">
        <v>2.6789999999999998E-2</v>
      </c>
      <c r="G83" s="12">
        <v>-0.1027</v>
      </c>
    </row>
    <row r="84" spans="2:7" x14ac:dyDescent="0.35">
      <c r="B84" s="4">
        <v>43405</v>
      </c>
      <c r="C84" s="12">
        <v>2.9929999999999998E-2</v>
      </c>
      <c r="D84" s="12">
        <v>3.1549999999999995E-2</v>
      </c>
      <c r="E84" s="12">
        <v>3.2500000000000001E-2</v>
      </c>
      <c r="F84" s="12">
        <v>2.988E-2</v>
      </c>
      <c r="G84" s="12">
        <v>-4.9500000000000002E-2</v>
      </c>
    </row>
    <row r="85" spans="2:7" x14ac:dyDescent="0.35">
      <c r="B85" s="4">
        <v>43374</v>
      </c>
      <c r="C85" s="12">
        <v>3.1489999999999997E-2</v>
      </c>
      <c r="D85" s="12">
        <v>3.0670000000000003E-2</v>
      </c>
      <c r="E85" s="12">
        <v>3.261E-2</v>
      </c>
      <c r="F85" s="12">
        <v>3.0459999999999997E-2</v>
      </c>
      <c r="G85" s="12">
        <v>2.75E-2</v>
      </c>
    </row>
    <row r="86" spans="2:7" x14ac:dyDescent="0.35">
      <c r="B86" s="4">
        <v>43344</v>
      </c>
      <c r="C86" s="12">
        <v>3.065E-2</v>
      </c>
      <c r="D86" s="12">
        <v>2.86E-2</v>
      </c>
      <c r="E86" s="12">
        <v>3.1130000000000001E-2</v>
      </c>
      <c r="F86" s="12">
        <v>2.8549999999999999E-2</v>
      </c>
      <c r="G86" s="12">
        <v>7.1499999999999994E-2</v>
      </c>
    </row>
    <row r="87" spans="2:7" x14ac:dyDescent="0.35">
      <c r="B87" s="4">
        <v>43313</v>
      </c>
      <c r="C87" s="12">
        <v>2.86E-2</v>
      </c>
      <c r="D87" s="12">
        <v>2.9580000000000002E-2</v>
      </c>
      <c r="E87" s="12">
        <v>3.0159999999999999E-2</v>
      </c>
      <c r="F87" s="12">
        <v>2.8079999999999997E-2</v>
      </c>
      <c r="G87" s="12">
        <v>-3.4200000000000001E-2</v>
      </c>
    </row>
    <row r="88" spans="2:7" x14ac:dyDescent="0.35">
      <c r="B88" s="4">
        <v>43282</v>
      </c>
      <c r="C88" s="12">
        <v>2.962E-2</v>
      </c>
      <c r="D88" s="12">
        <v>2.8580000000000001E-2</v>
      </c>
      <c r="E88" s="12">
        <v>2.9900000000000003E-2</v>
      </c>
      <c r="F88" s="12">
        <v>2.8069999999999998E-2</v>
      </c>
      <c r="G88" s="12">
        <v>3.5499999999999997E-2</v>
      </c>
    </row>
    <row r="89" spans="2:7" x14ac:dyDescent="0.35">
      <c r="B89" s="4">
        <v>43252</v>
      </c>
      <c r="C89" s="12">
        <v>2.86E-2</v>
      </c>
      <c r="D89" s="12">
        <v>2.862E-2</v>
      </c>
      <c r="E89" s="12">
        <v>3.0099999999999998E-2</v>
      </c>
      <c r="F89" s="12">
        <v>2.8220000000000002E-2</v>
      </c>
      <c r="G89" s="12">
        <v>0</v>
      </c>
    </row>
    <row r="90" spans="2:7" x14ac:dyDescent="0.35">
      <c r="B90" s="4">
        <v>43221</v>
      </c>
      <c r="C90" s="12">
        <v>2.86E-2</v>
      </c>
      <c r="D90" s="12">
        <v>2.9590000000000002E-2</v>
      </c>
      <c r="E90" s="12">
        <v>3.1280000000000002E-2</v>
      </c>
      <c r="F90" s="12">
        <v>2.759E-2</v>
      </c>
      <c r="G90" s="12">
        <v>-3.2000000000000001E-2</v>
      </c>
    </row>
    <row r="91" spans="2:7" x14ac:dyDescent="0.35">
      <c r="B91" s="4">
        <v>43191</v>
      </c>
      <c r="C91" s="12">
        <v>2.955E-2</v>
      </c>
      <c r="D91" s="12">
        <v>2.759E-2</v>
      </c>
      <c r="E91" s="12">
        <v>3.0350000000000002E-2</v>
      </c>
      <c r="F91" s="12">
        <v>2.717E-2</v>
      </c>
      <c r="G91" s="12">
        <v>7.8200000000000006E-2</v>
      </c>
    </row>
    <row r="92" spans="2:7" x14ac:dyDescent="0.35">
      <c r="B92" s="4">
        <v>43160</v>
      </c>
      <c r="C92" s="12">
        <v>2.741E-2</v>
      </c>
      <c r="D92" s="12">
        <v>2.8660000000000001E-2</v>
      </c>
      <c r="E92" s="12">
        <v>2.9360000000000001E-2</v>
      </c>
      <c r="F92" s="12">
        <v>2.7389999999999998E-2</v>
      </c>
      <c r="G92" s="12">
        <v>-4.3099999999999999E-2</v>
      </c>
    </row>
    <row r="93" spans="2:7" x14ac:dyDescent="0.35">
      <c r="B93" s="4">
        <v>43132</v>
      </c>
      <c r="C93" s="12">
        <v>2.8639999999999999E-2</v>
      </c>
      <c r="D93" s="12">
        <v>2.724E-2</v>
      </c>
      <c r="E93" s="12">
        <v>2.9569999999999999E-2</v>
      </c>
      <c r="F93" s="12">
        <v>2.648E-2</v>
      </c>
      <c r="G93" s="12">
        <v>5.5899999999999998E-2</v>
      </c>
    </row>
    <row r="94" spans="2:7" x14ac:dyDescent="0.35">
      <c r="B94" s="4">
        <v>43101</v>
      </c>
      <c r="C94" s="12">
        <v>2.7130000000000001E-2</v>
      </c>
      <c r="D94" s="12">
        <v>2.4289999999999999E-2</v>
      </c>
      <c r="E94" s="12">
        <v>2.7539999999999999E-2</v>
      </c>
      <c r="F94" s="12">
        <v>2.4160000000000001E-2</v>
      </c>
      <c r="G94" s="12">
        <v>0.12770000000000001</v>
      </c>
    </row>
    <row r="95" spans="2:7" x14ac:dyDescent="0.35">
      <c r="B95" s="4">
        <v>43070</v>
      </c>
      <c r="C95" s="12">
        <v>2.4049999999999998E-2</v>
      </c>
      <c r="D95" s="12">
        <v>2.4109999999999999E-2</v>
      </c>
      <c r="E95" s="12">
        <v>2.504E-2</v>
      </c>
      <c r="F95" s="12">
        <v>2.3140000000000001E-2</v>
      </c>
      <c r="G95" s="12">
        <v>-4.0000000000000001E-3</v>
      </c>
    </row>
    <row r="96" spans="2:7" x14ac:dyDescent="0.35">
      <c r="B96" s="4">
        <v>43040</v>
      </c>
      <c r="C96" s="12">
        <v>2.4150000000000001E-2</v>
      </c>
      <c r="D96" s="12">
        <v>2.3789999999999999E-2</v>
      </c>
      <c r="E96" s="12">
        <v>2.4369999999999999E-2</v>
      </c>
      <c r="F96" s="12">
        <v>2.3039999999999998E-2</v>
      </c>
      <c r="G96" s="12">
        <v>1.5800000000000002E-2</v>
      </c>
    </row>
    <row r="97" spans="2:7" x14ac:dyDescent="0.35">
      <c r="B97" s="4">
        <v>43009</v>
      </c>
      <c r="C97" s="12">
        <v>2.3780000000000003E-2</v>
      </c>
      <c r="D97" s="12">
        <v>2.3439999999999999E-2</v>
      </c>
      <c r="E97" s="12">
        <v>2.477E-2</v>
      </c>
      <c r="F97" s="12">
        <v>2.273E-2</v>
      </c>
      <c r="G97" s="12">
        <v>1.6500000000000001E-2</v>
      </c>
    </row>
    <row r="98" spans="2:7" x14ac:dyDescent="0.35">
      <c r="B98" s="4">
        <v>42979</v>
      </c>
      <c r="C98" s="12">
        <v>2.3390000000000001E-2</v>
      </c>
      <c r="D98" s="12">
        <v>2.1269999999999997E-2</v>
      </c>
      <c r="E98" s="12">
        <v>2.359E-2</v>
      </c>
      <c r="F98" s="12">
        <v>2.0160000000000001E-2</v>
      </c>
      <c r="G98" s="12">
        <v>0.10299999999999999</v>
      </c>
    </row>
    <row r="99" spans="2:7" x14ac:dyDescent="0.35">
      <c r="B99" s="4">
        <v>42948</v>
      </c>
      <c r="C99" s="12">
        <v>2.121E-2</v>
      </c>
      <c r="D99" s="12">
        <v>2.3029999999999998E-2</v>
      </c>
      <c r="E99" s="12">
        <v>2.3210000000000001E-2</v>
      </c>
      <c r="F99" s="12">
        <v>2.086E-2</v>
      </c>
      <c r="G99" s="12">
        <v>-7.6399999999999996E-2</v>
      </c>
    </row>
    <row r="100" spans="2:7" x14ac:dyDescent="0.35">
      <c r="B100" s="4">
        <v>42917</v>
      </c>
      <c r="C100" s="12">
        <v>2.2959999999999998E-2</v>
      </c>
      <c r="D100" s="12">
        <v>2.3140000000000001E-2</v>
      </c>
      <c r="E100" s="12">
        <v>2.3980000000000001E-2</v>
      </c>
      <c r="F100" s="12">
        <v>2.2250000000000002E-2</v>
      </c>
      <c r="G100" s="12">
        <v>-3.3E-3</v>
      </c>
    </row>
    <row r="101" spans="2:7" x14ac:dyDescent="0.35">
      <c r="B101" s="4">
        <v>42887</v>
      </c>
      <c r="C101" s="12">
        <v>2.3039999999999998E-2</v>
      </c>
      <c r="D101" s="12">
        <v>2.213E-2</v>
      </c>
      <c r="E101" s="12">
        <v>2.3090000000000003E-2</v>
      </c>
      <c r="F101" s="12">
        <v>2.1030000000000004E-2</v>
      </c>
      <c r="G101" s="12">
        <v>4.41E-2</v>
      </c>
    </row>
    <row r="102" spans="2:7" x14ac:dyDescent="0.35">
      <c r="B102" s="4">
        <v>42856</v>
      </c>
      <c r="C102" s="12">
        <v>2.206E-2</v>
      </c>
      <c r="D102" s="12">
        <v>2.282E-2</v>
      </c>
      <c r="E102" s="12">
        <v>2.4230000000000002E-2</v>
      </c>
      <c r="F102" s="12">
        <v>2.181E-2</v>
      </c>
      <c r="G102" s="12">
        <v>-3.6200000000000003E-2</v>
      </c>
    </row>
    <row r="103" spans="2:7" x14ac:dyDescent="0.35">
      <c r="B103" s="4">
        <v>42826</v>
      </c>
      <c r="C103" s="12">
        <v>2.2890000000000001E-2</v>
      </c>
      <c r="D103" s="12">
        <v>2.3959999999999999E-2</v>
      </c>
      <c r="E103" s="12">
        <v>2.4049999999999998E-2</v>
      </c>
      <c r="F103" s="12">
        <v>2.1649999999999999E-2</v>
      </c>
      <c r="G103" s="12">
        <v>-4.19E-2</v>
      </c>
    </row>
    <row r="104" spans="2:7" x14ac:dyDescent="0.35">
      <c r="B104" s="4">
        <v>42795</v>
      </c>
      <c r="C104" s="12">
        <v>2.3889999999999998E-2</v>
      </c>
      <c r="D104" s="12">
        <v>2.4150000000000001E-2</v>
      </c>
      <c r="E104" s="12">
        <v>2.6290000000000001E-2</v>
      </c>
      <c r="F104" s="12">
        <v>2.3479999999999997E-2</v>
      </c>
      <c r="G104" s="12">
        <v>-3.3E-3</v>
      </c>
    </row>
    <row r="105" spans="2:7" x14ac:dyDescent="0.35">
      <c r="B105" s="4">
        <v>42767</v>
      </c>
      <c r="C105" s="12">
        <v>2.3969999999999998E-2</v>
      </c>
      <c r="D105" s="12">
        <v>2.461E-2</v>
      </c>
      <c r="E105" s="12">
        <v>2.5239999999999999E-2</v>
      </c>
      <c r="F105" s="12">
        <v>2.3099999999999999E-2</v>
      </c>
      <c r="G105" s="12">
        <v>-2.7900000000000001E-2</v>
      </c>
    </row>
    <row r="106" spans="2:7" x14ac:dyDescent="0.35">
      <c r="B106" s="4">
        <v>42736</v>
      </c>
      <c r="C106" s="12">
        <v>2.4660000000000001E-2</v>
      </c>
      <c r="D106" s="12">
        <v>2.4390000000000002E-2</v>
      </c>
      <c r="E106" s="12">
        <v>2.5550000000000003E-2</v>
      </c>
      <c r="F106" s="12">
        <v>2.3050000000000001E-2</v>
      </c>
      <c r="G106" s="12">
        <v>8.0999999999999996E-3</v>
      </c>
    </row>
    <row r="107" spans="2:7" x14ac:dyDescent="0.35">
      <c r="B107" s="4">
        <v>42705</v>
      </c>
      <c r="C107" s="12">
        <v>2.4460000000000003E-2</v>
      </c>
      <c r="D107" s="12">
        <v>2.3969999999999998E-2</v>
      </c>
      <c r="E107" s="12">
        <v>2.6409999999999999E-2</v>
      </c>
      <c r="F107" s="12">
        <v>2.3399999999999997E-2</v>
      </c>
      <c r="G107" s="12">
        <v>2.35E-2</v>
      </c>
    </row>
    <row r="108" spans="2:7" x14ac:dyDescent="0.35">
      <c r="B108" s="4">
        <v>42675</v>
      </c>
      <c r="C108" s="12">
        <v>2.3900000000000001E-2</v>
      </c>
      <c r="D108" s="12">
        <v>1.8380000000000001E-2</v>
      </c>
      <c r="E108" s="12">
        <v>2.4169999999999997E-2</v>
      </c>
      <c r="F108" s="12">
        <v>1.7159999999999998E-2</v>
      </c>
      <c r="G108" s="12">
        <v>0.30919999999999997</v>
      </c>
    </row>
    <row r="109" spans="2:7" x14ac:dyDescent="0.35">
      <c r="B109" s="4">
        <v>42644</v>
      </c>
      <c r="C109" s="12">
        <v>1.8260000000000002E-2</v>
      </c>
      <c r="D109" s="12">
        <v>1.6E-2</v>
      </c>
      <c r="E109" s="12">
        <v>1.8790000000000001E-2</v>
      </c>
      <c r="F109" s="12">
        <v>1.593E-2</v>
      </c>
      <c r="G109" s="12">
        <v>0.1424</v>
      </c>
    </row>
    <row r="110" spans="2:7" x14ac:dyDescent="0.35">
      <c r="B110" s="4">
        <v>42614</v>
      </c>
      <c r="C110" s="12">
        <v>1.5980000000000001E-2</v>
      </c>
      <c r="D110" s="12">
        <v>1.5800000000000002E-2</v>
      </c>
      <c r="E110" s="12">
        <v>1.7520000000000001E-2</v>
      </c>
      <c r="F110" s="12">
        <v>1.5189999999999999E-2</v>
      </c>
      <c r="G110" s="12">
        <v>1.24E-2</v>
      </c>
    </row>
    <row r="111" spans="2:7" x14ac:dyDescent="0.35">
      <c r="B111" s="4">
        <v>42583</v>
      </c>
      <c r="C111" s="12">
        <v>1.5780000000000002E-2</v>
      </c>
      <c r="D111" s="12">
        <v>1.4630000000000001E-2</v>
      </c>
      <c r="E111" s="12">
        <v>1.635E-2</v>
      </c>
      <c r="F111" s="12">
        <v>1.4630000000000001E-2</v>
      </c>
      <c r="G111" s="12">
        <v>8.8700000000000001E-2</v>
      </c>
    </row>
    <row r="112" spans="2:7" x14ac:dyDescent="0.35">
      <c r="B112" s="4">
        <v>42552</v>
      </c>
      <c r="C112" s="12">
        <v>1.4499999999999999E-2</v>
      </c>
      <c r="D112" s="12">
        <v>1.4710000000000001E-2</v>
      </c>
      <c r="E112" s="12">
        <v>1.6279999999999999E-2</v>
      </c>
      <c r="F112" s="12">
        <v>1.321E-2</v>
      </c>
      <c r="G112" s="12">
        <v>-1.7000000000000001E-2</v>
      </c>
    </row>
    <row r="113" spans="2:7" x14ac:dyDescent="0.35">
      <c r="B113" s="4">
        <v>42522</v>
      </c>
      <c r="C113" s="12">
        <v>1.4750000000000001E-2</v>
      </c>
      <c r="D113" s="12">
        <v>1.8440000000000002E-2</v>
      </c>
      <c r="E113" s="12">
        <v>1.856E-2</v>
      </c>
      <c r="F113" s="12">
        <v>1.406E-2</v>
      </c>
      <c r="G113" s="12">
        <v>-0.20330000000000001</v>
      </c>
    </row>
    <row r="114" spans="2:7" x14ac:dyDescent="0.35">
      <c r="B114" s="4">
        <v>42491</v>
      </c>
      <c r="C114" s="12">
        <v>1.8509999999999999E-2</v>
      </c>
      <c r="D114" s="12">
        <v>1.83E-2</v>
      </c>
      <c r="E114" s="12">
        <v>1.89E-2</v>
      </c>
      <c r="F114" s="12">
        <v>1.7000000000000001E-2</v>
      </c>
      <c r="G114" s="12">
        <v>8.8000000000000005E-3</v>
      </c>
    </row>
    <row r="115" spans="2:7" x14ac:dyDescent="0.35">
      <c r="B115" s="4">
        <v>42461</v>
      </c>
      <c r="C115" s="12">
        <v>1.8349999999999998E-2</v>
      </c>
      <c r="D115" s="12">
        <v>1.7840000000000002E-2</v>
      </c>
      <c r="E115" s="12">
        <v>1.941E-2</v>
      </c>
      <c r="F115" s="12">
        <v>1.685E-2</v>
      </c>
      <c r="G115" s="12">
        <v>3.6499999999999998E-2</v>
      </c>
    </row>
    <row r="116" spans="2:7" x14ac:dyDescent="0.35">
      <c r="B116" s="4">
        <v>42430</v>
      </c>
      <c r="C116" s="12">
        <v>1.77E-2</v>
      </c>
      <c r="D116" s="12">
        <v>1.737E-2</v>
      </c>
      <c r="E116" s="12">
        <v>2.0019999999999996E-2</v>
      </c>
      <c r="F116" s="12">
        <v>1.702E-2</v>
      </c>
      <c r="G116" s="12">
        <v>1.8499999999999999E-2</v>
      </c>
    </row>
    <row r="117" spans="2:7" x14ac:dyDescent="0.35">
      <c r="B117" s="4">
        <v>42401</v>
      </c>
      <c r="C117" s="12">
        <v>1.738E-2</v>
      </c>
      <c r="D117" s="12">
        <v>1.933E-2</v>
      </c>
      <c r="E117" s="12">
        <v>1.966E-2</v>
      </c>
      <c r="F117" s="12">
        <v>1.5300000000000001E-2</v>
      </c>
      <c r="G117" s="12">
        <v>-9.5899999999999999E-2</v>
      </c>
    </row>
    <row r="118" spans="2:7" x14ac:dyDescent="0.35">
      <c r="B118" s="4">
        <v>42370</v>
      </c>
      <c r="C118" s="12">
        <v>1.9230000000000001E-2</v>
      </c>
      <c r="D118" s="12">
        <v>2.2930000000000002E-2</v>
      </c>
      <c r="E118" s="12">
        <v>2.2930000000000002E-2</v>
      </c>
      <c r="F118" s="12">
        <v>1.9110000000000002E-2</v>
      </c>
      <c r="G118" s="12">
        <v>-0.15279999999999999</v>
      </c>
    </row>
    <row r="119" spans="2:7" x14ac:dyDescent="0.35">
      <c r="B119" s="4">
        <v>42339</v>
      </c>
      <c r="C119" s="12">
        <v>2.2690000000000002E-2</v>
      </c>
      <c r="D119" s="12">
        <v>2.2170000000000002E-2</v>
      </c>
      <c r="E119" s="12">
        <v>2.358E-2</v>
      </c>
      <c r="F119" s="12">
        <v>2.12E-2</v>
      </c>
      <c r="G119" s="12">
        <v>2.7900000000000001E-2</v>
      </c>
    </row>
    <row r="120" spans="2:7" x14ac:dyDescent="0.35">
      <c r="B120" s="4">
        <v>42309</v>
      </c>
      <c r="C120" s="12">
        <v>2.2080000000000002E-2</v>
      </c>
      <c r="D120" s="12">
        <v>2.137E-2</v>
      </c>
      <c r="E120" s="12">
        <v>2.3769999999999999E-2</v>
      </c>
      <c r="F120" s="12">
        <v>2.1299999999999999E-2</v>
      </c>
      <c r="G120" s="12">
        <v>2.8899999999999999E-2</v>
      </c>
    </row>
    <row r="121" spans="2:7" x14ac:dyDescent="0.35">
      <c r="B121" s="4">
        <v>42278</v>
      </c>
      <c r="C121" s="12">
        <v>2.146E-2</v>
      </c>
      <c r="D121" s="12">
        <v>2.0419999999999997E-2</v>
      </c>
      <c r="E121" s="12">
        <v>2.1829999999999999E-2</v>
      </c>
      <c r="F121" s="12">
        <v>1.9039999999999998E-2</v>
      </c>
      <c r="G121" s="12">
        <v>5.4399999999999997E-2</v>
      </c>
    </row>
    <row r="122" spans="2:7" x14ac:dyDescent="0.35">
      <c r="B122" s="4">
        <v>42248</v>
      </c>
      <c r="C122" s="12">
        <v>2.035E-2</v>
      </c>
      <c r="D122" s="12">
        <v>2.214E-2</v>
      </c>
      <c r="E122" s="12">
        <v>2.3029999999999998E-2</v>
      </c>
      <c r="F122" s="12">
        <v>2.035E-2</v>
      </c>
      <c r="G122" s="12">
        <v>-8.1000000000000003E-2</v>
      </c>
    </row>
    <row r="123" spans="2:7" x14ac:dyDescent="0.35">
      <c r="B123" s="4">
        <v>42217</v>
      </c>
      <c r="C123" s="12">
        <v>2.214E-2</v>
      </c>
      <c r="D123" s="12">
        <v>2.2000000000000002E-2</v>
      </c>
      <c r="E123" s="12">
        <v>2.2930000000000002E-2</v>
      </c>
      <c r="F123" s="12">
        <v>1.9050000000000001E-2</v>
      </c>
      <c r="G123" s="12">
        <v>1.24E-2</v>
      </c>
    </row>
    <row r="124" spans="2:7" x14ac:dyDescent="0.35">
      <c r="B124" s="4">
        <v>42186</v>
      </c>
      <c r="C124" s="12">
        <v>2.1869999999999997E-2</v>
      </c>
      <c r="D124" s="12">
        <v>2.3730000000000001E-2</v>
      </c>
      <c r="E124" s="12">
        <v>2.4700000000000003E-2</v>
      </c>
      <c r="F124" s="12">
        <v>2.1760000000000002E-2</v>
      </c>
      <c r="G124" s="12">
        <v>-6.9099999999999995E-2</v>
      </c>
    </row>
    <row r="125" spans="2:7" x14ac:dyDescent="0.35">
      <c r="B125" s="4">
        <v>42156</v>
      </c>
      <c r="C125" s="12">
        <v>2.349E-2</v>
      </c>
      <c r="D125" s="12">
        <v>2.128E-2</v>
      </c>
      <c r="E125" s="12">
        <v>2.5000000000000001E-2</v>
      </c>
      <c r="F125" s="12">
        <v>2.1059999999999999E-2</v>
      </c>
      <c r="G125" s="12">
        <v>0.1066</v>
      </c>
    </row>
    <row r="126" spans="2:7" x14ac:dyDescent="0.35">
      <c r="B126" s="4">
        <v>42125</v>
      </c>
      <c r="C126" s="12">
        <v>2.1230000000000002E-2</v>
      </c>
      <c r="D126" s="12">
        <v>2.0489999999999998E-2</v>
      </c>
      <c r="E126" s="12">
        <v>2.366E-2</v>
      </c>
      <c r="F126" s="12">
        <v>2.0459999999999999E-2</v>
      </c>
      <c r="G126" s="12">
        <v>4.3200000000000002E-2</v>
      </c>
    </row>
    <row r="127" spans="2:7" x14ac:dyDescent="0.35">
      <c r="B127" s="4">
        <v>42095</v>
      </c>
      <c r="C127" s="12">
        <v>2.035E-2</v>
      </c>
      <c r="D127" s="12">
        <v>1.9299999999999998E-2</v>
      </c>
      <c r="E127" s="12">
        <v>2.1099999999999997E-2</v>
      </c>
      <c r="F127" s="12">
        <v>1.8020000000000001E-2</v>
      </c>
      <c r="G127" s="12">
        <v>5.6399999999999999E-2</v>
      </c>
    </row>
    <row r="128" spans="2:7" x14ac:dyDescent="0.35">
      <c r="B128" s="4">
        <v>42064</v>
      </c>
      <c r="C128" s="12">
        <v>1.9269999999999999E-2</v>
      </c>
      <c r="D128" s="12">
        <v>2.0049999999999998E-2</v>
      </c>
      <c r="E128" s="12">
        <v>2.2589999999999999E-2</v>
      </c>
      <c r="F128" s="12">
        <v>1.8520000000000002E-2</v>
      </c>
      <c r="G128" s="12">
        <v>-3.5000000000000003E-2</v>
      </c>
    </row>
    <row r="129" spans="2:7" x14ac:dyDescent="0.35">
      <c r="B129" s="4">
        <v>42036</v>
      </c>
      <c r="C129" s="12">
        <v>1.9970000000000002E-2</v>
      </c>
      <c r="D129" s="12">
        <v>1.653E-2</v>
      </c>
      <c r="E129" s="12">
        <v>2.1640000000000003E-2</v>
      </c>
      <c r="F129" s="12">
        <v>1.6490000000000001E-2</v>
      </c>
      <c r="G129" s="12">
        <v>0.21809999999999999</v>
      </c>
    </row>
    <row r="130" spans="2:7" x14ac:dyDescent="0.35">
      <c r="B130" s="4">
        <v>42005</v>
      </c>
      <c r="C130" s="12">
        <v>1.6390000000000002E-2</v>
      </c>
      <c r="D130" s="12">
        <v>2.2000000000000002E-2</v>
      </c>
      <c r="E130" s="12">
        <v>2.213E-2</v>
      </c>
      <c r="F130" s="12">
        <v>1.6369999999999999E-2</v>
      </c>
      <c r="G130" s="12">
        <v>-0.24479999999999999</v>
      </c>
    </row>
    <row r="131" spans="2:7" x14ac:dyDescent="0.35">
      <c r="B131" s="4">
        <v>41974</v>
      </c>
      <c r="C131" s="12">
        <v>2.1700000000000001E-2</v>
      </c>
      <c r="D131" s="12">
        <v>2.1780000000000001E-2</v>
      </c>
      <c r="E131" s="12">
        <v>2.3470000000000001E-2</v>
      </c>
      <c r="F131" s="12">
        <v>2.009E-2</v>
      </c>
      <c r="G131" s="12">
        <v>-1.1999999999999999E-3</v>
      </c>
    </row>
    <row r="132" spans="2:7" x14ac:dyDescent="0.35">
      <c r="B132" s="4">
        <v>41944</v>
      </c>
      <c r="C132" s="12">
        <v>2.1729999999999999E-2</v>
      </c>
      <c r="D132" s="12">
        <v>2.3090000000000003E-2</v>
      </c>
      <c r="E132" s="12">
        <v>2.4070000000000001E-2</v>
      </c>
      <c r="F132" s="12">
        <v>2.1659999999999999E-2</v>
      </c>
      <c r="G132" s="12">
        <v>-6.9599999999999995E-2</v>
      </c>
    </row>
    <row r="133" spans="2:7" x14ac:dyDescent="0.35">
      <c r="B133" s="4">
        <v>41913</v>
      </c>
      <c r="C133" s="12">
        <v>2.3349999999999999E-2</v>
      </c>
      <c r="D133" s="12">
        <v>2.5000000000000001E-2</v>
      </c>
      <c r="E133" s="12">
        <v>2.5080000000000002E-2</v>
      </c>
      <c r="F133" s="12">
        <v>1.865E-2</v>
      </c>
      <c r="G133" s="12">
        <v>-6.4000000000000001E-2</v>
      </c>
    </row>
    <row r="134" spans="2:7" x14ac:dyDescent="0.35">
      <c r="B134" s="4">
        <v>41883</v>
      </c>
      <c r="C134" s="12">
        <v>2.495E-2</v>
      </c>
      <c r="D134" s="12">
        <v>2.3570000000000001E-2</v>
      </c>
      <c r="E134" s="12">
        <v>2.6549999999999997E-2</v>
      </c>
      <c r="F134" s="12">
        <v>2.3540000000000002E-2</v>
      </c>
      <c r="G134" s="12">
        <v>6.4100000000000004E-2</v>
      </c>
    </row>
    <row r="135" spans="2:7" x14ac:dyDescent="0.35">
      <c r="B135" s="4">
        <v>41852</v>
      </c>
      <c r="C135" s="12">
        <v>2.3450000000000002E-2</v>
      </c>
      <c r="D135" s="12">
        <v>2.5619999999999997E-2</v>
      </c>
      <c r="E135" s="12">
        <v>2.5910000000000002E-2</v>
      </c>
      <c r="F135" s="12">
        <v>2.3029999999999998E-2</v>
      </c>
      <c r="G135" s="12">
        <v>-8.4599999999999995E-2</v>
      </c>
    </row>
    <row r="136" spans="2:7" x14ac:dyDescent="0.35">
      <c r="B136" s="4">
        <v>41821</v>
      </c>
      <c r="C136" s="12">
        <v>2.5619999999999997E-2</v>
      </c>
      <c r="D136" s="12">
        <v>2.53E-2</v>
      </c>
      <c r="E136" s="12">
        <v>2.6920000000000003E-2</v>
      </c>
      <c r="F136" s="12">
        <v>2.4409999999999998E-2</v>
      </c>
      <c r="G136" s="12">
        <v>1.1599999999999999E-2</v>
      </c>
    </row>
    <row r="137" spans="2:7" x14ac:dyDescent="0.35">
      <c r="B137" s="4">
        <v>41791</v>
      </c>
      <c r="C137" s="12">
        <v>2.5319999999999999E-2</v>
      </c>
      <c r="D137" s="12">
        <v>2.4840000000000001E-2</v>
      </c>
      <c r="E137" s="12">
        <v>2.6619999999999998E-2</v>
      </c>
      <c r="F137" s="12">
        <v>2.4750000000000001E-2</v>
      </c>
      <c r="G137" s="12">
        <v>2.3099999999999999E-2</v>
      </c>
    </row>
    <row r="138" spans="2:7" x14ac:dyDescent="0.35">
      <c r="B138" s="4">
        <v>41760</v>
      </c>
      <c r="C138" s="12">
        <v>2.4750000000000001E-2</v>
      </c>
      <c r="D138" s="12">
        <v>2.6589999999999999E-2</v>
      </c>
      <c r="E138" s="12">
        <v>2.7000000000000003E-2</v>
      </c>
      <c r="F138" s="12">
        <v>2.402E-2</v>
      </c>
      <c r="G138" s="12">
        <v>-6.4600000000000005E-2</v>
      </c>
    </row>
    <row r="139" spans="2:7" x14ac:dyDescent="0.35">
      <c r="B139" s="4">
        <v>41730</v>
      </c>
      <c r="C139" s="12">
        <v>2.6459999999999997E-2</v>
      </c>
      <c r="D139" s="12">
        <v>2.726E-2</v>
      </c>
      <c r="E139" s="12">
        <v>2.81E-2</v>
      </c>
      <c r="F139" s="12">
        <v>2.596E-2</v>
      </c>
      <c r="G139" s="12">
        <v>-2.69E-2</v>
      </c>
    </row>
    <row r="140" spans="2:7" x14ac:dyDescent="0.35">
      <c r="B140" s="4">
        <v>41699</v>
      </c>
      <c r="C140" s="12">
        <v>2.7189999999999999E-2</v>
      </c>
      <c r="D140" s="12">
        <v>2.6099999999999998E-2</v>
      </c>
      <c r="E140" s="12">
        <v>2.8210000000000002E-2</v>
      </c>
      <c r="F140" s="12">
        <v>2.5920000000000002E-2</v>
      </c>
      <c r="G140" s="12">
        <v>2.63E-2</v>
      </c>
    </row>
    <row r="141" spans="2:7" x14ac:dyDescent="0.35">
      <c r="B141" s="4">
        <v>41671</v>
      </c>
      <c r="C141" s="12">
        <v>2.649E-2</v>
      </c>
      <c r="D141" s="12">
        <v>2.666E-2</v>
      </c>
      <c r="E141" s="12">
        <v>2.7859999999999999E-2</v>
      </c>
      <c r="F141" s="12">
        <v>2.5699999999999997E-2</v>
      </c>
      <c r="G141" s="12">
        <v>2E-3</v>
      </c>
    </row>
    <row r="142" spans="2:7" x14ac:dyDescent="0.35">
      <c r="B142" s="4">
        <v>41640</v>
      </c>
      <c r="C142" s="12">
        <v>2.6440000000000002E-2</v>
      </c>
      <c r="D142" s="12">
        <v>3.0379999999999997E-2</v>
      </c>
      <c r="E142" s="12">
        <v>3.041E-2</v>
      </c>
      <c r="F142" s="12">
        <v>2.6459999999999997E-2</v>
      </c>
      <c r="G142" s="12">
        <v>-0.1263</v>
      </c>
    </row>
    <row r="143" spans="2:7" x14ac:dyDescent="0.35">
      <c r="B143" s="4">
        <v>41609</v>
      </c>
      <c r="C143" s="12">
        <v>3.0259999999999999E-2</v>
      </c>
      <c r="D143" s="12">
        <v>2.7530000000000002E-2</v>
      </c>
      <c r="E143" s="12">
        <v>3.0360000000000002E-2</v>
      </c>
      <c r="F143" s="12">
        <v>2.7519999999999999E-2</v>
      </c>
      <c r="G143" s="12">
        <v>0.10199999999999999</v>
      </c>
    </row>
    <row r="144" spans="2:7" x14ac:dyDescent="0.35">
      <c r="B144" s="4">
        <v>41579</v>
      </c>
      <c r="C144" s="12">
        <v>2.7459999999999998E-2</v>
      </c>
      <c r="D144" s="12">
        <v>2.5600000000000001E-2</v>
      </c>
      <c r="E144" s="12">
        <v>2.8389999999999999E-2</v>
      </c>
      <c r="F144" s="12">
        <v>2.5539999999999997E-2</v>
      </c>
      <c r="G144" s="12">
        <v>7.5999999999999998E-2</v>
      </c>
    </row>
    <row r="145" spans="2:7" x14ac:dyDescent="0.35">
      <c r="B145" s="4">
        <v>41548</v>
      </c>
      <c r="C145" s="12">
        <v>2.5520000000000001E-2</v>
      </c>
      <c r="D145" s="12">
        <v>2.614E-2</v>
      </c>
      <c r="E145" s="12">
        <v>2.759E-2</v>
      </c>
      <c r="F145" s="12">
        <v>2.4709999999999999E-2</v>
      </c>
      <c r="G145" s="12">
        <v>-2.41E-2</v>
      </c>
    </row>
    <row r="146" spans="2:7" x14ac:dyDescent="0.35">
      <c r="B146" s="4">
        <v>41518</v>
      </c>
      <c r="C146" s="12">
        <v>2.6150000000000003E-2</v>
      </c>
      <c r="D146" s="12">
        <v>2.8370000000000003E-2</v>
      </c>
      <c r="E146" s="12">
        <v>3.007E-2</v>
      </c>
      <c r="F146" s="12">
        <v>2.5899999999999999E-2</v>
      </c>
      <c r="G146" s="12">
        <v>-6.2399999999999997E-2</v>
      </c>
    </row>
    <row r="147" spans="2:7" x14ac:dyDescent="0.35">
      <c r="B147" s="4">
        <v>41487</v>
      </c>
      <c r="C147" s="12">
        <v>2.7890000000000002E-2</v>
      </c>
      <c r="D147" s="12">
        <v>2.5840000000000002E-2</v>
      </c>
      <c r="E147" s="12">
        <v>2.9360000000000001E-2</v>
      </c>
      <c r="F147" s="12">
        <v>2.5520000000000001E-2</v>
      </c>
      <c r="G147" s="12">
        <v>7.8E-2</v>
      </c>
    </row>
    <row r="148" spans="2:7" x14ac:dyDescent="0.35">
      <c r="B148" s="4">
        <v>41456</v>
      </c>
      <c r="C148" s="12">
        <v>2.588E-2</v>
      </c>
      <c r="D148" s="12">
        <v>2.495E-2</v>
      </c>
      <c r="E148" s="12">
        <v>2.7549999999999998E-2</v>
      </c>
      <c r="F148" s="12">
        <v>2.4150000000000001E-2</v>
      </c>
      <c r="G148" s="12">
        <v>4.02E-2</v>
      </c>
    </row>
    <row r="149" spans="2:7" x14ac:dyDescent="0.35">
      <c r="B149" s="4">
        <v>41426</v>
      </c>
      <c r="C149" s="12">
        <v>2.487E-2</v>
      </c>
      <c r="D149" s="12">
        <v>2.1569999999999999E-2</v>
      </c>
      <c r="E149" s="12">
        <v>2.6669999999999999E-2</v>
      </c>
      <c r="F149" s="12">
        <v>1.9990000000000001E-2</v>
      </c>
      <c r="G149" s="12">
        <v>0.16689999999999999</v>
      </c>
    </row>
    <row r="150" spans="2:7" x14ac:dyDescent="0.35">
      <c r="B150" s="4">
        <v>41395</v>
      </c>
      <c r="C150" s="12">
        <v>2.1320000000000002E-2</v>
      </c>
      <c r="D150" s="12">
        <v>1.668E-2</v>
      </c>
      <c r="E150" s="12">
        <v>2.2349999999999998E-2</v>
      </c>
      <c r="F150" s="12">
        <v>1.6140000000000002E-2</v>
      </c>
      <c r="G150" s="12">
        <v>0.27389999999999998</v>
      </c>
    </row>
    <row r="151" spans="2:7" x14ac:dyDescent="0.35">
      <c r="B151" s="4">
        <v>41365</v>
      </c>
      <c r="C151" s="12">
        <v>1.6730000000000002E-2</v>
      </c>
      <c r="D151" s="12">
        <v>1.8749999999999999E-2</v>
      </c>
      <c r="E151" s="12">
        <v>1.8879999999999997E-2</v>
      </c>
      <c r="F151" s="12">
        <v>1.6379999999999999E-2</v>
      </c>
      <c r="G151" s="12">
        <v>-9.6500000000000002E-2</v>
      </c>
    </row>
    <row r="152" spans="2:7" x14ac:dyDescent="0.35">
      <c r="B152" s="4">
        <v>41334</v>
      </c>
      <c r="C152" s="12">
        <v>1.8520000000000002E-2</v>
      </c>
      <c r="D152" s="12">
        <v>1.8769999999999998E-2</v>
      </c>
      <c r="E152" s="12">
        <v>2.0870000000000003E-2</v>
      </c>
      <c r="F152" s="12">
        <v>1.8269999999999998E-2</v>
      </c>
      <c r="G152" s="12">
        <v>-1.5299999999999999E-2</v>
      </c>
    </row>
    <row r="153" spans="2:7" x14ac:dyDescent="0.35">
      <c r="B153" s="4">
        <v>41306</v>
      </c>
      <c r="C153" s="12">
        <v>1.881E-2</v>
      </c>
      <c r="D153" s="12">
        <v>1.9900000000000001E-2</v>
      </c>
      <c r="E153" s="12">
        <v>2.0640000000000002E-2</v>
      </c>
      <c r="F153" s="12">
        <v>1.8360000000000001E-2</v>
      </c>
      <c r="G153" s="12">
        <v>-5.2400000000000002E-2</v>
      </c>
    </row>
    <row r="154" spans="2:7" x14ac:dyDescent="0.35">
      <c r="B154" s="4">
        <v>41275</v>
      </c>
      <c r="C154" s="12">
        <v>1.985E-2</v>
      </c>
      <c r="D154" s="12">
        <v>1.7569999999999999E-2</v>
      </c>
      <c r="E154" s="12">
        <v>2.0369999999999999E-2</v>
      </c>
      <c r="F154" s="12">
        <v>1.7569999999999999E-2</v>
      </c>
      <c r="G154" s="12">
        <v>0.13</v>
      </c>
    </row>
    <row r="155" spans="2:7" x14ac:dyDescent="0.35">
      <c r="B155" s="4">
        <v>41244</v>
      </c>
      <c r="C155" s="12">
        <v>1.7569999999999999E-2</v>
      </c>
      <c r="D155" s="12">
        <v>1.618E-2</v>
      </c>
      <c r="E155" s="12">
        <v>1.847E-2</v>
      </c>
      <c r="F155" s="12">
        <v>1.5640000000000001E-2</v>
      </c>
      <c r="G155" s="12">
        <v>8.6699999999999999E-2</v>
      </c>
    </row>
    <row r="156" spans="2:7" x14ac:dyDescent="0.35">
      <c r="B156" s="4">
        <v>41214</v>
      </c>
      <c r="C156" s="12">
        <v>1.6160000000000001E-2</v>
      </c>
      <c r="D156" s="12">
        <v>1.702E-2</v>
      </c>
      <c r="E156" s="12">
        <v>1.7809999999999999E-2</v>
      </c>
      <c r="F156" s="12">
        <v>1.5560000000000001E-2</v>
      </c>
      <c r="G156" s="12">
        <v>-4.6100000000000002E-2</v>
      </c>
    </row>
    <row r="157" spans="2:7" x14ac:dyDescent="0.35">
      <c r="B157" s="4">
        <v>41183</v>
      </c>
      <c r="C157" s="12">
        <v>1.694E-2</v>
      </c>
      <c r="D157" s="12">
        <v>1.6230000000000001E-2</v>
      </c>
      <c r="E157" s="12">
        <v>1.856E-2</v>
      </c>
      <c r="F157" s="12">
        <v>1.5990000000000001E-2</v>
      </c>
      <c r="G157" s="12">
        <v>3.73E-2</v>
      </c>
    </row>
    <row r="158" spans="2:7" x14ac:dyDescent="0.35">
      <c r="B158" s="4">
        <v>41153</v>
      </c>
      <c r="C158" s="12">
        <v>1.6330000000000001E-2</v>
      </c>
      <c r="D158" s="12">
        <v>1.5520000000000001E-2</v>
      </c>
      <c r="E158" s="12">
        <v>1.8939999999999999E-2</v>
      </c>
      <c r="F158" s="12">
        <v>1.542E-2</v>
      </c>
      <c r="G158" s="12">
        <v>5.5E-2</v>
      </c>
    </row>
    <row r="159" spans="2:7" x14ac:dyDescent="0.35">
      <c r="B159" s="4">
        <v>41122</v>
      </c>
      <c r="C159" s="12">
        <v>1.5480000000000001E-2</v>
      </c>
      <c r="D159" s="12">
        <v>1.468E-2</v>
      </c>
      <c r="E159" s="12">
        <v>1.8630000000000001E-2</v>
      </c>
      <c r="F159" s="12">
        <v>1.4459999999999999E-2</v>
      </c>
      <c r="G159" s="12">
        <v>5.3600000000000002E-2</v>
      </c>
    </row>
    <row r="160" spans="2:7" x14ac:dyDescent="0.35">
      <c r="B160" s="4">
        <v>41091</v>
      </c>
      <c r="C160" s="12">
        <v>1.47E-2</v>
      </c>
      <c r="D160" s="12">
        <v>1.652E-2</v>
      </c>
      <c r="E160" s="12">
        <v>1.66E-2</v>
      </c>
      <c r="F160" s="12">
        <v>1.3809999999999999E-2</v>
      </c>
      <c r="G160" s="12">
        <v>-0.1056</v>
      </c>
    </row>
    <row r="161" spans="2:7" x14ac:dyDescent="0.35">
      <c r="B161" s="4">
        <v>41061</v>
      </c>
      <c r="C161" s="12">
        <v>1.643E-2</v>
      </c>
      <c r="D161" s="12">
        <v>1.5700000000000002E-2</v>
      </c>
      <c r="E161" s="12">
        <v>1.728E-2</v>
      </c>
      <c r="F161" s="12">
        <v>1.4419999999999999E-2</v>
      </c>
      <c r="G161" s="12">
        <v>5.1400000000000001E-2</v>
      </c>
    </row>
    <row r="162" spans="2:7" x14ac:dyDescent="0.35">
      <c r="B162" s="4">
        <v>41030</v>
      </c>
      <c r="C162" s="12">
        <v>1.5629999999999998E-2</v>
      </c>
      <c r="D162" s="12">
        <v>1.9189999999999999E-2</v>
      </c>
      <c r="E162" s="12">
        <v>1.966E-2</v>
      </c>
      <c r="F162" s="12">
        <v>1.533E-2</v>
      </c>
      <c r="G162" s="12">
        <v>-0.18559999999999999</v>
      </c>
    </row>
    <row r="163" spans="2:7" x14ac:dyDescent="0.35">
      <c r="B163" s="4">
        <v>41000</v>
      </c>
      <c r="C163" s="12">
        <v>1.9189999999999999E-2</v>
      </c>
      <c r="D163" s="12">
        <v>2.2370000000000001E-2</v>
      </c>
      <c r="E163" s="12">
        <v>2.308E-2</v>
      </c>
      <c r="F163" s="12">
        <v>1.8839999999999999E-2</v>
      </c>
      <c r="G163" s="12">
        <v>-0.1333</v>
      </c>
    </row>
    <row r="164" spans="2:7" x14ac:dyDescent="0.35">
      <c r="B164" s="4">
        <v>40969</v>
      </c>
      <c r="C164" s="12">
        <v>2.214E-2</v>
      </c>
      <c r="D164" s="12">
        <v>1.983E-2</v>
      </c>
      <c r="E164" s="12">
        <v>2.3990000000000001E-2</v>
      </c>
      <c r="F164" s="12">
        <v>1.9310000000000001E-2</v>
      </c>
      <c r="G164" s="12">
        <v>0.1217</v>
      </c>
    </row>
    <row r="165" spans="2:7" x14ac:dyDescent="0.35">
      <c r="B165" s="4">
        <v>40940</v>
      </c>
      <c r="C165" s="12">
        <v>1.9740000000000001E-2</v>
      </c>
      <c r="D165" s="12">
        <v>1.797E-2</v>
      </c>
      <c r="E165" s="12">
        <v>2.0799999999999999E-2</v>
      </c>
      <c r="F165" s="12">
        <v>1.797E-2</v>
      </c>
      <c r="G165" s="12">
        <v>9.9500000000000005E-2</v>
      </c>
    </row>
    <row r="166" spans="2:7" x14ac:dyDescent="0.35">
      <c r="B166" s="4">
        <v>40909</v>
      </c>
      <c r="C166" s="12">
        <v>1.7950000000000001E-2</v>
      </c>
      <c r="D166" s="12">
        <v>1.8759999999999999E-2</v>
      </c>
      <c r="E166" s="12">
        <v>2.094E-2</v>
      </c>
      <c r="F166" s="12">
        <v>1.7920000000000002E-2</v>
      </c>
      <c r="G166" s="12">
        <v>-4.3099999999999999E-2</v>
      </c>
    </row>
    <row r="167" spans="2:7" x14ac:dyDescent="0.35">
      <c r="B167" s="4">
        <v>40878</v>
      </c>
      <c r="C167" s="12">
        <v>1.8759999999999999E-2</v>
      </c>
      <c r="D167" s="12">
        <v>2.0790000000000003E-2</v>
      </c>
      <c r="E167" s="12">
        <v>2.1669999999999998E-2</v>
      </c>
      <c r="F167" s="12">
        <v>1.7979999999999999E-2</v>
      </c>
      <c r="G167" s="12">
        <v>-9.4299999999999995E-2</v>
      </c>
    </row>
    <row r="168" spans="2:7" x14ac:dyDescent="0.35">
      <c r="B168" s="4">
        <v>40848</v>
      </c>
      <c r="C168" s="12">
        <v>2.0720000000000002E-2</v>
      </c>
      <c r="D168" s="12">
        <v>2.1349999999999997E-2</v>
      </c>
      <c r="E168" s="12">
        <v>2.1530000000000001E-2</v>
      </c>
      <c r="F168" s="12">
        <v>1.8720000000000001E-2</v>
      </c>
      <c r="G168" s="12">
        <v>-2.1000000000000001E-2</v>
      </c>
    </row>
    <row r="169" spans="2:7" x14ac:dyDescent="0.35">
      <c r="B169" s="4">
        <v>40817</v>
      </c>
      <c r="C169" s="12">
        <v>2.1160000000000002E-2</v>
      </c>
      <c r="D169" s="12">
        <v>1.9189999999999999E-2</v>
      </c>
      <c r="E169" s="12">
        <v>2.4199999999999999E-2</v>
      </c>
      <c r="F169" s="12">
        <v>1.7170000000000001E-2</v>
      </c>
      <c r="G169" s="12">
        <v>0.1037</v>
      </c>
    </row>
    <row r="170" spans="2:7" x14ac:dyDescent="0.35">
      <c r="B170" s="4">
        <v>40787</v>
      </c>
      <c r="C170" s="12">
        <v>1.917E-2</v>
      </c>
      <c r="D170" s="12">
        <v>2.222E-2</v>
      </c>
      <c r="E170" s="12">
        <v>2.2780000000000002E-2</v>
      </c>
      <c r="F170" s="12">
        <v>1.6739999999999998E-2</v>
      </c>
      <c r="G170" s="12">
        <v>-0.14180000000000001</v>
      </c>
    </row>
    <row r="171" spans="2:7" x14ac:dyDescent="0.35">
      <c r="B171" s="4">
        <v>40756</v>
      </c>
      <c r="C171" s="12">
        <v>2.2339999999999999E-2</v>
      </c>
      <c r="D171" s="12">
        <v>2.8199999999999999E-2</v>
      </c>
      <c r="E171" s="12">
        <v>2.8580000000000001E-2</v>
      </c>
      <c r="F171" s="12">
        <v>1.976E-2</v>
      </c>
      <c r="G171" s="12">
        <v>-0.2</v>
      </c>
    </row>
    <row r="172" spans="2:7" x14ac:dyDescent="0.35">
      <c r="B172" s="4">
        <v>40725</v>
      </c>
      <c r="C172" s="12">
        <v>2.793E-2</v>
      </c>
      <c r="D172" s="12">
        <v>3.1620000000000002E-2</v>
      </c>
      <c r="E172" s="12">
        <v>3.2230000000000002E-2</v>
      </c>
      <c r="F172" s="12">
        <v>2.7730000000000001E-2</v>
      </c>
      <c r="G172" s="12">
        <v>-0.1163</v>
      </c>
    </row>
    <row r="173" spans="2:7" x14ac:dyDescent="0.35">
      <c r="B173" s="4">
        <v>40695</v>
      </c>
      <c r="C173" s="12">
        <v>3.1600000000000003E-2</v>
      </c>
      <c r="D173" s="12">
        <v>3.0699999999999998E-2</v>
      </c>
      <c r="E173" s="12">
        <v>3.2210000000000003E-2</v>
      </c>
      <c r="F173" s="12">
        <v>2.8420000000000001E-2</v>
      </c>
      <c r="G173" s="12">
        <v>3.3099999999999997E-2</v>
      </c>
    </row>
    <row r="174" spans="2:7" x14ac:dyDescent="0.35">
      <c r="B174" s="4">
        <v>40664</v>
      </c>
      <c r="C174" s="12">
        <v>3.0590000000000003E-2</v>
      </c>
      <c r="D174" s="12">
        <v>3.2969999999999999E-2</v>
      </c>
      <c r="E174" s="12">
        <v>3.3230000000000003E-2</v>
      </c>
      <c r="F174" s="12">
        <v>3.041E-2</v>
      </c>
      <c r="G174" s="12">
        <v>-7.0199999999999999E-2</v>
      </c>
    </row>
    <row r="175" spans="2:7" x14ac:dyDescent="0.35">
      <c r="B175" s="4">
        <v>40634</v>
      </c>
      <c r="C175" s="12">
        <v>3.2899999999999999E-2</v>
      </c>
      <c r="D175" s="12">
        <v>3.4759999999999999E-2</v>
      </c>
      <c r="E175" s="12">
        <v>3.619E-2</v>
      </c>
      <c r="F175" s="12">
        <v>3.2829999999999998E-2</v>
      </c>
      <c r="G175" s="12">
        <v>-5.1900000000000002E-2</v>
      </c>
    </row>
    <row r="176" spans="2:7" x14ac:dyDescent="0.35">
      <c r="B176" s="4">
        <v>40603</v>
      </c>
      <c r="C176" s="12">
        <v>3.4700000000000002E-2</v>
      </c>
      <c r="D176" s="12">
        <v>3.44E-2</v>
      </c>
      <c r="E176" s="12">
        <v>3.5979999999999998E-2</v>
      </c>
      <c r="F176" s="12">
        <v>3.143E-2</v>
      </c>
      <c r="G176" s="12">
        <v>1.4E-2</v>
      </c>
    </row>
    <row r="177" spans="2:7" x14ac:dyDescent="0.35">
      <c r="B177" s="4">
        <v>40575</v>
      </c>
      <c r="C177" s="12">
        <v>3.422E-2</v>
      </c>
      <c r="D177" s="12">
        <v>3.372E-2</v>
      </c>
      <c r="E177" s="12">
        <v>3.7699999999999997E-2</v>
      </c>
      <c r="F177" s="12">
        <v>3.372E-2</v>
      </c>
      <c r="G177" s="12">
        <v>1.4200000000000001E-2</v>
      </c>
    </row>
    <row r="178" spans="2:7" x14ac:dyDescent="0.35">
      <c r="B178" s="4">
        <v>40544</v>
      </c>
      <c r="C178" s="12">
        <v>3.3739999999999999E-2</v>
      </c>
      <c r="D178" s="12">
        <v>3.3050000000000003E-2</v>
      </c>
      <c r="E178" s="12">
        <v>3.4970000000000001E-2</v>
      </c>
      <c r="F178" s="12">
        <v>3.2530000000000003E-2</v>
      </c>
      <c r="G178" s="12">
        <v>2.6200000000000001E-2</v>
      </c>
    </row>
    <row r="179" spans="2:7" x14ac:dyDescent="0.35">
      <c r="B179" s="4">
        <v>40513</v>
      </c>
      <c r="C179" s="12">
        <v>3.288E-2</v>
      </c>
      <c r="D179" s="12">
        <v>2.809E-2</v>
      </c>
      <c r="E179" s="12">
        <v>3.5680000000000003E-2</v>
      </c>
      <c r="F179" s="12">
        <v>2.7970000000000002E-2</v>
      </c>
      <c r="G179" s="12">
        <v>0.17549999999999999</v>
      </c>
    </row>
    <row r="180" spans="2:7" x14ac:dyDescent="0.35">
      <c r="B180" s="4">
        <v>40483</v>
      </c>
      <c r="C180" s="12">
        <v>2.7970000000000002E-2</v>
      </c>
      <c r="D180" s="12">
        <v>2.6210000000000001E-2</v>
      </c>
      <c r="E180" s="12">
        <v>2.9670000000000002E-2</v>
      </c>
      <c r="F180" s="12">
        <v>2.4580000000000001E-2</v>
      </c>
      <c r="G180" s="12">
        <v>7.4499999999999997E-2</v>
      </c>
    </row>
    <row r="181" spans="2:7" x14ac:dyDescent="0.35">
      <c r="B181" s="4">
        <v>40452</v>
      </c>
      <c r="C181" s="12">
        <v>2.6030000000000001E-2</v>
      </c>
      <c r="D181" s="12">
        <v>2.5150000000000002E-2</v>
      </c>
      <c r="E181" s="12">
        <v>2.7309999999999997E-2</v>
      </c>
      <c r="F181" s="12">
        <v>2.334E-2</v>
      </c>
      <c r="G181" s="12">
        <v>3.6200000000000003E-2</v>
      </c>
    </row>
    <row r="182" spans="2:7" x14ac:dyDescent="0.35">
      <c r="B182" s="4">
        <v>40422</v>
      </c>
      <c r="C182" s="12">
        <v>2.512E-2</v>
      </c>
      <c r="D182" s="12">
        <v>2.4820000000000002E-2</v>
      </c>
      <c r="E182" s="12">
        <v>2.8490000000000001E-2</v>
      </c>
      <c r="F182" s="12">
        <v>2.4489999999999998E-2</v>
      </c>
      <c r="G182" s="12">
        <v>1.7000000000000001E-2</v>
      </c>
    </row>
    <row r="183" spans="2:7" x14ac:dyDescent="0.35">
      <c r="B183" s="4">
        <v>40391</v>
      </c>
      <c r="C183" s="12">
        <v>2.4700000000000003E-2</v>
      </c>
      <c r="D183" s="12">
        <v>2.9249999999999998E-2</v>
      </c>
      <c r="E183" s="12">
        <v>2.972E-2</v>
      </c>
      <c r="F183" s="12">
        <v>2.419E-2</v>
      </c>
      <c r="G183" s="12">
        <v>-0.1497</v>
      </c>
    </row>
    <row r="184" spans="2:7" x14ac:dyDescent="0.35">
      <c r="B184" s="4">
        <v>40360</v>
      </c>
      <c r="C184" s="12">
        <v>2.9049999999999999E-2</v>
      </c>
      <c r="D184" s="12">
        <v>2.9420000000000002E-2</v>
      </c>
      <c r="E184" s="12">
        <v>3.1320000000000001E-2</v>
      </c>
      <c r="F184" s="12">
        <v>2.8549999999999999E-2</v>
      </c>
      <c r="G184" s="12">
        <v>-1.0200000000000001E-2</v>
      </c>
    </row>
    <row r="185" spans="2:7" x14ac:dyDescent="0.35">
      <c r="B185" s="4">
        <v>40330</v>
      </c>
      <c r="C185" s="12">
        <v>2.9350000000000001E-2</v>
      </c>
      <c r="D185" s="12">
        <v>3.3000000000000002E-2</v>
      </c>
      <c r="E185" s="12">
        <v>3.4270000000000002E-2</v>
      </c>
      <c r="F185" s="12">
        <v>2.928E-2</v>
      </c>
      <c r="G185" s="12">
        <v>-0.1114</v>
      </c>
    </row>
    <row r="186" spans="2:7" x14ac:dyDescent="0.35">
      <c r="B186" s="4">
        <v>40299</v>
      </c>
      <c r="C186" s="12">
        <v>3.3029999999999997E-2</v>
      </c>
      <c r="D186" s="12">
        <v>3.6629999999999996E-2</v>
      </c>
      <c r="E186" s="12">
        <v>3.7130000000000003E-2</v>
      </c>
      <c r="F186" s="12">
        <v>3.0640000000000001E-2</v>
      </c>
      <c r="G186" s="12">
        <v>-9.7299999999999998E-2</v>
      </c>
    </row>
    <row r="187" spans="2:7" x14ac:dyDescent="0.35">
      <c r="B187" s="4">
        <v>40269</v>
      </c>
      <c r="C187" s="12">
        <v>3.6589999999999998E-2</v>
      </c>
      <c r="D187" s="12">
        <v>3.8390000000000001E-2</v>
      </c>
      <c r="E187" s="12">
        <v>4.0129999999999999E-2</v>
      </c>
      <c r="F187" s="12">
        <v>3.6549999999999999E-2</v>
      </c>
      <c r="G187" s="12">
        <v>-4.5400000000000003E-2</v>
      </c>
    </row>
    <row r="188" spans="2:7" x14ac:dyDescent="0.35">
      <c r="B188" s="4">
        <v>40238</v>
      </c>
      <c r="C188" s="12">
        <v>3.8330000000000003E-2</v>
      </c>
      <c r="D188" s="12">
        <v>3.6249999999999998E-2</v>
      </c>
      <c r="E188" s="12">
        <v>3.9280000000000002E-2</v>
      </c>
      <c r="F188" s="12">
        <v>3.5929999999999997E-2</v>
      </c>
      <c r="G188" s="12">
        <v>5.91E-2</v>
      </c>
    </row>
    <row r="189" spans="2:7" x14ac:dyDescent="0.35">
      <c r="B189" s="4">
        <v>40210</v>
      </c>
      <c r="C189" s="12">
        <v>3.619E-2</v>
      </c>
      <c r="D189" s="12">
        <v>3.6060000000000002E-2</v>
      </c>
      <c r="E189" s="12">
        <v>3.8280000000000002E-2</v>
      </c>
      <c r="F189" s="12">
        <v>3.5369999999999999E-2</v>
      </c>
      <c r="G189" s="12">
        <v>8.6E-3</v>
      </c>
    </row>
    <row r="190" spans="2:7" x14ac:dyDescent="0.35">
      <c r="B190" s="4">
        <v>40179</v>
      </c>
      <c r="C190" s="12">
        <v>3.5880000000000002E-2</v>
      </c>
      <c r="D190" s="12">
        <v>3.8580000000000003E-2</v>
      </c>
      <c r="E190" s="12">
        <v>3.9039999999999998E-2</v>
      </c>
      <c r="F190" s="12">
        <v>3.5630000000000002E-2</v>
      </c>
      <c r="G190" s="12">
        <v>-6.4899999999999999E-2</v>
      </c>
    </row>
    <row r="191" spans="2:7" x14ac:dyDescent="0.35">
      <c r="B191" s="4">
        <v>40148</v>
      </c>
      <c r="C191" s="12">
        <v>3.8370000000000001E-2</v>
      </c>
      <c r="D191" s="12">
        <v>3.2070000000000001E-2</v>
      </c>
      <c r="E191" s="12">
        <v>3.918E-2</v>
      </c>
      <c r="F191" s="12">
        <v>3.1960000000000002E-2</v>
      </c>
      <c r="G191" s="12">
        <v>0.19980000000000001</v>
      </c>
    </row>
    <row r="192" spans="2:7" x14ac:dyDescent="0.35">
      <c r="B192" s="4">
        <v>40118</v>
      </c>
      <c r="C192" s="12">
        <v>3.1980000000000001E-2</v>
      </c>
      <c r="D192" s="12">
        <v>3.3959999999999997E-2</v>
      </c>
      <c r="E192" s="12">
        <v>3.5630000000000002E-2</v>
      </c>
      <c r="F192" s="12">
        <v>3.1539999999999999E-2</v>
      </c>
      <c r="G192" s="12">
        <v>-5.6099999999999997E-2</v>
      </c>
    </row>
    <row r="193" spans="2:7" x14ac:dyDescent="0.35">
      <c r="B193" s="4">
        <v>40087</v>
      </c>
      <c r="C193" s="12">
        <v>3.388E-2</v>
      </c>
      <c r="D193" s="12">
        <v>3.3180000000000001E-2</v>
      </c>
      <c r="E193" s="12">
        <v>3.5810000000000002E-2</v>
      </c>
      <c r="F193" s="12">
        <v>3.1059999999999997E-2</v>
      </c>
      <c r="G193" s="12">
        <v>2.5100000000000001E-2</v>
      </c>
    </row>
    <row r="194" spans="2:7" x14ac:dyDescent="0.35">
      <c r="B194" s="4">
        <v>40057</v>
      </c>
      <c r="C194" s="12">
        <v>3.3050000000000003E-2</v>
      </c>
      <c r="D194" s="12">
        <v>3.4029999999999998E-2</v>
      </c>
      <c r="E194" s="12">
        <v>3.5339999999999996E-2</v>
      </c>
      <c r="F194" s="12">
        <v>3.2719999999999999E-2</v>
      </c>
      <c r="G194" s="12">
        <v>-2.8199999999999999E-2</v>
      </c>
    </row>
    <row r="195" spans="2:7" x14ac:dyDescent="0.35">
      <c r="B195" s="4">
        <v>40026</v>
      </c>
      <c r="C195" s="12">
        <v>3.4009999999999999E-2</v>
      </c>
      <c r="D195" s="12">
        <v>3.5119999999999998E-2</v>
      </c>
      <c r="E195" s="12">
        <v>3.8929999999999999E-2</v>
      </c>
      <c r="F195" s="12">
        <v>3.3739999999999999E-2</v>
      </c>
      <c r="G195" s="12">
        <v>-2.3300000000000001E-2</v>
      </c>
    </row>
    <row r="196" spans="2:7" x14ac:dyDescent="0.35">
      <c r="B196" s="4">
        <v>39995</v>
      </c>
      <c r="C196" s="12">
        <v>3.4820000000000004E-2</v>
      </c>
      <c r="D196" s="12">
        <v>3.5270000000000003E-2</v>
      </c>
      <c r="E196" s="12">
        <v>3.7659999999999999E-2</v>
      </c>
      <c r="F196" s="12">
        <v>3.261E-2</v>
      </c>
      <c r="G196" s="12">
        <v>-1.55E-2</v>
      </c>
    </row>
    <row r="197" spans="2:7" x14ac:dyDescent="0.35">
      <c r="B197" s="4">
        <v>39965</v>
      </c>
      <c r="C197" s="12">
        <v>3.5369999999999999E-2</v>
      </c>
      <c r="D197" s="12">
        <v>3.492E-2</v>
      </c>
      <c r="E197" s="12">
        <v>4.0079999999999998E-2</v>
      </c>
      <c r="F197" s="12">
        <v>3.4540000000000001E-2</v>
      </c>
      <c r="G197" s="12">
        <v>2.1999999999999999E-2</v>
      </c>
    </row>
    <row r="198" spans="2:7" x14ac:dyDescent="0.35">
      <c r="B198" s="4">
        <v>39934</v>
      </c>
      <c r="C198" s="12">
        <v>3.4610000000000002E-2</v>
      </c>
      <c r="D198" s="12">
        <v>3.1150000000000001E-2</v>
      </c>
      <c r="E198" s="12">
        <v>3.7539999999999997E-2</v>
      </c>
      <c r="F198" s="12">
        <v>3.0720000000000001E-2</v>
      </c>
      <c r="G198" s="12">
        <v>0.10970000000000001</v>
      </c>
    </row>
    <row r="199" spans="2:7" x14ac:dyDescent="0.35">
      <c r="B199" s="4">
        <v>39904</v>
      </c>
      <c r="C199" s="12">
        <v>3.1190000000000002E-2</v>
      </c>
      <c r="D199" s="12">
        <v>2.6680000000000002E-2</v>
      </c>
      <c r="E199" s="12">
        <v>3.1660000000000001E-2</v>
      </c>
      <c r="F199" s="12">
        <v>2.6499999999999999E-2</v>
      </c>
      <c r="G199" s="12">
        <v>0.16900000000000001</v>
      </c>
    </row>
    <row r="200" spans="2:7" x14ac:dyDescent="0.35">
      <c r="B200" s="4">
        <v>39873</v>
      </c>
      <c r="C200" s="12">
        <v>2.6680000000000002E-2</v>
      </c>
      <c r="D200" s="12">
        <v>3.0200000000000001E-2</v>
      </c>
      <c r="E200" s="12">
        <v>3.0449999999999998E-2</v>
      </c>
      <c r="F200" s="12">
        <v>2.4620000000000003E-2</v>
      </c>
      <c r="G200" s="12">
        <v>-0.1168</v>
      </c>
    </row>
    <row r="201" spans="2:7" x14ac:dyDescent="0.35">
      <c r="B201" s="4">
        <v>39845</v>
      </c>
      <c r="C201" s="12">
        <v>3.0210000000000001E-2</v>
      </c>
      <c r="D201" s="12">
        <v>2.8510000000000001E-2</v>
      </c>
      <c r="E201" s="12">
        <v>3.058E-2</v>
      </c>
      <c r="F201" s="12">
        <v>2.6190000000000001E-2</v>
      </c>
      <c r="G201" s="12">
        <v>5.96E-2</v>
      </c>
    </row>
    <row r="202" spans="2:7" x14ac:dyDescent="0.35">
      <c r="B202" s="4">
        <v>39814</v>
      </c>
      <c r="C202" s="12">
        <v>2.8510000000000001E-2</v>
      </c>
      <c r="D202" s="12">
        <v>2.2499999999999999E-2</v>
      </c>
      <c r="E202" s="12">
        <v>2.894E-2</v>
      </c>
      <c r="F202" s="12">
        <v>2.1480000000000003E-2</v>
      </c>
      <c r="G202" s="12">
        <v>0.28420000000000001</v>
      </c>
    </row>
    <row r="203" spans="2:7" x14ac:dyDescent="0.35">
      <c r="B203" s="4">
        <v>39783</v>
      </c>
      <c r="C203" s="12">
        <v>2.2200000000000001E-2</v>
      </c>
      <c r="D203" s="12">
        <v>2.9600000000000001E-2</v>
      </c>
      <c r="E203" s="12">
        <v>2.962E-2</v>
      </c>
      <c r="F203" s="12">
        <v>2.0400000000000001E-2</v>
      </c>
      <c r="G203" s="12">
        <v>-0.2397</v>
      </c>
    </row>
    <row r="204" spans="2:7" x14ac:dyDescent="0.35">
      <c r="B204" s="4">
        <v>39753</v>
      </c>
      <c r="C204" s="12">
        <v>2.92E-2</v>
      </c>
      <c r="D204" s="12">
        <v>3.959E-2</v>
      </c>
      <c r="E204" s="12">
        <v>3.984E-2</v>
      </c>
      <c r="F204" s="12">
        <v>2.9079999999999998E-2</v>
      </c>
      <c r="G204" s="12">
        <v>-0.26450000000000001</v>
      </c>
    </row>
    <row r="205" spans="2:7" x14ac:dyDescent="0.35">
      <c r="B205" s="4">
        <v>39722</v>
      </c>
      <c r="C205" s="12">
        <v>3.9699999999999999E-2</v>
      </c>
      <c r="D205" s="12">
        <v>3.7479999999999999E-2</v>
      </c>
      <c r="E205" s="12">
        <v>4.1100000000000005E-2</v>
      </c>
      <c r="F205" s="12">
        <v>3.4020000000000002E-2</v>
      </c>
      <c r="G205" s="12">
        <v>3.6799999999999999E-2</v>
      </c>
    </row>
    <row r="206" spans="2:7" x14ac:dyDescent="0.35">
      <c r="B206" s="4">
        <v>39692</v>
      </c>
      <c r="C206" s="12">
        <v>3.8290000000000005E-2</v>
      </c>
      <c r="D206" s="12">
        <v>3.8269999999999998E-2</v>
      </c>
      <c r="E206" s="12">
        <v>3.909E-2</v>
      </c>
      <c r="F206" s="12">
        <v>3.2509999999999997E-2</v>
      </c>
      <c r="G206" s="12">
        <v>1E-3</v>
      </c>
    </row>
    <row r="207" spans="2:7" x14ac:dyDescent="0.35">
      <c r="B207" s="4">
        <v>39661</v>
      </c>
      <c r="C207" s="12">
        <v>3.8249999999999999E-2</v>
      </c>
      <c r="D207" s="12">
        <v>3.9580000000000004E-2</v>
      </c>
      <c r="E207" s="12">
        <v>4.0940000000000004E-2</v>
      </c>
      <c r="F207" s="12">
        <v>3.7629999999999997E-2</v>
      </c>
      <c r="G207" s="12">
        <v>-3.3599999999999998E-2</v>
      </c>
    </row>
    <row r="208" spans="2:7" x14ac:dyDescent="0.35">
      <c r="B208" s="4">
        <v>39630</v>
      </c>
      <c r="C208" s="12">
        <v>3.9580000000000004E-2</v>
      </c>
      <c r="D208" s="12">
        <v>3.9670000000000004E-2</v>
      </c>
      <c r="E208" s="12">
        <v>4.1779999999999998E-2</v>
      </c>
      <c r="F208" s="12">
        <v>3.771E-2</v>
      </c>
      <c r="G208" s="12">
        <v>-4.3E-3</v>
      </c>
    </row>
    <row r="209" spans="2:7" x14ac:dyDescent="0.35">
      <c r="B209" s="4">
        <v>39600</v>
      </c>
      <c r="C209" s="12">
        <v>3.9750000000000001E-2</v>
      </c>
      <c r="D209" s="12">
        <v>4.0579999999999998E-2</v>
      </c>
      <c r="E209" s="12">
        <v>4.2880000000000001E-2</v>
      </c>
      <c r="F209" s="12">
        <v>3.8580000000000003E-2</v>
      </c>
      <c r="G209" s="12">
        <v>-2.2599999999999999E-2</v>
      </c>
    </row>
    <row r="210" spans="2:7" x14ac:dyDescent="0.35">
      <c r="B210" s="4">
        <v>39569</v>
      </c>
      <c r="C210" s="12">
        <v>4.0670000000000005E-2</v>
      </c>
      <c r="D210" s="12">
        <v>3.7400000000000003E-2</v>
      </c>
      <c r="E210" s="12">
        <v>4.1410000000000002E-2</v>
      </c>
      <c r="F210" s="12">
        <v>3.6830000000000002E-2</v>
      </c>
      <c r="G210" s="12">
        <v>8.9200000000000002E-2</v>
      </c>
    </row>
    <row r="211" spans="2:7" x14ac:dyDescent="0.35">
      <c r="B211" s="4">
        <v>39539</v>
      </c>
      <c r="C211" s="12">
        <v>3.7339999999999998E-2</v>
      </c>
      <c r="D211" s="12">
        <v>3.7339999999999998E-2</v>
      </c>
      <c r="E211" s="12">
        <v>3.7339999999999998E-2</v>
      </c>
      <c r="F211" s="12">
        <v>3.7339999999999998E-2</v>
      </c>
      <c r="G211" s="12">
        <v>9.1499999999999998E-2</v>
      </c>
    </row>
    <row r="212" spans="2:7" x14ac:dyDescent="0.35">
      <c r="B212" s="4">
        <v>39508</v>
      </c>
      <c r="C212" s="12">
        <v>3.4209999999999997E-2</v>
      </c>
      <c r="D212" s="12">
        <v>3.4209999999999997E-2</v>
      </c>
      <c r="E212" s="12">
        <v>3.4209999999999997E-2</v>
      </c>
      <c r="F212" s="12">
        <v>3.4209999999999997E-2</v>
      </c>
      <c r="G212" s="12">
        <v>-2.7799999999999998E-2</v>
      </c>
    </row>
    <row r="213" spans="2:7" x14ac:dyDescent="0.35">
      <c r="B213" s="4">
        <v>39479</v>
      </c>
      <c r="C213" s="12">
        <v>3.5189999999999999E-2</v>
      </c>
      <c r="D213" s="12">
        <v>3.5189999999999999E-2</v>
      </c>
      <c r="E213" s="12">
        <v>3.5189999999999999E-2</v>
      </c>
      <c r="F213" s="12">
        <v>3.5189999999999999E-2</v>
      </c>
      <c r="G213" s="12">
        <v>-2.1700000000000001E-2</v>
      </c>
    </row>
    <row r="214" spans="2:7" x14ac:dyDescent="0.35">
      <c r="B214" s="4">
        <v>39448</v>
      </c>
      <c r="C214" s="12">
        <v>3.5970000000000002E-2</v>
      </c>
      <c r="D214" s="12">
        <v>3.5970000000000002E-2</v>
      </c>
      <c r="E214" s="12">
        <v>3.5970000000000002E-2</v>
      </c>
      <c r="F214" s="12">
        <v>3.5970000000000002E-2</v>
      </c>
      <c r="G214" s="12">
        <v>-0.1086</v>
      </c>
    </row>
    <row r="215" spans="2:7" x14ac:dyDescent="0.35">
      <c r="B215" s="4">
        <v>39417</v>
      </c>
      <c r="C215" s="12">
        <v>4.0350000000000004E-2</v>
      </c>
      <c r="D215" s="12">
        <v>4.0350000000000004E-2</v>
      </c>
      <c r="E215" s="12">
        <v>4.0350000000000004E-2</v>
      </c>
      <c r="F215" s="12">
        <v>4.0350000000000004E-2</v>
      </c>
      <c r="G215" s="12">
        <v>2.18E-2</v>
      </c>
    </row>
    <row r="216" spans="2:7" x14ac:dyDescent="0.35">
      <c r="B216" s="4">
        <v>39387</v>
      </c>
      <c r="C216" s="12">
        <v>3.9489999999999997E-2</v>
      </c>
      <c r="D216" s="12">
        <v>3.9489999999999997E-2</v>
      </c>
      <c r="E216" s="12">
        <v>3.9489999999999997E-2</v>
      </c>
      <c r="F216" s="12">
        <v>3.9489999999999997E-2</v>
      </c>
      <c r="G216" s="12">
        <v>-0.1171</v>
      </c>
    </row>
    <row r="217" spans="2:7" x14ac:dyDescent="0.35">
      <c r="B217" s="4">
        <v>39356</v>
      </c>
      <c r="C217" s="12">
        <v>4.4729999999999999E-2</v>
      </c>
      <c r="D217" s="12">
        <v>4.4729999999999999E-2</v>
      </c>
      <c r="E217" s="12">
        <v>4.4729999999999999E-2</v>
      </c>
      <c r="F217" s="12">
        <v>4.4729999999999999E-2</v>
      </c>
      <c r="G217" s="12">
        <v>-2.63E-2</v>
      </c>
    </row>
    <row r="218" spans="2:7" x14ac:dyDescent="0.35">
      <c r="B218" s="4">
        <v>39326</v>
      </c>
      <c r="C218" s="12">
        <v>4.5940000000000002E-2</v>
      </c>
      <c r="D218" s="12">
        <v>4.5940000000000002E-2</v>
      </c>
      <c r="E218" s="12">
        <v>4.5940000000000002E-2</v>
      </c>
      <c r="F218" s="12">
        <v>4.5940000000000002E-2</v>
      </c>
      <c r="G218" s="12">
        <v>1.4800000000000001E-2</v>
      </c>
    </row>
    <row r="219" spans="2:7" x14ac:dyDescent="0.35">
      <c r="B219" s="4">
        <v>39295</v>
      </c>
      <c r="C219" s="12">
        <v>4.5270000000000005E-2</v>
      </c>
      <c r="D219" s="12">
        <v>4.5270000000000005E-2</v>
      </c>
      <c r="E219" s="12">
        <v>4.5270000000000005E-2</v>
      </c>
      <c r="F219" s="12">
        <v>4.5270000000000005E-2</v>
      </c>
      <c r="G219" s="12">
        <v>-4.3499999999999997E-2</v>
      </c>
    </row>
    <row r="220" spans="2:7" x14ac:dyDescent="0.35">
      <c r="B220" s="4">
        <v>39264</v>
      </c>
      <c r="C220" s="12">
        <v>4.7329999999999997E-2</v>
      </c>
      <c r="D220" s="12">
        <v>4.7329999999999997E-2</v>
      </c>
      <c r="E220" s="12">
        <v>4.7329999999999997E-2</v>
      </c>
      <c r="F220" s="12">
        <v>4.7329999999999997E-2</v>
      </c>
      <c r="G220" s="12">
        <v>-5.8500000000000003E-2</v>
      </c>
    </row>
    <row r="221" spans="2:7" x14ac:dyDescent="0.35">
      <c r="B221" s="4">
        <v>39234</v>
      </c>
      <c r="C221" s="12">
        <v>5.0270000000000002E-2</v>
      </c>
      <c r="D221" s="12">
        <v>5.0270000000000002E-2</v>
      </c>
      <c r="E221" s="12">
        <v>5.0270000000000002E-2</v>
      </c>
      <c r="F221" s="12">
        <v>5.0270000000000002E-2</v>
      </c>
      <c r="G221" s="12">
        <v>2.76E-2</v>
      </c>
    </row>
    <row r="222" spans="2:7" x14ac:dyDescent="0.35">
      <c r="B222" s="4">
        <v>39203</v>
      </c>
      <c r="C222" s="12">
        <v>4.8920000000000005E-2</v>
      </c>
      <c r="D222" s="12">
        <v>4.8920000000000005E-2</v>
      </c>
      <c r="E222" s="12">
        <v>4.8920000000000005E-2</v>
      </c>
      <c r="F222" s="12">
        <v>4.8920000000000005E-2</v>
      </c>
      <c r="G222" s="12">
        <v>5.7000000000000002E-2</v>
      </c>
    </row>
    <row r="223" spans="2:7" x14ac:dyDescent="0.35">
      <c r="B223" s="4">
        <v>39173</v>
      </c>
      <c r="C223" s="12">
        <v>4.6280000000000002E-2</v>
      </c>
      <c r="D223" s="12">
        <v>4.6280000000000002E-2</v>
      </c>
      <c r="E223" s="12">
        <v>4.6280000000000002E-2</v>
      </c>
      <c r="F223" s="12">
        <v>4.6280000000000002E-2</v>
      </c>
      <c r="G223" s="12">
        <v>-4.3E-3</v>
      </c>
    </row>
    <row r="224" spans="2:7" x14ac:dyDescent="0.35">
      <c r="B224" s="4">
        <v>39142</v>
      </c>
      <c r="C224" s="12">
        <v>4.6479999999999994E-2</v>
      </c>
      <c r="D224" s="12">
        <v>4.6479999999999994E-2</v>
      </c>
      <c r="E224" s="12">
        <v>4.6479999999999994E-2</v>
      </c>
      <c r="F224" s="12">
        <v>4.6479999999999994E-2</v>
      </c>
      <c r="G224" s="12">
        <v>1.55E-2</v>
      </c>
    </row>
    <row r="225" spans="2:7" x14ac:dyDescent="0.35">
      <c r="B225" s="4">
        <v>39114</v>
      </c>
      <c r="C225" s="12">
        <v>4.5769999999999998E-2</v>
      </c>
      <c r="D225" s="12">
        <v>4.5769999999999998E-2</v>
      </c>
      <c r="E225" s="12">
        <v>4.5769999999999998E-2</v>
      </c>
      <c r="F225" s="12">
        <v>4.5769999999999998E-2</v>
      </c>
      <c r="G225" s="12">
        <v>-4.9200000000000001E-2</v>
      </c>
    </row>
    <row r="226" spans="2:7" x14ac:dyDescent="0.35">
      <c r="B226" s="4">
        <v>39083</v>
      </c>
      <c r="C226" s="12">
        <v>4.8140000000000002E-2</v>
      </c>
      <c r="D226" s="12">
        <v>4.8140000000000002E-2</v>
      </c>
      <c r="E226" s="12">
        <v>4.8140000000000002E-2</v>
      </c>
      <c r="F226" s="12">
        <v>4.8140000000000002E-2</v>
      </c>
      <c r="G226" s="12">
        <v>2.4299999999999999E-2</v>
      </c>
    </row>
    <row r="227" spans="2:7" x14ac:dyDescent="0.35">
      <c r="B227" s="4">
        <v>39052</v>
      </c>
      <c r="C227" s="12">
        <v>4.7E-2</v>
      </c>
      <c r="D227" s="12">
        <v>4.7E-2</v>
      </c>
      <c r="E227" s="12">
        <v>4.7E-2</v>
      </c>
      <c r="F227" s="12">
        <v>4.7E-2</v>
      </c>
      <c r="G227" s="12">
        <v>5.33E-2</v>
      </c>
    </row>
    <row r="228" spans="2:7" x14ac:dyDescent="0.35">
      <c r="B228" s="4">
        <v>39022</v>
      </c>
      <c r="C228" s="12">
        <v>4.462E-2</v>
      </c>
      <c r="D228" s="12">
        <v>4.462E-2</v>
      </c>
      <c r="E228" s="12">
        <v>4.462E-2</v>
      </c>
      <c r="F228" s="12">
        <v>4.462E-2</v>
      </c>
      <c r="G228" s="12">
        <v>-3.0800000000000001E-2</v>
      </c>
    </row>
    <row r="229" spans="2:7" x14ac:dyDescent="0.35">
      <c r="B229" s="4">
        <v>38991</v>
      </c>
      <c r="C229" s="12">
        <v>4.6039999999999998E-2</v>
      </c>
      <c r="D229" s="12">
        <v>4.6039999999999998E-2</v>
      </c>
      <c r="E229" s="12">
        <v>4.6039999999999998E-2</v>
      </c>
      <c r="F229" s="12">
        <v>4.6039999999999998E-2</v>
      </c>
      <c r="G229" s="12">
        <v>-6.3E-3</v>
      </c>
    </row>
    <row r="230" spans="2:7" x14ac:dyDescent="0.35">
      <c r="B230" s="4">
        <v>38961</v>
      </c>
      <c r="C230" s="12">
        <v>4.6330000000000003E-2</v>
      </c>
      <c r="D230" s="12">
        <v>4.6330000000000003E-2</v>
      </c>
      <c r="E230" s="12">
        <v>4.6330000000000003E-2</v>
      </c>
      <c r="F230" s="12">
        <v>4.6330000000000003E-2</v>
      </c>
      <c r="G230" s="12">
        <v>-2.0899999999999998E-2</v>
      </c>
    </row>
    <row r="231" spans="2:7" x14ac:dyDescent="0.35">
      <c r="B231" s="4">
        <v>38930</v>
      </c>
      <c r="C231" s="12">
        <v>4.7320000000000001E-2</v>
      </c>
      <c r="D231" s="12">
        <v>4.7320000000000001E-2</v>
      </c>
      <c r="E231" s="12">
        <v>4.7320000000000001E-2</v>
      </c>
      <c r="F231" s="12">
        <v>4.7320000000000001E-2</v>
      </c>
      <c r="G231" s="12">
        <v>-5.1299999999999998E-2</v>
      </c>
    </row>
    <row r="232" spans="2:7" x14ac:dyDescent="0.35">
      <c r="B232" s="4">
        <v>38899</v>
      </c>
      <c r="C232" s="12">
        <v>4.9880000000000008E-2</v>
      </c>
      <c r="D232" s="12">
        <v>4.9880000000000008E-2</v>
      </c>
      <c r="E232" s="12">
        <v>4.9880000000000008E-2</v>
      </c>
      <c r="F232" s="12">
        <v>4.9880000000000008E-2</v>
      </c>
      <c r="G232" s="12">
        <v>-3.0499999999999999E-2</v>
      </c>
    </row>
    <row r="233" spans="2:7" x14ac:dyDescent="0.35">
      <c r="B233" s="4">
        <v>38869</v>
      </c>
      <c r="C233" s="12">
        <v>5.1449999999999996E-2</v>
      </c>
      <c r="D233" s="12">
        <v>5.1449999999999996E-2</v>
      </c>
      <c r="E233" s="12">
        <v>5.1449999999999996E-2</v>
      </c>
      <c r="F233" s="12">
        <v>5.1449999999999996E-2</v>
      </c>
      <c r="G233" s="12">
        <v>4.3E-3</v>
      </c>
    </row>
    <row r="234" spans="2:7" x14ac:dyDescent="0.35">
      <c r="B234" s="4">
        <v>38838</v>
      </c>
      <c r="C234" s="12">
        <v>5.1230000000000005E-2</v>
      </c>
      <c r="D234" s="12">
        <v>5.1230000000000005E-2</v>
      </c>
      <c r="E234" s="12">
        <v>5.1230000000000005E-2</v>
      </c>
      <c r="F234" s="12">
        <v>5.1230000000000005E-2</v>
      </c>
      <c r="G234" s="12">
        <v>1.3100000000000001E-2</v>
      </c>
    </row>
    <row r="235" spans="2:7" x14ac:dyDescent="0.35">
      <c r="B235" s="4">
        <v>38808</v>
      </c>
      <c r="C235" s="12">
        <v>5.0570000000000004E-2</v>
      </c>
      <c r="D235" s="12">
        <v>5.0570000000000004E-2</v>
      </c>
      <c r="E235" s="12">
        <v>5.0570000000000004E-2</v>
      </c>
      <c r="F235" s="12">
        <v>5.0570000000000004E-2</v>
      </c>
      <c r="G235" s="12">
        <v>4.2000000000000003E-2</v>
      </c>
    </row>
    <row r="236" spans="2:7" x14ac:dyDescent="0.35">
      <c r="B236" s="4">
        <v>38777</v>
      </c>
      <c r="C236" s="12">
        <v>4.8529999999999997E-2</v>
      </c>
      <c r="D236" s="12">
        <v>4.8529999999999997E-2</v>
      </c>
      <c r="E236" s="12">
        <v>4.8529999999999997E-2</v>
      </c>
      <c r="F236" s="12">
        <v>4.8529999999999997E-2</v>
      </c>
      <c r="G236" s="12">
        <v>6.5000000000000002E-2</v>
      </c>
    </row>
    <row r="237" spans="2:7" x14ac:dyDescent="0.35">
      <c r="B237" s="4">
        <v>38749</v>
      </c>
      <c r="C237" s="12">
        <v>4.5570000000000006E-2</v>
      </c>
      <c r="D237" s="12">
        <v>4.5570000000000006E-2</v>
      </c>
      <c r="E237" s="12">
        <v>4.5570000000000006E-2</v>
      </c>
      <c r="F237" s="12">
        <v>4.5570000000000006E-2</v>
      </c>
      <c r="G237" s="12">
        <v>8.3999999999999995E-3</v>
      </c>
    </row>
    <row r="238" spans="2:7" x14ac:dyDescent="0.35">
      <c r="B238" s="4">
        <v>38718</v>
      </c>
      <c r="C238" s="12">
        <v>4.5190000000000001E-2</v>
      </c>
      <c r="D238" s="12">
        <v>4.5190000000000001E-2</v>
      </c>
      <c r="E238" s="12">
        <v>4.5190000000000001E-2</v>
      </c>
      <c r="F238" s="12">
        <v>4.5190000000000001E-2</v>
      </c>
      <c r="G238" s="12">
        <v>2.8199999999999999E-2</v>
      </c>
    </row>
    <row r="239" spans="2:7" x14ac:dyDescent="0.35">
      <c r="B239" s="4">
        <v>38687</v>
      </c>
      <c r="C239" s="12">
        <v>4.3949999999999996E-2</v>
      </c>
      <c r="D239" s="12">
        <v>4.3949999999999996E-2</v>
      </c>
      <c r="E239" s="12">
        <v>4.3949999999999996E-2</v>
      </c>
      <c r="F239" s="12">
        <v>4.3949999999999996E-2</v>
      </c>
      <c r="G239" s="12">
        <v>-2.12E-2</v>
      </c>
    </row>
    <row r="240" spans="2:7" x14ac:dyDescent="0.35">
      <c r="B240" s="4">
        <v>38657</v>
      </c>
      <c r="C240" s="12">
        <v>4.4900000000000002E-2</v>
      </c>
      <c r="D240" s="12">
        <v>4.4900000000000002E-2</v>
      </c>
      <c r="E240" s="12">
        <v>4.4900000000000002E-2</v>
      </c>
      <c r="F240" s="12">
        <v>4.4900000000000002E-2</v>
      </c>
      <c r="G240" s="12">
        <v>-1.47E-2</v>
      </c>
    </row>
    <row r="241" spans="2:7" x14ac:dyDescent="0.35">
      <c r="B241" s="4">
        <v>38626</v>
      </c>
      <c r="C241" s="12">
        <v>4.5570000000000006E-2</v>
      </c>
      <c r="D241" s="12">
        <v>4.5570000000000006E-2</v>
      </c>
      <c r="E241" s="12">
        <v>4.5570000000000006E-2</v>
      </c>
      <c r="F241" s="12">
        <v>4.5570000000000006E-2</v>
      </c>
      <c r="G241" s="12">
        <v>5.1900000000000002E-2</v>
      </c>
    </row>
    <row r="242" spans="2:7" x14ac:dyDescent="0.35">
      <c r="B242" s="4">
        <v>38596</v>
      </c>
      <c r="C242" s="12">
        <v>4.3319999999999997E-2</v>
      </c>
      <c r="D242" s="12">
        <v>4.3319999999999997E-2</v>
      </c>
      <c r="E242" s="12">
        <v>4.3319999999999997E-2</v>
      </c>
      <c r="F242" s="12">
        <v>4.3319999999999997E-2</v>
      </c>
      <c r="G242" s="12">
        <v>7.9200000000000007E-2</v>
      </c>
    </row>
    <row r="243" spans="2:7" x14ac:dyDescent="0.35">
      <c r="B243" s="4">
        <v>38565</v>
      </c>
      <c r="C243" s="12">
        <v>4.0140000000000002E-2</v>
      </c>
      <c r="D243" s="12">
        <v>4.0140000000000002E-2</v>
      </c>
      <c r="E243" s="12">
        <v>4.0140000000000002E-2</v>
      </c>
      <c r="F243" s="12">
        <v>4.0140000000000002E-2</v>
      </c>
      <c r="G243" s="12">
        <v>-6.2600000000000003E-2</v>
      </c>
    </row>
    <row r="244" spans="2:7" x14ac:dyDescent="0.35">
      <c r="B244" s="4">
        <v>38534</v>
      </c>
      <c r="C244" s="12">
        <v>4.2819999999999997E-2</v>
      </c>
      <c r="D244" s="12">
        <v>4.2819999999999997E-2</v>
      </c>
      <c r="E244" s="12">
        <v>4.2819999999999997E-2</v>
      </c>
      <c r="F244" s="12">
        <v>4.2819999999999997E-2</v>
      </c>
      <c r="G244" s="12">
        <v>9.2100000000000001E-2</v>
      </c>
    </row>
    <row r="245" spans="2:7" x14ac:dyDescent="0.35">
      <c r="B245" s="4">
        <v>38504</v>
      </c>
      <c r="C245" s="12">
        <v>3.9209999999999995E-2</v>
      </c>
      <c r="D245" s="12">
        <v>3.9209999999999995E-2</v>
      </c>
      <c r="E245" s="12">
        <v>3.9209999999999995E-2</v>
      </c>
      <c r="F245" s="12">
        <v>3.9209999999999995E-2</v>
      </c>
      <c r="G245" s="12">
        <v>-1.66E-2</v>
      </c>
    </row>
    <row r="246" spans="2:7" x14ac:dyDescent="0.35">
      <c r="B246" s="4">
        <v>38473</v>
      </c>
      <c r="C246" s="12">
        <v>3.9870000000000003E-2</v>
      </c>
      <c r="D246" s="12">
        <v>3.9870000000000003E-2</v>
      </c>
      <c r="E246" s="12">
        <v>3.9870000000000003E-2</v>
      </c>
      <c r="F246" s="12">
        <v>3.9870000000000003E-2</v>
      </c>
      <c r="G246" s="12">
        <v>-5.0700000000000002E-2</v>
      </c>
    </row>
    <row r="247" spans="2:7" x14ac:dyDescent="0.35">
      <c r="B247" s="4">
        <v>38443</v>
      </c>
      <c r="C247" s="12">
        <v>4.2000000000000003E-2</v>
      </c>
      <c r="D247" s="12">
        <v>4.2000000000000003E-2</v>
      </c>
      <c r="E247" s="12">
        <v>4.2000000000000003E-2</v>
      </c>
      <c r="F247" s="12">
        <v>4.2000000000000003E-2</v>
      </c>
      <c r="G247" s="12">
        <v>-6.4199999999999993E-2</v>
      </c>
    </row>
    <row r="248" spans="2:7" x14ac:dyDescent="0.35">
      <c r="B248" s="4">
        <v>38412</v>
      </c>
      <c r="C248" s="12">
        <v>4.4880000000000003E-2</v>
      </c>
      <c r="D248" s="12">
        <v>4.4880000000000003E-2</v>
      </c>
      <c r="E248" s="12">
        <v>4.4880000000000003E-2</v>
      </c>
      <c r="F248" s="12">
        <v>4.4880000000000003E-2</v>
      </c>
      <c r="G248" s="12">
        <v>2.4400000000000002E-2</v>
      </c>
    </row>
    <row r="249" spans="2:7" x14ac:dyDescent="0.35">
      <c r="B249" s="4">
        <v>38384</v>
      </c>
      <c r="C249" s="12">
        <v>4.3810000000000002E-2</v>
      </c>
      <c r="D249" s="12">
        <v>4.3810000000000002E-2</v>
      </c>
      <c r="E249" s="12">
        <v>4.3810000000000002E-2</v>
      </c>
      <c r="F249" s="12">
        <v>4.3810000000000002E-2</v>
      </c>
      <c r="G249" s="12">
        <v>6.0299999999999999E-2</v>
      </c>
    </row>
    <row r="250" spans="2:7" x14ac:dyDescent="0.35">
      <c r="B250" s="4">
        <v>38353</v>
      </c>
      <c r="C250" s="12">
        <v>4.1319999999999996E-2</v>
      </c>
      <c r="D250" s="12">
        <v>4.1319999999999996E-2</v>
      </c>
      <c r="E250" s="12">
        <v>4.1319999999999996E-2</v>
      </c>
      <c r="F250" s="12">
        <v>4.1319999999999996E-2</v>
      </c>
      <c r="G250" s="12">
        <v>-2.1299999999999999E-2</v>
      </c>
    </row>
    <row r="251" spans="2:7" x14ac:dyDescent="0.35">
      <c r="B251" s="4">
        <v>38322</v>
      </c>
      <c r="C251" s="12">
        <v>4.2220000000000008E-2</v>
      </c>
      <c r="D251" s="12">
        <v>4.2220000000000008E-2</v>
      </c>
      <c r="E251" s="12">
        <v>4.2220000000000008E-2</v>
      </c>
      <c r="F251" s="12">
        <v>4.2220000000000008E-2</v>
      </c>
      <c r="G251" s="12">
        <v>-3.0499999999999999E-2</v>
      </c>
    </row>
    <row r="252" spans="2:7" x14ac:dyDescent="0.35">
      <c r="B252" s="4">
        <v>38292</v>
      </c>
      <c r="C252" s="12">
        <v>4.3550000000000005E-2</v>
      </c>
      <c r="D252" s="12">
        <v>4.3550000000000005E-2</v>
      </c>
      <c r="E252" s="12">
        <v>4.3550000000000005E-2</v>
      </c>
      <c r="F252" s="12">
        <v>4.3550000000000005E-2</v>
      </c>
      <c r="G252" s="12">
        <v>8.09E-2</v>
      </c>
    </row>
    <row r="253" spans="2:7" x14ac:dyDescent="0.35">
      <c r="B253" s="4">
        <v>38261</v>
      </c>
      <c r="C253" s="12">
        <v>4.0289999999999999E-2</v>
      </c>
      <c r="D253" s="12">
        <v>4.0289999999999999E-2</v>
      </c>
      <c r="E253" s="12">
        <v>4.0289999999999999E-2</v>
      </c>
      <c r="F253" s="12">
        <v>4.0289999999999999E-2</v>
      </c>
      <c r="G253" s="12">
        <v>-2.2800000000000001E-2</v>
      </c>
    </row>
    <row r="254" spans="2:7" x14ac:dyDescent="0.35">
      <c r="B254" s="4">
        <v>38231</v>
      </c>
      <c r="C254" s="12">
        <v>4.1230000000000003E-2</v>
      </c>
      <c r="D254" s="12">
        <v>4.1230000000000003E-2</v>
      </c>
      <c r="E254" s="12">
        <v>4.1230000000000003E-2</v>
      </c>
      <c r="F254" s="12">
        <v>4.1230000000000003E-2</v>
      </c>
      <c r="G254" s="12">
        <v>-2.76E-2</v>
      </c>
    </row>
    <row r="255" spans="2:7" x14ac:dyDescent="0.35">
      <c r="B255" s="4">
        <v>38200</v>
      </c>
      <c r="C255" s="12">
        <v>4.24E-2</v>
      </c>
      <c r="D255" s="12">
        <v>4.24E-2</v>
      </c>
      <c r="E255" s="12">
        <v>4.24E-2</v>
      </c>
      <c r="F255" s="12">
        <v>4.24E-2</v>
      </c>
      <c r="G255" s="12">
        <v>-5.5899999999999998E-2</v>
      </c>
    </row>
    <row r="256" spans="2:7" x14ac:dyDescent="0.35">
      <c r="B256" s="4">
        <v>38169</v>
      </c>
      <c r="C256" s="12">
        <v>4.4909999999999999E-2</v>
      </c>
      <c r="D256" s="12">
        <v>4.4909999999999999E-2</v>
      </c>
      <c r="E256" s="12">
        <v>4.4909999999999999E-2</v>
      </c>
      <c r="F256" s="12">
        <v>4.4909999999999999E-2</v>
      </c>
      <c r="G256" s="12">
        <v>-2.01E-2</v>
      </c>
    </row>
    <row r="257" spans="2:7" x14ac:dyDescent="0.35">
      <c r="B257" s="4">
        <v>38139</v>
      </c>
      <c r="C257" s="12">
        <v>4.5830000000000003E-2</v>
      </c>
      <c r="D257" s="12">
        <v>4.5830000000000003E-2</v>
      </c>
      <c r="E257" s="12">
        <v>4.5830000000000003E-2</v>
      </c>
      <c r="F257" s="12">
        <v>4.5830000000000003E-2</v>
      </c>
      <c r="G257" s="12">
        <v>-1.7600000000000001E-2</v>
      </c>
    </row>
    <row r="258" spans="2:7" x14ac:dyDescent="0.35">
      <c r="B258" s="4">
        <v>38108</v>
      </c>
      <c r="C258" s="12">
        <v>4.6649999999999997E-2</v>
      </c>
      <c r="D258" s="12">
        <v>4.6649999999999997E-2</v>
      </c>
      <c r="E258" s="12">
        <v>4.6649999999999997E-2</v>
      </c>
      <c r="F258" s="12">
        <v>4.6649999999999997E-2</v>
      </c>
      <c r="G258" s="12">
        <v>3.44E-2</v>
      </c>
    </row>
    <row r="259" spans="2:7" x14ac:dyDescent="0.35">
      <c r="B259" s="4">
        <v>38078</v>
      </c>
      <c r="C259" s="12">
        <v>4.5100000000000001E-2</v>
      </c>
      <c r="D259" s="12">
        <v>4.5100000000000001E-2</v>
      </c>
      <c r="E259" s="12">
        <v>4.5100000000000001E-2</v>
      </c>
      <c r="F259" s="12">
        <v>4.5100000000000001E-2</v>
      </c>
      <c r="G259" s="12">
        <v>0.1754</v>
      </c>
    </row>
    <row r="260" spans="2:7" x14ac:dyDescent="0.35">
      <c r="B260" s="4">
        <v>38047</v>
      </c>
      <c r="C260" s="12">
        <v>3.8370000000000001E-2</v>
      </c>
      <c r="D260" s="12">
        <v>3.8370000000000001E-2</v>
      </c>
      <c r="E260" s="12">
        <v>3.8370000000000001E-2</v>
      </c>
      <c r="F260" s="12">
        <v>3.8370000000000001E-2</v>
      </c>
      <c r="G260" s="12">
        <v>-3.4000000000000002E-2</v>
      </c>
    </row>
    <row r="261" spans="2:7" x14ac:dyDescent="0.35">
      <c r="B261" s="4">
        <v>38018</v>
      </c>
      <c r="C261" s="12">
        <v>3.9719999999999998E-2</v>
      </c>
      <c r="D261" s="12">
        <v>3.9719999999999998E-2</v>
      </c>
      <c r="E261" s="12">
        <v>3.9719999999999998E-2</v>
      </c>
      <c r="F261" s="12">
        <v>3.9719999999999998E-2</v>
      </c>
      <c r="G261" s="12">
        <v>-3.9199999999999999E-2</v>
      </c>
    </row>
    <row r="262" spans="2:7" x14ac:dyDescent="0.35">
      <c r="B262" s="4">
        <v>37987</v>
      </c>
      <c r="C262" s="12">
        <v>4.1340000000000002E-2</v>
      </c>
      <c r="D262" s="12">
        <v>4.1340000000000002E-2</v>
      </c>
      <c r="E262" s="12">
        <v>4.1340000000000002E-2</v>
      </c>
      <c r="F262" s="12">
        <v>4.1340000000000002E-2</v>
      </c>
      <c r="G262" s="12">
        <v>-2.8000000000000001E-2</v>
      </c>
    </row>
    <row r="263" spans="2:7" x14ac:dyDescent="0.35">
      <c r="B263" s="4">
        <v>37956</v>
      </c>
      <c r="C263" s="12">
        <v>4.2529999999999998E-2</v>
      </c>
      <c r="D263" s="12">
        <v>4.2529999999999998E-2</v>
      </c>
      <c r="E263" s="12">
        <v>4.2529999999999998E-2</v>
      </c>
      <c r="F263" s="12">
        <v>4.2529999999999998E-2</v>
      </c>
      <c r="G263" s="12">
        <v>-1.8700000000000001E-2</v>
      </c>
    </row>
    <row r="264" spans="2:7" x14ac:dyDescent="0.35">
      <c r="B264" s="4">
        <v>37926</v>
      </c>
      <c r="C264" s="12">
        <v>4.3339999999999997E-2</v>
      </c>
      <c r="D264" s="12">
        <v>4.3339999999999997E-2</v>
      </c>
      <c r="E264" s="12">
        <v>4.3339999999999997E-2</v>
      </c>
      <c r="F264" s="12">
        <v>4.3339999999999997E-2</v>
      </c>
      <c r="G264" s="12">
        <v>8.6E-3</v>
      </c>
    </row>
    <row r="265" spans="2:7" x14ac:dyDescent="0.35">
      <c r="B265" s="4">
        <v>37895</v>
      </c>
      <c r="C265" s="12">
        <v>4.2969999999999994E-2</v>
      </c>
      <c r="D265" s="12">
        <v>4.2969999999999994E-2</v>
      </c>
      <c r="E265" s="12">
        <v>4.2969999999999994E-2</v>
      </c>
      <c r="F265" s="12">
        <v>4.2969999999999994E-2</v>
      </c>
      <c r="G265" s="12">
        <v>9.06E-2</v>
      </c>
    </row>
    <row r="266" spans="2:7" x14ac:dyDescent="0.35">
      <c r="B266" s="4">
        <v>37865</v>
      </c>
      <c r="C266" s="12">
        <v>3.9399999999999998E-2</v>
      </c>
      <c r="D266" s="12">
        <v>3.9399999999999998E-2</v>
      </c>
      <c r="E266" s="12">
        <v>3.9399999999999998E-2</v>
      </c>
      <c r="F266" s="12">
        <v>3.9399999999999998E-2</v>
      </c>
      <c r="G266" s="12">
        <v>-0.1186</v>
      </c>
    </row>
    <row r="267" spans="2:7" x14ac:dyDescent="0.35">
      <c r="B267" s="4">
        <v>37834</v>
      </c>
      <c r="C267" s="12">
        <v>4.4699999999999997E-2</v>
      </c>
      <c r="D267" s="12">
        <v>4.4699999999999997E-2</v>
      </c>
      <c r="E267" s="12">
        <v>4.4699999999999997E-2</v>
      </c>
      <c r="F267" s="12">
        <v>4.4699999999999997E-2</v>
      </c>
      <c r="G267" s="12">
        <v>1.3599999999999999E-2</v>
      </c>
    </row>
    <row r="268" spans="2:7" x14ac:dyDescent="0.35">
      <c r="B268" s="4">
        <v>37803</v>
      </c>
      <c r="C268" s="12">
        <v>4.41E-2</v>
      </c>
      <c r="D268" s="12">
        <v>4.41E-2</v>
      </c>
      <c r="E268" s="12">
        <v>4.41E-2</v>
      </c>
      <c r="F268" s="12">
        <v>4.41E-2</v>
      </c>
      <c r="G268" s="12">
        <v>0.25430000000000003</v>
      </c>
    </row>
    <row r="269" spans="2:7" x14ac:dyDescent="0.35">
      <c r="B269" s="4">
        <v>37773</v>
      </c>
      <c r="C269" s="12">
        <v>3.5159999999999997E-2</v>
      </c>
      <c r="D269" s="12">
        <v>3.5159999999999997E-2</v>
      </c>
      <c r="E269" s="12">
        <v>3.5159999999999997E-2</v>
      </c>
      <c r="F269" s="12">
        <v>3.5159999999999997E-2</v>
      </c>
      <c r="G269" s="12">
        <v>4.24E-2</v>
      </c>
    </row>
    <row r="270" spans="2:7" x14ac:dyDescent="0.35">
      <c r="B270" s="4">
        <v>37742</v>
      </c>
      <c r="C270" s="12">
        <v>3.3730000000000003E-2</v>
      </c>
      <c r="D270" s="12">
        <v>3.3730000000000003E-2</v>
      </c>
      <c r="E270" s="12">
        <v>3.3730000000000003E-2</v>
      </c>
      <c r="F270" s="12">
        <v>3.3730000000000003E-2</v>
      </c>
      <c r="G270" s="12">
        <v>-0.1216</v>
      </c>
    </row>
    <row r="271" spans="2:7" x14ac:dyDescent="0.35">
      <c r="B271" s="4">
        <v>37712</v>
      </c>
      <c r="C271" s="12">
        <v>3.8399999999999997E-2</v>
      </c>
      <c r="D271" s="12">
        <v>3.8399999999999997E-2</v>
      </c>
      <c r="E271" s="12">
        <v>3.8399999999999997E-2</v>
      </c>
      <c r="F271" s="12">
        <v>3.8399999999999997E-2</v>
      </c>
      <c r="G271" s="12">
        <v>0.01</v>
      </c>
    </row>
    <row r="272" spans="2:7" x14ac:dyDescent="0.35">
      <c r="B272" s="4">
        <v>37681</v>
      </c>
      <c r="C272" s="12">
        <v>3.8019999999999998E-2</v>
      </c>
      <c r="D272" s="12">
        <v>3.8019999999999998E-2</v>
      </c>
      <c r="E272" s="12">
        <v>3.8019999999999998E-2</v>
      </c>
      <c r="F272" s="12">
        <v>3.8019999999999998E-2</v>
      </c>
      <c r="G272" s="12">
        <v>2.98E-2</v>
      </c>
    </row>
    <row r="273" spans="2:7" x14ac:dyDescent="0.35">
      <c r="B273" s="4">
        <v>37653</v>
      </c>
      <c r="C273" s="12">
        <v>3.6920000000000001E-2</v>
      </c>
      <c r="D273" s="12">
        <v>3.6920000000000001E-2</v>
      </c>
      <c r="E273" s="12">
        <v>3.6920000000000001E-2</v>
      </c>
      <c r="F273" s="12">
        <v>3.6920000000000001E-2</v>
      </c>
      <c r="G273" s="12">
        <v>-6.9099999999999995E-2</v>
      </c>
    </row>
    <row r="274" spans="2:7" x14ac:dyDescent="0.35">
      <c r="B274" s="4">
        <v>37622</v>
      </c>
      <c r="C274" s="12">
        <v>3.9660000000000001E-2</v>
      </c>
      <c r="D274" s="12">
        <v>3.9660000000000001E-2</v>
      </c>
      <c r="E274" s="12">
        <v>3.9660000000000001E-2</v>
      </c>
      <c r="F274" s="12">
        <v>3.9660000000000001E-2</v>
      </c>
      <c r="G274" s="12">
        <v>3.8800000000000001E-2</v>
      </c>
    </row>
    <row r="275" spans="2:7" x14ac:dyDescent="0.35">
      <c r="B275" s="4">
        <v>37591</v>
      </c>
      <c r="C275" s="12">
        <v>3.8179999999999999E-2</v>
      </c>
      <c r="D275" s="12">
        <v>3.8179999999999999E-2</v>
      </c>
      <c r="E275" s="12">
        <v>3.8179999999999999E-2</v>
      </c>
      <c r="F275" s="12">
        <v>3.8179999999999999E-2</v>
      </c>
      <c r="G275" s="12">
        <v>-9.3299999999999994E-2</v>
      </c>
    </row>
    <row r="276" spans="2:7" x14ac:dyDescent="0.35">
      <c r="B276" s="4">
        <v>37561</v>
      </c>
      <c r="C276" s="12">
        <v>4.2110000000000002E-2</v>
      </c>
      <c r="D276" s="12">
        <v>4.2110000000000002E-2</v>
      </c>
      <c r="E276" s="12">
        <v>4.2110000000000002E-2</v>
      </c>
      <c r="F276" s="12">
        <v>4.2110000000000002E-2</v>
      </c>
      <c r="G276" s="12">
        <v>8.1100000000000005E-2</v>
      </c>
    </row>
    <row r="277" spans="2:7" x14ac:dyDescent="0.35">
      <c r="B277" s="4">
        <v>37530</v>
      </c>
      <c r="C277" s="12">
        <v>3.8949999999999999E-2</v>
      </c>
      <c r="D277" s="12">
        <v>3.8949999999999999E-2</v>
      </c>
      <c r="E277" s="12">
        <v>3.8949999999999999E-2</v>
      </c>
      <c r="F277" s="12">
        <v>3.8949999999999999E-2</v>
      </c>
      <c r="G277" s="12">
        <v>8.1900000000000001E-2</v>
      </c>
    </row>
    <row r="278" spans="2:7" x14ac:dyDescent="0.35">
      <c r="B278" s="4">
        <v>37500</v>
      </c>
      <c r="C278" s="12">
        <v>3.6000000000000004E-2</v>
      </c>
      <c r="D278" s="12">
        <v>3.6000000000000004E-2</v>
      </c>
      <c r="E278" s="12">
        <v>3.6000000000000004E-2</v>
      </c>
      <c r="F278" s="12">
        <v>3.6000000000000004E-2</v>
      </c>
      <c r="G278" s="12">
        <v>-0.1283</v>
      </c>
    </row>
    <row r="279" spans="2:7" x14ac:dyDescent="0.35">
      <c r="B279" s="4">
        <v>37469</v>
      </c>
      <c r="C279" s="12">
        <v>4.1299999999999996E-2</v>
      </c>
      <c r="D279" s="12">
        <v>4.1299999999999996E-2</v>
      </c>
      <c r="E279" s="12">
        <v>4.1299999999999996E-2</v>
      </c>
      <c r="F279" s="12">
        <v>4.1299999999999996E-2</v>
      </c>
      <c r="G279" s="12">
        <v>-7.3800000000000004E-2</v>
      </c>
    </row>
    <row r="280" spans="2:7" x14ac:dyDescent="0.35">
      <c r="B280" s="4">
        <v>37438</v>
      </c>
      <c r="C280" s="12">
        <v>4.4589999999999998E-2</v>
      </c>
      <c r="D280" s="12">
        <v>4.4589999999999998E-2</v>
      </c>
      <c r="E280" s="12">
        <v>4.4589999999999998E-2</v>
      </c>
      <c r="F280" s="12">
        <v>4.4589999999999998E-2</v>
      </c>
      <c r="G280" s="12">
        <v>-7.2800000000000004E-2</v>
      </c>
    </row>
    <row r="281" spans="2:7" x14ac:dyDescent="0.35">
      <c r="B281" s="4">
        <v>37408</v>
      </c>
      <c r="C281" s="12">
        <v>4.8090000000000001E-2</v>
      </c>
      <c r="D281" s="12">
        <v>4.8090000000000001E-2</v>
      </c>
      <c r="E281" s="12">
        <v>4.8090000000000001E-2</v>
      </c>
      <c r="F281" s="12">
        <v>4.8090000000000001E-2</v>
      </c>
      <c r="G281" s="12">
        <v>-4.6800000000000001E-2</v>
      </c>
    </row>
    <row r="282" spans="2:7" x14ac:dyDescent="0.35">
      <c r="B282" s="4">
        <v>37377</v>
      </c>
      <c r="C282" s="12">
        <v>5.0450000000000002E-2</v>
      </c>
      <c r="D282" s="12">
        <v>5.0450000000000002E-2</v>
      </c>
      <c r="E282" s="12">
        <v>5.0450000000000002E-2</v>
      </c>
      <c r="F282" s="12">
        <v>5.0450000000000002E-2</v>
      </c>
      <c r="G282" s="12">
        <v>-8.6E-3</v>
      </c>
    </row>
    <row r="283" spans="2:7" x14ac:dyDescent="0.35">
      <c r="B283" s="4">
        <v>37347</v>
      </c>
      <c r="C283" s="12">
        <v>5.0890000000000005E-2</v>
      </c>
      <c r="D283" s="12">
        <v>5.0890000000000005E-2</v>
      </c>
      <c r="E283" s="12">
        <v>5.0890000000000005E-2</v>
      </c>
      <c r="F283" s="12">
        <v>5.0890000000000005E-2</v>
      </c>
      <c r="G283" s="12">
        <v>-5.8599999999999999E-2</v>
      </c>
    </row>
    <row r="284" spans="2:7" x14ac:dyDescent="0.35">
      <c r="B284" s="4">
        <v>37316</v>
      </c>
      <c r="C284" s="12">
        <v>5.4059999999999997E-2</v>
      </c>
      <c r="D284" s="12">
        <v>5.4059999999999997E-2</v>
      </c>
      <c r="E284" s="12">
        <v>5.4059999999999997E-2</v>
      </c>
      <c r="F284" s="12">
        <v>5.4059999999999997E-2</v>
      </c>
      <c r="G284" s="12">
        <v>0.10920000000000001</v>
      </c>
    </row>
    <row r="285" spans="2:7" x14ac:dyDescent="0.35">
      <c r="B285" s="4">
        <v>37288</v>
      </c>
      <c r="C285" s="12">
        <v>4.8739999999999999E-2</v>
      </c>
      <c r="D285" s="12">
        <v>4.8739999999999999E-2</v>
      </c>
      <c r="E285" s="12">
        <v>4.8739999999999999E-2</v>
      </c>
      <c r="F285" s="12">
        <v>4.8739999999999999E-2</v>
      </c>
      <c r="G285" s="12">
        <v>-3.4099999999999998E-2</v>
      </c>
    </row>
    <row r="286" spans="2:7" x14ac:dyDescent="0.35">
      <c r="B286" s="4">
        <v>37257</v>
      </c>
      <c r="C286" s="12">
        <v>5.0460000000000005E-2</v>
      </c>
      <c r="D286" s="12">
        <v>5.0460000000000005E-2</v>
      </c>
      <c r="E286" s="12">
        <v>5.0460000000000005E-2</v>
      </c>
      <c r="F286" s="12">
        <v>5.0460000000000005E-2</v>
      </c>
      <c r="G286" s="12">
        <v>3.3999999999999998E-3</v>
      </c>
    </row>
    <row r="287" spans="2:7" x14ac:dyDescent="0.35">
      <c r="B287" s="4">
        <v>37226</v>
      </c>
      <c r="C287" s="12">
        <v>5.0290000000000001E-2</v>
      </c>
      <c r="D287" s="12">
        <v>5.0290000000000001E-2</v>
      </c>
      <c r="E287" s="12">
        <v>5.0290000000000001E-2</v>
      </c>
      <c r="F287" s="12">
        <v>5.0290000000000001E-2</v>
      </c>
      <c r="G287" s="12">
        <v>5.7799999999999997E-2</v>
      </c>
    </row>
    <row r="288" spans="2:7" x14ac:dyDescent="0.35">
      <c r="B288" s="4">
        <v>37196</v>
      </c>
      <c r="C288" s="12">
        <v>4.7539999999999999E-2</v>
      </c>
      <c r="D288" s="12">
        <v>4.7539999999999999E-2</v>
      </c>
      <c r="E288" s="12">
        <v>4.7539999999999999E-2</v>
      </c>
      <c r="F288" s="12">
        <v>4.7539999999999999E-2</v>
      </c>
      <c r="G288" s="12">
        <v>0.1202</v>
      </c>
    </row>
    <row r="289" spans="2:7" x14ac:dyDescent="0.35">
      <c r="B289" s="4">
        <v>37165</v>
      </c>
      <c r="C289" s="12">
        <v>4.2439999999999999E-2</v>
      </c>
      <c r="D289" s="12">
        <v>4.2439999999999999E-2</v>
      </c>
      <c r="E289" s="12">
        <v>4.2439999999999999E-2</v>
      </c>
      <c r="F289" s="12">
        <v>4.2439999999999999E-2</v>
      </c>
      <c r="G289" s="12">
        <v>-7.5399999999999995E-2</v>
      </c>
    </row>
    <row r="290" spans="2:7" x14ac:dyDescent="0.35">
      <c r="B290" s="4">
        <v>37135</v>
      </c>
      <c r="C290" s="12">
        <v>4.5899999999999996E-2</v>
      </c>
      <c r="D290" s="12">
        <v>4.5899999999999996E-2</v>
      </c>
      <c r="E290" s="12">
        <v>4.5899999999999996E-2</v>
      </c>
      <c r="F290" s="12">
        <v>4.5899999999999996E-2</v>
      </c>
      <c r="G290" s="12">
        <v>-5.1700000000000003E-2</v>
      </c>
    </row>
    <row r="291" spans="2:7" x14ac:dyDescent="0.35">
      <c r="B291" s="4">
        <v>37104</v>
      </c>
      <c r="C291" s="12">
        <v>4.8399999999999999E-2</v>
      </c>
      <c r="D291" s="12">
        <v>4.8399999999999999E-2</v>
      </c>
      <c r="E291" s="12">
        <v>4.8399999999999999E-2</v>
      </c>
      <c r="F291" s="12">
        <v>4.8399999999999999E-2</v>
      </c>
      <c r="G291" s="12">
        <v>-4.2500000000000003E-2</v>
      </c>
    </row>
    <row r="292" spans="2:7" x14ac:dyDescent="0.35">
      <c r="B292" s="4">
        <v>37073</v>
      </c>
      <c r="C292" s="12">
        <v>5.0549999999999998E-2</v>
      </c>
      <c r="D292" s="12">
        <v>5.0549999999999998E-2</v>
      </c>
      <c r="E292" s="12">
        <v>5.0549999999999998E-2</v>
      </c>
      <c r="F292" s="12">
        <v>5.0549999999999998E-2</v>
      </c>
      <c r="G292" s="12">
        <v>-6.4600000000000005E-2</v>
      </c>
    </row>
    <row r="293" spans="2:7" x14ac:dyDescent="0.35">
      <c r="B293" s="4">
        <v>37043</v>
      </c>
      <c r="C293" s="12">
        <v>5.4039999999999998E-2</v>
      </c>
      <c r="D293" s="12">
        <v>5.4039999999999998E-2</v>
      </c>
      <c r="E293" s="12">
        <v>5.4039999999999998E-2</v>
      </c>
      <c r="F293" s="12">
        <v>5.4039999999999998E-2</v>
      </c>
      <c r="G293" s="12">
        <v>3.5000000000000001E-3</v>
      </c>
    </row>
    <row r="294" spans="2:7" x14ac:dyDescent="0.35">
      <c r="B294" s="4">
        <v>37012</v>
      </c>
      <c r="C294" s="12">
        <v>5.3849999999999995E-2</v>
      </c>
      <c r="D294" s="12">
        <v>5.3849999999999995E-2</v>
      </c>
      <c r="E294" s="12">
        <v>5.3849999999999995E-2</v>
      </c>
      <c r="F294" s="12">
        <v>5.3849999999999995E-2</v>
      </c>
      <c r="G294" s="12">
        <v>9.1999999999999998E-3</v>
      </c>
    </row>
    <row r="295" spans="2:7" x14ac:dyDescent="0.35">
      <c r="B295" s="4">
        <v>36982</v>
      </c>
      <c r="C295" s="12">
        <v>5.3360000000000005E-2</v>
      </c>
      <c r="D295" s="12">
        <v>5.3360000000000005E-2</v>
      </c>
      <c r="E295" s="12">
        <v>5.3360000000000005E-2</v>
      </c>
      <c r="F295" s="12">
        <v>5.3360000000000005E-2</v>
      </c>
      <c r="G295" s="12">
        <v>8.5699999999999998E-2</v>
      </c>
    </row>
    <row r="296" spans="2:7" x14ac:dyDescent="0.35">
      <c r="B296" s="4">
        <v>36951</v>
      </c>
      <c r="C296" s="12">
        <v>4.9149999999999999E-2</v>
      </c>
      <c r="D296" s="12">
        <v>4.9149999999999999E-2</v>
      </c>
      <c r="E296" s="12">
        <v>4.9149999999999999E-2</v>
      </c>
      <c r="F296" s="12">
        <v>4.9149999999999999E-2</v>
      </c>
      <c r="G296" s="12">
        <v>2.2000000000000001E-3</v>
      </c>
    </row>
    <row r="297" spans="2:7" x14ac:dyDescent="0.35">
      <c r="B297" s="4">
        <v>36923</v>
      </c>
      <c r="C297" s="12">
        <v>4.904E-2</v>
      </c>
      <c r="D297" s="12">
        <v>4.904E-2</v>
      </c>
      <c r="E297" s="12">
        <v>4.904E-2</v>
      </c>
      <c r="F297" s="12">
        <v>4.904E-2</v>
      </c>
      <c r="G297" s="12">
        <v>-4.07E-2</v>
      </c>
    </row>
    <row r="298" spans="2:7" x14ac:dyDescent="0.35">
      <c r="B298" s="4">
        <v>36892</v>
      </c>
      <c r="C298" s="12">
        <v>5.1119999999999999E-2</v>
      </c>
      <c r="D298" s="12">
        <v>5.1119999999999999E-2</v>
      </c>
      <c r="E298" s="12">
        <v>5.1119999999999999E-2</v>
      </c>
      <c r="F298" s="12">
        <v>5.1119999999999999E-2</v>
      </c>
      <c r="G298" s="12">
        <v>0</v>
      </c>
    </row>
    <row r="299" spans="2:7" x14ac:dyDescent="0.35">
      <c r="B299" s="4">
        <v>36861</v>
      </c>
      <c r="C299" s="12">
        <v>5.1119999999999999E-2</v>
      </c>
      <c r="D299" s="12">
        <v>5.1119999999999999E-2</v>
      </c>
      <c r="E299" s="12">
        <v>5.1119999999999999E-2</v>
      </c>
      <c r="F299" s="12">
        <v>5.1119999999999999E-2</v>
      </c>
      <c r="G299" s="12">
        <v>-6.6799999999999998E-2</v>
      </c>
    </row>
    <row r="300" spans="2:7" x14ac:dyDescent="0.35">
      <c r="B300" s="4">
        <v>36831</v>
      </c>
      <c r="C300" s="12">
        <v>5.4779999999999995E-2</v>
      </c>
      <c r="D300" s="12">
        <v>5.4779999999999995E-2</v>
      </c>
      <c r="E300" s="12">
        <v>5.4779999999999995E-2</v>
      </c>
      <c r="F300" s="12">
        <v>5.4779999999999995E-2</v>
      </c>
      <c r="G300" s="12">
        <v>-4.9099999999999998E-2</v>
      </c>
    </row>
    <row r="301" spans="2:7" x14ac:dyDescent="0.35">
      <c r="B301" s="4">
        <v>36800</v>
      </c>
      <c r="C301" s="12">
        <v>5.7610000000000001E-2</v>
      </c>
      <c r="D301" s="12">
        <v>5.7610000000000001E-2</v>
      </c>
      <c r="E301" s="12">
        <v>5.7610000000000001E-2</v>
      </c>
      <c r="F301" s="12">
        <v>5.7610000000000001E-2</v>
      </c>
      <c r="G301" s="12">
        <v>-8.0999999999999996E-3</v>
      </c>
    </row>
    <row r="302" spans="2:7" x14ac:dyDescent="0.35">
      <c r="B302" s="4">
        <v>36770</v>
      </c>
      <c r="C302" s="12">
        <v>5.808E-2</v>
      </c>
      <c r="D302" s="12">
        <v>5.808E-2</v>
      </c>
      <c r="E302" s="12">
        <v>5.808E-2</v>
      </c>
      <c r="F302" s="12">
        <v>5.808E-2</v>
      </c>
      <c r="G302" s="12">
        <v>1.38E-2</v>
      </c>
    </row>
    <row r="303" spans="2:7" x14ac:dyDescent="0.35">
      <c r="B303" s="4">
        <v>36739</v>
      </c>
      <c r="C303" s="12">
        <v>5.7290000000000001E-2</v>
      </c>
      <c r="D303" s="12">
        <v>5.7290000000000001E-2</v>
      </c>
      <c r="E303" s="12">
        <v>5.7290000000000001E-2</v>
      </c>
      <c r="F303" s="12">
        <v>5.7290000000000001E-2</v>
      </c>
      <c r="G303" s="12">
        <v>-5.1499999999999997E-2</v>
      </c>
    </row>
    <row r="304" spans="2:7" x14ac:dyDescent="0.35">
      <c r="B304" s="4">
        <v>36708</v>
      </c>
      <c r="C304" s="12">
        <v>6.0400000000000002E-2</v>
      </c>
      <c r="D304" s="12">
        <v>6.0400000000000002E-2</v>
      </c>
      <c r="E304" s="12">
        <v>6.0400000000000002E-2</v>
      </c>
      <c r="F304" s="12">
        <v>6.0400000000000002E-2</v>
      </c>
      <c r="G304" s="12">
        <v>2.2000000000000001E-3</v>
      </c>
    </row>
    <row r="305" spans="2:7" x14ac:dyDescent="0.35">
      <c r="B305" s="4">
        <v>36678</v>
      </c>
      <c r="C305" s="12">
        <v>6.0270000000000004E-2</v>
      </c>
      <c r="D305" s="12">
        <v>6.0270000000000004E-2</v>
      </c>
      <c r="E305" s="12">
        <v>6.0270000000000004E-2</v>
      </c>
      <c r="F305" s="12">
        <v>6.0270000000000004E-2</v>
      </c>
      <c r="G305" s="12">
        <v>-4.1099999999999998E-2</v>
      </c>
    </row>
    <row r="306" spans="2:7" x14ac:dyDescent="0.35">
      <c r="B306" s="4">
        <v>36647</v>
      </c>
      <c r="C306" s="12">
        <v>6.2850000000000003E-2</v>
      </c>
      <c r="D306" s="12">
        <v>6.2850000000000003E-2</v>
      </c>
      <c r="E306" s="12">
        <v>6.2850000000000003E-2</v>
      </c>
      <c r="F306" s="12">
        <v>6.2850000000000003E-2</v>
      </c>
      <c r="G306" s="12">
        <v>1.0800000000000001E-2</v>
      </c>
    </row>
    <row r="307" spans="2:7" x14ac:dyDescent="0.35">
      <c r="B307" s="4">
        <v>36617</v>
      </c>
      <c r="C307" s="12">
        <v>6.2179999999999999E-2</v>
      </c>
      <c r="D307" s="12">
        <v>6.2179999999999999E-2</v>
      </c>
      <c r="E307" s="12">
        <v>6.2179999999999999E-2</v>
      </c>
      <c r="F307" s="12">
        <v>6.2179999999999999E-2</v>
      </c>
      <c r="G307" s="12">
        <v>3.5999999999999997E-2</v>
      </c>
    </row>
    <row r="308" spans="2:7" x14ac:dyDescent="0.35">
      <c r="B308" s="4">
        <v>36586</v>
      </c>
      <c r="C308" s="12">
        <v>6.0019999999999997E-2</v>
      </c>
      <c r="D308" s="12">
        <v>6.0019999999999997E-2</v>
      </c>
      <c r="E308" s="12">
        <v>6.0019999999999997E-2</v>
      </c>
      <c r="F308" s="12">
        <v>6.0019999999999997E-2</v>
      </c>
      <c r="G308" s="12">
        <v>-6.3500000000000001E-2</v>
      </c>
    </row>
    <row r="309" spans="2:7" x14ac:dyDescent="0.35">
      <c r="B309" s="4">
        <v>36557</v>
      </c>
      <c r="C309" s="12">
        <v>6.4089999999999994E-2</v>
      </c>
      <c r="D309" s="12">
        <v>6.4089999999999994E-2</v>
      </c>
      <c r="E309" s="12">
        <v>6.4089999999999994E-2</v>
      </c>
      <c r="F309" s="12">
        <v>6.4089999999999994E-2</v>
      </c>
      <c r="G309" s="12">
        <v>-3.7999999999999999E-2</v>
      </c>
    </row>
    <row r="310" spans="2:7" x14ac:dyDescent="0.35">
      <c r="B310" s="4">
        <v>36526</v>
      </c>
      <c r="C310" s="12">
        <v>6.6619999999999999E-2</v>
      </c>
      <c r="D310" s="12">
        <v>6.6619999999999999E-2</v>
      </c>
      <c r="E310" s="12">
        <v>6.6619999999999999E-2</v>
      </c>
      <c r="F310" s="12">
        <v>6.6619999999999999E-2</v>
      </c>
      <c r="G310" s="12">
        <v>3.5299999999999998E-2</v>
      </c>
    </row>
    <row r="311" spans="2:7" x14ac:dyDescent="0.35">
      <c r="B311" s="4">
        <v>36495</v>
      </c>
      <c r="C311" s="12">
        <v>6.4349999999999991E-2</v>
      </c>
      <c r="D311" s="12">
        <v>6.4349999999999991E-2</v>
      </c>
      <c r="E311" s="12">
        <v>6.4349999999999991E-2</v>
      </c>
      <c r="F311" s="12">
        <v>6.4349999999999991E-2</v>
      </c>
      <c r="G311" s="12">
        <v>3.9100000000000003E-2</v>
      </c>
    </row>
    <row r="312" spans="2:7" x14ac:dyDescent="0.35">
      <c r="B312" s="4">
        <v>36465</v>
      </c>
      <c r="C312" s="12">
        <v>6.1929999999999999E-2</v>
      </c>
      <c r="D312" s="12">
        <v>6.1929999999999999E-2</v>
      </c>
      <c r="E312" s="12">
        <v>6.1929999999999999E-2</v>
      </c>
      <c r="F312" s="12">
        <v>6.1929999999999999E-2</v>
      </c>
      <c r="G312" s="12">
        <v>2.7400000000000001E-2</v>
      </c>
    </row>
    <row r="313" spans="2:7" x14ac:dyDescent="0.35">
      <c r="B313" s="4">
        <v>36434</v>
      </c>
      <c r="C313" s="12">
        <v>6.0279999999999993E-2</v>
      </c>
      <c r="D313" s="12">
        <v>6.0279999999999993E-2</v>
      </c>
      <c r="E313" s="12">
        <v>6.0279999999999993E-2</v>
      </c>
      <c r="F313" s="12">
        <v>6.0279999999999993E-2</v>
      </c>
      <c r="G313" s="12">
        <v>2.5000000000000001E-2</v>
      </c>
    </row>
    <row r="314" spans="2:7" x14ac:dyDescent="0.35">
      <c r="B314" s="4">
        <v>36404</v>
      </c>
      <c r="C314" s="12">
        <v>5.8810000000000001E-2</v>
      </c>
      <c r="D314" s="12">
        <v>5.8810000000000001E-2</v>
      </c>
      <c r="E314" s="12">
        <v>5.8810000000000001E-2</v>
      </c>
      <c r="F314" s="12">
        <v>5.8810000000000001E-2</v>
      </c>
      <c r="G314" s="12">
        <v>-1.5599999999999999E-2</v>
      </c>
    </row>
    <row r="315" spans="2:7" x14ac:dyDescent="0.35">
      <c r="B315" s="4">
        <v>36373</v>
      </c>
      <c r="C315" s="12">
        <v>5.9740000000000001E-2</v>
      </c>
      <c r="D315" s="12">
        <v>5.9740000000000001E-2</v>
      </c>
      <c r="E315" s="12">
        <v>5.9740000000000001E-2</v>
      </c>
      <c r="F315" s="12">
        <v>5.9740000000000001E-2</v>
      </c>
      <c r="G315" s="12">
        <v>1.2200000000000001E-2</v>
      </c>
    </row>
    <row r="316" spans="2:7" x14ac:dyDescent="0.35">
      <c r="B316" s="4">
        <v>36342</v>
      </c>
      <c r="C316" s="12">
        <v>5.9020000000000003E-2</v>
      </c>
      <c r="D316" s="12">
        <v>5.9020000000000003E-2</v>
      </c>
      <c r="E316" s="12">
        <v>5.9020000000000003E-2</v>
      </c>
      <c r="F316" s="12">
        <v>5.9020000000000003E-2</v>
      </c>
      <c r="G316" s="12">
        <v>2.0199999999999999E-2</v>
      </c>
    </row>
    <row r="317" spans="2:7" x14ac:dyDescent="0.35">
      <c r="B317" s="4">
        <v>36312</v>
      </c>
      <c r="C317" s="12">
        <v>5.7849999999999999E-2</v>
      </c>
      <c r="D317" s="12">
        <v>5.7849999999999999E-2</v>
      </c>
      <c r="E317" s="12">
        <v>5.7849999999999999E-2</v>
      </c>
      <c r="F317" s="12">
        <v>5.7849999999999999E-2</v>
      </c>
      <c r="G317" s="12">
        <v>2.86E-2</v>
      </c>
    </row>
    <row r="318" spans="2:7" x14ac:dyDescent="0.35">
      <c r="B318" s="4">
        <v>36281</v>
      </c>
      <c r="C318" s="12">
        <v>5.6239999999999998E-2</v>
      </c>
      <c r="D318" s="12">
        <v>5.6239999999999998E-2</v>
      </c>
      <c r="E318" s="12">
        <v>5.6239999999999998E-2</v>
      </c>
      <c r="F318" s="12">
        <v>5.6239999999999998E-2</v>
      </c>
      <c r="G318" s="12">
        <v>5.1200000000000002E-2</v>
      </c>
    </row>
    <row r="319" spans="2:7" x14ac:dyDescent="0.35">
      <c r="B319" s="4">
        <v>36251</v>
      </c>
      <c r="C319" s="12">
        <v>5.3499999999999999E-2</v>
      </c>
      <c r="D319" s="12">
        <v>5.3499999999999999E-2</v>
      </c>
      <c r="E319" s="12">
        <v>5.3499999999999999E-2</v>
      </c>
      <c r="F319" s="12">
        <v>5.3499999999999999E-2</v>
      </c>
      <c r="G319" s="12">
        <v>2.06E-2</v>
      </c>
    </row>
    <row r="320" spans="2:7" x14ac:dyDescent="0.35">
      <c r="B320" s="4">
        <v>36220</v>
      </c>
      <c r="C320" s="12">
        <v>5.2420000000000001E-2</v>
      </c>
      <c r="D320" s="12">
        <v>5.2420000000000001E-2</v>
      </c>
      <c r="E320" s="12">
        <v>5.2420000000000001E-2</v>
      </c>
      <c r="F320" s="12">
        <v>5.2420000000000001E-2</v>
      </c>
      <c r="G320" s="12">
        <v>-9.7999999999999997E-3</v>
      </c>
    </row>
    <row r="321" spans="2:7" x14ac:dyDescent="0.35">
      <c r="B321" s="4">
        <v>36192</v>
      </c>
      <c r="C321" s="12">
        <v>5.2939999999999994E-2</v>
      </c>
      <c r="D321" s="12">
        <v>5.2939999999999994E-2</v>
      </c>
      <c r="E321" s="12">
        <v>5.2939999999999994E-2</v>
      </c>
      <c r="F321" s="12">
        <v>5.2939999999999994E-2</v>
      </c>
      <c r="G321" s="12">
        <v>0.13780000000000001</v>
      </c>
    </row>
    <row r="322" spans="2:7" x14ac:dyDescent="0.35">
      <c r="B322" s="4">
        <v>36161</v>
      </c>
      <c r="C322" s="12">
        <v>4.6529999999999995E-2</v>
      </c>
      <c r="D322" s="12">
        <v>4.6529999999999995E-2</v>
      </c>
      <c r="E322" s="12">
        <v>4.6529999999999995E-2</v>
      </c>
      <c r="F322" s="12">
        <v>4.6529999999999995E-2</v>
      </c>
      <c r="G322" s="12">
        <v>-1.1000000000000001E-3</v>
      </c>
    </row>
    <row r="323" spans="2:7" x14ac:dyDescent="0.35">
      <c r="B323" s="4">
        <v>36130</v>
      </c>
      <c r="C323" s="12">
        <v>4.6580000000000003E-2</v>
      </c>
      <c r="D323" s="12">
        <v>4.6580000000000003E-2</v>
      </c>
      <c r="E323" s="12">
        <v>4.6580000000000003E-2</v>
      </c>
      <c r="F323" s="12">
        <v>4.6580000000000003E-2</v>
      </c>
      <c r="G323" s="12">
        <v>-1.3599999999999999E-2</v>
      </c>
    </row>
    <row r="324" spans="2:7" x14ac:dyDescent="0.35">
      <c r="B324" s="4">
        <v>36100</v>
      </c>
      <c r="C324" s="12">
        <v>4.7220000000000005E-2</v>
      </c>
      <c r="D324" s="12">
        <v>4.7220000000000005E-2</v>
      </c>
      <c r="E324" s="12">
        <v>4.7220000000000005E-2</v>
      </c>
      <c r="F324" s="12">
        <v>4.7220000000000005E-2</v>
      </c>
      <c r="G324" s="12">
        <v>2.5899999999999999E-2</v>
      </c>
    </row>
    <row r="325" spans="2:7" x14ac:dyDescent="0.35">
      <c r="B325" s="4">
        <v>36069</v>
      </c>
      <c r="C325" s="12">
        <v>4.6029999999999995E-2</v>
      </c>
      <c r="D325" s="12">
        <v>4.6029999999999995E-2</v>
      </c>
      <c r="E325" s="12">
        <v>4.6029999999999995E-2</v>
      </c>
      <c r="F325" s="12">
        <v>4.6029999999999995E-2</v>
      </c>
      <c r="G325" s="12">
        <v>4.0899999999999999E-2</v>
      </c>
    </row>
    <row r="326" spans="2:7" x14ac:dyDescent="0.35">
      <c r="B326" s="4">
        <v>36039</v>
      </c>
      <c r="C326" s="12">
        <v>4.4219999999999995E-2</v>
      </c>
      <c r="D326" s="12">
        <v>4.4219999999999995E-2</v>
      </c>
      <c r="E326" s="12">
        <v>4.4219999999999995E-2</v>
      </c>
      <c r="F326" s="12">
        <v>4.4219999999999995E-2</v>
      </c>
      <c r="G326" s="12">
        <v>-0.124</v>
      </c>
    </row>
    <row r="327" spans="2:7" x14ac:dyDescent="0.35">
      <c r="B327" s="4">
        <v>36008</v>
      </c>
      <c r="C327" s="12">
        <v>5.0479999999999997E-2</v>
      </c>
      <c r="D327" s="12">
        <v>5.0479999999999997E-2</v>
      </c>
      <c r="E327" s="12">
        <v>5.0479999999999997E-2</v>
      </c>
      <c r="F327" s="12">
        <v>5.0479999999999997E-2</v>
      </c>
      <c r="G327" s="12">
        <v>-8.1199999999999994E-2</v>
      </c>
    </row>
    <row r="328" spans="2:7" x14ac:dyDescent="0.35">
      <c r="B328" s="4">
        <v>35977</v>
      </c>
      <c r="C328" s="12">
        <v>5.4939999999999996E-2</v>
      </c>
      <c r="D328" s="12">
        <v>5.4939999999999996E-2</v>
      </c>
      <c r="E328" s="12">
        <v>5.4939999999999996E-2</v>
      </c>
      <c r="F328" s="12">
        <v>5.4939999999999996E-2</v>
      </c>
      <c r="G328" s="12">
        <v>8.8000000000000005E-3</v>
      </c>
    </row>
    <row r="329" spans="2:7" x14ac:dyDescent="0.35">
      <c r="B329" s="4">
        <v>35947</v>
      </c>
      <c r="C329" s="12">
        <v>5.4459999999999995E-2</v>
      </c>
      <c r="D329" s="12">
        <v>5.4459999999999995E-2</v>
      </c>
      <c r="E329" s="12">
        <v>5.4459999999999995E-2</v>
      </c>
      <c r="F329" s="12">
        <v>5.4459999999999995E-2</v>
      </c>
      <c r="G329" s="12">
        <v>-2.0199999999999999E-2</v>
      </c>
    </row>
    <row r="330" spans="2:7" x14ac:dyDescent="0.35">
      <c r="B330" s="4">
        <v>35916</v>
      </c>
      <c r="C330" s="12">
        <v>5.5579999999999997E-2</v>
      </c>
      <c r="D330" s="12">
        <v>5.5579999999999997E-2</v>
      </c>
      <c r="E330" s="12">
        <v>5.5579999999999997E-2</v>
      </c>
      <c r="F330" s="12">
        <v>5.5579999999999997E-2</v>
      </c>
      <c r="G330" s="12">
        <v>-4.4999999999999998E-2</v>
      </c>
    </row>
    <row r="331" spans="2:7" x14ac:dyDescent="0.35">
      <c r="B331" s="4">
        <v>35886</v>
      </c>
      <c r="C331" s="12">
        <v>5.8200000000000002E-2</v>
      </c>
      <c r="D331" s="12">
        <v>5.8200000000000002E-2</v>
      </c>
      <c r="E331" s="12">
        <v>5.8200000000000002E-2</v>
      </c>
      <c r="F331" s="12">
        <v>5.8200000000000002E-2</v>
      </c>
      <c r="G331" s="12">
        <v>2.86E-2</v>
      </c>
    </row>
    <row r="332" spans="2:7" x14ac:dyDescent="0.35">
      <c r="B332" s="4">
        <v>35855</v>
      </c>
      <c r="C332" s="12">
        <v>5.6580000000000005E-2</v>
      </c>
      <c r="D332" s="12">
        <v>5.6580000000000005E-2</v>
      </c>
      <c r="E332" s="12">
        <v>5.6580000000000005E-2</v>
      </c>
      <c r="F332" s="12">
        <v>5.6580000000000005E-2</v>
      </c>
      <c r="G332" s="12">
        <v>6.0000000000000001E-3</v>
      </c>
    </row>
    <row r="333" spans="2:7" x14ac:dyDescent="0.35">
      <c r="B333" s="4">
        <v>35827</v>
      </c>
      <c r="C333" s="12">
        <v>5.6239999999999998E-2</v>
      </c>
      <c r="D333" s="12">
        <v>5.6239999999999998E-2</v>
      </c>
      <c r="E333" s="12">
        <v>5.6239999999999998E-2</v>
      </c>
      <c r="F333" s="12">
        <v>5.6239999999999998E-2</v>
      </c>
      <c r="G333" s="12">
        <v>1.9599999999999999E-2</v>
      </c>
    </row>
    <row r="334" spans="2:7" x14ac:dyDescent="0.35">
      <c r="B334" s="4">
        <v>35796</v>
      </c>
      <c r="C334" s="12">
        <v>5.5160000000000001E-2</v>
      </c>
      <c r="D334" s="12">
        <v>5.5160000000000001E-2</v>
      </c>
      <c r="E334" s="12">
        <v>5.5160000000000001E-2</v>
      </c>
      <c r="F334" s="12">
        <v>5.5160000000000001E-2</v>
      </c>
      <c r="G334" s="12">
        <v>-3.9699999999999999E-2</v>
      </c>
    </row>
    <row r="335" spans="2:7" x14ac:dyDescent="0.35">
      <c r="B335" s="4">
        <v>35765</v>
      </c>
      <c r="C335" s="12">
        <v>5.7439999999999998E-2</v>
      </c>
      <c r="D335" s="12">
        <v>5.7439999999999998E-2</v>
      </c>
      <c r="E335" s="12">
        <v>5.7439999999999998E-2</v>
      </c>
      <c r="F335" s="12">
        <v>5.7439999999999998E-2</v>
      </c>
      <c r="G335" s="12">
        <v>-2.3099999999999999E-2</v>
      </c>
    </row>
    <row r="336" spans="2:7" x14ac:dyDescent="0.35">
      <c r="B336" s="4">
        <v>35735</v>
      </c>
      <c r="C336" s="12">
        <v>5.8799999999999998E-2</v>
      </c>
      <c r="D336" s="12">
        <v>5.8799999999999998E-2</v>
      </c>
      <c r="E336" s="12">
        <v>5.8799999999999998E-2</v>
      </c>
      <c r="F336" s="12">
        <v>5.8799999999999998E-2</v>
      </c>
      <c r="G336" s="12">
        <v>8.3999999999999995E-3</v>
      </c>
    </row>
    <row r="337" spans="2:7" x14ac:dyDescent="0.35">
      <c r="B337" s="4">
        <v>35704</v>
      </c>
      <c r="C337" s="12">
        <v>5.8310000000000001E-2</v>
      </c>
      <c r="D337" s="12">
        <v>5.8310000000000001E-2</v>
      </c>
      <c r="E337" s="12">
        <v>5.8310000000000001E-2</v>
      </c>
      <c r="F337" s="12">
        <v>5.8310000000000001E-2</v>
      </c>
      <c r="G337" s="12">
        <v>-4.4600000000000001E-2</v>
      </c>
    </row>
    <row r="338" spans="2:7" x14ac:dyDescent="0.35">
      <c r="B338" s="4">
        <v>35674</v>
      </c>
      <c r="C338" s="12">
        <v>6.1030000000000001E-2</v>
      </c>
      <c r="D338" s="12">
        <v>6.1030000000000001E-2</v>
      </c>
      <c r="E338" s="12">
        <v>6.1030000000000001E-2</v>
      </c>
      <c r="F338" s="12">
        <v>6.1030000000000001E-2</v>
      </c>
      <c r="G338" s="12">
        <v>-3.7199999999999997E-2</v>
      </c>
    </row>
    <row r="339" spans="2:7" x14ac:dyDescent="0.35">
      <c r="B339" s="4">
        <v>35643</v>
      </c>
      <c r="C339" s="12">
        <v>6.3390000000000002E-2</v>
      </c>
      <c r="D339" s="12">
        <v>6.3390000000000002E-2</v>
      </c>
      <c r="E339" s="12">
        <v>6.3390000000000002E-2</v>
      </c>
      <c r="F339" s="12">
        <v>6.3390000000000002E-2</v>
      </c>
      <c r="G339" s="12">
        <v>5.4199999999999998E-2</v>
      </c>
    </row>
    <row r="340" spans="2:7" x14ac:dyDescent="0.35">
      <c r="B340" s="4">
        <v>35612</v>
      </c>
      <c r="C340" s="12">
        <v>6.0129999999999996E-2</v>
      </c>
      <c r="D340" s="12">
        <v>6.0129999999999996E-2</v>
      </c>
      <c r="E340" s="12">
        <v>6.0129999999999996E-2</v>
      </c>
      <c r="F340" s="12">
        <v>6.0129999999999996E-2</v>
      </c>
      <c r="G340" s="12">
        <v>-7.5200000000000003E-2</v>
      </c>
    </row>
    <row r="341" spans="2:7" x14ac:dyDescent="0.35">
      <c r="B341" s="4">
        <v>35582</v>
      </c>
      <c r="C341" s="12">
        <v>6.5019999999999994E-2</v>
      </c>
      <c r="D341" s="12">
        <v>6.5019999999999994E-2</v>
      </c>
      <c r="E341" s="12">
        <v>6.5019999999999994E-2</v>
      </c>
      <c r="F341" s="12">
        <v>6.5019999999999994E-2</v>
      </c>
      <c r="G341" s="12">
        <v>-2.4199999999999999E-2</v>
      </c>
    </row>
    <row r="342" spans="2:7" x14ac:dyDescent="0.35">
      <c r="B342" s="4">
        <v>35551</v>
      </c>
      <c r="C342" s="12">
        <v>6.6630000000000009E-2</v>
      </c>
      <c r="D342" s="12">
        <v>6.6630000000000009E-2</v>
      </c>
      <c r="E342" s="12">
        <v>6.6630000000000009E-2</v>
      </c>
      <c r="F342" s="12">
        <v>6.6630000000000009E-2</v>
      </c>
      <c r="G342" s="12">
        <v>-7.7000000000000002E-3</v>
      </c>
    </row>
    <row r="343" spans="2:7" x14ac:dyDescent="0.35">
      <c r="B343" s="4">
        <v>35521</v>
      </c>
      <c r="C343" s="12">
        <v>6.7150000000000001E-2</v>
      </c>
      <c r="D343" s="12">
        <v>6.7150000000000001E-2</v>
      </c>
      <c r="E343" s="12">
        <v>6.7150000000000001E-2</v>
      </c>
      <c r="F343" s="12">
        <v>6.7150000000000001E-2</v>
      </c>
      <c r="G343" s="12">
        <v>-2.7799999999999998E-2</v>
      </c>
    </row>
    <row r="344" spans="2:7" x14ac:dyDescent="0.35">
      <c r="B344" s="4">
        <v>35490</v>
      </c>
      <c r="C344" s="12">
        <v>6.9070000000000006E-2</v>
      </c>
      <c r="D344" s="12">
        <v>6.9070000000000006E-2</v>
      </c>
      <c r="E344" s="12">
        <v>6.9070000000000006E-2</v>
      </c>
      <c r="F344" s="12">
        <v>6.9070000000000006E-2</v>
      </c>
      <c r="G344" s="12">
        <v>5.3499999999999999E-2</v>
      </c>
    </row>
    <row r="345" spans="2:7" x14ac:dyDescent="0.35">
      <c r="B345" s="4">
        <v>35462</v>
      </c>
      <c r="C345" s="12">
        <v>6.5560000000000007E-2</v>
      </c>
      <c r="D345" s="12">
        <v>6.5560000000000007E-2</v>
      </c>
      <c r="E345" s="12">
        <v>6.5560000000000007E-2</v>
      </c>
      <c r="F345" s="12">
        <v>6.5560000000000007E-2</v>
      </c>
      <c r="G345" s="12">
        <v>8.2000000000000007E-3</v>
      </c>
    </row>
    <row r="346" spans="2:7" x14ac:dyDescent="0.35">
      <c r="B346" s="4">
        <v>35431</v>
      </c>
      <c r="C346" s="12">
        <v>6.5030000000000004E-2</v>
      </c>
      <c r="D346" s="12">
        <v>6.5030000000000004E-2</v>
      </c>
      <c r="E346" s="12">
        <v>6.5030000000000004E-2</v>
      </c>
      <c r="F346" s="12">
        <v>6.5030000000000004E-2</v>
      </c>
      <c r="G346" s="12">
        <v>1.15E-2</v>
      </c>
    </row>
    <row r="347" spans="2:7" x14ac:dyDescent="0.35">
      <c r="B347" s="4">
        <v>35400</v>
      </c>
      <c r="C347" s="12">
        <v>6.429E-2</v>
      </c>
      <c r="D347" s="12">
        <v>6.429E-2</v>
      </c>
      <c r="E347" s="12">
        <v>6.429E-2</v>
      </c>
      <c r="F347" s="12">
        <v>6.429E-2</v>
      </c>
      <c r="G347" s="12">
        <v>6.3E-2</v>
      </c>
    </row>
    <row r="348" spans="2:7" x14ac:dyDescent="0.35">
      <c r="B348" s="4">
        <v>35370</v>
      </c>
      <c r="C348" s="12">
        <v>6.0479999999999999E-2</v>
      </c>
      <c r="D348" s="12">
        <v>6.0479999999999999E-2</v>
      </c>
      <c r="E348" s="12">
        <v>6.0479999999999999E-2</v>
      </c>
      <c r="F348" s="12">
        <v>6.0479999999999999E-2</v>
      </c>
      <c r="G348" s="12">
        <v>-4.6199999999999998E-2</v>
      </c>
    </row>
    <row r="349" spans="2:7" x14ac:dyDescent="0.35">
      <c r="B349" s="4">
        <v>35339</v>
      </c>
      <c r="C349" s="12">
        <v>6.3410000000000008E-2</v>
      </c>
      <c r="D349" s="12">
        <v>6.3410000000000008E-2</v>
      </c>
      <c r="E349" s="12">
        <v>6.3410000000000008E-2</v>
      </c>
      <c r="F349" s="12">
        <v>6.3410000000000008E-2</v>
      </c>
      <c r="G349" s="12">
        <v>-5.3999999999999999E-2</v>
      </c>
    </row>
    <row r="350" spans="2:7" x14ac:dyDescent="0.35">
      <c r="B350" s="4">
        <v>35309</v>
      </c>
      <c r="C350" s="12">
        <v>6.7030000000000006E-2</v>
      </c>
      <c r="D350" s="12">
        <v>6.7030000000000006E-2</v>
      </c>
      <c r="E350" s="12">
        <v>6.7030000000000006E-2</v>
      </c>
      <c r="F350" s="12">
        <v>6.7030000000000006E-2</v>
      </c>
      <c r="G350" s="12">
        <v>-3.4799999999999998E-2</v>
      </c>
    </row>
    <row r="351" spans="2:7" x14ac:dyDescent="0.35">
      <c r="B351" s="4">
        <v>35278</v>
      </c>
      <c r="C351" s="12">
        <v>6.9449999999999998E-2</v>
      </c>
      <c r="D351" s="12">
        <v>6.9449999999999998E-2</v>
      </c>
      <c r="E351" s="12">
        <v>6.9449999999999998E-2</v>
      </c>
      <c r="F351" s="12">
        <v>6.9449999999999998E-2</v>
      </c>
      <c r="G351" s="12">
        <v>2.1600000000000001E-2</v>
      </c>
    </row>
    <row r="352" spans="2:7" x14ac:dyDescent="0.35">
      <c r="B352" s="4">
        <v>35247</v>
      </c>
      <c r="C352" s="12">
        <v>6.7979999999999999E-2</v>
      </c>
      <c r="D352" s="12">
        <v>6.7979999999999999E-2</v>
      </c>
      <c r="E352" s="12">
        <v>6.7979999999999999E-2</v>
      </c>
      <c r="F352" s="12">
        <v>6.7979999999999999E-2</v>
      </c>
      <c r="G352" s="12">
        <v>1.2200000000000001E-2</v>
      </c>
    </row>
    <row r="353" spans="2:7" x14ac:dyDescent="0.35">
      <c r="B353" s="4">
        <v>35217</v>
      </c>
      <c r="C353" s="12">
        <v>6.7159999999999997E-2</v>
      </c>
      <c r="D353" s="12">
        <v>6.7159999999999997E-2</v>
      </c>
      <c r="E353" s="12">
        <v>6.7159999999999997E-2</v>
      </c>
      <c r="F353" s="12">
        <v>6.7159999999999997E-2</v>
      </c>
      <c r="G353" s="12">
        <v>-1.9300000000000001E-2</v>
      </c>
    </row>
    <row r="354" spans="2:7" x14ac:dyDescent="0.35">
      <c r="B354" s="4">
        <v>35186</v>
      </c>
      <c r="C354" s="12">
        <v>6.8479999999999999E-2</v>
      </c>
      <c r="D354" s="12">
        <v>6.8479999999999999E-2</v>
      </c>
      <c r="E354" s="12">
        <v>6.8479999999999999E-2</v>
      </c>
      <c r="F354" s="12">
        <v>6.8479999999999999E-2</v>
      </c>
      <c r="G354" s="12">
        <v>2.53E-2</v>
      </c>
    </row>
    <row r="355" spans="2:7" x14ac:dyDescent="0.35">
      <c r="B355" s="4">
        <v>35156</v>
      </c>
      <c r="C355" s="12">
        <v>6.6790000000000002E-2</v>
      </c>
      <c r="D355" s="12">
        <v>6.6790000000000002E-2</v>
      </c>
      <c r="E355" s="12">
        <v>6.6790000000000002E-2</v>
      </c>
      <c r="F355" s="12">
        <v>6.6790000000000002E-2</v>
      </c>
      <c r="G355" s="12">
        <v>5.45E-2</v>
      </c>
    </row>
    <row r="356" spans="2:7" x14ac:dyDescent="0.35">
      <c r="B356" s="4">
        <v>35125</v>
      </c>
      <c r="C356" s="12">
        <v>6.3339999999999994E-2</v>
      </c>
      <c r="D356" s="12">
        <v>6.3339999999999994E-2</v>
      </c>
      <c r="E356" s="12">
        <v>6.3339999999999994E-2</v>
      </c>
      <c r="F356" s="12">
        <v>6.3339999999999994E-2</v>
      </c>
      <c r="G356" s="12">
        <v>3.7900000000000003E-2</v>
      </c>
    </row>
    <row r="357" spans="2:7" x14ac:dyDescent="0.35">
      <c r="B357" s="4">
        <v>35096</v>
      </c>
      <c r="C357" s="12">
        <v>6.1030000000000001E-2</v>
      </c>
      <c r="D357" s="12">
        <v>6.1030000000000001E-2</v>
      </c>
      <c r="E357" s="12">
        <v>6.1030000000000001E-2</v>
      </c>
      <c r="F357" s="12">
        <v>6.1030000000000001E-2</v>
      </c>
      <c r="G357" s="12">
        <v>9.4500000000000001E-2</v>
      </c>
    </row>
    <row r="358" spans="2:7" x14ac:dyDescent="0.35">
      <c r="B358" s="4">
        <v>35065</v>
      </c>
      <c r="C358" s="12">
        <v>5.5759999999999997E-2</v>
      </c>
      <c r="D358" s="12">
        <v>5.5759999999999997E-2</v>
      </c>
      <c r="E358" s="12">
        <v>5.5759999999999997E-2</v>
      </c>
      <c r="F358" s="12">
        <v>5.5759999999999997E-2</v>
      </c>
      <c r="G358" s="12">
        <v>2.0000000000000001E-4</v>
      </c>
    </row>
    <row r="359" spans="2:7" x14ac:dyDescent="0.35">
      <c r="B359" s="4">
        <v>35034</v>
      </c>
      <c r="C359" s="12">
        <v>5.5750000000000001E-2</v>
      </c>
      <c r="D359" s="12">
        <v>5.5750000000000001E-2</v>
      </c>
      <c r="E359" s="12">
        <v>5.5750000000000001E-2</v>
      </c>
      <c r="F359" s="12">
        <v>5.5750000000000001E-2</v>
      </c>
      <c r="G359" s="12">
        <v>-2.9600000000000001E-2</v>
      </c>
    </row>
    <row r="360" spans="2:7" x14ac:dyDescent="0.35">
      <c r="B360" s="4">
        <v>35004</v>
      </c>
      <c r="C360" s="12">
        <v>5.7450000000000001E-2</v>
      </c>
      <c r="D360" s="12">
        <v>5.7450000000000001E-2</v>
      </c>
      <c r="E360" s="12">
        <v>5.7450000000000001E-2</v>
      </c>
      <c r="F360" s="12">
        <v>5.7450000000000001E-2</v>
      </c>
      <c r="G360" s="12">
        <v>-4.6300000000000001E-2</v>
      </c>
    </row>
    <row r="361" spans="2:7" x14ac:dyDescent="0.35">
      <c r="B361" s="4">
        <v>34973</v>
      </c>
      <c r="C361" s="12">
        <v>6.0240000000000002E-2</v>
      </c>
      <c r="D361" s="12">
        <v>6.0240000000000002E-2</v>
      </c>
      <c r="E361" s="12">
        <v>6.0240000000000002E-2</v>
      </c>
      <c r="F361" s="12">
        <v>6.0240000000000002E-2</v>
      </c>
      <c r="G361" s="12">
        <v>-2.5600000000000001E-2</v>
      </c>
    </row>
    <row r="362" spans="2:7" x14ac:dyDescent="0.35">
      <c r="B362" s="4">
        <v>34943</v>
      </c>
      <c r="C362" s="12">
        <v>6.1820000000000007E-2</v>
      </c>
      <c r="D362" s="12">
        <v>6.1820000000000007E-2</v>
      </c>
      <c r="E362" s="12">
        <v>6.1820000000000007E-2</v>
      </c>
      <c r="F362" s="12">
        <v>6.1820000000000007E-2</v>
      </c>
      <c r="G362" s="12">
        <v>-1.6500000000000001E-2</v>
      </c>
    </row>
    <row r="363" spans="2:7" x14ac:dyDescent="0.35">
      <c r="B363" s="4">
        <v>34912</v>
      </c>
      <c r="C363" s="12">
        <v>6.2859999999999999E-2</v>
      </c>
      <c r="D363" s="12">
        <v>6.2859999999999999E-2</v>
      </c>
      <c r="E363" s="12">
        <v>6.2859999999999999E-2</v>
      </c>
      <c r="F363" s="12">
        <v>6.2859999999999999E-2</v>
      </c>
      <c r="G363" s="12">
        <v>-2.1499999999999998E-2</v>
      </c>
    </row>
    <row r="364" spans="2:7" x14ac:dyDescent="0.35">
      <c r="B364" s="4">
        <v>34881</v>
      </c>
      <c r="C364" s="12">
        <v>6.4240000000000005E-2</v>
      </c>
      <c r="D364" s="12">
        <v>6.4240000000000005E-2</v>
      </c>
      <c r="E364" s="12">
        <v>6.4240000000000005E-2</v>
      </c>
      <c r="F364" s="12">
        <v>6.4240000000000005E-2</v>
      </c>
      <c r="G364" s="12">
        <v>3.5000000000000003E-2</v>
      </c>
    </row>
    <row r="365" spans="2:7" x14ac:dyDescent="0.35">
      <c r="B365" s="4">
        <v>34851</v>
      </c>
      <c r="C365" s="12">
        <v>6.207E-2</v>
      </c>
      <c r="D365" s="12">
        <v>6.207E-2</v>
      </c>
      <c r="E365" s="12">
        <v>6.207E-2</v>
      </c>
      <c r="F365" s="12">
        <v>6.207E-2</v>
      </c>
      <c r="G365" s="12">
        <v>-1.26E-2</v>
      </c>
    </row>
    <row r="366" spans="2:7" x14ac:dyDescent="0.35">
      <c r="B366" s="4">
        <v>34820</v>
      </c>
      <c r="C366" s="12">
        <v>6.2859999999999999E-2</v>
      </c>
      <c r="D366" s="12">
        <v>6.2859999999999999E-2</v>
      </c>
      <c r="E366" s="12">
        <v>6.2859999999999999E-2</v>
      </c>
      <c r="F366" s="12">
        <v>6.2859999999999999E-2</v>
      </c>
      <c r="G366" s="12">
        <v>-0.109</v>
      </c>
    </row>
    <row r="367" spans="2:7" x14ac:dyDescent="0.35">
      <c r="B367" s="4">
        <v>34790</v>
      </c>
      <c r="C367" s="12">
        <v>7.0550000000000002E-2</v>
      </c>
      <c r="D367" s="12">
        <v>7.0550000000000002E-2</v>
      </c>
      <c r="E367" s="12">
        <v>7.0550000000000002E-2</v>
      </c>
      <c r="F367" s="12">
        <v>7.0550000000000002E-2</v>
      </c>
      <c r="G367" s="12">
        <v>-1.9900000000000001E-2</v>
      </c>
    </row>
    <row r="368" spans="2:7" x14ac:dyDescent="0.35">
      <c r="B368" s="4">
        <v>34759</v>
      </c>
      <c r="C368" s="12">
        <v>7.1980000000000002E-2</v>
      </c>
      <c r="D368" s="12">
        <v>7.1980000000000002E-2</v>
      </c>
      <c r="E368" s="12">
        <v>7.1980000000000002E-2</v>
      </c>
      <c r="F368" s="12">
        <v>7.1980000000000002E-2</v>
      </c>
      <c r="G368" s="12">
        <v>-1E-3</v>
      </c>
    </row>
    <row r="369" spans="2:7" x14ac:dyDescent="0.35">
      <c r="B369" s="4">
        <v>34731</v>
      </c>
      <c r="C369" s="12">
        <v>7.2050000000000003E-2</v>
      </c>
      <c r="D369" s="12">
        <v>7.2050000000000003E-2</v>
      </c>
      <c r="E369" s="12">
        <v>7.2050000000000003E-2</v>
      </c>
      <c r="F369" s="12">
        <v>7.2050000000000003E-2</v>
      </c>
      <c r="G369" s="12">
        <v>-4.9299999999999997E-2</v>
      </c>
    </row>
    <row r="370" spans="2:7" x14ac:dyDescent="0.35">
      <c r="B370" s="4">
        <v>34700</v>
      </c>
      <c r="C370" s="12">
        <v>7.5789999999999996E-2</v>
      </c>
      <c r="D370" s="12">
        <v>7.5789999999999996E-2</v>
      </c>
      <c r="E370" s="12">
        <v>7.5789999999999996E-2</v>
      </c>
      <c r="F370" s="12">
        <v>7.5789999999999996E-2</v>
      </c>
      <c r="G370" s="12">
        <v>-3.2199999999999999E-2</v>
      </c>
    </row>
    <row r="371" spans="2:7" x14ac:dyDescent="0.35">
      <c r="B371" s="4">
        <v>34669</v>
      </c>
      <c r="C371" s="12">
        <v>7.8310000000000005E-2</v>
      </c>
      <c r="D371" s="12">
        <v>7.8310000000000005E-2</v>
      </c>
      <c r="E371" s="12">
        <v>7.8310000000000005E-2</v>
      </c>
      <c r="F371" s="12">
        <v>7.8310000000000005E-2</v>
      </c>
      <c r="G371" s="12">
        <v>-9.4999999999999998E-3</v>
      </c>
    </row>
    <row r="372" spans="2:7" x14ac:dyDescent="0.35">
      <c r="B372" s="4">
        <v>34639</v>
      </c>
      <c r="C372" s="12">
        <v>7.9059999999999991E-2</v>
      </c>
      <c r="D372" s="12">
        <v>7.9059999999999991E-2</v>
      </c>
      <c r="E372" s="12">
        <v>7.9059999999999991E-2</v>
      </c>
      <c r="F372" s="12">
        <v>7.9059999999999991E-2</v>
      </c>
      <c r="G372" s="12">
        <v>1.2E-2</v>
      </c>
    </row>
    <row r="373" spans="2:7" x14ac:dyDescent="0.35">
      <c r="B373" s="4">
        <v>34608</v>
      </c>
      <c r="C373" s="12">
        <v>7.8120000000000009E-2</v>
      </c>
      <c r="D373" s="12">
        <v>7.8120000000000009E-2</v>
      </c>
      <c r="E373" s="12">
        <v>7.8120000000000009E-2</v>
      </c>
      <c r="F373" s="12">
        <v>7.8120000000000009E-2</v>
      </c>
      <c r="G373" s="12">
        <v>2.6800000000000001E-2</v>
      </c>
    </row>
    <row r="374" spans="2:7" x14ac:dyDescent="0.35">
      <c r="B374" s="4">
        <v>34578</v>
      </c>
      <c r="C374" s="12">
        <v>7.6079999999999995E-2</v>
      </c>
      <c r="D374" s="12">
        <v>7.6079999999999995E-2</v>
      </c>
      <c r="E374" s="12">
        <v>7.6079999999999995E-2</v>
      </c>
      <c r="F374" s="12">
        <v>7.6079999999999995E-2</v>
      </c>
      <c r="G374" s="12">
        <v>5.9900000000000002E-2</v>
      </c>
    </row>
    <row r="375" spans="2:7" x14ac:dyDescent="0.35">
      <c r="B375" s="4">
        <v>34547</v>
      </c>
      <c r="C375" s="12">
        <v>7.1779999999999997E-2</v>
      </c>
      <c r="D375" s="12">
        <v>7.1779999999999997E-2</v>
      </c>
      <c r="E375" s="12">
        <v>7.1779999999999997E-2</v>
      </c>
      <c r="F375" s="12">
        <v>7.1779999999999997E-2</v>
      </c>
      <c r="G375" s="12">
        <v>9.1000000000000004E-3</v>
      </c>
    </row>
    <row r="376" spans="2:7" x14ac:dyDescent="0.35">
      <c r="B376" s="4">
        <v>34516</v>
      </c>
      <c r="C376" s="12">
        <v>7.1129999999999999E-2</v>
      </c>
      <c r="D376" s="12">
        <v>7.1129999999999999E-2</v>
      </c>
      <c r="E376" s="12">
        <v>7.1129999999999999E-2</v>
      </c>
      <c r="F376" s="12">
        <v>7.1129999999999999E-2</v>
      </c>
      <c r="G376" s="12">
        <v>-2.8899999999999999E-2</v>
      </c>
    </row>
    <row r="377" spans="2:7" x14ac:dyDescent="0.35">
      <c r="B377" s="4">
        <v>34486</v>
      </c>
      <c r="C377" s="12">
        <v>7.3249999999999996E-2</v>
      </c>
      <c r="D377" s="12">
        <v>7.3249999999999996E-2</v>
      </c>
      <c r="E377" s="12">
        <v>7.3249999999999996E-2</v>
      </c>
      <c r="F377" s="12">
        <v>7.3249999999999996E-2</v>
      </c>
      <c r="G377" s="12">
        <v>2.4199999999999999E-2</v>
      </c>
    </row>
    <row r="378" spans="2:7" x14ac:dyDescent="0.35">
      <c r="B378" s="4">
        <v>34455</v>
      </c>
      <c r="C378" s="12">
        <v>7.152E-2</v>
      </c>
      <c r="D378" s="12">
        <v>7.152E-2</v>
      </c>
      <c r="E378" s="12">
        <v>7.152E-2</v>
      </c>
      <c r="F378" s="12">
        <v>7.152E-2</v>
      </c>
      <c r="G378" s="12">
        <v>1.5800000000000002E-2</v>
      </c>
    </row>
    <row r="379" spans="2:7" x14ac:dyDescent="0.35">
      <c r="B379" s="4">
        <v>34425</v>
      </c>
      <c r="C379" s="12">
        <v>7.041E-2</v>
      </c>
      <c r="D379" s="12">
        <v>7.041E-2</v>
      </c>
      <c r="E379" s="12">
        <v>7.041E-2</v>
      </c>
      <c r="F379" s="12">
        <v>7.041E-2</v>
      </c>
      <c r="G379" s="12">
        <v>4.4999999999999998E-2</v>
      </c>
    </row>
    <row r="380" spans="2:7" x14ac:dyDescent="0.35">
      <c r="B380" s="4">
        <v>34394</v>
      </c>
      <c r="C380" s="12">
        <v>6.7380000000000009E-2</v>
      </c>
      <c r="D380" s="12">
        <v>6.7380000000000009E-2</v>
      </c>
      <c r="E380" s="12">
        <v>6.7380000000000009E-2</v>
      </c>
      <c r="F380" s="12">
        <v>6.7380000000000009E-2</v>
      </c>
      <c r="G380" s="12">
        <v>9.8599999999999993E-2</v>
      </c>
    </row>
    <row r="381" spans="2:7" x14ac:dyDescent="0.35">
      <c r="B381" s="4">
        <v>34366</v>
      </c>
      <c r="C381" s="12">
        <v>6.1330000000000003E-2</v>
      </c>
      <c r="D381" s="12">
        <v>6.1330000000000003E-2</v>
      </c>
      <c r="E381" s="12">
        <v>6.1330000000000003E-2</v>
      </c>
      <c r="F381" s="12">
        <v>6.1330000000000003E-2</v>
      </c>
      <c r="G381" s="12">
        <v>8.6400000000000005E-2</v>
      </c>
    </row>
    <row r="382" spans="2:7" x14ac:dyDescent="0.35">
      <c r="B382" s="4">
        <v>34335</v>
      </c>
      <c r="C382" s="12">
        <v>5.6449999999999993E-2</v>
      </c>
      <c r="D382" s="12">
        <v>5.6449999999999993E-2</v>
      </c>
      <c r="E382" s="12">
        <v>5.6449999999999993E-2</v>
      </c>
      <c r="F382" s="12">
        <v>5.6449999999999993E-2</v>
      </c>
      <c r="G382" s="12">
        <v>-2.4500000000000001E-2</v>
      </c>
    </row>
    <row r="383" spans="2:7" x14ac:dyDescent="0.35">
      <c r="B383" s="4">
        <v>34304</v>
      </c>
      <c r="C383" s="12">
        <v>5.7869999999999998E-2</v>
      </c>
      <c r="D383" s="12">
        <v>5.7869999999999998E-2</v>
      </c>
      <c r="E383" s="12">
        <v>5.7869999999999998E-2</v>
      </c>
      <c r="F383" s="12">
        <v>5.7869999999999998E-2</v>
      </c>
      <c r="G383" s="12">
        <v>-5.1999999999999998E-3</v>
      </c>
    </row>
    <row r="384" spans="2:7" x14ac:dyDescent="0.35">
      <c r="B384" s="4">
        <v>34274</v>
      </c>
      <c r="C384" s="12">
        <v>5.8169999999999999E-2</v>
      </c>
      <c r="D384" s="12">
        <v>5.8169999999999999E-2</v>
      </c>
      <c r="E384" s="12">
        <v>5.8169999999999999E-2</v>
      </c>
      <c r="F384" s="12">
        <v>5.8169999999999999E-2</v>
      </c>
      <c r="G384" s="12">
        <v>7.3200000000000001E-2</v>
      </c>
    </row>
    <row r="385" spans="2:7" x14ac:dyDescent="0.35">
      <c r="B385" s="4">
        <v>34243</v>
      </c>
      <c r="C385" s="12">
        <v>5.4199999999999998E-2</v>
      </c>
      <c r="D385" s="12">
        <v>5.4199999999999998E-2</v>
      </c>
      <c r="E385" s="12">
        <v>5.4199999999999998E-2</v>
      </c>
      <c r="F385" s="12">
        <v>5.4199999999999998E-2</v>
      </c>
      <c r="G385" s="12">
        <v>8.6E-3</v>
      </c>
    </row>
    <row r="386" spans="2:7" x14ac:dyDescent="0.35">
      <c r="B386" s="4">
        <v>34213</v>
      </c>
      <c r="C386" s="12">
        <v>5.3739999999999996E-2</v>
      </c>
      <c r="D386" s="12">
        <v>5.3739999999999996E-2</v>
      </c>
      <c r="E386" s="12">
        <v>5.3739999999999996E-2</v>
      </c>
      <c r="F386" s="12">
        <v>5.3739999999999996E-2</v>
      </c>
      <c r="G386" s="12">
        <v>-1.32E-2</v>
      </c>
    </row>
    <row r="387" spans="2:7" x14ac:dyDescent="0.35">
      <c r="B387" s="4">
        <v>34182</v>
      </c>
      <c r="C387" s="12">
        <v>5.4459999999999995E-2</v>
      </c>
      <c r="D387" s="12">
        <v>5.4459999999999995E-2</v>
      </c>
      <c r="E387" s="12">
        <v>5.4459999999999995E-2</v>
      </c>
      <c r="F387" s="12">
        <v>5.4459999999999995E-2</v>
      </c>
      <c r="G387" s="12">
        <v>-6.25E-2</v>
      </c>
    </row>
    <row r="388" spans="2:7" x14ac:dyDescent="0.35">
      <c r="B388" s="4">
        <v>34151</v>
      </c>
      <c r="C388" s="12">
        <v>5.8090000000000003E-2</v>
      </c>
      <c r="D388" s="12">
        <v>5.8090000000000003E-2</v>
      </c>
      <c r="E388" s="12">
        <v>5.8090000000000003E-2</v>
      </c>
      <c r="F388" s="12">
        <v>5.8090000000000003E-2</v>
      </c>
      <c r="G388" s="12">
        <v>5.4000000000000003E-3</v>
      </c>
    </row>
    <row r="389" spans="2:7" x14ac:dyDescent="0.35">
      <c r="B389" s="4">
        <v>34121</v>
      </c>
      <c r="C389" s="12">
        <v>5.7779999999999998E-2</v>
      </c>
      <c r="D389" s="12">
        <v>5.7779999999999998E-2</v>
      </c>
      <c r="E389" s="12">
        <v>5.7779999999999998E-2</v>
      </c>
      <c r="F389" s="12">
        <v>5.7779999999999998E-2</v>
      </c>
      <c r="G389" s="12">
        <v>-5.4300000000000001E-2</v>
      </c>
    </row>
    <row r="390" spans="2:7" x14ac:dyDescent="0.35">
      <c r="B390" s="4">
        <v>34090</v>
      </c>
      <c r="C390" s="12">
        <v>6.1100000000000002E-2</v>
      </c>
      <c r="D390" s="12">
        <v>6.1100000000000002E-2</v>
      </c>
      <c r="E390" s="12">
        <v>6.1100000000000002E-2</v>
      </c>
      <c r="F390" s="12">
        <v>6.1100000000000002E-2</v>
      </c>
      <c r="G390" s="12">
        <v>1.6799999999999999E-2</v>
      </c>
    </row>
    <row r="391" spans="2:7" x14ac:dyDescent="0.35">
      <c r="B391" s="4">
        <v>34060</v>
      </c>
      <c r="C391" s="12">
        <v>6.0090000000000005E-2</v>
      </c>
      <c r="D391" s="12">
        <v>6.0090000000000005E-2</v>
      </c>
      <c r="E391" s="12">
        <v>6.0090000000000005E-2</v>
      </c>
      <c r="F391" s="12">
        <v>6.0090000000000005E-2</v>
      </c>
      <c r="G391" s="12">
        <v>-2.5000000000000001E-3</v>
      </c>
    </row>
    <row r="392" spans="2:7" x14ac:dyDescent="0.35">
      <c r="B392" s="4">
        <v>34029</v>
      </c>
      <c r="C392" s="12">
        <v>6.0240000000000002E-2</v>
      </c>
      <c r="D392" s="12">
        <v>6.0240000000000002E-2</v>
      </c>
      <c r="E392" s="12">
        <v>6.0240000000000002E-2</v>
      </c>
      <c r="F392" s="12">
        <v>6.0240000000000002E-2</v>
      </c>
      <c r="G392" s="12">
        <v>1.8E-3</v>
      </c>
    </row>
    <row r="393" spans="2:7" x14ac:dyDescent="0.35">
      <c r="B393" s="4">
        <v>34001</v>
      </c>
      <c r="C393" s="12">
        <v>6.0129999999999996E-2</v>
      </c>
      <c r="D393" s="12">
        <v>6.0129999999999996E-2</v>
      </c>
      <c r="E393" s="12">
        <v>6.0129999999999996E-2</v>
      </c>
      <c r="F393" s="12">
        <v>6.0129999999999996E-2</v>
      </c>
      <c r="G393" s="12">
        <v>-5.4699999999999999E-2</v>
      </c>
    </row>
    <row r="394" spans="2:7" x14ac:dyDescent="0.35">
      <c r="B394" s="4">
        <v>33970</v>
      </c>
      <c r="C394" s="12">
        <v>6.361E-2</v>
      </c>
      <c r="D394" s="12">
        <v>6.361E-2</v>
      </c>
      <c r="E394" s="12">
        <v>6.361E-2</v>
      </c>
      <c r="F394" s="12">
        <v>6.361E-2</v>
      </c>
      <c r="G394" s="12">
        <v>-4.9200000000000001E-2</v>
      </c>
    </row>
    <row r="395" spans="2:7" x14ac:dyDescent="0.35">
      <c r="B395" s="4">
        <v>33939</v>
      </c>
      <c r="C395" s="12">
        <v>6.6900000000000001E-2</v>
      </c>
      <c r="D395" s="12">
        <v>6.6900000000000001E-2</v>
      </c>
      <c r="E395" s="12">
        <v>6.6900000000000001E-2</v>
      </c>
      <c r="F395" s="12">
        <v>6.6900000000000001E-2</v>
      </c>
      <c r="G395" s="12">
        <v>-3.44E-2</v>
      </c>
    </row>
    <row r="396" spans="2:7" x14ac:dyDescent="0.35">
      <c r="B396" s="4">
        <v>33909</v>
      </c>
      <c r="C396" s="12">
        <v>6.9279999999999994E-2</v>
      </c>
      <c r="D396" s="12">
        <v>6.9279999999999994E-2</v>
      </c>
      <c r="E396" s="12">
        <v>6.9279999999999994E-2</v>
      </c>
      <c r="F396" s="12">
        <v>6.9279999999999994E-2</v>
      </c>
      <c r="G396" s="12">
        <v>2.0500000000000001E-2</v>
      </c>
    </row>
    <row r="397" spans="2:7" x14ac:dyDescent="0.35">
      <c r="B397" s="4">
        <v>33878</v>
      </c>
      <c r="C397" s="12">
        <v>6.7889999999999992E-2</v>
      </c>
      <c r="D397" s="12">
        <v>6.7889999999999992E-2</v>
      </c>
      <c r="E397" s="12">
        <v>6.7889999999999992E-2</v>
      </c>
      <c r="F397" s="12">
        <v>6.7889999999999992E-2</v>
      </c>
      <c r="G397" s="12">
        <v>6.8500000000000005E-2</v>
      </c>
    </row>
    <row r="398" spans="2:7" x14ac:dyDescent="0.35">
      <c r="B398" s="4">
        <v>33848</v>
      </c>
      <c r="C398" s="12">
        <v>6.3539999999999999E-2</v>
      </c>
      <c r="D398" s="12">
        <v>6.3539999999999999E-2</v>
      </c>
      <c r="E398" s="12">
        <v>6.3539999999999999E-2</v>
      </c>
      <c r="F398" s="12">
        <v>6.3539999999999999E-2</v>
      </c>
      <c r="G398" s="12">
        <v>-3.7900000000000003E-2</v>
      </c>
    </row>
    <row r="399" spans="2:7" x14ac:dyDescent="0.35">
      <c r="B399" s="4">
        <v>33817</v>
      </c>
      <c r="C399" s="12">
        <v>6.6040000000000001E-2</v>
      </c>
      <c r="D399" s="12">
        <v>6.6040000000000001E-2</v>
      </c>
      <c r="E399" s="12">
        <v>6.6040000000000001E-2</v>
      </c>
      <c r="F399" s="12">
        <v>6.6040000000000001E-2</v>
      </c>
      <c r="G399" s="12">
        <v>-1.37E-2</v>
      </c>
    </row>
    <row r="400" spans="2:7" x14ac:dyDescent="0.35">
      <c r="B400" s="4">
        <v>33786</v>
      </c>
      <c r="C400" s="12">
        <v>6.6959999999999992E-2</v>
      </c>
      <c r="D400" s="12">
        <v>6.6959999999999992E-2</v>
      </c>
      <c r="E400" s="12">
        <v>6.6959999999999992E-2</v>
      </c>
      <c r="F400" s="12">
        <v>6.6959999999999992E-2</v>
      </c>
      <c r="G400" s="12">
        <v>-5.9900000000000002E-2</v>
      </c>
    </row>
    <row r="401" spans="2:7" x14ac:dyDescent="0.35">
      <c r="B401" s="4">
        <v>33756</v>
      </c>
      <c r="C401" s="12">
        <v>7.1230000000000002E-2</v>
      </c>
      <c r="D401" s="12">
        <v>7.1230000000000002E-2</v>
      </c>
      <c r="E401" s="12">
        <v>7.1230000000000002E-2</v>
      </c>
      <c r="F401" s="12">
        <v>7.1230000000000002E-2</v>
      </c>
      <c r="G401" s="12">
        <v>-2.7199999999999998E-2</v>
      </c>
    </row>
    <row r="402" spans="2:7" x14ac:dyDescent="0.35">
      <c r="B402" s="4">
        <v>33725</v>
      </c>
      <c r="C402" s="12">
        <v>7.3220000000000007E-2</v>
      </c>
      <c r="D402" s="12">
        <v>7.3220000000000007E-2</v>
      </c>
      <c r="E402" s="12">
        <v>7.3220000000000007E-2</v>
      </c>
      <c r="F402" s="12">
        <v>7.3220000000000007E-2</v>
      </c>
      <c r="G402" s="12">
        <v>-3.44E-2</v>
      </c>
    </row>
    <row r="403" spans="2:7" x14ac:dyDescent="0.35">
      <c r="B403" s="4">
        <v>33695</v>
      </c>
      <c r="C403" s="12">
        <v>7.5830000000000009E-2</v>
      </c>
      <c r="D403" s="12">
        <v>7.5830000000000009E-2</v>
      </c>
      <c r="E403" s="12">
        <v>7.5830000000000009E-2</v>
      </c>
      <c r="F403" s="12">
        <v>7.5830000000000009E-2</v>
      </c>
      <c r="G403" s="12">
        <v>7.0000000000000001E-3</v>
      </c>
    </row>
    <row r="404" spans="2:7" x14ac:dyDescent="0.35">
      <c r="B404" s="4">
        <v>33664</v>
      </c>
      <c r="C404" s="12">
        <v>7.5300000000000006E-2</v>
      </c>
      <c r="D404" s="12">
        <v>7.5300000000000006E-2</v>
      </c>
      <c r="E404" s="12">
        <v>7.5300000000000006E-2</v>
      </c>
      <c r="F404" s="12">
        <v>7.5300000000000006E-2</v>
      </c>
      <c r="G404" s="12">
        <v>3.8300000000000001E-2</v>
      </c>
    </row>
    <row r="405" spans="2:7" x14ac:dyDescent="0.35">
      <c r="B405" s="4">
        <v>33635</v>
      </c>
      <c r="C405" s="12">
        <v>7.2520000000000001E-2</v>
      </c>
      <c r="D405" s="12">
        <v>7.2520000000000001E-2</v>
      </c>
      <c r="E405" s="12">
        <v>7.2520000000000001E-2</v>
      </c>
      <c r="F405" s="12">
        <v>7.2520000000000001E-2</v>
      </c>
      <c r="G405" s="12">
        <v>-3.3E-3</v>
      </c>
    </row>
    <row r="406" spans="2:7" x14ac:dyDescent="0.35">
      <c r="B406" s="4">
        <v>33604</v>
      </c>
      <c r="C406" s="12">
        <v>7.2759999999999991E-2</v>
      </c>
      <c r="D406" s="12">
        <v>7.2759999999999991E-2</v>
      </c>
      <c r="E406" s="12">
        <v>7.2759999999999991E-2</v>
      </c>
      <c r="F406" s="12">
        <v>7.2759999999999991E-2</v>
      </c>
      <c r="G406" s="12">
        <v>8.6099999999999996E-2</v>
      </c>
    </row>
    <row r="407" spans="2:7" x14ac:dyDescent="0.35">
      <c r="B407" s="4">
        <v>33573</v>
      </c>
      <c r="C407" s="12">
        <v>6.6989999999999994E-2</v>
      </c>
      <c r="D407" s="12">
        <v>6.6989999999999994E-2</v>
      </c>
      <c r="E407" s="12">
        <v>6.6989999999999994E-2</v>
      </c>
      <c r="F407" s="12">
        <v>6.6989999999999994E-2</v>
      </c>
      <c r="G407" s="12">
        <v>-9.1499999999999998E-2</v>
      </c>
    </row>
    <row r="408" spans="2:7" x14ac:dyDescent="0.35">
      <c r="B408" s="4">
        <v>33543</v>
      </c>
      <c r="C408" s="12">
        <v>7.374E-2</v>
      </c>
      <c r="D408" s="12">
        <v>7.374E-2</v>
      </c>
      <c r="E408" s="12">
        <v>7.374E-2</v>
      </c>
      <c r="F408" s="12">
        <v>7.374E-2</v>
      </c>
      <c r="G408" s="12">
        <v>-6.4999999999999997E-3</v>
      </c>
    </row>
    <row r="409" spans="2:7" x14ac:dyDescent="0.35">
      <c r="B409" s="4">
        <v>33512</v>
      </c>
      <c r="C409" s="12">
        <v>7.4219999999999994E-2</v>
      </c>
      <c r="D409" s="12">
        <v>7.4219999999999994E-2</v>
      </c>
      <c r="E409" s="12">
        <v>7.4219999999999994E-2</v>
      </c>
      <c r="F409" s="12">
        <v>7.4219999999999994E-2</v>
      </c>
      <c r="G409" s="12">
        <v>-4.0000000000000001E-3</v>
      </c>
    </row>
    <row r="410" spans="2:7" x14ac:dyDescent="0.35">
      <c r="B410" s="4">
        <v>33482</v>
      </c>
      <c r="C410" s="12">
        <v>7.4520000000000003E-2</v>
      </c>
      <c r="D410" s="12">
        <v>7.4520000000000003E-2</v>
      </c>
      <c r="E410" s="12">
        <v>7.4520000000000003E-2</v>
      </c>
      <c r="F410" s="12">
        <v>7.4520000000000003E-2</v>
      </c>
      <c r="G410" s="12">
        <v>-4.6300000000000001E-2</v>
      </c>
    </row>
    <row r="411" spans="2:7" x14ac:dyDescent="0.35">
      <c r="B411" s="4">
        <v>33451</v>
      </c>
      <c r="C411" s="12">
        <v>7.8140000000000001E-2</v>
      </c>
      <c r="D411" s="12">
        <v>7.8140000000000001E-2</v>
      </c>
      <c r="E411" s="12">
        <v>7.8140000000000001E-2</v>
      </c>
      <c r="F411" s="12">
        <v>7.8140000000000001E-2</v>
      </c>
      <c r="G411" s="12">
        <v>-4.2000000000000003E-2</v>
      </c>
    </row>
    <row r="412" spans="2:7" x14ac:dyDescent="0.35">
      <c r="B412" s="4">
        <v>33420</v>
      </c>
      <c r="C412" s="12">
        <v>8.1570000000000004E-2</v>
      </c>
      <c r="D412" s="12">
        <v>8.1570000000000004E-2</v>
      </c>
      <c r="E412" s="12">
        <v>8.1570000000000004E-2</v>
      </c>
      <c r="F412" s="12">
        <v>8.1570000000000004E-2</v>
      </c>
      <c r="G412" s="12">
        <v>-9.1000000000000004E-3</v>
      </c>
    </row>
    <row r="413" spans="2:7" x14ac:dyDescent="0.35">
      <c r="B413" s="4">
        <v>33390</v>
      </c>
      <c r="C413" s="12">
        <v>8.231999999999999E-2</v>
      </c>
      <c r="D413" s="12">
        <v>8.231999999999999E-2</v>
      </c>
      <c r="E413" s="12">
        <v>8.231999999999999E-2</v>
      </c>
      <c r="F413" s="12">
        <v>8.231999999999999E-2</v>
      </c>
      <c r="G413" s="12">
        <v>2.12E-2</v>
      </c>
    </row>
    <row r="414" spans="2:7" x14ac:dyDescent="0.35">
      <c r="B414" s="4">
        <v>33359</v>
      </c>
      <c r="C414" s="12">
        <v>8.0610000000000001E-2</v>
      </c>
      <c r="D414" s="12">
        <v>8.0610000000000001E-2</v>
      </c>
      <c r="E414" s="12">
        <v>8.0610000000000001E-2</v>
      </c>
      <c r="F414" s="12">
        <v>8.0610000000000001E-2</v>
      </c>
      <c r="G414" s="12">
        <v>5.4000000000000003E-3</v>
      </c>
    </row>
    <row r="415" spans="2:7" x14ac:dyDescent="0.35">
      <c r="B415" s="4">
        <v>33329</v>
      </c>
      <c r="C415" s="12">
        <v>8.0180000000000001E-2</v>
      </c>
      <c r="D415" s="12">
        <v>8.0180000000000001E-2</v>
      </c>
      <c r="E415" s="12">
        <v>8.0180000000000001E-2</v>
      </c>
      <c r="F415" s="12">
        <v>8.0180000000000001E-2</v>
      </c>
      <c r="G415" s="12">
        <v>-5.7000000000000002E-3</v>
      </c>
    </row>
    <row r="416" spans="2:7" x14ac:dyDescent="0.35">
      <c r="B416" s="4">
        <v>33298</v>
      </c>
      <c r="C416" s="12">
        <v>8.0640000000000003E-2</v>
      </c>
      <c r="D416" s="12">
        <v>8.0640000000000003E-2</v>
      </c>
      <c r="E416" s="12">
        <v>8.0640000000000003E-2</v>
      </c>
      <c r="F416" s="12">
        <v>8.0640000000000003E-2</v>
      </c>
      <c r="G416" s="12">
        <v>2.3999999999999998E-3</v>
      </c>
    </row>
    <row r="417" spans="2:7" x14ac:dyDescent="0.35">
      <c r="B417" s="4">
        <v>33270</v>
      </c>
      <c r="C417" s="12">
        <v>8.0449999999999994E-2</v>
      </c>
      <c r="D417" s="12">
        <v>8.0449999999999994E-2</v>
      </c>
      <c r="E417" s="12">
        <v>8.0449999999999994E-2</v>
      </c>
      <c r="F417" s="12">
        <v>8.0449999999999994E-2</v>
      </c>
      <c r="G417" s="12">
        <v>3.0000000000000001E-3</v>
      </c>
    </row>
    <row r="418" spans="2:7" x14ac:dyDescent="0.35">
      <c r="B418" s="4">
        <v>33239</v>
      </c>
      <c r="C418" s="12">
        <v>8.0210000000000004E-2</v>
      </c>
      <c r="D418" s="12">
        <v>8.0210000000000004E-2</v>
      </c>
      <c r="E418" s="12">
        <v>8.0210000000000004E-2</v>
      </c>
      <c r="F418" s="12">
        <v>8.0210000000000004E-2</v>
      </c>
      <c r="G418" s="12">
        <v>-7.1999999999999998E-3</v>
      </c>
    </row>
    <row r="419" spans="2:7" x14ac:dyDescent="0.35">
      <c r="B419" s="4">
        <v>33208</v>
      </c>
      <c r="C419" s="12">
        <v>8.0790000000000001E-2</v>
      </c>
      <c r="D419" s="12">
        <v>8.0790000000000001E-2</v>
      </c>
      <c r="E419" s="12">
        <v>8.0790000000000001E-2</v>
      </c>
      <c r="F419" s="12">
        <v>8.0790000000000001E-2</v>
      </c>
      <c r="G419" s="12">
        <v>-2.1399999999999999E-2</v>
      </c>
    </row>
    <row r="420" spans="2:7" x14ac:dyDescent="0.35">
      <c r="B420" s="4">
        <v>33178</v>
      </c>
      <c r="C420" s="12">
        <v>8.2560000000000008E-2</v>
      </c>
      <c r="D420" s="12">
        <v>8.2560000000000008E-2</v>
      </c>
      <c r="E420" s="12">
        <v>8.2560000000000008E-2</v>
      </c>
      <c r="F420" s="12">
        <v>8.2560000000000008E-2</v>
      </c>
      <c r="G420" s="12">
        <v>-4.2999999999999997E-2</v>
      </c>
    </row>
    <row r="421" spans="2:7" x14ac:dyDescent="0.35">
      <c r="B421" s="4">
        <v>33147</v>
      </c>
      <c r="C421" s="12">
        <v>8.6270000000000013E-2</v>
      </c>
      <c r="D421" s="12">
        <v>8.6270000000000013E-2</v>
      </c>
      <c r="E421" s="12">
        <v>8.6270000000000013E-2</v>
      </c>
      <c r="F421" s="12">
        <v>8.6270000000000013E-2</v>
      </c>
      <c r="G421" s="12">
        <v>-2.0799999999999999E-2</v>
      </c>
    </row>
    <row r="422" spans="2:7" x14ac:dyDescent="0.35">
      <c r="B422" s="4">
        <v>33117</v>
      </c>
      <c r="C422" s="12">
        <v>8.8100000000000012E-2</v>
      </c>
      <c r="D422" s="12">
        <v>8.8100000000000012E-2</v>
      </c>
      <c r="E422" s="12">
        <v>8.8100000000000012E-2</v>
      </c>
      <c r="F422" s="12">
        <v>8.8100000000000012E-2</v>
      </c>
      <c r="G422" s="12">
        <v>-5.4999999999999997E-3</v>
      </c>
    </row>
    <row r="423" spans="2:7" x14ac:dyDescent="0.35">
      <c r="B423" s="4">
        <v>33086</v>
      </c>
      <c r="C423" s="12">
        <v>8.8590000000000002E-2</v>
      </c>
      <c r="D423" s="12">
        <v>8.8590000000000002E-2</v>
      </c>
      <c r="E423" s="12">
        <v>8.8590000000000002E-2</v>
      </c>
      <c r="F423" s="12">
        <v>8.8590000000000002E-2</v>
      </c>
      <c r="G423" s="12">
        <v>6.08E-2</v>
      </c>
    </row>
    <row r="424" spans="2:7" x14ac:dyDescent="0.35">
      <c r="B424" s="4">
        <v>33055</v>
      </c>
      <c r="C424" s="12">
        <v>8.3510000000000015E-2</v>
      </c>
      <c r="D424" s="12">
        <v>8.3510000000000015E-2</v>
      </c>
      <c r="E424" s="12">
        <v>8.3510000000000015E-2</v>
      </c>
      <c r="F424" s="12">
        <v>8.3510000000000015E-2</v>
      </c>
      <c r="G424" s="12">
        <v>-8.5000000000000006E-3</v>
      </c>
    </row>
    <row r="425" spans="2:7" x14ac:dyDescent="0.35">
      <c r="B425" s="4">
        <v>33025</v>
      </c>
      <c r="C425" s="12">
        <v>8.4229999999999999E-2</v>
      </c>
      <c r="D425" s="12">
        <v>8.4229999999999999E-2</v>
      </c>
      <c r="E425" s="12">
        <v>8.4229999999999999E-2</v>
      </c>
      <c r="F425" s="12">
        <v>8.4229999999999999E-2</v>
      </c>
      <c r="G425" s="12">
        <v>-2.2599999999999999E-2</v>
      </c>
    </row>
    <row r="426" spans="2:7" x14ac:dyDescent="0.35">
      <c r="B426" s="4">
        <v>32994</v>
      </c>
      <c r="C426" s="12">
        <v>8.6180000000000007E-2</v>
      </c>
      <c r="D426" s="12">
        <v>8.6180000000000007E-2</v>
      </c>
      <c r="E426" s="12">
        <v>8.6180000000000007E-2</v>
      </c>
      <c r="F426" s="12">
        <v>8.6180000000000007E-2</v>
      </c>
      <c r="G426" s="12">
        <v>-5.0099999999999999E-2</v>
      </c>
    </row>
    <row r="427" spans="2:7" x14ac:dyDescent="0.35">
      <c r="B427" s="4">
        <v>32964</v>
      </c>
      <c r="C427" s="12">
        <v>9.0730000000000005E-2</v>
      </c>
      <c r="D427" s="12">
        <v>9.0730000000000005E-2</v>
      </c>
      <c r="E427" s="12">
        <v>9.0730000000000005E-2</v>
      </c>
      <c r="F427" s="12">
        <v>9.0730000000000005E-2</v>
      </c>
      <c r="G427" s="12">
        <v>5.2400000000000002E-2</v>
      </c>
    </row>
    <row r="428" spans="2:7" x14ac:dyDescent="0.35">
      <c r="B428" s="4">
        <v>32933</v>
      </c>
      <c r="C428" s="12">
        <v>8.6210000000000009E-2</v>
      </c>
      <c r="D428" s="12">
        <v>8.6210000000000009E-2</v>
      </c>
      <c r="E428" s="12">
        <v>8.6210000000000009E-2</v>
      </c>
      <c r="F428" s="12">
        <v>8.6210000000000009E-2</v>
      </c>
      <c r="G428" s="12">
        <v>1.0999999999999999E-2</v>
      </c>
    </row>
    <row r="429" spans="2:7" x14ac:dyDescent="0.35">
      <c r="B429" s="4">
        <v>32905</v>
      </c>
      <c r="C429" s="12">
        <v>8.5269999999999999E-2</v>
      </c>
      <c r="D429" s="12">
        <v>8.5269999999999999E-2</v>
      </c>
      <c r="E429" s="12">
        <v>8.5269999999999999E-2</v>
      </c>
      <c r="F429" s="12">
        <v>8.5269999999999999E-2</v>
      </c>
      <c r="G429" s="12">
        <v>1.23E-2</v>
      </c>
    </row>
    <row r="430" spans="2:7" x14ac:dyDescent="0.35">
      <c r="B430" s="4">
        <v>32874</v>
      </c>
      <c r="C430" s="12">
        <v>8.4229999999999999E-2</v>
      </c>
      <c r="D430" s="12">
        <v>8.4229999999999999E-2</v>
      </c>
      <c r="E430" s="12">
        <v>8.4229999999999999E-2</v>
      </c>
      <c r="F430" s="12">
        <v>8.4229999999999999E-2</v>
      </c>
      <c r="G430" s="12">
        <v>6.1800000000000001E-2</v>
      </c>
    </row>
    <row r="431" spans="2:7" x14ac:dyDescent="0.35">
      <c r="B431" s="4">
        <v>32843</v>
      </c>
      <c r="C431" s="12">
        <v>7.9329999999999998E-2</v>
      </c>
      <c r="D431" s="12">
        <v>7.9329999999999998E-2</v>
      </c>
      <c r="E431" s="12">
        <v>7.9329999999999998E-2</v>
      </c>
      <c r="F431" s="12">
        <v>7.9329999999999998E-2</v>
      </c>
      <c r="G431" s="12">
        <v>1.21E-2</v>
      </c>
    </row>
    <row r="432" spans="2:7" x14ac:dyDescent="0.35">
      <c r="B432" s="4">
        <v>32813</v>
      </c>
      <c r="C432" s="12">
        <v>7.8380000000000005E-2</v>
      </c>
      <c r="D432" s="12">
        <v>7.8380000000000005E-2</v>
      </c>
      <c r="E432" s="12">
        <v>7.8380000000000005E-2</v>
      </c>
      <c r="F432" s="12">
        <v>7.8380000000000005E-2</v>
      </c>
      <c r="G432" s="12">
        <v>-1.0699999999999999E-2</v>
      </c>
    </row>
    <row r="433" spans="2:7" x14ac:dyDescent="0.35">
      <c r="B433" s="4">
        <v>32782</v>
      </c>
      <c r="C433" s="12">
        <v>7.9229999999999995E-2</v>
      </c>
      <c r="D433" s="12">
        <v>7.9229999999999995E-2</v>
      </c>
      <c r="E433" s="12">
        <v>7.9229999999999995E-2</v>
      </c>
      <c r="F433" s="12">
        <v>7.9229999999999995E-2</v>
      </c>
      <c r="G433" s="12">
        <v>-4.58E-2</v>
      </c>
    </row>
    <row r="434" spans="2:7" x14ac:dyDescent="0.35">
      <c r="B434" s="4">
        <v>32752</v>
      </c>
      <c r="C434" s="12">
        <v>8.3030000000000007E-2</v>
      </c>
      <c r="D434" s="12">
        <v>8.3030000000000007E-2</v>
      </c>
      <c r="E434" s="12">
        <v>8.3030000000000007E-2</v>
      </c>
      <c r="F434" s="12">
        <v>8.3030000000000007E-2</v>
      </c>
      <c r="G434" s="12">
        <v>5.7000000000000002E-3</v>
      </c>
    </row>
    <row r="435" spans="2:7" x14ac:dyDescent="0.35">
      <c r="B435" s="4">
        <v>32721</v>
      </c>
      <c r="C435" s="12">
        <v>8.2560000000000008E-2</v>
      </c>
      <c r="D435" s="12">
        <v>8.2560000000000008E-2</v>
      </c>
      <c r="E435" s="12">
        <v>8.2560000000000008E-2</v>
      </c>
      <c r="F435" s="12">
        <v>8.2560000000000008E-2</v>
      </c>
      <c r="G435" s="12">
        <v>5.6800000000000003E-2</v>
      </c>
    </row>
    <row r="436" spans="2:7" x14ac:dyDescent="0.35">
      <c r="B436" s="4">
        <v>32690</v>
      </c>
      <c r="C436" s="12">
        <v>7.8120000000000009E-2</v>
      </c>
      <c r="D436" s="12">
        <v>7.8120000000000009E-2</v>
      </c>
      <c r="E436" s="12">
        <v>7.8120000000000009E-2</v>
      </c>
      <c r="F436" s="12">
        <v>7.8120000000000009E-2</v>
      </c>
      <c r="G436" s="12">
        <v>-3.5200000000000002E-2</v>
      </c>
    </row>
    <row r="437" spans="2:7" x14ac:dyDescent="0.35">
      <c r="B437" s="4">
        <v>32660</v>
      </c>
      <c r="C437" s="12">
        <v>8.097E-2</v>
      </c>
      <c r="D437" s="12">
        <v>8.097E-2</v>
      </c>
      <c r="E437" s="12">
        <v>8.097E-2</v>
      </c>
      <c r="F437" s="12">
        <v>8.097E-2</v>
      </c>
      <c r="G437" s="12">
        <v>-5.8799999999999998E-2</v>
      </c>
    </row>
    <row r="438" spans="2:7" x14ac:dyDescent="0.35">
      <c r="B438" s="4">
        <v>32629</v>
      </c>
      <c r="C438" s="12">
        <v>8.6029999999999995E-2</v>
      </c>
      <c r="D438" s="12">
        <v>8.6029999999999995E-2</v>
      </c>
      <c r="E438" s="12">
        <v>8.6029999999999995E-2</v>
      </c>
      <c r="F438" s="12">
        <v>8.6029999999999995E-2</v>
      </c>
      <c r="G438" s="12">
        <v>-4.5999999999999999E-2</v>
      </c>
    </row>
    <row r="439" spans="2:7" x14ac:dyDescent="0.35">
      <c r="B439" s="4">
        <v>32599</v>
      </c>
      <c r="C439" s="12">
        <v>9.018000000000001E-2</v>
      </c>
      <c r="D439" s="12">
        <v>9.018000000000001E-2</v>
      </c>
      <c r="E439" s="12">
        <v>9.018000000000001E-2</v>
      </c>
      <c r="F439" s="12">
        <v>9.018000000000001E-2</v>
      </c>
      <c r="G439" s="12">
        <v>-3.0700000000000002E-2</v>
      </c>
    </row>
    <row r="440" spans="2:7" x14ac:dyDescent="0.35">
      <c r="B440" s="4">
        <v>32568</v>
      </c>
      <c r="C440" s="12">
        <v>9.3039999999999998E-2</v>
      </c>
      <c r="D440" s="12">
        <v>9.3039999999999998E-2</v>
      </c>
      <c r="E440" s="12">
        <v>9.3039999999999998E-2</v>
      </c>
      <c r="F440" s="12">
        <v>9.3039999999999998E-2</v>
      </c>
      <c r="G440" s="12">
        <v>-2E-3</v>
      </c>
    </row>
    <row r="441" spans="2:7" x14ac:dyDescent="0.35">
      <c r="B441" s="4">
        <v>32540</v>
      </c>
      <c r="C441" s="12">
        <v>9.3230000000000007E-2</v>
      </c>
      <c r="D441" s="12">
        <v>9.3230000000000007E-2</v>
      </c>
      <c r="E441" s="12">
        <v>9.3230000000000007E-2</v>
      </c>
      <c r="F441" s="12">
        <v>9.3230000000000007E-2</v>
      </c>
      <c r="G441" s="12">
        <v>3.5499999999999997E-2</v>
      </c>
    </row>
    <row r="442" spans="2:7" x14ac:dyDescent="0.35">
      <c r="B442" s="4">
        <v>32509</v>
      </c>
      <c r="C442" s="12">
        <v>9.0029999999999999E-2</v>
      </c>
      <c r="D442" s="12">
        <v>9.0029999999999999E-2</v>
      </c>
      <c r="E442" s="12">
        <v>9.0029999999999999E-2</v>
      </c>
      <c r="F442" s="12">
        <v>9.0029999999999999E-2</v>
      </c>
      <c r="G442" s="12">
        <v>-1.55E-2</v>
      </c>
    </row>
    <row r="443" spans="2:7" x14ac:dyDescent="0.35">
      <c r="B443" s="4">
        <v>32478</v>
      </c>
      <c r="C443" s="12">
        <v>9.144999999999999E-2</v>
      </c>
      <c r="D443" s="12">
        <v>9.144999999999999E-2</v>
      </c>
      <c r="E443" s="12">
        <v>9.144999999999999E-2</v>
      </c>
      <c r="F443" s="12">
        <v>9.144999999999999E-2</v>
      </c>
      <c r="G443" s="12">
        <v>9.1999999999999998E-3</v>
      </c>
    </row>
    <row r="444" spans="2:7" x14ac:dyDescent="0.35">
      <c r="B444" s="4">
        <v>32448</v>
      </c>
      <c r="C444" s="12">
        <v>9.0619999999999992E-2</v>
      </c>
      <c r="D444" s="12">
        <v>9.0619999999999992E-2</v>
      </c>
      <c r="E444" s="12">
        <v>9.0619999999999992E-2</v>
      </c>
      <c r="F444" s="12">
        <v>9.0619999999999992E-2</v>
      </c>
      <c r="G444" s="12">
        <v>4.8599999999999997E-2</v>
      </c>
    </row>
    <row r="445" spans="2:7" x14ac:dyDescent="0.35">
      <c r="B445" s="4">
        <v>32417</v>
      </c>
      <c r="C445" s="12">
        <v>8.6419999999999997E-2</v>
      </c>
      <c r="D445" s="12">
        <v>8.6419999999999997E-2</v>
      </c>
      <c r="E445" s="12">
        <v>8.6419999999999997E-2</v>
      </c>
      <c r="F445" s="12">
        <v>8.6419999999999997E-2</v>
      </c>
      <c r="G445" s="12">
        <v>-2.4299999999999999E-2</v>
      </c>
    </row>
    <row r="446" spans="2:7" x14ac:dyDescent="0.35">
      <c r="B446" s="4">
        <v>32387</v>
      </c>
      <c r="C446" s="12">
        <v>8.8569999999999996E-2</v>
      </c>
      <c r="D446" s="12">
        <v>8.8569999999999996E-2</v>
      </c>
      <c r="E446" s="12">
        <v>8.8569999999999996E-2</v>
      </c>
      <c r="F446" s="12">
        <v>8.8569999999999996E-2</v>
      </c>
      <c r="G446" s="12">
        <v>-4.2900000000000001E-2</v>
      </c>
    </row>
    <row r="447" spans="2:7" x14ac:dyDescent="0.35">
      <c r="B447" s="4">
        <v>32356</v>
      </c>
      <c r="C447" s="12">
        <v>9.2539999999999997E-2</v>
      </c>
      <c r="D447" s="12">
        <v>9.2539999999999997E-2</v>
      </c>
      <c r="E447" s="12">
        <v>9.2539999999999997E-2</v>
      </c>
      <c r="F447" s="12">
        <v>9.2539999999999997E-2</v>
      </c>
      <c r="G447" s="12">
        <v>1.49E-2</v>
      </c>
    </row>
    <row r="448" spans="2:7" x14ac:dyDescent="0.35">
      <c r="B448" s="4">
        <v>32325</v>
      </c>
      <c r="C448" s="12">
        <v>9.1179999999999997E-2</v>
      </c>
      <c r="D448" s="12">
        <v>9.1179999999999997E-2</v>
      </c>
      <c r="E448" s="12">
        <v>9.1179999999999997E-2</v>
      </c>
      <c r="F448" s="12">
        <v>9.1179999999999997E-2</v>
      </c>
      <c r="G448" s="12">
        <v>3.5000000000000003E-2</v>
      </c>
    </row>
    <row r="449" spans="2:7" x14ac:dyDescent="0.35">
      <c r="B449" s="4">
        <v>32295</v>
      </c>
      <c r="C449" s="12">
        <v>8.8100000000000012E-2</v>
      </c>
      <c r="D449" s="12">
        <v>8.8100000000000012E-2</v>
      </c>
      <c r="E449" s="12">
        <v>8.8100000000000012E-2</v>
      </c>
      <c r="F449" s="12">
        <v>8.8100000000000012E-2</v>
      </c>
      <c r="G449" s="12">
        <v>-4.3700000000000003E-2</v>
      </c>
    </row>
    <row r="450" spans="2:7" x14ac:dyDescent="0.35">
      <c r="B450" s="4">
        <v>32264</v>
      </c>
      <c r="C450" s="12">
        <v>9.212999999999999E-2</v>
      </c>
      <c r="D450" s="12">
        <v>9.212999999999999E-2</v>
      </c>
      <c r="E450" s="12">
        <v>9.212999999999999E-2</v>
      </c>
      <c r="F450" s="12">
        <v>9.212999999999999E-2</v>
      </c>
      <c r="G450" s="12">
        <v>3.9E-2</v>
      </c>
    </row>
    <row r="451" spans="2:7" x14ac:dyDescent="0.35">
      <c r="B451" s="4">
        <v>32234</v>
      </c>
      <c r="C451" s="12">
        <v>8.8670000000000013E-2</v>
      </c>
      <c r="D451" s="12">
        <v>8.8670000000000013E-2</v>
      </c>
      <c r="E451" s="12">
        <v>8.8670000000000013E-2</v>
      </c>
      <c r="F451" s="12">
        <v>8.8670000000000013E-2</v>
      </c>
      <c r="G451" s="12">
        <v>3.4799999999999998E-2</v>
      </c>
    </row>
    <row r="452" spans="2:7" x14ac:dyDescent="0.35">
      <c r="B452" s="4">
        <v>32203</v>
      </c>
      <c r="C452" s="12">
        <v>8.5690000000000002E-2</v>
      </c>
      <c r="D452" s="12">
        <v>8.5690000000000002E-2</v>
      </c>
      <c r="E452" s="12">
        <v>8.5690000000000002E-2</v>
      </c>
      <c r="F452" s="12">
        <v>8.5690000000000002E-2</v>
      </c>
      <c r="G452" s="12">
        <v>5.1200000000000002E-2</v>
      </c>
    </row>
    <row r="453" spans="2:7" x14ac:dyDescent="0.35">
      <c r="B453" s="4">
        <v>32174</v>
      </c>
      <c r="C453" s="12">
        <v>8.1519999999999995E-2</v>
      </c>
      <c r="D453" s="12">
        <v>8.1519999999999995E-2</v>
      </c>
      <c r="E453" s="12">
        <v>8.1519999999999995E-2</v>
      </c>
      <c r="F453" s="12">
        <v>8.1519999999999995E-2</v>
      </c>
      <c r="G453" s="12">
        <v>-1.4500000000000001E-2</v>
      </c>
    </row>
    <row r="454" spans="2:7" x14ac:dyDescent="0.35">
      <c r="B454" s="4">
        <v>32143</v>
      </c>
      <c r="C454" s="12">
        <v>8.2720000000000002E-2</v>
      </c>
      <c r="D454" s="12">
        <v>8.2720000000000002E-2</v>
      </c>
      <c r="E454" s="12">
        <v>8.2720000000000002E-2</v>
      </c>
      <c r="F454" s="12">
        <v>8.2720000000000002E-2</v>
      </c>
      <c r="G454" s="12">
        <v>-6.3600000000000004E-2</v>
      </c>
    </row>
    <row r="455" spans="2:7" x14ac:dyDescent="0.35">
      <c r="B455" s="4">
        <v>32112</v>
      </c>
      <c r="C455" s="12">
        <v>8.8340000000000002E-2</v>
      </c>
      <c r="D455" s="12">
        <v>8.8340000000000002E-2</v>
      </c>
      <c r="E455" s="12">
        <v>8.8340000000000002E-2</v>
      </c>
      <c r="F455" s="12">
        <v>8.8340000000000002E-2</v>
      </c>
      <c r="G455" s="12">
        <v>-1.72E-2</v>
      </c>
    </row>
    <row r="456" spans="2:7" x14ac:dyDescent="0.35">
      <c r="B456" s="4">
        <v>32082</v>
      </c>
      <c r="C456" s="12">
        <v>8.9890000000000012E-2</v>
      </c>
      <c r="D456" s="12">
        <v>8.9890000000000012E-2</v>
      </c>
      <c r="E456" s="12">
        <v>8.9890000000000012E-2</v>
      </c>
      <c r="F456" s="12">
        <v>8.9890000000000012E-2</v>
      </c>
      <c r="G456" s="12">
        <v>2.1600000000000001E-2</v>
      </c>
    </row>
    <row r="457" spans="2:7" x14ac:dyDescent="0.35">
      <c r="B457" s="4">
        <v>32051</v>
      </c>
      <c r="C457" s="12">
        <v>8.7989999999999999E-2</v>
      </c>
      <c r="D457" s="12">
        <v>8.7989999999999999E-2</v>
      </c>
      <c r="E457" s="12">
        <v>8.7989999999999999E-2</v>
      </c>
      <c r="F457" s="12">
        <v>8.7989999999999999E-2</v>
      </c>
      <c r="G457" s="12">
        <v>-8.6999999999999994E-2</v>
      </c>
    </row>
    <row r="458" spans="2:7" x14ac:dyDescent="0.35">
      <c r="B458" s="4">
        <v>32021</v>
      </c>
      <c r="C458" s="12">
        <v>9.6370000000000011E-2</v>
      </c>
      <c r="D458" s="12">
        <v>9.6370000000000011E-2</v>
      </c>
      <c r="E458" s="12">
        <v>9.6370000000000011E-2</v>
      </c>
      <c r="F458" s="12">
        <v>9.6370000000000011E-2</v>
      </c>
      <c r="G458" s="12">
        <v>7.4399999999999994E-2</v>
      </c>
    </row>
    <row r="459" spans="2:7" x14ac:dyDescent="0.35">
      <c r="B459" s="4">
        <v>31990</v>
      </c>
      <c r="C459" s="12">
        <v>8.9700000000000002E-2</v>
      </c>
      <c r="D459" s="12">
        <v>8.9700000000000002E-2</v>
      </c>
      <c r="E459" s="12">
        <v>8.9700000000000002E-2</v>
      </c>
      <c r="F459" s="12">
        <v>8.9700000000000002E-2</v>
      </c>
      <c r="G459" s="12">
        <v>3.6200000000000003E-2</v>
      </c>
    </row>
    <row r="460" spans="2:7" x14ac:dyDescent="0.35">
      <c r="B460" s="4">
        <v>31959</v>
      </c>
      <c r="C460" s="12">
        <v>8.6569999999999994E-2</v>
      </c>
      <c r="D460" s="12">
        <v>8.6569999999999994E-2</v>
      </c>
      <c r="E460" s="12">
        <v>8.6569999999999994E-2</v>
      </c>
      <c r="F460" s="12">
        <v>8.6569999999999994E-2</v>
      </c>
      <c r="G460" s="12">
        <v>3.4200000000000001E-2</v>
      </c>
    </row>
    <row r="461" spans="2:7" x14ac:dyDescent="0.35">
      <c r="B461" s="4">
        <v>31929</v>
      </c>
      <c r="C461" s="12">
        <v>8.3710000000000007E-2</v>
      </c>
      <c r="D461" s="12">
        <v>8.3710000000000007E-2</v>
      </c>
      <c r="E461" s="12">
        <v>8.3710000000000007E-2</v>
      </c>
      <c r="F461" s="12">
        <v>8.3710000000000007E-2</v>
      </c>
      <c r="G461" s="12">
        <v>-1.54E-2</v>
      </c>
    </row>
    <row r="462" spans="2:7" x14ac:dyDescent="0.35">
      <c r="B462" s="4">
        <v>31898</v>
      </c>
      <c r="C462" s="12">
        <v>8.5020000000000012E-2</v>
      </c>
      <c r="D462" s="12">
        <v>8.5020000000000012E-2</v>
      </c>
      <c r="E462" s="12">
        <v>8.5020000000000012E-2</v>
      </c>
      <c r="F462" s="12">
        <v>8.5020000000000012E-2</v>
      </c>
      <c r="G462" s="12">
        <v>3.9100000000000003E-2</v>
      </c>
    </row>
    <row r="463" spans="2:7" x14ac:dyDescent="0.35">
      <c r="B463" s="4">
        <v>31868</v>
      </c>
      <c r="C463" s="12">
        <v>8.1820000000000004E-2</v>
      </c>
      <c r="D463" s="12">
        <v>8.1820000000000004E-2</v>
      </c>
      <c r="E463" s="12">
        <v>8.1820000000000004E-2</v>
      </c>
      <c r="F463" s="12">
        <v>8.1820000000000004E-2</v>
      </c>
      <c r="G463" s="12">
        <v>9.2499999999999999E-2</v>
      </c>
    </row>
    <row r="464" spans="2:7" x14ac:dyDescent="0.35">
      <c r="B464" s="4">
        <v>31837</v>
      </c>
      <c r="C464" s="12">
        <v>7.4889999999999998E-2</v>
      </c>
      <c r="D464" s="12">
        <v>7.4889999999999998E-2</v>
      </c>
      <c r="E464" s="12">
        <v>7.4889999999999998E-2</v>
      </c>
      <c r="F464" s="12">
        <v>7.4889999999999998E-2</v>
      </c>
      <c r="G464" s="12">
        <v>4.3499999999999997E-2</v>
      </c>
    </row>
    <row r="465" spans="2:7" x14ac:dyDescent="0.35">
      <c r="B465" s="4">
        <v>31809</v>
      </c>
      <c r="C465" s="12">
        <v>7.177E-2</v>
      </c>
      <c r="D465" s="12">
        <v>7.177E-2</v>
      </c>
      <c r="E465" s="12">
        <v>7.177E-2</v>
      </c>
      <c r="F465" s="12">
        <v>7.177E-2</v>
      </c>
      <c r="G465" s="12">
        <v>2.3999999999999998E-3</v>
      </c>
    </row>
    <row r="466" spans="2:7" x14ac:dyDescent="0.35">
      <c r="B466" s="4">
        <v>31778</v>
      </c>
      <c r="C466" s="12">
        <v>7.1599999999999997E-2</v>
      </c>
      <c r="D466" s="12">
        <v>7.1599999999999997E-2</v>
      </c>
      <c r="E466" s="12">
        <v>7.1599999999999997E-2</v>
      </c>
      <c r="F466" s="12">
        <v>7.1599999999999997E-2</v>
      </c>
      <c r="G466" s="12">
        <v>-8.3000000000000001E-3</v>
      </c>
    </row>
    <row r="467" spans="2:7" x14ac:dyDescent="0.35">
      <c r="B467" s="4">
        <v>31747</v>
      </c>
      <c r="C467" s="12">
        <v>7.22E-2</v>
      </c>
      <c r="D467" s="12">
        <v>7.22E-2</v>
      </c>
      <c r="E467" s="12">
        <v>7.22E-2</v>
      </c>
      <c r="F467" s="12">
        <v>7.22E-2</v>
      </c>
      <c r="G467" s="12">
        <v>1.8E-3</v>
      </c>
    </row>
    <row r="468" spans="2:7" x14ac:dyDescent="0.35">
      <c r="B468" s="4">
        <v>31717</v>
      </c>
      <c r="C468" s="12">
        <v>7.2069999999999995E-2</v>
      </c>
      <c r="D468" s="12">
        <v>7.2069999999999995E-2</v>
      </c>
      <c r="E468" s="12">
        <v>7.2069999999999995E-2</v>
      </c>
      <c r="F468" s="12">
        <v>7.2069999999999995E-2</v>
      </c>
      <c r="G468" s="12">
        <v>-1.41E-2</v>
      </c>
    </row>
    <row r="469" spans="2:7" x14ac:dyDescent="0.35">
      <c r="B469" s="4">
        <v>31686</v>
      </c>
      <c r="C469" s="12">
        <v>7.3099999999999998E-2</v>
      </c>
      <c r="D469" s="12">
        <v>7.3099999999999998E-2</v>
      </c>
      <c r="E469" s="12">
        <v>7.3099999999999998E-2</v>
      </c>
      <c r="F469" s="12">
        <v>7.3099999999999998E-2</v>
      </c>
      <c r="G469" s="12">
        <v>-1.6400000000000001E-2</v>
      </c>
    </row>
    <row r="470" spans="2:7" x14ac:dyDescent="0.35">
      <c r="B470" s="4">
        <v>31656</v>
      </c>
      <c r="C470" s="12">
        <v>7.4319999999999997E-2</v>
      </c>
      <c r="D470" s="12">
        <v>7.4319999999999997E-2</v>
      </c>
      <c r="E470" s="12">
        <v>7.4319999999999997E-2</v>
      </c>
      <c r="F470" s="12">
        <v>7.4319999999999997E-2</v>
      </c>
      <c r="G470" s="12">
        <v>7.3499999999999996E-2</v>
      </c>
    </row>
    <row r="471" spans="2:7" x14ac:dyDescent="0.35">
      <c r="B471" s="4">
        <v>31625</v>
      </c>
      <c r="C471" s="12">
        <v>6.923E-2</v>
      </c>
      <c r="D471" s="12">
        <v>6.923E-2</v>
      </c>
      <c r="E471" s="12">
        <v>6.923E-2</v>
      </c>
      <c r="F471" s="12">
        <v>6.923E-2</v>
      </c>
      <c r="G471" s="12">
        <v>-5.5399999999999998E-2</v>
      </c>
    </row>
    <row r="472" spans="2:7" x14ac:dyDescent="0.35">
      <c r="B472" s="4">
        <v>31594</v>
      </c>
      <c r="C472" s="12">
        <v>7.3289999999999994E-2</v>
      </c>
      <c r="D472" s="12">
        <v>7.3289999999999994E-2</v>
      </c>
      <c r="E472" s="12">
        <v>7.3289999999999994E-2</v>
      </c>
      <c r="F472" s="12">
        <v>7.3289999999999994E-2</v>
      </c>
      <c r="G472" s="12">
        <v>-1.1999999999999999E-3</v>
      </c>
    </row>
    <row r="473" spans="2:7" x14ac:dyDescent="0.35">
      <c r="B473" s="4">
        <v>31564</v>
      </c>
      <c r="C473" s="12">
        <v>7.3380000000000001E-2</v>
      </c>
      <c r="D473" s="12">
        <v>7.3380000000000001E-2</v>
      </c>
      <c r="E473" s="12">
        <v>7.3380000000000001E-2</v>
      </c>
      <c r="F473" s="12">
        <v>7.3380000000000001E-2</v>
      </c>
      <c r="G473" s="12">
        <v>-9.01E-2</v>
      </c>
    </row>
    <row r="474" spans="2:7" x14ac:dyDescent="0.35">
      <c r="B474" s="4">
        <v>31533</v>
      </c>
      <c r="C474" s="12">
        <v>8.0649999999999999E-2</v>
      </c>
      <c r="D474" s="12">
        <v>8.0649999999999999E-2</v>
      </c>
      <c r="E474" s="12">
        <v>8.0649999999999999E-2</v>
      </c>
      <c r="F474" s="12">
        <v>8.0649999999999999E-2</v>
      </c>
      <c r="G474" s="12">
        <v>9.4399999999999998E-2</v>
      </c>
    </row>
    <row r="475" spans="2:7" x14ac:dyDescent="0.35">
      <c r="B475" s="4">
        <v>31503</v>
      </c>
      <c r="C475" s="12">
        <v>7.3689999999999992E-2</v>
      </c>
      <c r="D475" s="12">
        <v>7.3689999999999992E-2</v>
      </c>
      <c r="E475" s="12">
        <v>7.3689999999999992E-2</v>
      </c>
      <c r="F475" s="12">
        <v>7.3689999999999992E-2</v>
      </c>
      <c r="G475" s="12">
        <v>-1.4E-3</v>
      </c>
    </row>
    <row r="476" spans="2:7" x14ac:dyDescent="0.35">
      <c r="B476" s="4">
        <v>31472</v>
      </c>
      <c r="C476" s="12">
        <v>7.3789999999999994E-2</v>
      </c>
      <c r="D476" s="12">
        <v>7.3789999999999994E-2</v>
      </c>
      <c r="E476" s="12">
        <v>7.3789999999999994E-2</v>
      </c>
      <c r="F476" s="12">
        <v>7.3789999999999994E-2</v>
      </c>
      <c r="G476" s="12">
        <v>-9.3799999999999994E-2</v>
      </c>
    </row>
    <row r="477" spans="2:7" x14ac:dyDescent="0.35">
      <c r="B477" s="4">
        <v>31444</v>
      </c>
      <c r="C477" s="12">
        <v>8.1430000000000002E-2</v>
      </c>
      <c r="D477" s="12">
        <v>8.1430000000000002E-2</v>
      </c>
      <c r="E477" s="12">
        <v>8.1430000000000002E-2</v>
      </c>
      <c r="F477" s="12">
        <v>8.1430000000000002E-2</v>
      </c>
      <c r="G477" s="12">
        <v>-9.9599999999999994E-2</v>
      </c>
    </row>
    <row r="478" spans="2:7" x14ac:dyDescent="0.35">
      <c r="B478" s="4">
        <v>31413</v>
      </c>
      <c r="C478" s="12">
        <v>9.0440000000000006E-2</v>
      </c>
      <c r="D478" s="12">
        <v>9.0440000000000006E-2</v>
      </c>
      <c r="E478" s="12">
        <v>9.0440000000000006E-2</v>
      </c>
      <c r="F478" s="12">
        <v>9.0440000000000006E-2</v>
      </c>
      <c r="G478" s="12">
        <v>6.3E-3</v>
      </c>
    </row>
    <row r="479" spans="2:7" x14ac:dyDescent="0.35">
      <c r="B479" s="20" t="s">
        <v>134</v>
      </c>
    </row>
  </sheetData>
  <sheetProtection algorithmName="SHA-512" hashValue="sFoK9OGQLDhpjUBKnvW29AksqxR2ngg7j8/dL6Z8YUSWaSMKGF4XtQ0UBs9VQixOct6rbZs2mBLj62xoGarIIg==" saltValue="6W8r8D1NgBvKRgQHDItmdA==" spinCount="100000" sheet="1" objects="1" scenarios="1"/>
  <mergeCells count="3">
    <mergeCell ref="B2:J2"/>
    <mergeCell ref="B3:G3"/>
    <mergeCell ref="I3:J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91082-4F93-4B4C-B5FE-2F575A7700D2}">
  <dimension ref="A2:G43"/>
  <sheetViews>
    <sheetView showGridLines="0" workbookViewId="0">
      <pane ySplit="3" topLeftCell="A16" activePane="bottomLeft" state="frozen"/>
      <selection pane="bottomLeft" activeCell="S23" sqref="S23"/>
    </sheetView>
  </sheetViews>
  <sheetFormatPr defaultRowHeight="14.5" x14ac:dyDescent="0.35"/>
  <cols>
    <col min="1" max="1" width="1.81640625" customWidth="1"/>
    <col min="3" max="3" width="11.453125" customWidth="1"/>
    <col min="4" max="4" width="1.81640625" customWidth="1"/>
    <col min="5" max="5" width="18.6328125" customWidth="1"/>
  </cols>
  <sheetData>
    <row r="2" spans="1:7" x14ac:dyDescent="0.35">
      <c r="A2" s="6"/>
      <c r="B2" s="35" t="s">
        <v>136</v>
      </c>
      <c r="C2" s="35"/>
      <c r="D2" s="6"/>
    </row>
    <row r="3" spans="1:7" x14ac:dyDescent="0.35">
      <c r="A3" s="6"/>
      <c r="B3" s="11" t="s">
        <v>1</v>
      </c>
      <c r="C3" s="8" t="s">
        <v>8</v>
      </c>
      <c r="D3" s="6"/>
    </row>
    <row r="4" spans="1:7" x14ac:dyDescent="0.35">
      <c r="B4" s="3">
        <v>1986</v>
      </c>
      <c r="C4" s="5">
        <v>3.3599999999999998E-2</v>
      </c>
    </row>
    <row r="5" spans="1:7" x14ac:dyDescent="0.35">
      <c r="B5" s="3">
        <v>1987</v>
      </c>
      <c r="C5" s="5">
        <v>4.1799999999999997E-2</v>
      </c>
    </row>
    <row r="6" spans="1:7" x14ac:dyDescent="0.35">
      <c r="B6" s="3">
        <v>1988</v>
      </c>
      <c r="C6" s="5">
        <v>4.1200000000000001E-2</v>
      </c>
    </row>
    <row r="7" spans="1:7" x14ac:dyDescent="0.35">
      <c r="B7" s="3">
        <v>1989</v>
      </c>
      <c r="C7" s="5">
        <v>3.85E-2</v>
      </c>
      <c r="E7" s="11" t="s">
        <v>120</v>
      </c>
      <c r="F7" s="11" t="s">
        <v>115</v>
      </c>
      <c r="G7" s="13">
        <f>AVERAGE(C23:C42)</f>
        <v>2.2795000000000003E-2</v>
      </c>
    </row>
    <row r="8" spans="1:7" x14ac:dyDescent="0.35">
      <c r="B8" s="3">
        <v>1990</v>
      </c>
      <c r="C8" s="5">
        <v>3.9199999999999999E-2</v>
      </c>
      <c r="F8" s="3"/>
    </row>
    <row r="9" spans="1:7" x14ac:dyDescent="0.35">
      <c r="B9" s="3">
        <v>1991</v>
      </c>
      <c r="C9" s="5">
        <v>3.27E-2</v>
      </c>
      <c r="E9" s="11" t="str">
        <f>E7</f>
        <v>Average Implied ERP-</v>
      </c>
      <c r="F9" s="11" t="s">
        <v>116</v>
      </c>
      <c r="G9" s="13">
        <f>AVERAGE(C28:C42)</f>
        <v>2.1806666666666672E-2</v>
      </c>
    </row>
    <row r="10" spans="1:7" x14ac:dyDescent="0.35">
      <c r="B10" s="3">
        <v>1992</v>
      </c>
      <c r="C10" s="5">
        <v>2.8299999999999999E-2</v>
      </c>
      <c r="F10" s="3"/>
    </row>
    <row r="11" spans="1:7" x14ac:dyDescent="0.35">
      <c r="B11" s="3">
        <v>1993</v>
      </c>
      <c r="C11" s="5">
        <v>2.7400000000000001E-2</v>
      </c>
      <c r="E11" s="11" t="str">
        <f>E7</f>
        <v>Average Implied ERP-</v>
      </c>
      <c r="F11" s="11" t="s">
        <v>117</v>
      </c>
      <c r="G11" s="13">
        <f>AVERAGE(C36:C42)</f>
        <v>1.9699999999999999E-2</v>
      </c>
    </row>
    <row r="12" spans="1:7" x14ac:dyDescent="0.35">
      <c r="B12" s="3">
        <v>1994</v>
      </c>
      <c r="C12" s="5">
        <v>3.0599999999999999E-2</v>
      </c>
      <c r="F12" s="3"/>
    </row>
    <row r="13" spans="1:7" x14ac:dyDescent="0.35">
      <c r="B13" s="3">
        <v>1995</v>
      </c>
      <c r="C13" s="5">
        <v>2.4400000000000002E-2</v>
      </c>
      <c r="E13" s="11" t="str">
        <f>E7</f>
        <v>Average Implied ERP-</v>
      </c>
      <c r="F13" s="11" t="s">
        <v>118</v>
      </c>
      <c r="G13" s="13">
        <f>AVERAGE(C38:C42)</f>
        <v>1.8520000000000002E-2</v>
      </c>
    </row>
    <row r="14" spans="1:7" x14ac:dyDescent="0.35">
      <c r="B14" s="3">
        <v>1996</v>
      </c>
      <c r="C14" s="5">
        <v>2.1100000000000001E-2</v>
      </c>
      <c r="F14" s="3"/>
    </row>
    <row r="15" spans="1:7" x14ac:dyDescent="0.35">
      <c r="B15" s="3">
        <v>1997</v>
      </c>
      <c r="C15" s="5">
        <v>1.67E-2</v>
      </c>
      <c r="E15" s="11" t="str">
        <f>E7</f>
        <v>Average Implied ERP-</v>
      </c>
      <c r="F15" s="11" t="s">
        <v>119</v>
      </c>
      <c r="G15" s="13">
        <f>C42</f>
        <v>1.7600000000000001E-2</v>
      </c>
    </row>
    <row r="16" spans="1:7" x14ac:dyDescent="0.35">
      <c r="B16" s="3">
        <v>1998</v>
      </c>
      <c r="C16" s="5">
        <v>1.38E-2</v>
      </c>
    </row>
    <row r="17" spans="2:3" x14ac:dyDescent="0.35">
      <c r="B17" s="3">
        <v>1999</v>
      </c>
      <c r="C17" s="5">
        <v>1.2E-2</v>
      </c>
    </row>
    <row r="18" spans="2:3" x14ac:dyDescent="0.35">
      <c r="B18" s="3">
        <v>2000</v>
      </c>
      <c r="C18" s="5">
        <v>1.6500000000000001E-2</v>
      </c>
    </row>
    <row r="19" spans="2:3" x14ac:dyDescent="0.35">
      <c r="B19" s="3">
        <v>2001</v>
      </c>
      <c r="C19" s="5">
        <v>1.7299999999999999E-2</v>
      </c>
    </row>
    <row r="20" spans="2:3" x14ac:dyDescent="0.35">
      <c r="B20" s="3">
        <v>2002</v>
      </c>
      <c r="C20" s="5">
        <v>2.29E-2</v>
      </c>
    </row>
    <row r="21" spans="2:3" x14ac:dyDescent="0.35">
      <c r="B21" s="3">
        <v>2003</v>
      </c>
      <c r="C21" s="5">
        <v>2.12E-2</v>
      </c>
    </row>
    <row r="22" spans="2:3" x14ac:dyDescent="0.35">
      <c r="B22" s="3">
        <v>2004</v>
      </c>
      <c r="C22" s="5">
        <v>2.0199999999999999E-2</v>
      </c>
    </row>
    <row r="23" spans="2:3" x14ac:dyDescent="0.35">
      <c r="B23" s="3">
        <v>2005</v>
      </c>
      <c r="C23" s="5">
        <v>2.1999999999999999E-2</v>
      </c>
    </row>
    <row r="24" spans="2:3" x14ac:dyDescent="0.35">
      <c r="B24" s="3">
        <v>2006</v>
      </c>
      <c r="C24" s="5">
        <v>1.9699999999999999E-2</v>
      </c>
    </row>
    <row r="25" spans="2:3" x14ac:dyDescent="0.35">
      <c r="B25" s="3">
        <v>2007</v>
      </c>
      <c r="C25" s="5">
        <v>2.06E-2</v>
      </c>
    </row>
    <row r="26" spans="2:3" x14ac:dyDescent="0.35">
      <c r="B26" s="3">
        <v>2008</v>
      </c>
      <c r="C26" s="5">
        <v>4.0500000000000001E-2</v>
      </c>
    </row>
    <row r="27" spans="2:3" x14ac:dyDescent="0.35">
      <c r="B27" s="3">
        <v>2009</v>
      </c>
      <c r="C27" s="5">
        <v>2.5999999999999999E-2</v>
      </c>
    </row>
    <row r="28" spans="2:3" x14ac:dyDescent="0.35">
      <c r="B28" s="3">
        <v>2010</v>
      </c>
      <c r="C28" s="5">
        <v>2.24E-2</v>
      </c>
    </row>
    <row r="29" spans="2:3" x14ac:dyDescent="0.35">
      <c r="B29" s="3">
        <v>2011</v>
      </c>
      <c r="C29" s="5">
        <v>2.7099999999999999E-2</v>
      </c>
    </row>
    <row r="30" spans="2:3" x14ac:dyDescent="0.35">
      <c r="B30" s="3">
        <v>2012</v>
      </c>
      <c r="C30" s="5">
        <v>2.47E-2</v>
      </c>
    </row>
    <row r="31" spans="2:3" x14ac:dyDescent="0.35">
      <c r="B31" s="3">
        <v>2013</v>
      </c>
      <c r="C31" s="5">
        <v>2.0299999999999999E-2</v>
      </c>
    </row>
    <row r="32" spans="2:3" x14ac:dyDescent="0.35">
      <c r="B32" s="3">
        <v>2014</v>
      </c>
      <c r="C32" s="5">
        <v>2.24E-2</v>
      </c>
    </row>
    <row r="33" spans="2:3" x14ac:dyDescent="0.35">
      <c r="B33" s="3">
        <v>2015</v>
      </c>
      <c r="C33" s="5">
        <v>2.46E-2</v>
      </c>
    </row>
    <row r="34" spans="2:3" x14ac:dyDescent="0.35">
      <c r="B34" s="3">
        <v>2016</v>
      </c>
      <c r="C34" s="5">
        <v>2.41E-2</v>
      </c>
    </row>
    <row r="35" spans="2:3" x14ac:dyDescent="0.35">
      <c r="B35" s="3">
        <v>2017</v>
      </c>
      <c r="C35" s="5">
        <v>2.3599999999999999E-2</v>
      </c>
    </row>
    <row r="36" spans="2:3" x14ac:dyDescent="0.35">
      <c r="B36" s="3">
        <v>2018</v>
      </c>
      <c r="C36" s="5">
        <v>2.5000000000000001E-2</v>
      </c>
    </row>
    <row r="37" spans="2:3" x14ac:dyDescent="0.35">
      <c r="B37" s="3">
        <v>2019</v>
      </c>
      <c r="C37" s="5">
        <v>2.0299999999999999E-2</v>
      </c>
    </row>
    <row r="38" spans="2:3" x14ac:dyDescent="0.35">
      <c r="B38" s="3">
        <v>2020</v>
      </c>
      <c r="C38" s="5">
        <v>1.6500000000000001E-2</v>
      </c>
    </row>
    <row r="39" spans="2:3" x14ac:dyDescent="0.35">
      <c r="B39" s="3">
        <v>2021</v>
      </c>
      <c r="C39" s="5">
        <v>1.72E-2</v>
      </c>
    </row>
    <row r="40" spans="2:3" x14ac:dyDescent="0.35">
      <c r="B40" s="3">
        <v>2022</v>
      </c>
      <c r="C40" s="5">
        <v>2.1600000000000001E-2</v>
      </c>
    </row>
    <row r="41" spans="2:3" x14ac:dyDescent="0.35">
      <c r="B41" s="3">
        <v>2023</v>
      </c>
      <c r="C41" s="5">
        <v>1.9699999999999999E-2</v>
      </c>
    </row>
    <row r="42" spans="2:3" x14ac:dyDescent="0.35">
      <c r="B42" s="3">
        <v>2024</v>
      </c>
      <c r="C42" s="5">
        <v>1.7600000000000001E-2</v>
      </c>
    </row>
    <row r="43" spans="2:3" x14ac:dyDescent="0.35">
      <c r="B43" s="20" t="s">
        <v>133</v>
      </c>
    </row>
  </sheetData>
  <sheetProtection algorithmName="SHA-512" hashValue="WJXLP79w3da8E84LSuHkjzVMxGrOGmwn70dyTzKwpEAXuxO0dZB3ZIIr9ATpm871Gs4EyzmmwyL6HlT4yHeUbg==" saltValue="CNbhkPiWhFh9UcBRduMDIQ==" spinCount="100000" sheet="1" objects="1" scenarios="1"/>
  <mergeCells count="1">
    <mergeCell ref="B2:C2"/>
  </mergeCells>
  <pageMargins left="0.7" right="0.7" top="0.75" bottom="0.75" header="0.3" footer="0.3"/>
  <ignoredErrors>
    <ignoredError sqref="G7 G9 G11 G13" formulaRange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D0662-2D3E-44D8-96DD-850DA13C95D2}">
  <dimension ref="A2:J100"/>
  <sheetViews>
    <sheetView showGridLines="0" workbookViewId="0">
      <pane ySplit="3" topLeftCell="A4" activePane="bottomLeft" state="frozen"/>
      <selection pane="bottomLeft" activeCell="F10" sqref="F10"/>
    </sheetView>
  </sheetViews>
  <sheetFormatPr defaultRowHeight="14.5" x14ac:dyDescent="0.35"/>
  <cols>
    <col min="1" max="1" width="1.81640625" customWidth="1"/>
    <col min="2" max="2" width="21" customWidth="1"/>
    <col min="3" max="3" width="16.7265625" customWidth="1"/>
    <col min="4" max="4" width="16.36328125" customWidth="1"/>
    <col min="5" max="5" width="18.90625" customWidth="1"/>
    <col min="6" max="6" width="14.26953125" customWidth="1"/>
    <col min="7" max="7" width="18.6328125" customWidth="1"/>
    <col min="8" max="8" width="1.81640625" customWidth="1"/>
    <col min="9" max="9" width="20.6328125" customWidth="1"/>
    <col min="10" max="10" width="12.6328125" customWidth="1"/>
  </cols>
  <sheetData>
    <row r="2" spans="1:10" x14ac:dyDescent="0.35">
      <c r="A2" s="6"/>
      <c r="B2" s="35" t="s">
        <v>135</v>
      </c>
      <c r="C2" s="35"/>
      <c r="D2" s="35"/>
      <c r="E2" s="35"/>
      <c r="F2" s="35"/>
      <c r="G2" s="35"/>
      <c r="H2" s="6"/>
    </row>
    <row r="3" spans="1:10" x14ac:dyDescent="0.35">
      <c r="A3" s="6"/>
      <c r="B3" s="7" t="s">
        <v>9</v>
      </c>
      <c r="C3" s="8" t="s">
        <v>10</v>
      </c>
      <c r="D3" s="8" t="s">
        <v>11</v>
      </c>
      <c r="E3" s="8" t="s">
        <v>12</v>
      </c>
      <c r="F3" s="8" t="s">
        <v>109</v>
      </c>
      <c r="G3" s="8" t="s">
        <v>111</v>
      </c>
      <c r="H3" s="6"/>
    </row>
    <row r="4" spans="1:10" x14ac:dyDescent="0.35">
      <c r="B4" t="s">
        <v>13</v>
      </c>
      <c r="C4">
        <v>54</v>
      </c>
      <c r="D4" s="9">
        <v>1068.8</v>
      </c>
      <c r="E4" s="9">
        <v>2682.114</v>
      </c>
      <c r="F4" s="9">
        <f>IF(D4&gt;E4,0,E4-D4)</f>
        <v>1613.3140000000001</v>
      </c>
      <c r="G4" s="5">
        <f>IFERROR(F4/D4,0)</f>
        <v>1.5094629491017966</v>
      </c>
    </row>
    <row r="5" spans="1:10" x14ac:dyDescent="0.35">
      <c r="B5" t="s">
        <v>14</v>
      </c>
      <c r="C5">
        <v>67</v>
      </c>
      <c r="D5" s="9">
        <v>11113.54</v>
      </c>
      <c r="E5" s="9">
        <v>38419.741999999998</v>
      </c>
      <c r="F5" s="9">
        <f t="shared" ref="F5:F68" si="0">IF(D5&gt;E5,0,E5-D5)</f>
        <v>27306.201999999997</v>
      </c>
      <c r="G5" s="5">
        <f t="shared" ref="G5:G68" si="1">IFERROR(F5/D5,0)</f>
        <v>2.4570210751929622</v>
      </c>
    </row>
    <row r="6" spans="1:10" x14ac:dyDescent="0.35">
      <c r="B6" t="s">
        <v>15</v>
      </c>
      <c r="C6">
        <v>24</v>
      </c>
      <c r="D6" s="9">
        <v>755.37</v>
      </c>
      <c r="E6" s="9">
        <v>1123.2670000000001</v>
      </c>
      <c r="F6" s="9">
        <f t="shared" si="0"/>
        <v>367.89700000000005</v>
      </c>
      <c r="G6" s="5">
        <f t="shared" si="1"/>
        <v>0.48704211181275409</v>
      </c>
      <c r="I6" s="10" t="s">
        <v>110</v>
      </c>
      <c r="J6" s="1">
        <f>AVERAGE(G4:G99)</f>
        <v>563.06881170886163</v>
      </c>
    </row>
    <row r="7" spans="1:10" x14ac:dyDescent="0.35">
      <c r="B7" t="s">
        <v>16</v>
      </c>
      <c r="C7">
        <v>37</v>
      </c>
      <c r="D7" s="9">
        <v>1270.105</v>
      </c>
      <c r="E7" s="9">
        <v>3182.0740000000001</v>
      </c>
      <c r="F7" s="9">
        <f t="shared" si="0"/>
        <v>1911.9690000000001</v>
      </c>
      <c r="G7" s="5">
        <f t="shared" si="1"/>
        <v>1.5053629424338932</v>
      </c>
      <c r="I7" s="10" t="s">
        <v>112</v>
      </c>
      <c r="J7" s="5">
        <f>TRIMMEAN(G4:G99,0.05)</f>
        <v>2.0847171590101952</v>
      </c>
    </row>
    <row r="8" spans="1:10" x14ac:dyDescent="0.35">
      <c r="B8" t="s">
        <v>17</v>
      </c>
      <c r="C8">
        <v>34</v>
      </c>
      <c r="D8" s="9">
        <v>1270.51</v>
      </c>
      <c r="E8" s="9">
        <v>15059.216</v>
      </c>
      <c r="F8" s="9">
        <f t="shared" si="0"/>
        <v>13788.706</v>
      </c>
      <c r="G8" s="5">
        <f t="shared" si="1"/>
        <v>10.852890571502783</v>
      </c>
    </row>
    <row r="9" spans="1:10" x14ac:dyDescent="0.35">
      <c r="B9" t="s">
        <v>18</v>
      </c>
      <c r="C9">
        <v>33</v>
      </c>
      <c r="D9" s="9">
        <v>681.5</v>
      </c>
      <c r="E9" s="9">
        <v>2570.6489999999999</v>
      </c>
      <c r="F9" s="9">
        <f t="shared" si="0"/>
        <v>1889.1489999999999</v>
      </c>
      <c r="G9" s="5">
        <f t="shared" si="1"/>
        <v>2.7720454878943506</v>
      </c>
    </row>
    <row r="10" spans="1:10" x14ac:dyDescent="0.35">
      <c r="B10" t="s">
        <v>19</v>
      </c>
      <c r="C10">
        <v>15</v>
      </c>
      <c r="D10" s="9">
        <v>37379.226999999999</v>
      </c>
      <c r="E10" s="9">
        <v>61032</v>
      </c>
      <c r="F10" s="9">
        <f t="shared" si="0"/>
        <v>23652.773000000001</v>
      </c>
      <c r="G10" s="5">
        <f t="shared" si="1"/>
        <v>0.63277854836323932</v>
      </c>
    </row>
    <row r="11" spans="1:10" x14ac:dyDescent="0.35">
      <c r="B11" t="s">
        <v>20</v>
      </c>
      <c r="C11">
        <v>591</v>
      </c>
      <c r="D11" s="9">
        <v>18022.119289999999</v>
      </c>
      <c r="E11" s="9">
        <v>23459.294999999998</v>
      </c>
      <c r="F11" s="9">
        <f t="shared" si="0"/>
        <v>5437.1757099999995</v>
      </c>
      <c r="G11" s="5">
        <f t="shared" si="1"/>
        <v>0.30169458000519095</v>
      </c>
    </row>
    <row r="12" spans="1:10" x14ac:dyDescent="0.35">
      <c r="B12" t="s">
        <v>21</v>
      </c>
      <c r="C12">
        <v>18</v>
      </c>
      <c r="D12" s="9">
        <v>1485.8</v>
      </c>
      <c r="E12" s="9">
        <v>3325.665</v>
      </c>
      <c r="F12" s="9">
        <f t="shared" si="0"/>
        <v>1839.865</v>
      </c>
      <c r="G12" s="5">
        <f t="shared" si="1"/>
        <v>1.2382992327365729</v>
      </c>
    </row>
    <row r="13" spans="1:10" x14ac:dyDescent="0.35">
      <c r="B13" t="s">
        <v>22</v>
      </c>
      <c r="C13">
        <v>29</v>
      </c>
      <c r="D13" s="9">
        <v>16992.099999999999</v>
      </c>
      <c r="E13" s="9">
        <v>26408.767999999996</v>
      </c>
      <c r="F13" s="9">
        <f t="shared" si="0"/>
        <v>9416.6679999999978</v>
      </c>
      <c r="G13" s="5">
        <f t="shared" si="1"/>
        <v>0.55417917738243061</v>
      </c>
    </row>
    <row r="14" spans="1:10" x14ac:dyDescent="0.35">
      <c r="B14" t="s">
        <v>23</v>
      </c>
      <c r="C14">
        <v>22</v>
      </c>
      <c r="D14" s="9">
        <v>842.6</v>
      </c>
      <c r="E14" s="9">
        <v>2988.232</v>
      </c>
      <c r="F14" s="9">
        <f t="shared" si="0"/>
        <v>2145.6320000000001</v>
      </c>
      <c r="G14" s="5">
        <f t="shared" si="1"/>
        <v>2.5464419653453598</v>
      </c>
    </row>
    <row r="15" spans="1:10" x14ac:dyDescent="0.35">
      <c r="B15" t="s">
        <v>24</v>
      </c>
      <c r="C15">
        <v>30</v>
      </c>
      <c r="D15" s="9">
        <v>13232.016</v>
      </c>
      <c r="E15" s="9">
        <v>19780.931</v>
      </c>
      <c r="F15" s="9">
        <f t="shared" si="0"/>
        <v>6548.9150000000009</v>
      </c>
      <c r="G15" s="5">
        <f t="shared" si="1"/>
        <v>0.49492949524849433</v>
      </c>
    </row>
    <row r="16" spans="1:10" x14ac:dyDescent="0.35">
      <c r="B16" t="s">
        <v>25</v>
      </c>
      <c r="C16">
        <v>39</v>
      </c>
      <c r="D16" s="9">
        <v>2198.35</v>
      </c>
      <c r="E16" s="9">
        <v>9308.27</v>
      </c>
      <c r="F16" s="9">
        <f t="shared" si="0"/>
        <v>7109.92</v>
      </c>
      <c r="G16" s="5">
        <f t="shared" si="1"/>
        <v>3.2342074737871589</v>
      </c>
    </row>
    <row r="17" spans="2:7" x14ac:dyDescent="0.35">
      <c r="B17" t="s">
        <v>26</v>
      </c>
      <c r="C17">
        <v>152</v>
      </c>
      <c r="D17" s="9">
        <v>7608.5644000000002</v>
      </c>
      <c r="E17" s="9">
        <v>17563.307999999997</v>
      </c>
      <c r="F17" s="9">
        <f t="shared" si="0"/>
        <v>9954.743599999998</v>
      </c>
      <c r="G17" s="5">
        <f t="shared" si="1"/>
        <v>1.3083602998747041</v>
      </c>
    </row>
    <row r="18" spans="2:7" x14ac:dyDescent="0.35">
      <c r="B18" t="s">
        <v>27</v>
      </c>
      <c r="C18">
        <v>9</v>
      </c>
      <c r="D18" s="9">
        <v>5257.7</v>
      </c>
      <c r="E18" s="9">
        <v>18322.16</v>
      </c>
      <c r="F18" s="9">
        <f t="shared" si="0"/>
        <v>13064.46</v>
      </c>
      <c r="G18" s="5">
        <f t="shared" si="1"/>
        <v>2.4848241626566749</v>
      </c>
    </row>
    <row r="19" spans="2:7" x14ac:dyDescent="0.35">
      <c r="B19" t="s">
        <v>28</v>
      </c>
      <c r="C19">
        <v>31</v>
      </c>
      <c r="D19" s="9">
        <v>4315.8</v>
      </c>
      <c r="E19" s="9">
        <v>5748.93</v>
      </c>
      <c r="F19" s="9">
        <f t="shared" si="0"/>
        <v>1433.13</v>
      </c>
      <c r="G19" s="5">
        <f t="shared" si="1"/>
        <v>0.33206589740025028</v>
      </c>
    </row>
    <row r="20" spans="2:7" x14ac:dyDescent="0.35">
      <c r="B20" t="s">
        <v>29</v>
      </c>
      <c r="C20">
        <v>4</v>
      </c>
      <c r="D20" s="9">
        <v>322</v>
      </c>
      <c r="E20" s="9">
        <v>354.8</v>
      </c>
      <c r="F20" s="9">
        <f t="shared" si="0"/>
        <v>32.800000000000011</v>
      </c>
      <c r="G20" s="5">
        <f t="shared" si="1"/>
        <v>0.10186335403726711</v>
      </c>
    </row>
    <row r="21" spans="2:7" x14ac:dyDescent="0.35">
      <c r="B21" t="s">
        <v>30</v>
      </c>
      <c r="C21">
        <v>60</v>
      </c>
      <c r="D21" s="9">
        <v>7942.78</v>
      </c>
      <c r="E21" s="9">
        <v>15747.635999999999</v>
      </c>
      <c r="F21" s="9">
        <f t="shared" si="0"/>
        <v>7804.8559999999989</v>
      </c>
      <c r="G21" s="5">
        <f t="shared" si="1"/>
        <v>0.98263529897592516</v>
      </c>
    </row>
    <row r="22" spans="2:7" x14ac:dyDescent="0.35">
      <c r="B22" t="s">
        <v>31</v>
      </c>
      <c r="C22">
        <v>16</v>
      </c>
      <c r="D22" s="9">
        <v>53.44</v>
      </c>
      <c r="E22" s="9">
        <v>544.19599999999991</v>
      </c>
      <c r="F22" s="9">
        <f t="shared" si="0"/>
        <v>490.75599999999991</v>
      </c>
      <c r="G22" s="5">
        <f t="shared" si="1"/>
        <v>9.1833083832335323</v>
      </c>
    </row>
    <row r="23" spans="2:7" x14ac:dyDescent="0.35">
      <c r="B23" t="s">
        <v>32</v>
      </c>
      <c r="C23">
        <v>63</v>
      </c>
      <c r="D23" s="9">
        <v>7551.03</v>
      </c>
      <c r="E23" s="9">
        <v>13703.169</v>
      </c>
      <c r="F23" s="9">
        <f t="shared" si="0"/>
        <v>6152.1390000000001</v>
      </c>
      <c r="G23" s="5">
        <f t="shared" si="1"/>
        <v>0.81474169749027625</v>
      </c>
    </row>
    <row r="24" spans="2:7" x14ac:dyDescent="0.35">
      <c r="B24" t="s">
        <v>33</v>
      </c>
      <c r="C24">
        <v>35</v>
      </c>
      <c r="D24" s="9">
        <v>18767.52</v>
      </c>
      <c r="E24" s="9">
        <v>126317.114</v>
      </c>
      <c r="F24" s="9">
        <f t="shared" si="0"/>
        <v>107549.594</v>
      </c>
      <c r="G24" s="5">
        <f t="shared" si="1"/>
        <v>5.7306236519263063</v>
      </c>
    </row>
    <row r="25" spans="2:7" x14ac:dyDescent="0.35">
      <c r="B25" t="s">
        <v>34</v>
      </c>
      <c r="C25">
        <v>46</v>
      </c>
      <c r="D25" s="9">
        <v>6971.6289999999999</v>
      </c>
      <c r="E25" s="9">
        <v>19008.022000000001</v>
      </c>
      <c r="F25" s="9">
        <f t="shared" si="0"/>
        <v>12036.393</v>
      </c>
      <c r="G25" s="5">
        <f t="shared" si="1"/>
        <v>1.7264821464251756</v>
      </c>
    </row>
    <row r="26" spans="2:7" x14ac:dyDescent="0.35">
      <c r="B26" t="s">
        <v>35</v>
      </c>
      <c r="C26">
        <v>21</v>
      </c>
      <c r="D26" s="9">
        <v>5839.56</v>
      </c>
      <c r="E26" s="9">
        <v>15020.34</v>
      </c>
      <c r="F26" s="9">
        <f t="shared" si="0"/>
        <v>9180.7799999999988</v>
      </c>
      <c r="G26" s="5">
        <f t="shared" si="1"/>
        <v>1.5721698210139117</v>
      </c>
    </row>
    <row r="27" spans="2:7" x14ac:dyDescent="0.35">
      <c r="B27" t="s">
        <v>36</v>
      </c>
      <c r="C27">
        <v>535</v>
      </c>
      <c r="D27" s="9">
        <v>19565.710999999999</v>
      </c>
      <c r="E27" s="9">
        <v>31117.581999999999</v>
      </c>
      <c r="F27" s="9">
        <f t="shared" si="0"/>
        <v>11551.870999999999</v>
      </c>
      <c r="G27" s="5">
        <f t="shared" si="1"/>
        <v>0.59041406673133423</v>
      </c>
    </row>
    <row r="28" spans="2:7" x14ac:dyDescent="0.35">
      <c r="B28" t="s">
        <v>37</v>
      </c>
      <c r="C28">
        <v>231</v>
      </c>
      <c r="D28" s="9">
        <v>40292.593000000001</v>
      </c>
      <c r="E28" s="9">
        <v>47384.474999999999</v>
      </c>
      <c r="F28" s="9">
        <f t="shared" si="0"/>
        <v>7091.8819999999978</v>
      </c>
      <c r="G28" s="5">
        <f t="shared" si="1"/>
        <v>0.1760095707913362</v>
      </c>
    </row>
    <row r="29" spans="2:7" x14ac:dyDescent="0.35">
      <c r="B29" t="s">
        <v>38</v>
      </c>
      <c r="C29">
        <v>29</v>
      </c>
      <c r="D29" s="9">
        <v>439.6</v>
      </c>
      <c r="E29" s="9">
        <v>1507.5540000000001</v>
      </c>
      <c r="F29" s="9">
        <f t="shared" si="0"/>
        <v>1067.9540000000002</v>
      </c>
      <c r="G29" s="5">
        <f t="shared" si="1"/>
        <v>2.4293767060964515</v>
      </c>
    </row>
    <row r="30" spans="2:7" x14ac:dyDescent="0.35">
      <c r="B30" t="s">
        <v>39</v>
      </c>
      <c r="C30">
        <v>101</v>
      </c>
      <c r="D30" s="9">
        <v>2609.75</v>
      </c>
      <c r="E30" s="9">
        <v>5738.3050000000003</v>
      </c>
      <c r="F30" s="9">
        <f t="shared" si="0"/>
        <v>3128.5550000000003</v>
      </c>
      <c r="G30" s="5">
        <f t="shared" si="1"/>
        <v>1.1987949037264107</v>
      </c>
    </row>
    <row r="31" spans="2:7" x14ac:dyDescent="0.35">
      <c r="B31" t="s">
        <v>40</v>
      </c>
      <c r="C31">
        <v>11</v>
      </c>
      <c r="D31" s="9">
        <v>0</v>
      </c>
      <c r="E31" s="9">
        <v>174.34</v>
      </c>
      <c r="F31" s="9">
        <f t="shared" si="0"/>
        <v>174.34</v>
      </c>
      <c r="G31" s="5">
        <f t="shared" si="1"/>
        <v>0</v>
      </c>
    </row>
    <row r="32" spans="2:7" x14ac:dyDescent="0.35">
      <c r="B32" t="s">
        <v>41</v>
      </c>
      <c r="C32">
        <v>122</v>
      </c>
      <c r="D32" s="9">
        <v>1919.748</v>
      </c>
      <c r="E32" s="9">
        <v>9409.9459999999999</v>
      </c>
      <c r="F32" s="9">
        <f t="shared" si="0"/>
        <v>7490.1980000000003</v>
      </c>
      <c r="G32" s="5">
        <f t="shared" si="1"/>
        <v>3.9016568841327093</v>
      </c>
    </row>
    <row r="33" spans="2:7" x14ac:dyDescent="0.35">
      <c r="B33" t="s">
        <v>42</v>
      </c>
      <c r="C33">
        <v>42</v>
      </c>
      <c r="D33" s="9">
        <v>358.9</v>
      </c>
      <c r="E33" s="9">
        <v>2434.1130000000003</v>
      </c>
      <c r="F33" s="9">
        <f t="shared" si="0"/>
        <v>2075.2130000000002</v>
      </c>
      <c r="G33" s="5">
        <f t="shared" si="1"/>
        <v>5.7821482307049328</v>
      </c>
    </row>
    <row r="34" spans="2:7" x14ac:dyDescent="0.35">
      <c r="B34" t="s">
        <v>43</v>
      </c>
      <c r="C34">
        <v>96</v>
      </c>
      <c r="D34" s="9">
        <v>2119.0830000000001</v>
      </c>
      <c r="E34" s="9">
        <v>15266.561</v>
      </c>
      <c r="F34" s="9">
        <f t="shared" si="0"/>
        <v>13147.477999999999</v>
      </c>
      <c r="G34" s="5">
        <f t="shared" si="1"/>
        <v>6.2043242289235483</v>
      </c>
    </row>
    <row r="35" spans="2:7" x14ac:dyDescent="0.35">
      <c r="B35" t="s">
        <v>44</v>
      </c>
      <c r="C35">
        <v>50</v>
      </c>
      <c r="D35" s="9">
        <v>2359.6999999999998</v>
      </c>
      <c r="E35" s="9">
        <v>3557.2869999999998</v>
      </c>
      <c r="F35" s="9">
        <f t="shared" si="0"/>
        <v>1197.587</v>
      </c>
      <c r="G35" s="5">
        <f t="shared" si="1"/>
        <v>0.50751663347035647</v>
      </c>
    </row>
    <row r="36" spans="2:7" x14ac:dyDescent="0.35">
      <c r="B36" t="s">
        <v>45</v>
      </c>
      <c r="C36">
        <v>35</v>
      </c>
      <c r="D36" s="9">
        <v>3449.13</v>
      </c>
      <c r="E36" s="9">
        <v>12569.606</v>
      </c>
      <c r="F36" s="9">
        <f t="shared" si="0"/>
        <v>9120.4759999999987</v>
      </c>
      <c r="G36" s="5">
        <f t="shared" si="1"/>
        <v>2.6442830510882449</v>
      </c>
    </row>
    <row r="37" spans="2:7" x14ac:dyDescent="0.35">
      <c r="B37" t="s">
        <v>46</v>
      </c>
      <c r="C37">
        <v>166</v>
      </c>
      <c r="D37" s="9">
        <v>22468.627</v>
      </c>
      <c r="E37" s="9">
        <v>87089.94</v>
      </c>
      <c r="F37" s="9">
        <f t="shared" si="0"/>
        <v>64621.313000000002</v>
      </c>
      <c r="G37" s="5">
        <f t="shared" si="1"/>
        <v>2.8760686178109593</v>
      </c>
    </row>
    <row r="38" spans="2:7" x14ac:dyDescent="0.35">
      <c r="B38" t="s">
        <v>47</v>
      </c>
      <c r="C38">
        <v>77</v>
      </c>
      <c r="D38" s="9">
        <v>11621.92</v>
      </c>
      <c r="E38" s="9">
        <v>18176.703999999998</v>
      </c>
      <c r="F38" s="9">
        <f t="shared" si="0"/>
        <v>6554.7839999999978</v>
      </c>
      <c r="G38" s="5">
        <f t="shared" si="1"/>
        <v>0.56400181725566845</v>
      </c>
    </row>
    <row r="39" spans="2:7" x14ac:dyDescent="0.35">
      <c r="B39" t="s">
        <v>48</v>
      </c>
      <c r="C39">
        <v>14</v>
      </c>
      <c r="D39" s="9">
        <v>1063.7860000000001</v>
      </c>
      <c r="E39" s="9">
        <v>3155.3870000000002</v>
      </c>
      <c r="F39" s="9">
        <f t="shared" si="0"/>
        <v>2091.6010000000001</v>
      </c>
      <c r="G39" s="5">
        <f t="shared" si="1"/>
        <v>1.9661858682103355</v>
      </c>
    </row>
    <row r="40" spans="2:7" x14ac:dyDescent="0.35">
      <c r="B40" t="s">
        <v>49</v>
      </c>
      <c r="C40">
        <v>28</v>
      </c>
      <c r="D40" s="9">
        <v>975.46</v>
      </c>
      <c r="E40" s="9">
        <v>1506.8960000000002</v>
      </c>
      <c r="F40" s="9">
        <f t="shared" si="0"/>
        <v>531.43600000000015</v>
      </c>
      <c r="G40" s="5">
        <f t="shared" si="1"/>
        <v>0.54480552764849421</v>
      </c>
    </row>
    <row r="41" spans="2:7" x14ac:dyDescent="0.35">
      <c r="B41" t="s">
        <v>50</v>
      </c>
      <c r="C41">
        <v>18</v>
      </c>
      <c r="D41" s="9">
        <v>581.52200000000005</v>
      </c>
      <c r="E41" s="9">
        <v>52.448</v>
      </c>
      <c r="F41" s="9">
        <f t="shared" si="0"/>
        <v>0</v>
      </c>
      <c r="G41" s="5">
        <f t="shared" si="1"/>
        <v>0</v>
      </c>
    </row>
    <row r="42" spans="2:7" x14ac:dyDescent="0.35">
      <c r="B42" t="s">
        <v>51</v>
      </c>
      <c r="C42">
        <v>218</v>
      </c>
      <c r="D42" s="9">
        <v>7685.1009999999997</v>
      </c>
      <c r="E42" s="9">
        <v>17844.999</v>
      </c>
      <c r="F42" s="9">
        <f t="shared" si="0"/>
        <v>10159.898000000001</v>
      </c>
      <c r="G42" s="5">
        <f t="shared" si="1"/>
        <v>1.3220253058482903</v>
      </c>
    </row>
    <row r="43" spans="2:7" x14ac:dyDescent="0.35">
      <c r="B43" t="s">
        <v>52</v>
      </c>
      <c r="C43">
        <v>113</v>
      </c>
      <c r="D43" s="9">
        <v>16307.923000000001</v>
      </c>
      <c r="E43" s="9">
        <v>46707.875999999997</v>
      </c>
      <c r="F43" s="9">
        <f t="shared" si="0"/>
        <v>30399.952999999994</v>
      </c>
      <c r="G43" s="5">
        <f t="shared" si="1"/>
        <v>1.8641216910332477</v>
      </c>
    </row>
    <row r="44" spans="2:7" x14ac:dyDescent="0.35">
      <c r="B44" t="s">
        <v>53</v>
      </c>
      <c r="C44">
        <v>116</v>
      </c>
      <c r="D44" s="9">
        <v>1809.52</v>
      </c>
      <c r="E44" s="9">
        <v>16007.301000000001</v>
      </c>
      <c r="F44" s="9">
        <f t="shared" si="0"/>
        <v>14197.781000000001</v>
      </c>
      <c r="G44" s="5">
        <f t="shared" si="1"/>
        <v>7.8461586498076841</v>
      </c>
    </row>
    <row r="45" spans="2:7" x14ac:dyDescent="0.35">
      <c r="B45" t="s">
        <v>54</v>
      </c>
      <c r="C45">
        <v>30</v>
      </c>
      <c r="D45" s="9">
        <v>1521.5</v>
      </c>
      <c r="E45" s="9">
        <v>9023.9179999999997</v>
      </c>
      <c r="F45" s="9">
        <f t="shared" si="0"/>
        <v>7502.4179999999997</v>
      </c>
      <c r="G45" s="5">
        <f t="shared" si="1"/>
        <v>4.9309352612553399</v>
      </c>
    </row>
    <row r="46" spans="2:7" x14ac:dyDescent="0.35">
      <c r="B46" t="s">
        <v>55</v>
      </c>
      <c r="C46">
        <v>33</v>
      </c>
      <c r="D46" s="9">
        <v>2546.5</v>
      </c>
      <c r="E46" s="9">
        <v>9280.487000000001</v>
      </c>
      <c r="F46" s="9">
        <f t="shared" si="0"/>
        <v>6733.987000000001</v>
      </c>
      <c r="G46" s="5">
        <f t="shared" si="1"/>
        <v>2.6444087963871987</v>
      </c>
    </row>
    <row r="47" spans="2:7" x14ac:dyDescent="0.35">
      <c r="B47" t="s">
        <v>56</v>
      </c>
      <c r="C47">
        <v>65</v>
      </c>
      <c r="D47" s="9">
        <v>3218.5990000000002</v>
      </c>
      <c r="E47" s="9">
        <v>32837.614999999998</v>
      </c>
      <c r="F47" s="9">
        <f t="shared" si="0"/>
        <v>29619.015999999996</v>
      </c>
      <c r="G47" s="5">
        <f t="shared" si="1"/>
        <v>9.2024560996880922</v>
      </c>
    </row>
    <row r="48" spans="2:7" x14ac:dyDescent="0.35">
      <c r="B48" t="s">
        <v>57</v>
      </c>
      <c r="C48">
        <v>101</v>
      </c>
      <c r="D48" s="9">
        <v>16610.856</v>
      </c>
      <c r="E48" s="9">
        <v>16680.949000000001</v>
      </c>
      <c r="F48" s="9">
        <f t="shared" si="0"/>
        <v>70.093000000000757</v>
      </c>
      <c r="G48" s="5">
        <f t="shared" si="1"/>
        <v>4.2197102906677874E-3</v>
      </c>
    </row>
    <row r="49" spans="2:7" x14ac:dyDescent="0.35">
      <c r="B49" t="s">
        <v>58</v>
      </c>
      <c r="C49">
        <v>16</v>
      </c>
      <c r="D49" s="9">
        <v>835.1</v>
      </c>
      <c r="E49" s="9">
        <v>2512.94</v>
      </c>
      <c r="F49" s="9">
        <f t="shared" si="0"/>
        <v>1677.8400000000001</v>
      </c>
      <c r="G49" s="5">
        <f t="shared" si="1"/>
        <v>2.00914860495749</v>
      </c>
    </row>
    <row r="50" spans="2:7" x14ac:dyDescent="0.35">
      <c r="B50" t="s">
        <v>59</v>
      </c>
      <c r="C50">
        <v>22</v>
      </c>
      <c r="D50" s="9">
        <v>3327.6385</v>
      </c>
      <c r="E50" s="9">
        <v>10709.763999999999</v>
      </c>
      <c r="F50" s="9">
        <f t="shared" si="0"/>
        <v>7382.1254999999992</v>
      </c>
      <c r="G50" s="5">
        <f t="shared" si="1"/>
        <v>2.2184277228430909</v>
      </c>
    </row>
    <row r="51" spans="2:7" x14ac:dyDescent="0.35">
      <c r="B51" t="s">
        <v>60</v>
      </c>
      <c r="C51">
        <v>19</v>
      </c>
      <c r="D51" s="9">
        <v>6009.82</v>
      </c>
      <c r="E51" s="9">
        <v>17250.663999999997</v>
      </c>
      <c r="F51" s="9">
        <f t="shared" si="0"/>
        <v>11240.843999999997</v>
      </c>
      <c r="G51" s="5">
        <f t="shared" si="1"/>
        <v>1.8704127577864225</v>
      </c>
    </row>
    <row r="52" spans="2:7" x14ac:dyDescent="0.35">
      <c r="B52" t="s">
        <v>61</v>
      </c>
      <c r="C52">
        <v>53</v>
      </c>
      <c r="D52" s="9">
        <v>6261.2169999999996</v>
      </c>
      <c r="E52" s="9">
        <v>11719.507</v>
      </c>
      <c r="F52" s="9">
        <f t="shared" si="0"/>
        <v>5458.29</v>
      </c>
      <c r="G52" s="5">
        <f t="shared" si="1"/>
        <v>0.87176183160558085</v>
      </c>
    </row>
    <row r="53" spans="2:7" x14ac:dyDescent="0.35">
      <c r="B53" t="s">
        <v>62</v>
      </c>
      <c r="C53">
        <v>231</v>
      </c>
      <c r="D53" s="9">
        <v>17948.169999999998</v>
      </c>
      <c r="E53" s="9">
        <v>32087.627</v>
      </c>
      <c r="F53" s="9">
        <f t="shared" si="0"/>
        <v>14139.457000000002</v>
      </c>
      <c r="G53" s="5">
        <f t="shared" si="1"/>
        <v>0.78779379736207111</v>
      </c>
    </row>
    <row r="54" spans="2:7" x14ac:dyDescent="0.35">
      <c r="B54" t="s">
        <v>63</v>
      </c>
      <c r="C54">
        <v>109</v>
      </c>
      <c r="D54" s="9">
        <v>6565.7619999999997</v>
      </c>
      <c r="E54" s="9">
        <v>12574.91</v>
      </c>
      <c r="F54" s="9">
        <f t="shared" si="0"/>
        <v>6009.1480000000001</v>
      </c>
      <c r="G54" s="5">
        <f t="shared" si="1"/>
        <v>0.91522476751365656</v>
      </c>
    </row>
    <row r="55" spans="2:7" x14ac:dyDescent="0.35">
      <c r="B55" t="s">
        <v>64</v>
      </c>
      <c r="C55">
        <v>64</v>
      </c>
      <c r="D55" s="9">
        <v>2880.7</v>
      </c>
      <c r="E55" s="9">
        <v>3232.328</v>
      </c>
      <c r="F55" s="9">
        <f t="shared" si="0"/>
        <v>351.62800000000016</v>
      </c>
      <c r="G55" s="5">
        <f t="shared" si="1"/>
        <v>0.12206338737112514</v>
      </c>
    </row>
    <row r="56" spans="2:7" x14ac:dyDescent="0.35">
      <c r="B56" t="s">
        <v>65</v>
      </c>
      <c r="C56">
        <v>14</v>
      </c>
      <c r="D56" s="9">
        <v>388.39</v>
      </c>
      <c r="E56" s="9">
        <v>637.65699999999993</v>
      </c>
      <c r="F56" s="9">
        <f t="shared" si="0"/>
        <v>249.26699999999994</v>
      </c>
      <c r="G56" s="5">
        <f t="shared" si="1"/>
        <v>0.64179561780684347</v>
      </c>
    </row>
    <row r="57" spans="2:7" x14ac:dyDescent="0.35">
      <c r="B57" t="s">
        <v>66</v>
      </c>
      <c r="C57">
        <v>4</v>
      </c>
      <c r="D57" s="9">
        <v>28744.734499999999</v>
      </c>
      <c r="E57" s="9">
        <v>60532</v>
      </c>
      <c r="F57" s="9">
        <f t="shared" si="0"/>
        <v>31787.265500000001</v>
      </c>
      <c r="G57" s="5">
        <f t="shared" si="1"/>
        <v>1.1058465507830662</v>
      </c>
    </row>
    <row r="58" spans="2:7" x14ac:dyDescent="0.35">
      <c r="B58" t="s">
        <v>67</v>
      </c>
      <c r="C58">
        <v>147</v>
      </c>
      <c r="D58" s="9">
        <v>16071.5483</v>
      </c>
      <c r="E58" s="9">
        <v>29443.044999999998</v>
      </c>
      <c r="F58" s="9">
        <f t="shared" si="0"/>
        <v>13371.496699999998</v>
      </c>
      <c r="G58" s="5">
        <f t="shared" si="1"/>
        <v>0.83199804091059459</v>
      </c>
    </row>
    <row r="59" spans="2:7" x14ac:dyDescent="0.35">
      <c r="B59" t="s">
        <v>68</v>
      </c>
      <c r="C59">
        <v>24</v>
      </c>
      <c r="D59" s="9">
        <v>9301.9359999999997</v>
      </c>
      <c r="E59" s="9">
        <v>13293.339</v>
      </c>
      <c r="F59" s="9">
        <f t="shared" si="0"/>
        <v>3991.4030000000002</v>
      </c>
      <c r="G59" s="5">
        <f t="shared" si="1"/>
        <v>0.42909379294804872</v>
      </c>
    </row>
    <row r="60" spans="2:7" x14ac:dyDescent="0.35">
      <c r="B60" t="s">
        <v>69</v>
      </c>
      <c r="C60">
        <v>97</v>
      </c>
      <c r="D60" s="9">
        <v>9260.5640000000003</v>
      </c>
      <c r="E60" s="9">
        <v>33209.383000000002</v>
      </c>
      <c r="F60" s="9">
        <f t="shared" si="0"/>
        <v>23948.819000000003</v>
      </c>
      <c r="G60" s="5">
        <f t="shared" si="1"/>
        <v>2.5861080383441011</v>
      </c>
    </row>
    <row r="61" spans="2:7" x14ac:dyDescent="0.35">
      <c r="B61" t="s">
        <v>70</v>
      </c>
      <c r="C61">
        <v>22</v>
      </c>
      <c r="D61" s="9">
        <v>2721.96</v>
      </c>
      <c r="E61" s="9">
        <v>4591.47</v>
      </c>
      <c r="F61" s="9">
        <f t="shared" si="0"/>
        <v>1869.5100000000002</v>
      </c>
      <c r="G61" s="5">
        <f t="shared" si="1"/>
        <v>0.68682493497332808</v>
      </c>
    </row>
    <row r="62" spans="2:7" x14ac:dyDescent="0.35">
      <c r="B62" t="s">
        <v>71</v>
      </c>
      <c r="C62">
        <v>6</v>
      </c>
      <c r="D62" s="9">
        <v>141</v>
      </c>
      <c r="E62" s="9">
        <v>389.5</v>
      </c>
      <c r="F62" s="9">
        <f t="shared" si="0"/>
        <v>248.5</v>
      </c>
      <c r="G62" s="5">
        <f t="shared" si="1"/>
        <v>1.7624113475177305</v>
      </c>
    </row>
    <row r="63" spans="2:7" x14ac:dyDescent="0.35">
      <c r="B63" t="s">
        <v>72</v>
      </c>
      <c r="C63">
        <v>48</v>
      </c>
      <c r="D63" s="9">
        <v>23674.018</v>
      </c>
      <c r="E63" s="9">
        <v>28300.256000000001</v>
      </c>
      <c r="F63" s="9">
        <f t="shared" si="0"/>
        <v>4626.2380000000012</v>
      </c>
      <c r="G63" s="5">
        <f t="shared" si="1"/>
        <v>0.19541414558356765</v>
      </c>
    </row>
    <row r="64" spans="2:7" x14ac:dyDescent="0.35">
      <c r="B64" t="s">
        <v>73</v>
      </c>
      <c r="C64">
        <v>60</v>
      </c>
      <c r="D64" s="9">
        <v>1703.2280000000001</v>
      </c>
      <c r="E64" s="9">
        <v>2171.1489999999999</v>
      </c>
      <c r="F64" s="9">
        <f t="shared" si="0"/>
        <v>467.92099999999982</v>
      </c>
      <c r="G64" s="5">
        <f t="shared" si="1"/>
        <v>0.27472599088319344</v>
      </c>
    </row>
    <row r="65" spans="2:7" x14ac:dyDescent="0.35">
      <c r="B65" t="s">
        <v>74</v>
      </c>
      <c r="C65">
        <v>19</v>
      </c>
      <c r="D65" s="9">
        <v>427.01</v>
      </c>
      <c r="E65" s="9">
        <v>838.73599999999999</v>
      </c>
      <c r="F65" s="9">
        <f t="shared" si="0"/>
        <v>411.726</v>
      </c>
      <c r="G65" s="5">
        <f t="shared" si="1"/>
        <v>0.96420692723823798</v>
      </c>
    </row>
    <row r="66" spans="2:7" x14ac:dyDescent="0.35">
      <c r="B66" t="s">
        <v>75</v>
      </c>
      <c r="C66">
        <v>192</v>
      </c>
      <c r="D66" s="9">
        <v>49782.362999999998</v>
      </c>
      <c r="E66" s="9">
        <v>42342.037000000004</v>
      </c>
      <c r="F66" s="9">
        <f t="shared" si="0"/>
        <v>0</v>
      </c>
      <c r="G66" s="5">
        <f t="shared" si="1"/>
        <v>0</v>
      </c>
    </row>
    <row r="67" spans="2:7" x14ac:dyDescent="0.35">
      <c r="B67" t="s">
        <v>76</v>
      </c>
      <c r="C67">
        <v>15</v>
      </c>
      <c r="D67" s="9">
        <v>0.215</v>
      </c>
      <c r="E67" s="9">
        <v>26.998000000000001</v>
      </c>
      <c r="F67" s="9">
        <f t="shared" si="0"/>
        <v>26.783000000000001</v>
      </c>
      <c r="G67" s="5">
        <f t="shared" si="1"/>
        <v>124.57209302325582</v>
      </c>
    </row>
    <row r="68" spans="2:7" x14ac:dyDescent="0.35">
      <c r="B68" t="s">
        <v>77</v>
      </c>
      <c r="C68">
        <v>11</v>
      </c>
      <c r="D68" s="9">
        <v>57.6</v>
      </c>
      <c r="E68" s="9">
        <v>72.289000000000001</v>
      </c>
      <c r="F68" s="9">
        <f t="shared" si="0"/>
        <v>14.689</v>
      </c>
      <c r="G68" s="5">
        <f t="shared" si="1"/>
        <v>0.25501736111111112</v>
      </c>
    </row>
    <row r="69" spans="2:7" x14ac:dyDescent="0.35">
      <c r="B69" t="s">
        <v>78</v>
      </c>
      <c r="C69">
        <v>60</v>
      </c>
      <c r="D69" s="9">
        <v>493.53</v>
      </c>
      <c r="E69" s="9">
        <v>1745.7380000000001</v>
      </c>
      <c r="F69" s="9">
        <f t="shared" ref="F69:F99" si="2">IF(D69&gt;E69,0,E69-D69)</f>
        <v>1252.2080000000001</v>
      </c>
      <c r="G69" s="5">
        <f t="shared" ref="G69:G99" si="3">IFERROR(F69/D69,0)</f>
        <v>2.5372479889773674</v>
      </c>
    </row>
    <row r="70" spans="2:7" x14ac:dyDescent="0.35">
      <c r="B70" t="s">
        <v>79</v>
      </c>
      <c r="C70">
        <v>50</v>
      </c>
      <c r="D70" s="9">
        <v>1204.962</v>
      </c>
      <c r="E70" s="9">
        <v>3622.8040000000001</v>
      </c>
      <c r="F70" s="9">
        <f t="shared" si="2"/>
        <v>2417.8420000000001</v>
      </c>
      <c r="G70" s="5">
        <f t="shared" si="3"/>
        <v>2.0065711615801991</v>
      </c>
    </row>
    <row r="71" spans="2:7" x14ac:dyDescent="0.35">
      <c r="B71" t="s">
        <v>80</v>
      </c>
      <c r="C71">
        <v>1</v>
      </c>
      <c r="D71" s="9">
        <v>227</v>
      </c>
      <c r="E71" s="9">
        <v>311</v>
      </c>
      <c r="F71" s="9">
        <f t="shared" si="2"/>
        <v>84</v>
      </c>
      <c r="G71" s="5">
        <f t="shared" si="3"/>
        <v>0.37004405286343611</v>
      </c>
    </row>
    <row r="72" spans="2:7" x14ac:dyDescent="0.35">
      <c r="B72" t="s">
        <v>81</v>
      </c>
      <c r="C72">
        <v>62</v>
      </c>
      <c r="D72" s="9">
        <v>9848.009</v>
      </c>
      <c r="E72" s="9">
        <v>17610.904999999999</v>
      </c>
      <c r="F72" s="9">
        <f t="shared" si="2"/>
        <v>7762.8959999999988</v>
      </c>
      <c r="G72" s="5">
        <f t="shared" si="3"/>
        <v>0.78827060373320113</v>
      </c>
    </row>
    <row r="73" spans="2:7" x14ac:dyDescent="0.35">
      <c r="B73" t="s">
        <v>82</v>
      </c>
      <c r="C73">
        <v>29</v>
      </c>
      <c r="D73" s="9">
        <v>535.40200000000004</v>
      </c>
      <c r="E73" s="9">
        <v>7464.9229999999998</v>
      </c>
      <c r="F73" s="9">
        <f t="shared" si="2"/>
        <v>6929.5209999999997</v>
      </c>
      <c r="G73" s="5">
        <f t="shared" si="3"/>
        <v>12.942650569105082</v>
      </c>
    </row>
    <row r="74" spans="2:7" x14ac:dyDescent="0.35">
      <c r="B74" t="s">
        <v>83</v>
      </c>
      <c r="C74">
        <v>13</v>
      </c>
      <c r="D74" s="9">
        <v>11677.9</v>
      </c>
      <c r="E74" s="9">
        <v>17542.165999999997</v>
      </c>
      <c r="F74" s="9">
        <f t="shared" si="2"/>
        <v>5864.2659999999978</v>
      </c>
      <c r="G74" s="5">
        <f t="shared" si="3"/>
        <v>0.50216785552196863</v>
      </c>
    </row>
    <row r="75" spans="2:7" x14ac:dyDescent="0.35">
      <c r="B75" t="s">
        <v>84</v>
      </c>
      <c r="C75">
        <v>66</v>
      </c>
      <c r="D75" s="9">
        <v>4833.54</v>
      </c>
      <c r="E75" s="9">
        <v>11453.65</v>
      </c>
      <c r="F75" s="9">
        <f t="shared" si="2"/>
        <v>6620.11</v>
      </c>
      <c r="G75" s="5">
        <f t="shared" si="3"/>
        <v>1.3696193679994373</v>
      </c>
    </row>
    <row r="76" spans="2:7" x14ac:dyDescent="0.35">
      <c r="B76" t="s">
        <v>85</v>
      </c>
      <c r="C76">
        <v>24</v>
      </c>
      <c r="D76" s="9">
        <v>12250.004000000001</v>
      </c>
      <c r="E76" s="9">
        <v>23015.945</v>
      </c>
      <c r="F76" s="9">
        <f t="shared" si="2"/>
        <v>10765.940999999999</v>
      </c>
      <c r="G76" s="5">
        <f t="shared" si="3"/>
        <v>0.87885203955851754</v>
      </c>
    </row>
    <row r="77" spans="2:7" x14ac:dyDescent="0.35">
      <c r="B77" t="s">
        <v>86</v>
      </c>
      <c r="C77">
        <v>17</v>
      </c>
      <c r="D77" s="9">
        <v>1276.6759999999999</v>
      </c>
      <c r="E77" s="9">
        <v>3266.056</v>
      </c>
      <c r="F77" s="9">
        <f t="shared" si="2"/>
        <v>1989.38</v>
      </c>
      <c r="G77" s="5">
        <f t="shared" si="3"/>
        <v>1.5582497047018979</v>
      </c>
    </row>
    <row r="78" spans="2:7" x14ac:dyDescent="0.35">
      <c r="B78" t="s">
        <v>87</v>
      </c>
      <c r="C78">
        <v>28</v>
      </c>
      <c r="D78" s="9">
        <v>9308.2999999999993</v>
      </c>
      <c r="E78" s="9">
        <v>6021.6620000000003</v>
      </c>
      <c r="F78" s="9">
        <f t="shared" si="2"/>
        <v>0</v>
      </c>
      <c r="G78" s="5">
        <f t="shared" si="3"/>
        <v>0</v>
      </c>
    </row>
    <row r="79" spans="2:7" x14ac:dyDescent="0.35">
      <c r="B79" t="s">
        <v>88</v>
      </c>
      <c r="C79">
        <v>98</v>
      </c>
      <c r="D79" s="9">
        <v>5959.2560000000003</v>
      </c>
      <c r="E79" s="9">
        <v>14853.280999999999</v>
      </c>
      <c r="F79" s="9">
        <f t="shared" si="2"/>
        <v>8894.0249999999978</v>
      </c>
      <c r="G79" s="5">
        <f t="shared" si="3"/>
        <v>1.4924723824584809</v>
      </c>
    </row>
    <row r="80" spans="2:7" x14ac:dyDescent="0.35">
      <c r="B80" t="s">
        <v>89</v>
      </c>
      <c r="C80">
        <v>3</v>
      </c>
      <c r="D80" s="9">
        <v>0</v>
      </c>
      <c r="E80" s="9">
        <v>0</v>
      </c>
      <c r="F80" s="9">
        <f t="shared" si="2"/>
        <v>0</v>
      </c>
      <c r="G80" s="5">
        <f t="shared" si="3"/>
        <v>0</v>
      </c>
    </row>
    <row r="81" spans="2:7" x14ac:dyDescent="0.35">
      <c r="B81" t="s">
        <v>90</v>
      </c>
      <c r="C81">
        <v>63</v>
      </c>
      <c r="D81" s="9">
        <v>25345.11</v>
      </c>
      <c r="E81" s="9">
        <v>84949.885999999999</v>
      </c>
      <c r="F81" s="9">
        <f t="shared" si="2"/>
        <v>59604.775999999998</v>
      </c>
      <c r="G81" s="5">
        <f t="shared" si="3"/>
        <v>2.3517268617102074</v>
      </c>
    </row>
    <row r="82" spans="2:7" x14ac:dyDescent="0.35">
      <c r="B82" t="s">
        <v>91</v>
      </c>
      <c r="C82">
        <v>30</v>
      </c>
      <c r="D82" s="9">
        <v>3346.2</v>
      </c>
      <c r="E82" s="9">
        <v>13409.646000000001</v>
      </c>
      <c r="F82" s="9">
        <f t="shared" si="2"/>
        <v>10063.446</v>
      </c>
      <c r="G82" s="5">
        <f t="shared" si="3"/>
        <v>3.0074251389636006</v>
      </c>
    </row>
    <row r="83" spans="2:7" x14ac:dyDescent="0.35">
      <c r="B83" t="s">
        <v>92</v>
      </c>
      <c r="C83">
        <v>8</v>
      </c>
      <c r="D83" s="9">
        <v>119.9</v>
      </c>
      <c r="E83" s="9">
        <v>550.20000000000005</v>
      </c>
      <c r="F83" s="9">
        <f t="shared" si="2"/>
        <v>430.30000000000007</v>
      </c>
      <c r="G83" s="5">
        <f t="shared" si="3"/>
        <v>3.588824020016681</v>
      </c>
    </row>
    <row r="84" spans="2:7" x14ac:dyDescent="0.35">
      <c r="B84" t="s">
        <v>93</v>
      </c>
      <c r="C84">
        <v>12</v>
      </c>
      <c r="D84" s="9">
        <v>2348.875</v>
      </c>
      <c r="E84" s="9">
        <v>1393.0630000000001</v>
      </c>
      <c r="F84" s="9">
        <f t="shared" si="2"/>
        <v>0</v>
      </c>
      <c r="G84" s="5">
        <f t="shared" si="3"/>
        <v>0</v>
      </c>
    </row>
    <row r="85" spans="2:7" x14ac:dyDescent="0.35">
      <c r="B85" t="s">
        <v>94</v>
      </c>
      <c r="C85">
        <v>81</v>
      </c>
      <c r="D85" s="9">
        <v>8764.6</v>
      </c>
      <c r="E85" s="9">
        <v>124708.50700000001</v>
      </c>
      <c r="F85" s="9">
        <f t="shared" si="2"/>
        <v>115943.90700000001</v>
      </c>
      <c r="G85" s="5">
        <f t="shared" si="3"/>
        <v>13.228659265682404</v>
      </c>
    </row>
    <row r="86" spans="2:7" x14ac:dyDescent="0.35">
      <c r="B86" t="s">
        <v>95</v>
      </c>
      <c r="C86">
        <v>29</v>
      </c>
      <c r="D86" s="9">
        <v>0.13550000000000001</v>
      </c>
      <c r="E86" s="9">
        <v>7281.6670000000004</v>
      </c>
      <c r="F86" s="9">
        <f t="shared" si="2"/>
        <v>7281.5315000000001</v>
      </c>
      <c r="G86" s="5">
        <f t="shared" si="3"/>
        <v>53738.239852398518</v>
      </c>
    </row>
    <row r="87" spans="2:7" x14ac:dyDescent="0.35">
      <c r="B87" t="s">
        <v>96</v>
      </c>
      <c r="C87">
        <v>333</v>
      </c>
      <c r="D87" s="9">
        <v>29972.1198</v>
      </c>
      <c r="E87" s="9">
        <v>80921.153000000006</v>
      </c>
      <c r="F87" s="9">
        <f t="shared" si="2"/>
        <v>50949.033200000005</v>
      </c>
      <c r="G87" s="5">
        <f t="shared" si="3"/>
        <v>1.6998808739580711</v>
      </c>
    </row>
    <row r="88" spans="2:7" x14ac:dyDescent="0.35">
      <c r="B88" t="s">
        <v>97</v>
      </c>
      <c r="C88">
        <v>27</v>
      </c>
      <c r="D88" s="9">
        <v>1548.5830000000001</v>
      </c>
      <c r="E88" s="9">
        <v>7863.9029999999993</v>
      </c>
      <c r="F88" s="9">
        <f t="shared" si="2"/>
        <v>6315.32</v>
      </c>
      <c r="G88" s="5">
        <f t="shared" si="3"/>
        <v>4.0781281984885531</v>
      </c>
    </row>
    <row r="89" spans="2:7" x14ac:dyDescent="0.35">
      <c r="B89" t="s">
        <v>98</v>
      </c>
      <c r="C89">
        <v>11</v>
      </c>
      <c r="D89" s="9">
        <v>3146.3</v>
      </c>
      <c r="E89" s="9">
        <v>12234.205000000002</v>
      </c>
      <c r="F89" s="9">
        <f t="shared" si="2"/>
        <v>9087.9050000000025</v>
      </c>
      <c r="G89" s="5">
        <f t="shared" si="3"/>
        <v>2.888441979467947</v>
      </c>
    </row>
    <row r="90" spans="2:7" x14ac:dyDescent="0.35">
      <c r="B90" t="s">
        <v>99</v>
      </c>
      <c r="C90">
        <v>61</v>
      </c>
      <c r="D90" s="9">
        <v>7465.6379999999999</v>
      </c>
      <c r="E90" s="9">
        <v>16756.028999999999</v>
      </c>
      <c r="F90" s="9">
        <f t="shared" si="2"/>
        <v>9290.3909999999996</v>
      </c>
      <c r="G90" s="5">
        <f t="shared" si="3"/>
        <v>1.2444202357521219</v>
      </c>
    </row>
    <row r="91" spans="2:7" x14ac:dyDescent="0.35">
      <c r="B91" t="s">
        <v>100</v>
      </c>
      <c r="C91">
        <v>32</v>
      </c>
      <c r="D91" s="9">
        <v>19436.96</v>
      </c>
      <c r="E91" s="9">
        <v>12142.128000000001</v>
      </c>
      <c r="F91" s="9">
        <f t="shared" si="2"/>
        <v>0</v>
      </c>
      <c r="G91" s="5">
        <f t="shared" si="3"/>
        <v>0</v>
      </c>
    </row>
    <row r="92" spans="2:7" x14ac:dyDescent="0.35">
      <c r="B92" t="s">
        <v>101</v>
      </c>
      <c r="C92">
        <v>12</v>
      </c>
      <c r="D92" s="9">
        <v>15044.49</v>
      </c>
      <c r="E92" s="9">
        <v>18413.451000000001</v>
      </c>
      <c r="F92" s="9">
        <f t="shared" si="2"/>
        <v>3368.9610000000011</v>
      </c>
      <c r="G92" s="5">
        <f t="shared" si="3"/>
        <v>0.223933214087018</v>
      </c>
    </row>
    <row r="93" spans="2:7" x14ac:dyDescent="0.35">
      <c r="B93" t="s">
        <v>102</v>
      </c>
      <c r="C93">
        <v>21</v>
      </c>
      <c r="D93" s="9">
        <v>7211.2</v>
      </c>
      <c r="E93" s="9">
        <v>13285.25</v>
      </c>
      <c r="F93" s="9">
        <f t="shared" si="2"/>
        <v>6074.05</v>
      </c>
      <c r="G93" s="5">
        <f t="shared" si="3"/>
        <v>0.84230779897936547</v>
      </c>
    </row>
    <row r="94" spans="2:7" x14ac:dyDescent="0.35">
      <c r="B94" t="s">
        <v>103</v>
      </c>
      <c r="C94">
        <v>4</v>
      </c>
      <c r="D94" s="9">
        <v>5344.8</v>
      </c>
      <c r="E94" s="9">
        <v>8078.8</v>
      </c>
      <c r="F94" s="9">
        <f t="shared" si="2"/>
        <v>2734</v>
      </c>
      <c r="G94" s="5">
        <f t="shared" si="3"/>
        <v>0.51152522077533302</v>
      </c>
    </row>
    <row r="95" spans="2:7" x14ac:dyDescent="0.35">
      <c r="B95" t="s">
        <v>104</v>
      </c>
      <c r="C95">
        <v>24</v>
      </c>
      <c r="D95" s="9">
        <v>859.19</v>
      </c>
      <c r="E95" s="9">
        <v>2957.7820000000002</v>
      </c>
      <c r="F95" s="9">
        <f t="shared" si="2"/>
        <v>2098.5920000000001</v>
      </c>
      <c r="G95" s="5">
        <f t="shared" si="3"/>
        <v>2.4425237723902744</v>
      </c>
    </row>
    <row r="96" spans="2:7" x14ac:dyDescent="0.35">
      <c r="B96" t="s">
        <v>105</v>
      </c>
      <c r="C96">
        <v>14</v>
      </c>
      <c r="D96" s="9">
        <v>10588.5</v>
      </c>
      <c r="E96" s="9">
        <v>10646.6</v>
      </c>
      <c r="F96" s="9">
        <f t="shared" si="2"/>
        <v>58.100000000000364</v>
      </c>
      <c r="G96" s="5">
        <f t="shared" si="3"/>
        <v>5.4870850450961291E-3</v>
      </c>
    </row>
    <row r="97" spans="2:7" x14ac:dyDescent="0.35">
      <c r="B97" t="s">
        <v>106</v>
      </c>
      <c r="C97">
        <v>15</v>
      </c>
      <c r="D97" s="9">
        <v>1148.48</v>
      </c>
      <c r="E97" s="9">
        <v>1154.4370000000001</v>
      </c>
      <c r="F97" s="9">
        <f t="shared" si="2"/>
        <v>5.9570000000001073</v>
      </c>
      <c r="G97" s="5">
        <f t="shared" si="3"/>
        <v>5.1868556701031862E-3</v>
      </c>
    </row>
    <row r="98" spans="2:7" x14ac:dyDescent="0.35">
      <c r="B98" t="s">
        <v>107</v>
      </c>
      <c r="C98">
        <v>6062</v>
      </c>
      <c r="D98" s="9">
        <v>715876.2243</v>
      </c>
      <c r="E98" s="9">
        <v>1658784.6230000001</v>
      </c>
      <c r="F98" s="9">
        <f t="shared" si="2"/>
        <v>942908.39870000014</v>
      </c>
      <c r="G98" s="5">
        <f t="shared" si="3"/>
        <v>1.3171388665994563</v>
      </c>
    </row>
    <row r="99" spans="2:7" x14ac:dyDescent="0.35">
      <c r="B99" t="s">
        <v>108</v>
      </c>
      <c r="C99">
        <v>4935</v>
      </c>
      <c r="D99" s="9">
        <v>591227.38951000024</v>
      </c>
      <c r="E99" s="9">
        <v>1395654.895</v>
      </c>
      <c r="F99" s="9">
        <f t="shared" si="2"/>
        <v>804427.50548999978</v>
      </c>
      <c r="G99" s="5">
        <f t="shared" si="3"/>
        <v>1.3606059525704592</v>
      </c>
    </row>
    <row r="100" spans="2:7" x14ac:dyDescent="0.35">
      <c r="B100" s="20" t="s">
        <v>133</v>
      </c>
    </row>
  </sheetData>
  <sheetProtection algorithmName="SHA-512" hashValue="F89X26URPzQAnhYFsfzmAyIcksEvJyEvA3moMDMwSmfTh/g6Lf9ilPMfBvZDOKhS+lfMc3BYPG+kvq77gsNiHg==" saltValue="VTLIkKjJ0/jfXhuHIzL+Lw==" spinCount="100000" sheet="1" objects="1" scenarios="1"/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Valuation&gt;</vt:lpstr>
      <vt:lpstr>S&amp;P Val</vt:lpstr>
      <vt:lpstr>Data&gt;</vt:lpstr>
      <vt:lpstr>ExpDivBB</vt:lpstr>
      <vt:lpstr>S&amp;P EPS</vt:lpstr>
      <vt:lpstr>S&amp;P Historical</vt:lpstr>
      <vt:lpstr>Rf Historical</vt:lpstr>
      <vt:lpstr>ERP Historical</vt:lpstr>
      <vt:lpstr>BB Data - 2024</vt:lpstr>
      <vt:lpstr>Cost_of_Equity</vt:lpstr>
      <vt:lpstr>Current_S_P_Value</vt:lpstr>
      <vt:lpstr>Equity_Risk_Premium</vt:lpstr>
      <vt:lpstr>Expected_Growth</vt:lpstr>
      <vt:lpstr>Risk_free_Rate</vt:lpstr>
      <vt:lpstr>Today_s_Date</vt:lpstr>
      <vt:lpstr>Total_Yield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Shivansh Dhaka</dc:creator>
  <cp:lastModifiedBy>Shivansh Dhaka</cp:lastModifiedBy>
  <dcterms:created xsi:type="dcterms:W3CDTF">2025-06-29T22:19:13Z</dcterms:created>
  <dcterms:modified xsi:type="dcterms:W3CDTF">2025-07-01T19:20:15Z</dcterms:modified>
</cp:coreProperties>
</file>