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13_ncr:1_{56180D3E-E1FB-49AE-B090-215EE9557EBF}" xr6:coauthVersionLast="47" xr6:coauthVersionMax="47" xr10:uidLastSave="{00000000-0000-0000-0000-000000000000}"/>
  <bookViews>
    <workbookView xWindow="-110" yWindow="-110" windowWidth="19420" windowHeight="10300" xr2:uid="{591953AE-39C9-45E1-8753-1DFB7E5FBEAB}"/>
  </bookViews>
  <sheets>
    <sheet name="Comps Val" sheetId="2" r:id="rId1"/>
    <sheet name="Data Sheet" sheetId="1" r:id="rId2"/>
  </sheets>
  <definedNames>
    <definedName name="_xlnm.Print_Area" localSheetId="0">'Comps Val'!$B$2:$O$36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2" l="1"/>
  <c r="O10" i="2"/>
  <c r="O11" i="2"/>
  <c r="O12" i="2"/>
  <c r="O13" i="2"/>
  <c r="O14" i="2"/>
  <c r="O15" i="2"/>
  <c r="O16" i="2"/>
  <c r="O8" i="2"/>
  <c r="N9" i="2"/>
  <c r="N10" i="2"/>
  <c r="N11" i="2"/>
  <c r="N12" i="2"/>
  <c r="N13" i="2"/>
  <c r="N14" i="2"/>
  <c r="N15" i="2"/>
  <c r="N16" i="2"/>
  <c r="N8" i="2"/>
  <c r="K9" i="2"/>
  <c r="K10" i="2"/>
  <c r="K11" i="2"/>
  <c r="K12" i="2"/>
  <c r="K13" i="2"/>
  <c r="K14" i="2"/>
  <c r="K15" i="2"/>
  <c r="K16" i="2"/>
  <c r="K8" i="2"/>
  <c r="I9" i="2"/>
  <c r="I10" i="2"/>
  <c r="I11" i="2"/>
  <c r="I12" i="2"/>
  <c r="I13" i="2"/>
  <c r="I14" i="2"/>
  <c r="I15" i="2"/>
  <c r="I16" i="2"/>
  <c r="I8" i="2"/>
  <c r="G9" i="2"/>
  <c r="G10" i="2"/>
  <c r="G11" i="2"/>
  <c r="G12" i="2"/>
  <c r="G13" i="2"/>
  <c r="G14" i="2"/>
  <c r="G15" i="2"/>
  <c r="G16" i="2"/>
  <c r="G8" i="2"/>
  <c r="E9" i="2"/>
  <c r="E10" i="2"/>
  <c r="E11" i="2"/>
  <c r="E12" i="2"/>
  <c r="E13" i="2"/>
  <c r="E14" i="2"/>
  <c r="E15" i="2"/>
  <c r="E16" i="2"/>
  <c r="E8" i="2"/>
  <c r="D9" i="2"/>
  <c r="D10" i="2"/>
  <c r="D11" i="2"/>
  <c r="D12" i="2"/>
  <c r="D13" i="2"/>
  <c r="D14" i="2"/>
  <c r="D15" i="2"/>
  <c r="D16" i="2"/>
  <c r="D8" i="2"/>
  <c r="C9" i="2"/>
  <c r="C10" i="2"/>
  <c r="C11" i="2"/>
  <c r="C12" i="2"/>
  <c r="C13" i="2"/>
  <c r="C14" i="2"/>
  <c r="C15" i="2"/>
  <c r="C16" i="2"/>
  <c r="C8" i="2"/>
  <c r="B9" i="2"/>
  <c r="B10" i="2"/>
  <c r="B11" i="2"/>
  <c r="B12" i="2"/>
  <c r="B13" i="2"/>
  <c r="B14" i="2"/>
  <c r="B15" i="2"/>
  <c r="B16" i="2"/>
  <c r="B8" i="2"/>
  <c r="N30" i="2" l="1"/>
  <c r="O30" i="2"/>
  <c r="M30" i="2"/>
  <c r="J16" i="2"/>
  <c r="M16" i="2"/>
  <c r="J12" i="2"/>
  <c r="M12" i="2"/>
  <c r="M15" i="2"/>
  <c r="J15" i="2"/>
  <c r="M11" i="2"/>
  <c r="J11" i="2"/>
  <c r="J14" i="2"/>
  <c r="M14" i="2"/>
  <c r="M10" i="2"/>
  <c r="J10" i="2"/>
  <c r="N20" i="2"/>
  <c r="N19" i="2"/>
  <c r="N21" i="2"/>
  <c r="N23" i="2"/>
  <c r="N18" i="2"/>
  <c r="N22" i="2"/>
  <c r="M8" i="2"/>
  <c r="J8" i="2"/>
  <c r="M13" i="2"/>
  <c r="J13" i="2"/>
  <c r="J9" i="2"/>
  <c r="M9" i="2"/>
  <c r="O18" i="2"/>
  <c r="O20" i="2"/>
  <c r="O22" i="2"/>
  <c r="O23" i="2"/>
  <c r="O21" i="2"/>
  <c r="O29" i="2" s="1"/>
  <c r="O32" i="2" s="1"/>
  <c r="O35" i="2" s="1"/>
  <c r="O19" i="2"/>
  <c r="F12" i="2"/>
  <c r="F15" i="2"/>
  <c r="F8" i="2"/>
  <c r="F14" i="2"/>
  <c r="F11" i="2"/>
  <c r="F16" i="2"/>
  <c r="F13" i="2"/>
  <c r="F10" i="2"/>
  <c r="F9" i="2"/>
  <c r="N27" i="2" l="1"/>
  <c r="N28" i="2"/>
  <c r="O28" i="2"/>
  <c r="O27" i="2" s="1"/>
  <c r="M28" i="2"/>
  <c r="M22" i="2"/>
  <c r="M18" i="2"/>
  <c r="M20" i="2"/>
  <c r="M23" i="2"/>
  <c r="M19" i="2"/>
  <c r="M21" i="2"/>
  <c r="M27" i="2" s="1"/>
  <c r="M29" i="2" l="1"/>
  <c r="M32" i="2" s="1"/>
  <c r="M35" i="2" s="1"/>
  <c r="N29" i="2"/>
  <c r="N32" i="2" s="1"/>
  <c r="N35" i="2" s="1"/>
</calcChain>
</file>

<file path=xl/sharedStrings.xml><?xml version="1.0" encoding="utf-8"?>
<sst xmlns="http://schemas.openxmlformats.org/spreadsheetml/2006/main" count="73" uniqueCount="65">
  <si>
    <t>EQY_FUND_CRNCY</t>
  </si>
  <si>
    <t>REL_INDEX</t>
  </si>
  <si>
    <t>FA_ADJUSTED</t>
  </si>
  <si>
    <t>USD</t>
  </si>
  <si>
    <t>ADJUSTED</t>
  </si>
  <si>
    <t>Ticker</t>
  </si>
  <si>
    <t>Name</t>
  </si>
  <si>
    <t>Mkt Cap (USD)</t>
  </si>
  <si>
    <t>EV</t>
  </si>
  <si>
    <t>EV/EBITDA</t>
  </si>
  <si>
    <t>P/E</t>
  </si>
  <si>
    <t>None (11 securities)</t>
  </si>
  <si>
    <t>Median</t>
  </si>
  <si>
    <t>NVIDIA CORP</t>
  </si>
  <si>
    <t>ADVANCED MICRO DEVICES</t>
  </si>
  <si>
    <t>INTEL CORP</t>
  </si>
  <si>
    <t>BROADCOM INC</t>
  </si>
  <si>
    <t>QUALCOMM INC</t>
  </si>
  <si>
    <t>ANALOG DEVICES INC</t>
  </si>
  <si>
    <t>MARVELL TECHNOLOGY INC</t>
  </si>
  <si>
    <t>MICROCHIP TECHNOLOGY INC</t>
  </si>
  <si>
    <t>TEXAS INSTRUMENTS INC</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</si>
  <si>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</si>
  <si>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t>Company</t>
  </si>
  <si>
    <t xml:space="preserve">Share </t>
  </si>
  <si>
    <t>Price</t>
  </si>
  <si>
    <t>Equity</t>
  </si>
  <si>
    <t>Value</t>
  </si>
  <si>
    <t>Net</t>
  </si>
  <si>
    <t>Debt</t>
  </si>
  <si>
    <t xml:space="preserve">Enterprise </t>
  </si>
  <si>
    <t>Revenue</t>
  </si>
  <si>
    <t>EBITDA</t>
  </si>
  <si>
    <t>Net Income</t>
  </si>
  <si>
    <t>EV / Revenue</t>
  </si>
  <si>
    <t>EV / EBITDA</t>
  </si>
  <si>
    <t>Financials</t>
  </si>
  <si>
    <t>Market Data</t>
  </si>
  <si>
    <t>Valuation</t>
  </si>
  <si>
    <t>NVDA</t>
  </si>
  <si>
    <t>AMD</t>
  </si>
  <si>
    <t>INTC</t>
  </si>
  <si>
    <t>AVGO</t>
  </si>
  <si>
    <t>QCOM</t>
  </si>
  <si>
    <t>ADI</t>
  </si>
  <si>
    <t>MRVL</t>
  </si>
  <si>
    <t>MCHP</t>
  </si>
  <si>
    <t>TXN</t>
  </si>
  <si>
    <t>Share Price</t>
  </si>
  <si>
    <t>High</t>
  </si>
  <si>
    <t>75th Percentile</t>
  </si>
  <si>
    <t>Average</t>
  </si>
  <si>
    <t>25th Percentile</t>
  </si>
  <si>
    <t>Low</t>
  </si>
  <si>
    <t>Nvidia Comparable Valuation - Calculation</t>
  </si>
  <si>
    <t>Implied Enterprise Value</t>
  </si>
  <si>
    <t>Net Debt</t>
  </si>
  <si>
    <t>Implied Market Value</t>
  </si>
  <si>
    <t>Shares Outstanding</t>
  </si>
  <si>
    <t>Implied Value per Share</t>
  </si>
  <si>
    <r>
      <rPr>
        <i/>
        <sz val="9"/>
        <color rgb="FF76B900"/>
        <rFont val="Calibri"/>
        <family val="2"/>
        <scheme val="minor"/>
      </rPr>
      <t>Author:</t>
    </r>
    <r>
      <rPr>
        <i/>
        <sz val="9"/>
        <color theme="1"/>
        <rFont val="Calibri"/>
        <family val="2"/>
        <scheme val="minor"/>
      </rPr>
      <t xml:space="preserve"> Shivansh Dhaka</t>
    </r>
  </si>
  <si>
    <t>(Figures in Millions USD)</t>
  </si>
  <si>
    <r>
      <t xml:space="preserve">Disclaimer: </t>
    </r>
    <r>
      <rPr>
        <i/>
        <sz val="7"/>
        <color rgb="FF000000"/>
        <rFont val="Calibri"/>
        <family val="2"/>
        <scheme val="minor"/>
      </rPr>
      <t>This report is made as part of an academic activity and is meant for educational purposes only. The author of this report is not liable for any losses due to actions taken on the basis of this report</t>
    </r>
  </si>
  <si>
    <r>
      <rPr>
        <i/>
        <sz val="9"/>
        <color rgb="FF76B900"/>
        <rFont val="Calibri"/>
        <family val="2"/>
        <scheme val="minor"/>
      </rPr>
      <t>Source:</t>
    </r>
    <r>
      <rPr>
        <i/>
        <sz val="9"/>
        <color theme="1"/>
        <rFont val="Calibri"/>
        <family val="2"/>
        <scheme val="minor"/>
      </rPr>
      <t xml:space="preserve"> Bloomberg, The Valuation School</t>
    </r>
  </si>
  <si>
    <t xml:space="preserve">Comparable Company Valuation - Nvidia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</si>
</sst>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x;\(#,##0.0\)\x;\-"/>
  </numFmts>
  <fonts count="10" x14ac:knownFonts="1">
    <font>
      <sz val="11"/>
      <color theme="1"/>
      <name val="Calibri"/>
      <family val="2"/>
      <scheme val="minor"/>
    </font>
    <font>
      <b/>
      <sz val="11"/>
      <color theme="1"/>
      <name val="Calibri"/>
      <family val="2"/>
      <scheme val="minor"/>
    </font>
    <font>
      <b/>
      <sz val="11"/>
      <color theme="0"/>
      <name val="Calibri"/>
      <family val="2"/>
      <scheme val="minor"/>
    </font>
    <font>
      <sz val="11"/>
      <color rgb="FF76B900"/>
      <name val="Calibri"/>
      <family val="2"/>
      <scheme val="minor"/>
    </font>
    <font>
      <i/>
      <sz val="9"/>
      <color theme="1"/>
      <name val="Calibri"/>
      <family val="2"/>
      <scheme val="minor"/>
    </font>
    <font>
      <i/>
      <sz val="9"/>
      <color rgb="FF76B900"/>
      <name val="Calibri"/>
      <family val="2"/>
      <scheme val="minor"/>
    </font>
    <font>
      <i/>
      <sz val="7"/>
      <color rgb="FF76B900"/>
      <name val="Calibri"/>
      <family val="2"/>
      <scheme val="minor"/>
    </font>
    <font>
      <i/>
      <sz val="7"/>
      <color rgb="FF000000"/>
      <name val="Calibri"/>
      <family val="2"/>
      <scheme val="minor"/>
    </font>
    <font>
      <b/>
      <sz val="18"/>
      <color rgb="FF76B900"/>
      <name val="Calibri"/>
      <family val="2"/>
      <scheme val="minor"/>
    </font>
    <font>
      <i/>
      <sz val="7"/>
      <color theme="1"/>
      <name val="Calibri"/>
      <family val="2"/>
      <scheme val="minor"/>
    </font>
  </fonts>
  <fills count="4">
    <fill>
      <patternFill patternType="none"/>
    </fill>
    <fill>
      <patternFill patternType="gray125"/>
    </fill>
    <fill>
      <patternFill patternType="solid">
        <fgColor rgb="FF76B900"/>
        <bgColor indexed="64"/>
      </patternFill>
    </fill>
    <fill>
      <patternFill patternType="solid">
        <fgColor theme="0" tint="-0.14999847407452621"/>
        <bgColor indexed="64"/>
      </patternFill>
    </fill>
  </fills>
  <borders count="6">
    <border>
      <left/>
      <right/>
      <top/>
      <bottom/>
      <diagonal/>
    </border>
    <border>
      <left/>
      <right/>
      <top style="thin">
        <color theme="0"/>
      </top>
      <bottom/>
      <diagonal/>
    </border>
    <border>
      <left/>
      <right/>
      <top/>
      <bottom style="thin">
        <color theme="0"/>
      </bottom>
      <diagonal/>
    </border>
    <border>
      <left/>
      <right/>
      <top style="thin">
        <color rgb="FF76B900"/>
      </top>
      <bottom style="thin">
        <color rgb="FF76B900"/>
      </bottom>
      <diagonal/>
    </border>
    <border>
      <left/>
      <right/>
      <top style="dotted">
        <color rgb="FF76B900"/>
      </top>
      <bottom style="dotted">
        <color rgb="FF76B900"/>
      </bottom>
      <diagonal/>
    </border>
    <border>
      <left/>
      <right/>
      <top style="hair">
        <color rgb="FF76B900"/>
      </top>
      <bottom style="hair">
        <color rgb="FF76B900"/>
      </bottom>
      <diagonal/>
    </border>
  </borders>
  <cellStyleXfs count="1">
    <xf numFmtId="0" fontId="0" fillId="0" borderId="0"/>
  </cellStyleXfs>
  <cellXfs count="30">
    <xf numFmtId="0" fontId="0" fillId="0" borderId="0" xfId="0"/>
    <xf numFmtId="0" fontId="1" fillId="0" borderId="0" xfId="0" applyFont="1"/>
    <xf numFmtId="0" fontId="2" fillId="2" borderId="0" xfId="0" applyFont="1" applyFill="1"/>
    <xf numFmtId="0" fontId="2" fillId="2" borderId="0" xfId="0" applyFont="1" applyFill="1" applyAlignment="1">
      <alignment horizontal="right"/>
    </xf>
    <xf numFmtId="0" fontId="2" fillId="2" borderId="1" xfId="0" applyFont="1" applyFill="1" applyBorder="1" applyAlignment="1">
      <alignment horizontal="right"/>
    </xf>
    <xf numFmtId="3" fontId="0" fillId="0" borderId="0" xfId="0" applyNumberFormat="1"/>
    <xf numFmtId="0" fontId="2" fillId="2" borderId="2" xfId="0" applyFont="1" applyFill="1" applyBorder="1" applyAlignment="1">
      <alignment horizontal="center"/>
    </xf>
    <xf numFmtId="4" fontId="0" fillId="0" borderId="0" xfId="0" applyNumberFormat="1"/>
    <xf numFmtId="0" fontId="0" fillId="2" borderId="0" xfId="0" applyFill="1"/>
    <xf numFmtId="0" fontId="1" fillId="3" borderId="3" xfId="0" applyFont="1" applyFill="1" applyBorder="1"/>
    <xf numFmtId="164" fontId="1" fillId="3" borderId="3" xfId="0" applyNumberFormat="1" applyFont="1" applyFill="1" applyBorder="1"/>
    <xf numFmtId="0" fontId="0" fillId="3" borderId="4" xfId="0" applyFill="1" applyBorder="1"/>
    <xf numFmtId="164" fontId="0" fillId="3" borderId="4" xfId="0" applyNumberFormat="1" applyFill="1" applyBorder="1"/>
    <xf numFmtId="165" fontId="0" fillId="3" borderId="4" xfId="0" applyNumberFormat="1" applyFill="1" applyBorder="1"/>
    <xf numFmtId="0" fontId="0" fillId="0" borderId="4" xfId="0" applyBorder="1"/>
    <xf numFmtId="164" fontId="0" fillId="0" borderId="4" xfId="0" applyNumberFormat="1" applyBorder="1"/>
    <xf numFmtId="165" fontId="0" fillId="0" borderId="4" xfId="0" applyNumberFormat="1" applyBorder="1"/>
    <xf numFmtId="0" fontId="1" fillId="3" borderId="4" xfId="0" applyFont="1" applyFill="1" applyBorder="1"/>
    <xf numFmtId="165" fontId="1" fillId="3" borderId="4" xfId="0" applyNumberFormat="1" applyFont="1" applyFill="1" applyBorder="1"/>
    <xf numFmtId="0" fontId="0" fillId="0" borderId="0" xfId="0" applyFill="1"/>
    <xf numFmtId="164" fontId="0" fillId="0" borderId="0" xfId="0" applyNumberFormat="1" applyFill="1"/>
    <xf numFmtId="0" fontId="0" fillId="0" borderId="5" xfId="0" applyBorder="1"/>
    <xf numFmtId="164" fontId="0" fillId="0" borderId="5" xfId="0" applyNumberFormat="1" applyBorder="1"/>
    <xf numFmtId="0" fontId="3" fillId="0" borderId="0" xfId="0" applyFont="1" applyAlignment="1">
      <alignment horizontal="right"/>
    </xf>
    <xf numFmtId="0" fontId="1" fillId="0" borderId="0" xfId="0" applyFont="1" applyFill="1" applyBorder="1"/>
    <xf numFmtId="164" fontId="1" fillId="0" borderId="0" xfId="0" applyNumberFormat="1" applyFont="1" applyFill="1" applyBorder="1"/>
    <xf numFmtId="0" fontId="4" fillId="0" borderId="0" xfId="0" applyFont="1" applyFill="1"/>
    <xf numFmtId="0" fontId="6" fillId="0" borderId="0" xfId="0" applyFont="1" applyAlignment="1">
      <alignment horizontal="center"/>
    </xf>
    <xf numFmtId="0" fontId="8" fillId="0" borderId="0" xfId="0" applyFont="1" applyAlignment="1"/>
    <xf numFmtId="0" fontId="9" fillId="0" borderId="0" xfId="0" applyFont="1"/>
  </cellXfs>
  <cellStyles count="1">
    <cellStyle name="Normal" xfId="0" builtinId="0"/>
  </cellStyles>
  <dxfs count="0"/>
  <tableStyles count="0" defaultTableStyle="TableStyleMedium2" defaultPivotStyle="PivotStyleLight16"/>
  <colors>
    <mruColors>
      <color rgb="FF76B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38253</xdr:colOff>
      <xdr:row>1</xdr:row>
      <xdr:rowOff>29836</xdr:rowOff>
    </xdr:from>
    <xdr:to>
      <xdr:col>14</xdr:col>
      <xdr:colOff>841566</xdr:colOff>
      <xdr:row>1</xdr:row>
      <xdr:rowOff>177106</xdr:rowOff>
    </xdr:to>
    <xdr:pic>
      <xdr:nvPicPr>
        <xdr:cNvPr id="2" name="Picture 1" descr="undefined">
          <a:extLst>
            <a:ext uri="{FF2B5EF4-FFF2-40B4-BE49-F238E27FC236}">
              <a16:creationId xmlns:a16="http://schemas.microsoft.com/office/drawing/2014/main" id="{8F8970F8-B5D8-4F49-9194-862F75F92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8795" y="213450"/>
          <a:ext cx="803313" cy="1472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CD3D-69BA-479C-B5E2-FC5A9D4CDD41}">
  <dimension ref="B2:O36"/>
  <sheetViews>
    <sheetView showGridLines="0" tabSelected="1" view="pageBreakPreview" zoomScale="60" zoomScaleNormal="83" workbookViewId="0">
      <selection activeCell="I2" sqref="I2"/>
    </sheetView>
  </sheetViews>
  <sheetFormatPr defaultRowHeight="14.5" x14ac:dyDescent="0.35"/>
  <cols>
    <col min="1" max="1" width="1.81640625" customWidth="1"/>
    <col min="2" max="2" width="30.6328125" customWidth="1"/>
    <col min="3" max="3" width="12.6328125" customWidth="1"/>
    <col min="4" max="4" width="14.453125" customWidth="1"/>
    <col min="5" max="7" width="12.6328125" customWidth="1"/>
    <col min="8" max="8" width="1.81640625" customWidth="1"/>
    <col min="9" max="11" width="12.6328125" customWidth="1"/>
    <col min="12" max="12" width="1.81640625" customWidth="1"/>
    <col min="13" max="15" width="12.6328125" customWidth="1"/>
  </cols>
  <sheetData>
    <row r="2" spans="2:15" ht="23.5" x14ac:dyDescent="0.55000000000000004">
      <c r="B2" s="28" t="s">
        <v>64</v>
      </c>
      <c r="C2" s="28"/>
      <c r="D2" s="28"/>
      <c r="E2" s="29" t="s">
        <v>61</v>
      </c>
    </row>
    <row r="3" spans="2:15" ht="3" customHeight="1" x14ac:dyDescent="0.35"/>
    <row r="4" spans="2:15" x14ac:dyDescent="0.35">
      <c r="B4" s="2"/>
      <c r="C4" s="2"/>
      <c r="D4" s="6" t="s">
        <v>37</v>
      </c>
      <c r="E4" s="6"/>
      <c r="F4" s="6"/>
      <c r="G4" s="6"/>
      <c r="H4" s="2"/>
      <c r="I4" s="6" t="s">
        <v>36</v>
      </c>
      <c r="J4" s="6"/>
      <c r="K4" s="6"/>
      <c r="L4" s="2"/>
      <c r="M4" s="6" t="s">
        <v>38</v>
      </c>
      <c r="N4" s="6"/>
      <c r="O4" s="6"/>
    </row>
    <row r="5" spans="2:15" x14ac:dyDescent="0.35">
      <c r="B5" s="2"/>
      <c r="C5" s="3"/>
      <c r="D5" s="4" t="s">
        <v>24</v>
      </c>
      <c r="E5" s="4" t="s">
        <v>26</v>
      </c>
      <c r="F5" s="4" t="s">
        <v>28</v>
      </c>
      <c r="G5" s="4" t="s">
        <v>30</v>
      </c>
      <c r="H5" s="3"/>
      <c r="I5" s="4"/>
      <c r="J5" s="4"/>
      <c r="K5" s="4"/>
      <c r="L5" s="3"/>
      <c r="M5" s="4"/>
      <c r="N5" s="4"/>
      <c r="O5" s="4"/>
    </row>
    <row r="6" spans="2:15" x14ac:dyDescent="0.35">
      <c r="B6" s="2" t="s">
        <v>23</v>
      </c>
      <c r="C6" s="2" t="s">
        <v>5</v>
      </c>
      <c r="D6" s="3" t="s">
        <v>25</v>
      </c>
      <c r="E6" s="3" t="s">
        <v>27</v>
      </c>
      <c r="F6" s="3" t="s">
        <v>29</v>
      </c>
      <c r="G6" s="3" t="s">
        <v>27</v>
      </c>
      <c r="H6" s="3"/>
      <c r="I6" s="3" t="s">
        <v>31</v>
      </c>
      <c r="J6" s="3" t="s">
        <v>32</v>
      </c>
      <c r="K6" s="3" t="s">
        <v>33</v>
      </c>
      <c r="L6" s="3"/>
      <c r="M6" s="3" t="s">
        <v>34</v>
      </c>
      <c r="N6" s="3" t="s">
        <v>35</v>
      </c>
      <c r="O6" s="3" t="s">
        <v>10</v>
      </c>
    </row>
    <row r="7" spans="2:15" ht="3" customHeight="1" x14ac:dyDescent="0.35"/>
    <row r="8" spans="2:15" x14ac:dyDescent="0.35">
      <c r="B8" s="11" t="str">
        <f>'Data Sheet'!B6</f>
        <v>NVIDIA CORP</v>
      </c>
      <c r="C8" s="11" t="str">
        <f>'Data Sheet'!A6</f>
        <v>NVDA</v>
      </c>
      <c r="D8" s="12">
        <f>'Data Sheet'!G6</f>
        <v>144.12</v>
      </c>
      <c r="E8" s="12">
        <f>'Data Sheet'!C6</f>
        <v>3556988.08</v>
      </c>
      <c r="F8" s="12">
        <f>G8-E8</f>
        <v>-43406</v>
      </c>
      <c r="G8" s="12">
        <f>'Data Sheet'!D6</f>
        <v>3513582.08</v>
      </c>
      <c r="H8" s="12"/>
      <c r="I8" s="12">
        <f>'Data Sheet'!H6</f>
        <v>130497</v>
      </c>
      <c r="J8" s="12">
        <f>G8/N8</f>
        <v>89241.999999999985</v>
      </c>
      <c r="K8" s="12">
        <f>'Data Sheet'!I6</f>
        <v>76770</v>
      </c>
      <c r="L8" s="12"/>
      <c r="M8" s="13">
        <f>G8/I8</f>
        <v>26.924619569798541</v>
      </c>
      <c r="N8" s="13">
        <f>'Data Sheet'!E6</f>
        <v>39.371395531252105</v>
      </c>
      <c r="O8" s="13">
        <f>'Data Sheet'!F6</f>
        <v>46.82976384766534</v>
      </c>
    </row>
    <row r="9" spans="2:15" x14ac:dyDescent="0.35">
      <c r="B9" s="14" t="str">
        <f>'Data Sheet'!B7</f>
        <v>ADVANCED MICRO DEVICES</v>
      </c>
      <c r="C9" s="14" t="str">
        <f>'Data Sheet'!A7</f>
        <v>AMD</v>
      </c>
      <c r="D9" s="15">
        <f>'Data Sheet'!G7</f>
        <v>127.1</v>
      </c>
      <c r="E9" s="15">
        <f>'Data Sheet'!C7</f>
        <v>205999.40297474997</v>
      </c>
      <c r="F9" s="15">
        <f t="shared" ref="F9:F16" si="0">G9-E9</f>
        <v>-2579</v>
      </c>
      <c r="G9" s="15">
        <f>'Data Sheet'!D7</f>
        <v>203420.40297474997</v>
      </c>
      <c r="H9" s="15"/>
      <c r="I9" s="15">
        <f>'Data Sheet'!H7</f>
        <v>25785</v>
      </c>
      <c r="J9" s="15">
        <f t="shared" ref="J9:J16" si="1">G9/N9</f>
        <v>6032</v>
      </c>
      <c r="K9" s="15">
        <f>'Data Sheet'!I7</f>
        <v>2230</v>
      </c>
      <c r="L9" s="15"/>
      <c r="M9" s="16">
        <f t="shared" ref="M9:M16" si="2">G9/I9</f>
        <v>7.8890984283401195</v>
      </c>
      <c r="N9" s="16">
        <f>'Data Sheet'!E7</f>
        <v>33.723541607219822</v>
      </c>
      <c r="O9" s="16">
        <f>'Data Sheet'!F7</f>
        <v>82.67178751415787</v>
      </c>
    </row>
    <row r="10" spans="2:15" x14ac:dyDescent="0.35">
      <c r="B10" s="14" t="str">
        <f>'Data Sheet'!B8</f>
        <v>INTEL CORP</v>
      </c>
      <c r="C10" s="14" t="str">
        <f>'Data Sheet'!A8</f>
        <v>INTC</v>
      </c>
      <c r="D10" s="15">
        <f>'Data Sheet'!G8</f>
        <v>20.8</v>
      </c>
      <c r="E10" s="15">
        <f>'Data Sheet'!C8</f>
        <v>90948.136200000008</v>
      </c>
      <c r="F10" s="15">
        <f t="shared" si="0"/>
        <v>30733</v>
      </c>
      <c r="G10" s="15">
        <f>'Data Sheet'!D8</f>
        <v>121681.13620000001</v>
      </c>
      <c r="H10" s="15"/>
      <c r="I10" s="15">
        <f>'Data Sheet'!H8</f>
        <v>53101</v>
      </c>
      <c r="J10" s="15">
        <f t="shared" si="1"/>
        <v>6655</v>
      </c>
      <c r="K10" s="15">
        <f>'Data Sheet'!I8</f>
        <v>-19196</v>
      </c>
      <c r="L10" s="15"/>
      <c r="M10" s="16">
        <f t="shared" si="2"/>
        <v>2.2915036665976158</v>
      </c>
      <c r="N10" s="16">
        <f>'Data Sheet'!E8</f>
        <v>18.284167723516155</v>
      </c>
      <c r="O10" s="16">
        <f>'Data Sheet'!F8</f>
        <v>-4.8</v>
      </c>
    </row>
    <row r="11" spans="2:15" x14ac:dyDescent="0.35">
      <c r="B11" s="14" t="str">
        <f>'Data Sheet'!B9</f>
        <v>BROADCOM INC</v>
      </c>
      <c r="C11" s="14" t="str">
        <f>'Data Sheet'!A9</f>
        <v>AVGO</v>
      </c>
      <c r="D11" s="15">
        <f>'Data Sheet'!G9</f>
        <v>249.37</v>
      </c>
      <c r="E11" s="15">
        <f>'Data Sheet'!C9</f>
        <v>1189907.6056223151</v>
      </c>
      <c r="F11" s="15">
        <f t="shared" si="0"/>
        <v>57810</v>
      </c>
      <c r="G11" s="15">
        <f>'Data Sheet'!D9</f>
        <v>1247717.6056223151</v>
      </c>
      <c r="H11" s="15"/>
      <c r="I11" s="15">
        <f>'Data Sheet'!H9</f>
        <v>51574</v>
      </c>
      <c r="J11" s="15">
        <f t="shared" si="1"/>
        <v>31398.000000000004</v>
      </c>
      <c r="K11" s="15">
        <f>'Data Sheet'!I9</f>
        <v>12920</v>
      </c>
      <c r="L11" s="15"/>
      <c r="M11" s="16">
        <f t="shared" si="2"/>
        <v>24.192763904725542</v>
      </c>
      <c r="N11" s="16">
        <f>'Data Sheet'!E9</f>
        <v>39.738760609666699</v>
      </c>
      <c r="O11" s="16">
        <f>'Data Sheet'!F9</f>
        <v>64.309609546438253</v>
      </c>
    </row>
    <row r="12" spans="2:15" x14ac:dyDescent="0.35">
      <c r="B12" s="14" t="str">
        <f>'Data Sheet'!B10</f>
        <v>QUALCOMM INC</v>
      </c>
      <c r="C12" s="14" t="str">
        <f>'Data Sheet'!A10</f>
        <v>QCOM</v>
      </c>
      <c r="D12" s="15">
        <f>'Data Sheet'!G10</f>
        <v>154.46</v>
      </c>
      <c r="E12" s="15">
        <f>'Data Sheet'!C10</f>
        <v>171172.71000000002</v>
      </c>
      <c r="F12" s="15">
        <f t="shared" si="0"/>
        <v>777</v>
      </c>
      <c r="G12" s="15">
        <f>'Data Sheet'!D10</f>
        <v>171949.71000000002</v>
      </c>
      <c r="H12" s="15"/>
      <c r="I12" s="15">
        <f>'Data Sheet'!H10</f>
        <v>38962</v>
      </c>
      <c r="J12" s="15">
        <f t="shared" si="1"/>
        <v>13567</v>
      </c>
      <c r="K12" s="15">
        <f>'Data Sheet'!I10</f>
        <v>11040</v>
      </c>
      <c r="L12" s="15"/>
      <c r="M12" s="16">
        <f t="shared" si="2"/>
        <v>4.4132670294132748</v>
      </c>
      <c r="N12" s="16">
        <f>'Data Sheet'!E10</f>
        <v>12.674114395223706</v>
      </c>
      <c r="O12" s="16">
        <f>'Data Sheet'!F10</f>
        <v>16.404890757969273</v>
      </c>
    </row>
    <row r="13" spans="2:15" x14ac:dyDescent="0.35">
      <c r="B13" s="14" t="str">
        <f>'Data Sheet'!B11</f>
        <v>ANALOG DEVICES INC</v>
      </c>
      <c r="C13" s="14" t="str">
        <f>'Data Sheet'!A11</f>
        <v>ADI</v>
      </c>
      <c r="D13" s="15">
        <f>'Data Sheet'!G11</f>
        <v>227.44</v>
      </c>
      <c r="E13" s="15">
        <f>'Data Sheet'!C11</f>
        <v>114635.81451697998</v>
      </c>
      <c r="F13" s="15">
        <f t="shared" si="0"/>
        <v>4820.9020000000019</v>
      </c>
      <c r="G13" s="15">
        <f>'Data Sheet'!D11</f>
        <v>119456.71651697998</v>
      </c>
      <c r="H13" s="15"/>
      <c r="I13" s="15">
        <f>'Data Sheet'!H11</f>
        <v>9427</v>
      </c>
      <c r="J13" s="15">
        <f t="shared" si="1"/>
        <v>6088.2240000000002</v>
      </c>
      <c r="K13" s="15">
        <f>'Data Sheet'!I11</f>
        <v>1830</v>
      </c>
      <c r="L13" s="15"/>
      <c r="M13" s="16">
        <f t="shared" si="2"/>
        <v>12.671763712419644</v>
      </c>
      <c r="N13" s="16">
        <f>'Data Sheet'!E11</f>
        <v>19.620946357588021</v>
      </c>
      <c r="O13" s="16">
        <f>'Data Sheet'!F11</f>
        <v>34.506602849677634</v>
      </c>
    </row>
    <row r="14" spans="2:15" x14ac:dyDescent="0.35">
      <c r="B14" s="14" t="str">
        <f>'Data Sheet'!B12</f>
        <v>MARVELL TECHNOLOGY INC</v>
      </c>
      <c r="C14" s="14" t="str">
        <f>'Data Sheet'!A12</f>
        <v>MRVL</v>
      </c>
      <c r="D14" s="15">
        <f>'Data Sheet'!G12</f>
        <v>69.989999999999995</v>
      </c>
      <c r="E14" s="15">
        <f>'Data Sheet'!C12</f>
        <v>60704.915399999998</v>
      </c>
      <c r="F14" s="15">
        <f t="shared" si="0"/>
        <v>3626.0999999999985</v>
      </c>
      <c r="G14" s="15">
        <f>'Data Sheet'!D12</f>
        <v>64331.015399999997</v>
      </c>
      <c r="H14" s="15"/>
      <c r="I14" s="15">
        <f>'Data Sheet'!H12</f>
        <v>5767.3</v>
      </c>
      <c r="J14" s="15">
        <f t="shared" si="1"/>
        <v>1756.6000000000001</v>
      </c>
      <c r="K14" s="15">
        <f>'Data Sheet'!I12</f>
        <v>-491</v>
      </c>
      <c r="L14" s="15"/>
      <c r="M14" s="16">
        <f t="shared" si="2"/>
        <v>11.154442356041821</v>
      </c>
      <c r="N14" s="16">
        <f>'Data Sheet'!E12</f>
        <v>36.622461231925307</v>
      </c>
      <c r="O14" s="16">
        <f>'Data Sheet'!F12</f>
        <v>178.95231212043529</v>
      </c>
    </row>
    <row r="15" spans="2:15" x14ac:dyDescent="0.35">
      <c r="B15" s="14" t="str">
        <f>'Data Sheet'!B13</f>
        <v>MICROCHIP TECHNOLOGY INC</v>
      </c>
      <c r="C15" s="14" t="str">
        <f>'Data Sheet'!A13</f>
        <v>MCHP</v>
      </c>
      <c r="D15" s="15">
        <f>'Data Sheet'!G13</f>
        <v>67.69</v>
      </c>
      <c r="E15" s="15">
        <f>'Data Sheet'!C13</f>
        <v>36633.313375090002</v>
      </c>
      <c r="F15" s="15">
        <f t="shared" si="0"/>
        <v>6494.5</v>
      </c>
      <c r="G15" s="15">
        <f>'Data Sheet'!D13</f>
        <v>43127.813375090002</v>
      </c>
      <c r="H15" s="15"/>
      <c r="I15" s="15">
        <f>'Data Sheet'!H13</f>
        <v>4401.6000000000004</v>
      </c>
      <c r="J15" s="15">
        <f t="shared" si="1"/>
        <v>1218.5999999999999</v>
      </c>
      <c r="K15" s="15">
        <f>'Data Sheet'!I13</f>
        <v>-2.7</v>
      </c>
      <c r="L15" s="15"/>
      <c r="M15" s="16">
        <f t="shared" si="2"/>
        <v>9.7982127806002364</v>
      </c>
      <c r="N15" s="16">
        <f>'Data Sheet'!E13</f>
        <v>35.391279644748074</v>
      </c>
      <c r="O15" s="16">
        <f>'Data Sheet'!F13</f>
        <v>470.86679226484273</v>
      </c>
    </row>
    <row r="16" spans="2:15" x14ac:dyDescent="0.35">
      <c r="B16" s="14" t="str">
        <f>'Data Sheet'!B14</f>
        <v>TEXAS INSTRUMENTS INC</v>
      </c>
      <c r="C16" s="14" t="str">
        <f>'Data Sheet'!A14</f>
        <v>TXN</v>
      </c>
      <c r="D16" s="15">
        <f>'Data Sheet'!G14</f>
        <v>197.69</v>
      </c>
      <c r="E16" s="15">
        <f>'Data Sheet'!C14</f>
        <v>180413.47016861002</v>
      </c>
      <c r="F16" s="15">
        <f t="shared" si="0"/>
        <v>7843</v>
      </c>
      <c r="G16" s="15">
        <f>'Data Sheet'!D14</f>
        <v>188256.47016861002</v>
      </c>
      <c r="H16" s="15"/>
      <c r="I16" s="15">
        <f>'Data Sheet'!H14</f>
        <v>15641</v>
      </c>
      <c r="J16" s="15">
        <f t="shared" si="1"/>
        <v>7167</v>
      </c>
      <c r="K16" s="15">
        <f>'Data Sheet'!I14</f>
        <v>4850</v>
      </c>
      <c r="L16" s="15"/>
      <c r="M16" s="16">
        <f t="shared" si="2"/>
        <v>12.036089135516272</v>
      </c>
      <c r="N16" s="16">
        <f>'Data Sheet'!E14</f>
        <v>26.267122948041024</v>
      </c>
      <c r="O16" s="16">
        <f>'Data Sheet'!F14</f>
        <v>39.042324982958057</v>
      </c>
    </row>
    <row r="17" spans="2:15" ht="3" customHeight="1" x14ac:dyDescent="0.35"/>
    <row r="18" spans="2:15" x14ac:dyDescent="0.35">
      <c r="B18" s="11" t="s">
        <v>49</v>
      </c>
      <c r="C18" s="11"/>
      <c r="D18" s="11"/>
      <c r="E18" s="11"/>
      <c r="F18" s="11"/>
      <c r="G18" s="11"/>
      <c r="H18" s="11"/>
      <c r="I18" s="11"/>
      <c r="J18" s="11"/>
      <c r="K18" s="11"/>
      <c r="L18" s="11"/>
      <c r="M18" s="13">
        <f>MAX(M8:M16)</f>
        <v>26.924619569798541</v>
      </c>
      <c r="N18" s="13">
        <f t="shared" ref="N18:O18" si="3">MAX(N8:N16)</f>
        <v>39.738760609666699</v>
      </c>
      <c r="O18" s="13">
        <f t="shared" si="3"/>
        <v>470.86679226484273</v>
      </c>
    </row>
    <row r="19" spans="2:15" x14ac:dyDescent="0.35">
      <c r="B19" s="11" t="s">
        <v>50</v>
      </c>
      <c r="C19" s="11"/>
      <c r="D19" s="11"/>
      <c r="E19" s="11"/>
      <c r="F19" s="11"/>
      <c r="G19" s="11"/>
      <c r="H19" s="11"/>
      <c r="I19" s="11"/>
      <c r="J19" s="11"/>
      <c r="K19" s="11"/>
      <c r="L19" s="11"/>
      <c r="M19" s="13">
        <f>QUARTILE(M8:M16,3)</f>
        <v>12.671763712419644</v>
      </c>
      <c r="N19" s="13">
        <f t="shared" ref="N19:O19" si="4">QUARTILE(N8:N16,3)</f>
        <v>36.622461231925307</v>
      </c>
      <c r="O19" s="13">
        <f t="shared" si="4"/>
        <v>82.67178751415787</v>
      </c>
    </row>
    <row r="20" spans="2:15" x14ac:dyDescent="0.35">
      <c r="B20" s="17" t="s">
        <v>51</v>
      </c>
      <c r="C20" s="17"/>
      <c r="D20" s="17"/>
      <c r="E20" s="17"/>
      <c r="F20" s="17"/>
      <c r="G20" s="17"/>
      <c r="H20" s="17"/>
      <c r="I20" s="17"/>
      <c r="J20" s="17"/>
      <c r="K20" s="17"/>
      <c r="L20" s="17"/>
      <c r="M20" s="18">
        <f>AVERAGE(M8:M16)</f>
        <v>12.374640064828121</v>
      </c>
      <c r="N20" s="18">
        <f t="shared" ref="N20:O20" si="5">AVERAGE(N8:N16)</f>
        <v>29.07708778324233</v>
      </c>
      <c r="O20" s="18">
        <f t="shared" si="5"/>
        <v>103.19823154268271</v>
      </c>
    </row>
    <row r="21" spans="2:15" x14ac:dyDescent="0.35">
      <c r="B21" s="17" t="s">
        <v>12</v>
      </c>
      <c r="C21" s="17"/>
      <c r="D21" s="17"/>
      <c r="E21" s="17"/>
      <c r="F21" s="17"/>
      <c r="G21" s="17"/>
      <c r="H21" s="17"/>
      <c r="I21" s="17"/>
      <c r="J21" s="17"/>
      <c r="K21" s="17"/>
      <c r="L21" s="17"/>
      <c r="M21" s="18">
        <f>MEDIAN(M8:M16)</f>
        <v>11.154442356041821</v>
      </c>
      <c r="N21" s="18">
        <f t="shared" ref="N21:O21" si="6">MEDIAN(N8:N16)</f>
        <v>33.723541607219822</v>
      </c>
      <c r="O21" s="18">
        <f t="shared" si="6"/>
        <v>46.82976384766534</v>
      </c>
    </row>
    <row r="22" spans="2:15" x14ac:dyDescent="0.35">
      <c r="B22" s="11" t="s">
        <v>52</v>
      </c>
      <c r="C22" s="11"/>
      <c r="D22" s="11"/>
      <c r="E22" s="11"/>
      <c r="F22" s="11"/>
      <c r="G22" s="11"/>
      <c r="H22" s="11"/>
      <c r="I22" s="11"/>
      <c r="J22" s="11"/>
      <c r="K22" s="11"/>
      <c r="L22" s="11"/>
      <c r="M22" s="13">
        <f>QUARTILE(M8:M16,1)</f>
        <v>7.8890984283401195</v>
      </c>
      <c r="N22" s="13">
        <f t="shared" ref="N22:O22" si="7">QUARTILE(N8:N16,1)</f>
        <v>19.620946357588021</v>
      </c>
      <c r="O22" s="13">
        <f t="shared" si="7"/>
        <v>34.506602849677634</v>
      </c>
    </row>
    <row r="23" spans="2:15" x14ac:dyDescent="0.35">
      <c r="B23" s="11" t="s">
        <v>53</v>
      </c>
      <c r="C23" s="11"/>
      <c r="D23" s="11"/>
      <c r="E23" s="11"/>
      <c r="F23" s="11"/>
      <c r="G23" s="11"/>
      <c r="H23" s="11"/>
      <c r="I23" s="11"/>
      <c r="J23" s="11"/>
      <c r="K23" s="11"/>
      <c r="L23" s="11"/>
      <c r="M23" s="13">
        <f>MIN(M8:M16)</f>
        <v>2.2915036665976158</v>
      </c>
      <c r="N23" s="13">
        <f t="shared" ref="N23:O23" si="8">MIN(N8:N16)</f>
        <v>12.674114395223706</v>
      </c>
      <c r="O23" s="13">
        <f t="shared" si="8"/>
        <v>-4.8</v>
      </c>
    </row>
    <row r="25" spans="2:15" x14ac:dyDescent="0.35">
      <c r="B25" s="2" t="s">
        <v>54</v>
      </c>
      <c r="C25" s="8"/>
      <c r="D25" s="8"/>
      <c r="E25" s="8"/>
      <c r="F25" s="8"/>
      <c r="G25" s="8"/>
      <c r="H25" s="8"/>
      <c r="I25" s="8"/>
      <c r="J25" s="8"/>
      <c r="K25" s="8"/>
      <c r="L25" s="8"/>
      <c r="M25" s="3" t="s">
        <v>34</v>
      </c>
      <c r="N25" s="3" t="s">
        <v>35</v>
      </c>
      <c r="O25" s="3" t="s">
        <v>10</v>
      </c>
    </row>
    <row r="26" spans="2:15" ht="3" customHeight="1" x14ac:dyDescent="0.35"/>
    <row r="27" spans="2:15" x14ac:dyDescent="0.35">
      <c r="B27" s="21" t="s">
        <v>55</v>
      </c>
      <c r="C27" s="21"/>
      <c r="D27" s="21"/>
      <c r="E27" s="21"/>
      <c r="F27" s="21"/>
      <c r="G27" s="21"/>
      <c r="H27" s="21"/>
      <c r="I27" s="21"/>
      <c r="J27" s="21"/>
      <c r="K27" s="21"/>
      <c r="L27" s="21"/>
      <c r="M27" s="22">
        <f>M$21*I8</f>
        <v>1455621.2641363896</v>
      </c>
      <c r="N27" s="22">
        <f>N$21*J8</f>
        <v>3009556.3001115108</v>
      </c>
      <c r="O27" s="22">
        <f>O28+O29</f>
        <v>3551714.970585268</v>
      </c>
    </row>
    <row r="28" spans="2:15" x14ac:dyDescent="0.35">
      <c r="B28" s="21" t="s">
        <v>56</v>
      </c>
      <c r="C28" s="21"/>
      <c r="D28" s="21"/>
      <c r="E28" s="21"/>
      <c r="F28" s="21"/>
      <c r="G28" s="21"/>
      <c r="H28" s="21"/>
      <c r="I28" s="21"/>
      <c r="J28" s="21"/>
      <c r="K28" s="21"/>
      <c r="L28" s="21"/>
      <c r="M28" s="22">
        <f>$F$8</f>
        <v>-43406</v>
      </c>
      <c r="N28" s="22">
        <f t="shared" ref="N28:O28" si="9">$F$8</f>
        <v>-43406</v>
      </c>
      <c r="O28" s="22">
        <f t="shared" si="9"/>
        <v>-43406</v>
      </c>
    </row>
    <row r="29" spans="2:15" x14ac:dyDescent="0.35">
      <c r="B29" s="21" t="s">
        <v>57</v>
      </c>
      <c r="C29" s="21"/>
      <c r="D29" s="21"/>
      <c r="E29" s="21"/>
      <c r="F29" s="21"/>
      <c r="G29" s="21"/>
      <c r="H29" s="21"/>
      <c r="I29" s="21"/>
      <c r="J29" s="21"/>
      <c r="K29" s="21"/>
      <c r="L29" s="21"/>
      <c r="M29" s="22">
        <f>M27-M28</f>
        <v>1499027.2641363896</v>
      </c>
      <c r="N29" s="22">
        <f t="shared" ref="N29" si="10">N27-N28</f>
        <v>3052962.3001115108</v>
      </c>
      <c r="O29" s="22">
        <f>O21*K8</f>
        <v>3595120.970585268</v>
      </c>
    </row>
    <row r="30" spans="2:15" x14ac:dyDescent="0.35">
      <c r="B30" s="21" t="s">
        <v>58</v>
      </c>
      <c r="C30" s="21"/>
      <c r="D30" s="21"/>
      <c r="E30" s="21"/>
      <c r="F30" s="21"/>
      <c r="G30" s="21"/>
      <c r="H30" s="21"/>
      <c r="I30" s="21"/>
      <c r="J30" s="21"/>
      <c r="K30" s="21"/>
      <c r="L30" s="21"/>
      <c r="M30" s="22">
        <f>$E$8/$D$8</f>
        <v>24680.738828753816</v>
      </c>
      <c r="N30" s="22">
        <f t="shared" ref="N30:O30" si="11">$E$8/$D$8</f>
        <v>24680.738828753816</v>
      </c>
      <c r="O30" s="22">
        <f t="shared" si="11"/>
        <v>24680.738828753816</v>
      </c>
    </row>
    <row r="31" spans="2:15" s="19" customFormat="1" ht="3" customHeight="1" x14ac:dyDescent="0.35">
      <c r="M31" s="20"/>
      <c r="N31" s="20"/>
      <c r="O31" s="20"/>
    </row>
    <row r="32" spans="2:15" x14ac:dyDescent="0.35">
      <c r="B32" s="9" t="s">
        <v>59</v>
      </c>
      <c r="C32" s="9"/>
      <c r="D32" s="9"/>
      <c r="E32" s="9"/>
      <c r="F32" s="9"/>
      <c r="G32" s="9"/>
      <c r="H32" s="9"/>
      <c r="I32" s="9"/>
      <c r="J32" s="9"/>
      <c r="K32" s="9"/>
      <c r="L32" s="9"/>
      <c r="M32" s="10">
        <f>M29/M30</f>
        <v>60.736725692748585</v>
      </c>
      <c r="N32" s="10">
        <f>N29/N30</f>
        <v>123.69817294750983</v>
      </c>
      <c r="O32" s="10">
        <f>O29/O30</f>
        <v>145.66504655836485</v>
      </c>
    </row>
    <row r="33" spans="2:15" s="19" customFormat="1" ht="3" customHeight="1" x14ac:dyDescent="0.35">
      <c r="B33" s="24"/>
      <c r="C33" s="24"/>
      <c r="D33" s="24"/>
      <c r="E33" s="24"/>
      <c r="F33" s="24"/>
      <c r="G33" s="24"/>
      <c r="H33" s="24"/>
      <c r="I33" s="24"/>
      <c r="J33" s="24"/>
      <c r="K33" s="24"/>
      <c r="L33" s="24"/>
      <c r="M33" s="25"/>
      <c r="N33" s="25"/>
      <c r="O33" s="25"/>
    </row>
    <row r="34" spans="2:15" x14ac:dyDescent="0.35">
      <c r="B34" s="26" t="s">
        <v>60</v>
      </c>
    </row>
    <row r="35" spans="2:15" x14ac:dyDescent="0.35">
      <c r="B35" s="26" t="s">
        <v>63</v>
      </c>
      <c r="M35" s="23" t="str">
        <f>IF(M32&gt;$D$8,"Undervalued","Overvalued")</f>
        <v>Overvalued</v>
      </c>
      <c r="N35" s="23" t="str">
        <f t="shared" ref="N35:O35" si="12">IF(N32&gt;$D$8,"Undervalued","Overvalued")</f>
        <v>Overvalued</v>
      </c>
      <c r="O35" s="23" t="str">
        <f t="shared" si="12"/>
        <v>Undervalued</v>
      </c>
    </row>
    <row r="36" spans="2:15" x14ac:dyDescent="0.35">
      <c r="B36" s="27" t="s">
        <v>62</v>
      </c>
      <c r="C36" s="27"/>
      <c r="D36" s="27"/>
      <c r="E36" s="27"/>
      <c r="F36" s="27"/>
      <c r="G36" s="27"/>
      <c r="H36" s="27"/>
      <c r="I36" s="27"/>
      <c r="J36" s="27"/>
      <c r="K36" s="27"/>
      <c r="L36" s="27"/>
      <c r="M36" s="27"/>
      <c r="N36" s="27"/>
      <c r="O36" s="27"/>
    </row>
  </sheetData>
  <mergeCells count="5">
    <mergeCell ref="I4:K4"/>
    <mergeCell ref="D4:G4"/>
    <mergeCell ref="M4:O4"/>
    <mergeCell ref="B36:O36"/>
    <mergeCell ref="B2:D2"/>
  </mergeCells>
  <printOptions horizontalCentered="1"/>
  <pageMargins left="0.25" right="0.25" top="0.75" bottom="0.75" header="0.3" footer="0.3"/>
  <pageSetup scale="7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A120-7144-4A0D-A5D4-75C28A4C6497}">
  <dimension ref="A1:I16"/>
  <sheetViews>
    <sheetView zoomScale="90" zoomScaleNormal="90" workbookViewId="0">
      <selection activeCell="C18" sqref="C18"/>
    </sheetView>
  </sheetViews>
  <sheetFormatPr defaultRowHeight="14.5" x14ac:dyDescent="0.35"/>
  <cols>
    <col min="1" max="1" width="15.6328125" customWidth="1"/>
    <col min="2" max="2" width="30.6328125" customWidth="1"/>
    <col min="3" max="6" width="12.6328125" customWidth="1"/>
    <col min="8" max="8" width="11" bestFit="1" customWidth="1"/>
  </cols>
  <sheetData>
    <row r="1" spans="1:9" x14ac:dyDescent="0.35">
      <c r="A1" t="s">
        <v>0</v>
      </c>
      <c r="B1" t="s">
        <v>1</v>
      </c>
      <c r="C1" t="s">
        <v>2</v>
      </c>
    </row>
    <row r="2" spans="1:9" x14ac:dyDescent="0.35">
      <c r="A2" t="s">
        <v>3</v>
      </c>
      <c r="C2" t="s">
        <v>4</v>
      </c>
    </row>
    <row r="3" spans="1:9" x14ac:dyDescent="0.35">
      <c r="A3" s="1" t="s">
        <v>5</v>
      </c>
      <c r="B3" s="1" t="s">
        <v>6</v>
      </c>
      <c r="C3" s="1" t="s">
        <v>7</v>
      </c>
      <c r="D3" s="1" t="s">
        <v>8</v>
      </c>
      <c r="E3" s="1" t="s">
        <v>9</v>
      </c>
      <c r="F3" s="1" t="s">
        <v>10</v>
      </c>
      <c r="G3" s="1" t="s">
        <v>48</v>
      </c>
      <c r="H3" s="1" t="s">
        <v>31</v>
      </c>
      <c r="I3" s="1" t="s">
        <v>33</v>
      </c>
    </row>
    <row r="4" spans="1:9" x14ac:dyDescent="0.35">
      <c r="A4" t="s">
        <v>11</v>
      </c>
    </row>
    <row r="6" spans="1:9" x14ac:dyDescent="0.35">
      <c r="A6" t="s">
        <v>39</v>
      </c>
      <c r="B6" t="s">
        <v>13</v>
      </c>
      <c r="C6">
        <v>3556988.08</v>
      </c>
      <c r="D6">
        <v>3513582.08</v>
      </c>
      <c r="E6">
        <v>39.371395531252105</v>
      </c>
      <c r="F6">
        <v>46.82976384766534</v>
      </c>
      <c r="G6">
        <v>144.12</v>
      </c>
      <c r="H6" s="5">
        <v>130497</v>
      </c>
      <c r="I6" s="5">
        <v>76770</v>
      </c>
    </row>
    <row r="7" spans="1:9" x14ac:dyDescent="0.35">
      <c r="A7" t="s">
        <v>40</v>
      </c>
      <c r="B7" t="s">
        <v>14</v>
      </c>
      <c r="C7">
        <v>205999.40297474997</v>
      </c>
      <c r="D7">
        <v>203420.40297474997</v>
      </c>
      <c r="E7">
        <v>33.723541607219822</v>
      </c>
      <c r="F7">
        <v>82.67178751415787</v>
      </c>
      <c r="G7">
        <v>127.1</v>
      </c>
      <c r="H7" s="5">
        <v>25785</v>
      </c>
      <c r="I7" s="5">
        <v>2230</v>
      </c>
    </row>
    <row r="8" spans="1:9" x14ac:dyDescent="0.35">
      <c r="A8" t="s">
        <v>41</v>
      </c>
      <c r="B8" t="s">
        <v>15</v>
      </c>
      <c r="C8">
        <v>90948.136200000008</v>
      </c>
      <c r="D8">
        <v>121681.13620000001</v>
      </c>
      <c r="E8">
        <v>18.284167723516155</v>
      </c>
      <c r="F8">
        <v>-4.8</v>
      </c>
      <c r="G8">
        <v>20.8</v>
      </c>
      <c r="H8" s="5">
        <v>53101</v>
      </c>
      <c r="I8">
        <v>-19196</v>
      </c>
    </row>
    <row r="9" spans="1:9" x14ac:dyDescent="0.35">
      <c r="A9" t="s">
        <v>42</v>
      </c>
      <c r="B9" t="s">
        <v>16</v>
      </c>
      <c r="C9">
        <v>1189907.6056223151</v>
      </c>
      <c r="D9">
        <v>1247717.6056223151</v>
      </c>
      <c r="E9">
        <v>39.738760609666699</v>
      </c>
      <c r="F9">
        <v>64.309609546438253</v>
      </c>
      <c r="G9">
        <v>249.37</v>
      </c>
      <c r="H9" s="5">
        <v>51574</v>
      </c>
      <c r="I9" s="5">
        <v>12920</v>
      </c>
    </row>
    <row r="10" spans="1:9" x14ac:dyDescent="0.35">
      <c r="A10" t="s">
        <v>43</v>
      </c>
      <c r="B10" t="s">
        <v>17</v>
      </c>
      <c r="C10">
        <v>171172.71000000002</v>
      </c>
      <c r="D10">
        <v>171949.71000000002</v>
      </c>
      <c r="E10">
        <v>12.674114395223706</v>
      </c>
      <c r="F10">
        <v>16.404890757969273</v>
      </c>
      <c r="G10">
        <v>154.46</v>
      </c>
      <c r="H10" s="5">
        <v>38962</v>
      </c>
      <c r="I10" s="5">
        <v>11040</v>
      </c>
    </row>
    <row r="11" spans="1:9" x14ac:dyDescent="0.35">
      <c r="A11" t="s">
        <v>44</v>
      </c>
      <c r="B11" t="s">
        <v>18</v>
      </c>
      <c r="C11">
        <v>114635.81451697998</v>
      </c>
      <c r="D11">
        <v>119456.71651697998</v>
      </c>
      <c r="E11">
        <v>19.620946357588021</v>
      </c>
      <c r="F11">
        <v>34.506602849677634</v>
      </c>
      <c r="G11">
        <v>227.44</v>
      </c>
      <c r="H11" s="5">
        <v>9427</v>
      </c>
      <c r="I11" s="5">
        <v>1830</v>
      </c>
    </row>
    <row r="12" spans="1:9" x14ac:dyDescent="0.35">
      <c r="A12" t="s">
        <v>45</v>
      </c>
      <c r="B12" t="s">
        <v>19</v>
      </c>
      <c r="C12">
        <v>60704.915399999998</v>
      </c>
      <c r="D12">
        <v>64331.015399999997</v>
      </c>
      <c r="E12">
        <v>36.622461231925307</v>
      </c>
      <c r="F12">
        <v>178.95231212043529</v>
      </c>
      <c r="G12">
        <v>69.989999999999995</v>
      </c>
      <c r="H12" s="5">
        <v>5767.3</v>
      </c>
      <c r="I12">
        <v>-491</v>
      </c>
    </row>
    <row r="13" spans="1:9" x14ac:dyDescent="0.35">
      <c r="A13" t="s">
        <v>46</v>
      </c>
      <c r="B13" t="s">
        <v>20</v>
      </c>
      <c r="C13">
        <v>36633.313375090002</v>
      </c>
      <c r="D13">
        <v>43127.813375090002</v>
      </c>
      <c r="E13">
        <v>35.391279644748074</v>
      </c>
      <c r="F13">
        <v>470.86679226484273</v>
      </c>
      <c r="G13">
        <v>67.69</v>
      </c>
      <c r="H13" s="7">
        <v>4401.6000000000004</v>
      </c>
      <c r="I13">
        <v>-2.7</v>
      </c>
    </row>
    <row r="14" spans="1:9" x14ac:dyDescent="0.35">
      <c r="A14" t="s">
        <v>47</v>
      </c>
      <c r="B14" t="s">
        <v>21</v>
      </c>
      <c r="C14">
        <v>180413.47016861002</v>
      </c>
      <c r="D14">
        <v>188256.47016861002</v>
      </c>
      <c r="E14">
        <v>26.267122948041024</v>
      </c>
      <c r="F14">
        <v>39.042324982958057</v>
      </c>
      <c r="G14">
        <v>197.69</v>
      </c>
      <c r="H14" s="5">
        <v>15641</v>
      </c>
      <c r="I14" s="5">
        <v>4850</v>
      </c>
    </row>
    <row r="16" spans="1:9" x14ac:dyDescent="0.35">
      <c r="A1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Comps Val</vt:lpstr>
      <vt:lpstr>Data Sheet</vt:lpstr>
      <vt:lpstr>'Comps Val'!Print_Area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Shaivi Dhaka</dc:creator>
  <cp:lastModifiedBy>Shivansh Dhaka</cp:lastModifiedBy>
  <cp:lastPrinted>2025-06-19T18:51:04Z</cp:lastPrinted>
  <dcterms:created xsi:type="dcterms:W3CDTF">2025-06-16T16:55:18Z</dcterms:created>
  <dcterms:modified xsi:type="dcterms:W3CDTF">2025-06-19T18:51:08Z</dcterms:modified>
</cp:coreProperties>
</file>