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e3b0517787c3d01/Documents/"/>
    </mc:Choice>
  </mc:AlternateContent>
  <xr:revisionPtr revIDLastSave="853" documentId="8_{366B4F7A-C21B-4F24-8C4D-C1A5821429A6}" xr6:coauthVersionLast="47" xr6:coauthVersionMax="47" xr10:uidLastSave="{9B15E634-21AE-47CD-93A4-659DA47C49B9}"/>
  <bookViews>
    <workbookView xWindow="-110" yWindow="-110" windowWidth="19420" windowHeight="10300" xr2:uid="{4402C993-6900-4A9A-BD9B-14E487D8BA70}"/>
  </bookViews>
  <sheets>
    <sheet name="DuPont Analysis" sheetId="3" r:id="rId1"/>
    <sheet name="Altman Z Score" sheetId="4" r:id="rId2"/>
    <sheet name="Data&gt;" sheetId="1" r:id="rId3"/>
    <sheet name="Data Sheet" sheetId="2" r:id="rId4"/>
  </sheets>
  <definedNames>
    <definedName name="_xlnm.Print_Area" localSheetId="1">'Altman Z Score'!$A$2:$J$110</definedName>
    <definedName name="_xlnm.Print_Area" localSheetId="0">'DuPont Analysis'!$A$2:$J$131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2" i="4" l="1"/>
  <c r="E92" i="4"/>
  <c r="F92" i="4"/>
  <c r="G92" i="4"/>
  <c r="H92" i="4"/>
  <c r="I92" i="4"/>
  <c r="C92" i="4"/>
  <c r="D91" i="4"/>
  <c r="E91" i="4"/>
  <c r="F91" i="4"/>
  <c r="G91" i="4"/>
  <c r="H91" i="4"/>
  <c r="I91" i="4"/>
  <c r="C91" i="4"/>
  <c r="D97" i="4"/>
  <c r="E97" i="4"/>
  <c r="F97" i="4"/>
  <c r="G97" i="4"/>
  <c r="H97" i="4"/>
  <c r="I97" i="4"/>
  <c r="C97" i="4"/>
  <c r="B89" i="4"/>
  <c r="B93" i="4" s="1"/>
  <c r="H85" i="4"/>
  <c r="G85" i="4"/>
  <c r="F85" i="4"/>
  <c r="E85" i="4"/>
  <c r="D85" i="4"/>
  <c r="C85" i="4"/>
  <c r="I85" i="4"/>
  <c r="H79" i="4"/>
  <c r="G79" i="4"/>
  <c r="F79" i="4"/>
  <c r="E79" i="4"/>
  <c r="D79" i="4"/>
  <c r="C79" i="4"/>
  <c r="I79" i="4"/>
  <c r="B80" i="4"/>
  <c r="B77" i="4" s="1"/>
  <c r="B81" i="4" s="1"/>
  <c r="B71" i="4"/>
  <c r="B75" i="4" s="1"/>
  <c r="H74" i="4"/>
  <c r="H80" i="4" s="1"/>
  <c r="H86" i="4" s="1"/>
  <c r="H98" i="4" s="1"/>
  <c r="G74" i="4"/>
  <c r="G80" i="4" s="1"/>
  <c r="F74" i="4"/>
  <c r="F80" i="4" s="1"/>
  <c r="F86" i="4" s="1"/>
  <c r="E74" i="4"/>
  <c r="E80" i="4" s="1"/>
  <c r="E86" i="4" s="1"/>
  <c r="E98" i="4" s="1"/>
  <c r="D74" i="4"/>
  <c r="D80" i="4" s="1"/>
  <c r="D86" i="4" s="1"/>
  <c r="C74" i="4"/>
  <c r="C80" i="4" s="1"/>
  <c r="C86" i="4" s="1"/>
  <c r="C98" i="4" s="1"/>
  <c r="I74" i="4"/>
  <c r="I80" i="4" s="1"/>
  <c r="I86" i="4" s="1"/>
  <c r="I98" i="4" s="1"/>
  <c r="H73" i="4"/>
  <c r="G73" i="4"/>
  <c r="F73" i="4"/>
  <c r="E73" i="4"/>
  <c r="D73" i="4"/>
  <c r="C73" i="4"/>
  <c r="I73" i="4"/>
  <c r="I72" i="4"/>
  <c r="I78" i="4" s="1"/>
  <c r="I84" i="4" s="1"/>
  <c r="I90" i="4" s="1"/>
  <c r="I96" i="4" s="1"/>
  <c r="I102" i="4" s="1"/>
  <c r="H72" i="4"/>
  <c r="H78" i="4" s="1"/>
  <c r="H84" i="4" s="1"/>
  <c r="H90" i="4" s="1"/>
  <c r="H96" i="4" s="1"/>
  <c r="H102" i="4" s="1"/>
  <c r="G72" i="4"/>
  <c r="G78" i="4" s="1"/>
  <c r="G84" i="4" s="1"/>
  <c r="G90" i="4" s="1"/>
  <c r="G96" i="4" s="1"/>
  <c r="G102" i="4" s="1"/>
  <c r="F72" i="4"/>
  <c r="F78" i="4" s="1"/>
  <c r="F84" i="4" s="1"/>
  <c r="F90" i="4" s="1"/>
  <c r="F96" i="4" s="1"/>
  <c r="F102" i="4" s="1"/>
  <c r="E72" i="4"/>
  <c r="E78" i="4" s="1"/>
  <c r="E84" i="4" s="1"/>
  <c r="E90" i="4" s="1"/>
  <c r="E96" i="4" s="1"/>
  <c r="E102" i="4" s="1"/>
  <c r="D72" i="4"/>
  <c r="D78" i="4" s="1"/>
  <c r="D84" i="4" s="1"/>
  <c r="D90" i="4" s="1"/>
  <c r="D96" i="4" s="1"/>
  <c r="D102" i="4" s="1"/>
  <c r="C72" i="4"/>
  <c r="C78" i="4" s="1"/>
  <c r="C84" i="4" s="1"/>
  <c r="C90" i="4" s="1"/>
  <c r="C96" i="4" s="1"/>
  <c r="C102" i="4" s="1"/>
  <c r="B8" i="4"/>
  <c r="B7" i="4"/>
  <c r="B6" i="4"/>
  <c r="B7" i="3"/>
  <c r="B97" i="3"/>
  <c r="B88" i="3"/>
  <c r="B87" i="3"/>
  <c r="B96" i="3" s="1"/>
  <c r="B106" i="3" s="1"/>
  <c r="B83" i="3"/>
  <c r="B102" i="3" s="1"/>
  <c r="B105" i="3" s="1"/>
  <c r="H84" i="3"/>
  <c r="H87" i="3" s="1"/>
  <c r="G84" i="3"/>
  <c r="G87" i="3" s="1"/>
  <c r="G96" i="3" s="1"/>
  <c r="G106" i="3" s="1"/>
  <c r="F84" i="3"/>
  <c r="F87" i="3" s="1"/>
  <c r="E84" i="3"/>
  <c r="E87" i="3" s="1"/>
  <c r="D84" i="3"/>
  <c r="D87" i="3" s="1"/>
  <c r="D96" i="3" s="1"/>
  <c r="D106" i="3" s="1"/>
  <c r="C84" i="3"/>
  <c r="C87" i="3" s="1"/>
  <c r="C96" i="3" s="1"/>
  <c r="C106" i="3" s="1"/>
  <c r="I84" i="3"/>
  <c r="I87" i="3" s="1"/>
  <c r="I96" i="3" s="1"/>
  <c r="I106" i="3" s="1"/>
  <c r="H73" i="3"/>
  <c r="H79" i="3" s="1"/>
  <c r="H95" i="3" s="1"/>
  <c r="H101" i="3" s="1"/>
  <c r="G73" i="3"/>
  <c r="G79" i="3" s="1"/>
  <c r="F73" i="3"/>
  <c r="F79" i="3" s="1"/>
  <c r="E73" i="3"/>
  <c r="D73" i="3"/>
  <c r="D79" i="3" s="1"/>
  <c r="D95" i="3" s="1"/>
  <c r="D101" i="3" s="1"/>
  <c r="C73" i="3"/>
  <c r="I73" i="3"/>
  <c r="I79" i="3" s="1"/>
  <c r="I95" i="3" s="1"/>
  <c r="H80" i="3"/>
  <c r="H83" i="3" s="1"/>
  <c r="G80" i="3"/>
  <c r="G83" i="3" s="1"/>
  <c r="F80" i="3"/>
  <c r="F83" i="3" s="1"/>
  <c r="E80" i="3"/>
  <c r="E83" i="3" s="1"/>
  <c r="E102" i="3" s="1"/>
  <c r="E105" i="3" s="1"/>
  <c r="D80" i="3"/>
  <c r="D83" i="3" s="1"/>
  <c r="C80" i="3"/>
  <c r="C83" i="3" s="1"/>
  <c r="C74" i="3"/>
  <c r="C88" i="3" s="1"/>
  <c r="D74" i="3"/>
  <c r="D88" i="3" s="1"/>
  <c r="E74" i="3"/>
  <c r="E88" i="3" s="1"/>
  <c r="F74" i="3"/>
  <c r="G74" i="3"/>
  <c r="G88" i="3" s="1"/>
  <c r="H74" i="3"/>
  <c r="H88" i="3" s="1"/>
  <c r="I74" i="3"/>
  <c r="I88" i="3" s="1"/>
  <c r="I80" i="3"/>
  <c r="I83" i="3" s="1"/>
  <c r="I102" i="3" s="1"/>
  <c r="I105" i="3" s="1"/>
  <c r="B79" i="3"/>
  <c r="B95" i="3" s="1"/>
  <c r="B101" i="3" s="1"/>
  <c r="C72" i="3"/>
  <c r="C94" i="3" s="1"/>
  <c r="C100" i="3" s="1"/>
  <c r="D72" i="3"/>
  <c r="D94" i="3" s="1"/>
  <c r="D100" i="3" s="1"/>
  <c r="E72" i="3"/>
  <c r="E94" i="3" s="1"/>
  <c r="E100" i="3" s="1"/>
  <c r="F72" i="3"/>
  <c r="F94" i="3" s="1"/>
  <c r="F100" i="3" s="1"/>
  <c r="G72" i="3"/>
  <c r="G78" i="3" s="1"/>
  <c r="H72" i="3"/>
  <c r="H94" i="3" s="1"/>
  <c r="H100" i="3" s="1"/>
  <c r="I72" i="3"/>
  <c r="I94" i="3" s="1"/>
  <c r="I100" i="3" s="1"/>
  <c r="B8" i="3"/>
  <c r="B6" i="3"/>
  <c r="C99" i="4" l="1"/>
  <c r="G81" i="4"/>
  <c r="I93" i="4"/>
  <c r="E93" i="4"/>
  <c r="C75" i="4"/>
  <c r="F93" i="4"/>
  <c r="C81" i="4"/>
  <c r="H75" i="4"/>
  <c r="H93" i="4"/>
  <c r="D93" i="4"/>
  <c r="G75" i="4"/>
  <c r="G86" i="4"/>
  <c r="G98" i="4" s="1"/>
  <c r="G99" i="4" s="1"/>
  <c r="H87" i="4"/>
  <c r="D98" i="4"/>
  <c r="D99" i="4" s="1"/>
  <c r="D87" i="4"/>
  <c r="F98" i="4"/>
  <c r="F99" i="4" s="1"/>
  <c r="F87" i="4"/>
  <c r="I99" i="4"/>
  <c r="E99" i="4"/>
  <c r="C87" i="4"/>
  <c r="E81" i="4"/>
  <c r="I81" i="4"/>
  <c r="E87" i="4"/>
  <c r="F75" i="4"/>
  <c r="B86" i="4"/>
  <c r="I87" i="4"/>
  <c r="H99" i="4"/>
  <c r="G93" i="4"/>
  <c r="C93" i="4"/>
  <c r="D81" i="4"/>
  <c r="H81" i="4"/>
  <c r="F81" i="4"/>
  <c r="D75" i="4"/>
  <c r="I75" i="4"/>
  <c r="E75" i="4"/>
  <c r="G94" i="3"/>
  <c r="G100" i="3" s="1"/>
  <c r="E75" i="3"/>
  <c r="E79" i="3"/>
  <c r="E95" i="3" s="1"/>
  <c r="E101" i="3" s="1"/>
  <c r="E103" i="3" s="1"/>
  <c r="F81" i="3"/>
  <c r="G102" i="3"/>
  <c r="G105" i="3" s="1"/>
  <c r="G107" i="3" s="1"/>
  <c r="G85" i="3"/>
  <c r="D81" i="3"/>
  <c r="I107" i="3"/>
  <c r="F75" i="3"/>
  <c r="C75" i="3"/>
  <c r="G81" i="3"/>
  <c r="H81" i="3"/>
  <c r="I75" i="3"/>
  <c r="I89" i="3"/>
  <c r="I101" i="3"/>
  <c r="I103" i="3" s="1"/>
  <c r="I97" i="3"/>
  <c r="C85" i="3"/>
  <c r="C102" i="3"/>
  <c r="E89" i="3"/>
  <c r="E96" i="3"/>
  <c r="E106" i="3" s="1"/>
  <c r="E107" i="3" s="1"/>
  <c r="D102" i="3"/>
  <c r="D85" i="3"/>
  <c r="H102" i="3"/>
  <c r="H103" i="3" s="1"/>
  <c r="H85" i="3"/>
  <c r="F96" i="3"/>
  <c r="F106" i="3" s="1"/>
  <c r="H89" i="3"/>
  <c r="F85" i="3"/>
  <c r="F102" i="3"/>
  <c r="F105" i="3" s="1"/>
  <c r="C78" i="3"/>
  <c r="F78" i="3"/>
  <c r="F95" i="3"/>
  <c r="F101" i="3" s="1"/>
  <c r="I78" i="3"/>
  <c r="E78" i="3"/>
  <c r="I81" i="3"/>
  <c r="D89" i="3"/>
  <c r="H96" i="3"/>
  <c r="H106" i="3" s="1"/>
  <c r="F88" i="3"/>
  <c r="F89" i="3" s="1"/>
  <c r="G95" i="3"/>
  <c r="H78" i="3"/>
  <c r="D78" i="3"/>
  <c r="D97" i="3"/>
  <c r="G89" i="3"/>
  <c r="C89" i="3"/>
  <c r="E85" i="3"/>
  <c r="I85" i="3"/>
  <c r="G75" i="3"/>
  <c r="C79" i="3"/>
  <c r="H75" i="3"/>
  <c r="D75" i="3"/>
  <c r="D103" i="4" l="1"/>
  <c r="D104" i="4" s="1"/>
  <c r="I103" i="4"/>
  <c r="I104" i="4" s="1"/>
  <c r="C103" i="4"/>
  <c r="C104" i="4" s="1"/>
  <c r="F103" i="4"/>
  <c r="F104" i="4" s="1"/>
  <c r="H103" i="4"/>
  <c r="H104" i="4" s="1"/>
  <c r="E103" i="4"/>
  <c r="E104" i="4" s="1"/>
  <c r="G87" i="4"/>
  <c r="G103" i="4" s="1"/>
  <c r="G104" i="4" s="1"/>
  <c r="B83" i="4"/>
  <c r="B87" i="4" s="1"/>
  <c r="B98" i="4"/>
  <c r="B95" i="4" s="1"/>
  <c r="B99" i="4" s="1"/>
  <c r="E81" i="3"/>
  <c r="E91" i="3" s="1"/>
  <c r="G91" i="3"/>
  <c r="F97" i="3"/>
  <c r="E97" i="3"/>
  <c r="H97" i="3"/>
  <c r="C105" i="3"/>
  <c r="C107" i="3" s="1"/>
  <c r="E109" i="3"/>
  <c r="I91" i="3"/>
  <c r="H105" i="3"/>
  <c r="H107" i="3" s="1"/>
  <c r="H109" i="3" s="1"/>
  <c r="D91" i="3"/>
  <c r="D105" i="3"/>
  <c r="D107" i="3" s="1"/>
  <c r="I109" i="3"/>
  <c r="G97" i="3"/>
  <c r="G101" i="3"/>
  <c r="G103" i="3" s="1"/>
  <c r="G109" i="3" s="1"/>
  <c r="F91" i="3"/>
  <c r="C81" i="3"/>
  <c r="C91" i="3" s="1"/>
  <c r="C95" i="3"/>
  <c r="D103" i="3"/>
  <c r="H91" i="3"/>
  <c r="F103" i="3"/>
  <c r="F107" i="3"/>
  <c r="D109" i="3" l="1"/>
  <c r="F109" i="3"/>
  <c r="C101" i="3"/>
  <c r="C103" i="3" s="1"/>
  <c r="C109" i="3" s="1"/>
  <c r="C97"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<sst xmlns="http://schemas.openxmlformats.org/spreadsheetml/2006/main" count="570" uniqueCount="228">
  <si>
    <t>In Millions of USD</t>
  </si>
  <si>
    <t>12 Months Ending</t>
  </si>
  <si>
    <t>#</t>
  </si>
  <si>
    <t xml:space="preserve">  Highlights</t>
  </si>
  <si>
    <t xml:space="preserve">  Adjusted Diluted EPS</t>
  </si>
  <si>
    <t xml:space="preserve">  Revenue</t>
  </si>
  <si>
    <t xml:space="preserve"> </t>
  </si>
  <si>
    <t xml:space="preserve">    Data Center</t>
  </si>
  <si>
    <t xml:space="preserve">    Gaming</t>
  </si>
  <si>
    <t xml:space="preserve">  Adjusted Gross Margin (%)</t>
  </si>
  <si>
    <t xml:space="preserve">  Adjusted Operating Income</t>
  </si>
  <si>
    <t xml:space="preserve">    Adjusted Operating Margin (%)</t>
  </si>
  <si>
    <t xml:space="preserve">  R&amp;D Expenses</t>
  </si>
  <si>
    <t xml:space="preserve">  Capital Expenditures</t>
  </si>
  <si>
    <t xml:space="preserve">  Free Cash Flow</t>
  </si>
  <si>
    <t/>
  </si>
  <si>
    <t xml:space="preserve">  Business Breakdown</t>
  </si>
  <si>
    <t xml:space="preserve">    Revenue</t>
  </si>
  <si>
    <t xml:space="preserve">  </t>
  </si>
  <si>
    <t xml:space="preserve">  All Other</t>
  </si>
  <si>
    <t xml:space="preserve">  Prior Disclosure</t>
  </si>
  <si>
    <t xml:space="preserve">  Company Operating Metrics</t>
  </si>
  <si>
    <t xml:space="preserve">  Company-Level Industry Statistics</t>
  </si>
  <si>
    <t xml:space="preserve">  Balance Sheet &amp; Cash Flow Metrics</t>
  </si>
  <si>
    <t xml:space="preserve">  Regional Breakdown</t>
  </si>
  <si>
    <t xml:space="preserve">    United States</t>
  </si>
  <si>
    <t xml:space="preserve">    Taiwan</t>
  </si>
  <si>
    <t xml:space="preserve">    Singapore</t>
  </si>
  <si>
    <t xml:space="preserve">  Income Statement (Adjusted)</t>
  </si>
  <si>
    <t xml:space="preserve">  Total Revenue</t>
  </si>
  <si>
    <t xml:space="preserve">  Gross Profit</t>
  </si>
  <si>
    <t xml:space="preserve">    Gross Margin (%)</t>
  </si>
  <si>
    <t xml:space="preserve">  Total Operating Expenses</t>
  </si>
  <si>
    <t xml:space="preserve">    Selling, General &amp; Administrative</t>
  </si>
  <si>
    <t xml:space="preserve">    Research &amp; Development</t>
  </si>
  <si>
    <t xml:space="preserve">      As % of Revenue</t>
  </si>
  <si>
    <t xml:space="preserve">  Operating Income</t>
  </si>
  <si>
    <t xml:space="preserve">    Operating Margin (%)</t>
  </si>
  <si>
    <t xml:space="preserve">  Depreciation &amp; Amortization</t>
  </si>
  <si>
    <t xml:space="preserve">  EBITDA</t>
  </si>
  <si>
    <t xml:space="preserve">  Pre-Tax Income</t>
  </si>
  <si>
    <t xml:space="preserve">  Net Income</t>
  </si>
  <si>
    <t xml:space="preserve">    Net Margin (%)</t>
  </si>
  <si>
    <t xml:space="preserve">  Diluted Weighted Avg. Shares</t>
  </si>
  <si>
    <t xml:space="preserve">  Diluted EPS</t>
  </si>
  <si>
    <t xml:space="preserve">  GAAP Results</t>
  </si>
  <si>
    <t xml:space="preserve">    Cost of Revenue</t>
  </si>
  <si>
    <t xml:space="preserve">    Gross Profit</t>
  </si>
  <si>
    <t xml:space="preserve">      Gross Margin (%)</t>
  </si>
  <si>
    <t xml:space="preserve">    Total Operating Expenses</t>
  </si>
  <si>
    <t xml:space="preserve">    Operating Income</t>
  </si>
  <si>
    <t xml:space="preserve">      Operating Margin (%)</t>
  </si>
  <si>
    <t xml:space="preserve">      Other</t>
  </si>
  <si>
    <t xml:space="preserve">      Tax Rate (%)</t>
  </si>
  <si>
    <t xml:space="preserve">    Net Income</t>
  </si>
  <si>
    <t xml:space="preserve">      Net Margin (%)</t>
  </si>
  <si>
    <t xml:space="preserve">    Basic EPS</t>
  </si>
  <si>
    <t xml:space="preserve">    Diluted EPS</t>
  </si>
  <si>
    <t xml:space="preserve">  Company Specific Adjustments</t>
  </si>
  <si>
    <t xml:space="preserve">    Stock-Based Compensation</t>
  </si>
  <si>
    <t xml:space="preserve">      Research &amp; Development</t>
  </si>
  <si>
    <t xml:space="preserve">  Condensed Balance Sheet</t>
  </si>
  <si>
    <t xml:space="preserve">  Assets</t>
  </si>
  <si>
    <t xml:space="preserve">    Current Assets</t>
  </si>
  <si>
    <t xml:space="preserve">        Cash &amp; Cash Equivalents</t>
  </si>
  <si>
    <t xml:space="preserve">      Prepaid Expenses &amp; Other Current Assets</t>
  </si>
  <si>
    <t xml:space="preserve">    Non-Current Assets</t>
  </si>
  <si>
    <t xml:space="preserve">        Goodwill</t>
  </si>
  <si>
    <t xml:space="preserve">    Total Assets</t>
  </si>
  <si>
    <t xml:space="preserve">  Liabilities &amp; Equity</t>
  </si>
  <si>
    <t xml:space="preserve">    Current Liabilities</t>
  </si>
  <si>
    <t xml:space="preserve">      Accounts Payable</t>
  </si>
  <si>
    <t xml:space="preserve">      Short-Term Debt</t>
  </si>
  <si>
    <t xml:space="preserve">    Non-Current Liabilities</t>
  </si>
  <si>
    <t xml:space="preserve">    Total Liabilities</t>
  </si>
  <si>
    <t xml:space="preserve">    Total Shareholders' Equity</t>
  </si>
  <si>
    <t xml:space="preserve">      Additional Paid-In Capital</t>
  </si>
  <si>
    <t xml:space="preserve">      Treasury Stock</t>
  </si>
  <si>
    <t xml:space="preserve">      Retained Earnings</t>
  </si>
  <si>
    <t xml:space="preserve">    Total Liabilities &amp; Shareholders' Equity</t>
  </si>
  <si>
    <t xml:space="preserve">  Special Company Reference Items</t>
  </si>
  <si>
    <t xml:space="preserve">    </t>
  </si>
  <si>
    <t xml:space="preserve">    Return on Equity (%)</t>
  </si>
  <si>
    <t xml:space="preserve">    Quick Ratio</t>
  </si>
  <si>
    <t xml:space="preserve">    Current Ratio</t>
  </si>
  <si>
    <t xml:space="preserve">    Working Capital</t>
  </si>
  <si>
    <t xml:space="preserve">    Book Value per Share</t>
  </si>
  <si>
    <t xml:space="preserve">    Asset Turnover</t>
  </si>
  <si>
    <t xml:space="preserve">  Condensed Cash Flow Statement</t>
  </si>
  <si>
    <t xml:space="preserve">  Cash from Operating Activities</t>
  </si>
  <si>
    <t xml:space="preserve">    Depreciation &amp; Amortization</t>
  </si>
  <si>
    <t xml:space="preserve">    Stock Based Compensation</t>
  </si>
  <si>
    <t xml:space="preserve">    Deferred Income Taxes</t>
  </si>
  <si>
    <t xml:space="preserve">    Change in Non-Cash Working Capital</t>
  </si>
  <si>
    <t xml:space="preserve">      Inventories</t>
  </si>
  <si>
    <t xml:space="preserve">  Cash Flow from Operations</t>
  </si>
  <si>
    <t xml:space="preserve">  Cash from Investing Activities</t>
  </si>
  <si>
    <t xml:space="preserve">    Capital Expenditures</t>
  </si>
  <si>
    <t xml:space="preserve">  Cash Flow from Investing</t>
  </si>
  <si>
    <t xml:space="preserve">  Cash from Financing Activities</t>
  </si>
  <si>
    <t xml:space="preserve">    Proceeds from Repurchase of Equity</t>
  </si>
  <si>
    <t xml:space="preserve">    Other</t>
  </si>
  <si>
    <t xml:space="preserve">  Cash Flow from Financing</t>
  </si>
  <si>
    <t xml:space="preserve">    Net Change in Cash</t>
  </si>
  <si>
    <t xml:space="preserve">    Free Cash Flow</t>
  </si>
  <si>
    <t xml:space="preserve">      Free Cash Flow Margin (%)</t>
  </si>
  <si>
    <t>Ticker</t>
  </si>
  <si>
    <t>CUSIP Number</t>
  </si>
  <si>
    <t>Current Price</t>
  </si>
  <si>
    <t xml:space="preserve">  52 Week (High - USD 153.13 &amp; Low - 86.62)        </t>
  </si>
  <si>
    <t>Return on Equity</t>
  </si>
  <si>
    <t>Return on Equity (ROE)</t>
  </si>
  <si>
    <t>Net Profit</t>
  </si>
  <si>
    <t>Average Shareholder's Equity</t>
  </si>
  <si>
    <t>ROE - DuPont Equation</t>
  </si>
  <si>
    <t>Revenue</t>
  </si>
  <si>
    <t>Net Profit Margin (A)</t>
  </si>
  <si>
    <t>Average Total Asset</t>
  </si>
  <si>
    <t>Asset Turnover Ratio (B)</t>
  </si>
  <si>
    <t xml:space="preserve">Financial Leverage (C) </t>
  </si>
  <si>
    <t>Return on Equity (A*B*C)</t>
  </si>
  <si>
    <t>ROA - DuPont Equation</t>
  </si>
  <si>
    <t>Return on Asset (A*B)</t>
  </si>
  <si>
    <t>Return on Asset (ROA)</t>
  </si>
  <si>
    <t>Financial Summary</t>
  </si>
  <si>
    <t>About the Company</t>
  </si>
  <si>
    <t>DuPont Analysis - Return on Equity &amp; Return on Asset</t>
  </si>
  <si>
    <t>Altman's Z Score Analysis</t>
  </si>
  <si>
    <t>Altman's Z Score Analysis Calculation</t>
  </si>
  <si>
    <t>Working Capital</t>
  </si>
  <si>
    <t>Total Assets</t>
  </si>
  <si>
    <t xml:space="preserve">      Other Non-Current Assets</t>
  </si>
  <si>
    <t>Retained Earnings</t>
  </si>
  <si>
    <t>EBIT</t>
  </si>
  <si>
    <t>Market Cap</t>
  </si>
  <si>
    <t>Long-term Liabilities</t>
  </si>
  <si>
    <t>Sales</t>
  </si>
  <si>
    <t>Altman's Z Score</t>
  </si>
  <si>
    <t>Final Score</t>
  </si>
  <si>
    <t>Financial Stability</t>
  </si>
  <si>
    <t>Altman's Z-Score is a formula used to predict if a company is likely to go bankrupt. It combines a few financial ratios into one number — and if that number is low, the company might be in financial trouble. Here's the formula to calculate Altman's Z Score:</t>
  </si>
  <si>
    <t>Financial Summary of DuPont Analysis</t>
  </si>
  <si>
    <t xml:space="preserve"> Company Financial</t>
  </si>
  <si>
    <t>Advanced Micro Devices Inc</t>
  </si>
  <si>
    <t>AMD</t>
  </si>
  <si>
    <t>AMD US Equity    Periodicity:A    Currency:USD    Estimate Source:BST    Actual Source:Bloomberg</t>
  </si>
  <si>
    <t xml:space="preserve">  Research &amp; Development</t>
  </si>
  <si>
    <t xml:space="preserve">    As % of Revenue</t>
  </si>
  <si>
    <t xml:space="preserve">  Other</t>
  </si>
  <si>
    <t xml:space="preserve">    Depreciation</t>
  </si>
  <si>
    <t xml:space="preserve">  Non-Operating Income</t>
  </si>
  <si>
    <t xml:space="preserve">  Interest Expense / (Income), Net</t>
  </si>
  <si>
    <t xml:space="preserve">  Other Income (Expenses)</t>
  </si>
  <si>
    <t xml:space="preserve">  (Income) Loss from Affiliates &amp; Others</t>
  </si>
  <si>
    <t xml:space="preserve">  Basic Weighted Avg. Shares</t>
  </si>
  <si>
    <t xml:space="preserve">  Dividend per Share</t>
  </si>
  <si>
    <t xml:space="preserve">    Pre-Tax Income</t>
  </si>
  <si>
    <t xml:space="preserve">    Income Tax Expense</t>
  </si>
  <si>
    <t xml:space="preserve">    Diluted Weighted Avg. Shares</t>
  </si>
  <si>
    <t xml:space="preserve">      Gross Profit</t>
  </si>
  <si>
    <t xml:space="preserve">      Marketing, General, &amp; Administrative</t>
  </si>
  <si>
    <t xml:space="preserve">    Pretax Income Adjustment</t>
  </si>
  <si>
    <t xml:space="preserve">       One Time Tax Charge (Benefit)</t>
  </si>
  <si>
    <t xml:space="preserve">      Acquisition-Related Costs</t>
  </si>
  <si>
    <t xml:space="preserve">       Disposal of Assets</t>
  </si>
  <si>
    <t xml:space="preserve">       Sale of Investments</t>
  </si>
  <si>
    <t xml:space="preserve">     Early Extinguishment of Debt</t>
  </si>
  <si>
    <t xml:space="preserve">    Licensing Gain</t>
  </si>
  <si>
    <t xml:space="preserve">      Cash, Cash Equivalents &amp; Short-Term Investments</t>
  </si>
  <si>
    <t xml:space="preserve">        Short-Term Investments</t>
  </si>
  <si>
    <t xml:space="preserve">      Accounts Receivable</t>
  </si>
  <si>
    <t xml:space="preserve">      Other Current Assets</t>
  </si>
  <si>
    <t xml:space="preserve">      Property, Plant &amp; Equipment</t>
  </si>
  <si>
    <t xml:space="preserve">        Operating Lease Assets</t>
  </si>
  <si>
    <t xml:space="preserve">      Total Intangible Assets</t>
  </si>
  <si>
    <t xml:space="preserve">      Deferred Tax Assets</t>
  </si>
  <si>
    <t xml:space="preserve">      Other Current Liabilities</t>
  </si>
  <si>
    <t xml:space="preserve">      Long-Term Debt</t>
  </si>
  <si>
    <t xml:space="preserve">      Long-Term Operating Lease Liabilities</t>
  </si>
  <si>
    <t xml:space="preserve">      Deferred Tax Liabilities</t>
  </si>
  <si>
    <t xml:space="preserve">      Common Stock</t>
  </si>
  <si>
    <t xml:space="preserve">    Cash &amp; Short-Term Investments per Share</t>
  </si>
  <si>
    <t xml:space="preserve">    Tangible Book Value/Share</t>
  </si>
  <si>
    <t xml:space="preserve">    Purchase Obligations</t>
  </si>
  <si>
    <t xml:space="preserve">    Total Debt</t>
  </si>
  <si>
    <t xml:space="preserve">    Shares Outstanding</t>
  </si>
  <si>
    <t xml:space="preserve">    Total Value of Shares Repurchased</t>
  </si>
  <si>
    <t xml:space="preserve">    Number of Shares Repurchased</t>
  </si>
  <si>
    <t xml:space="preserve">    Average Price Paid for Repurchase</t>
  </si>
  <si>
    <t xml:space="preserve">      Depreciation</t>
  </si>
  <si>
    <t xml:space="preserve">      Amortization</t>
  </si>
  <si>
    <t xml:space="preserve">    Amortization of Financing Costs</t>
  </si>
  <si>
    <t xml:space="preserve">      Prepaid Expenses</t>
  </si>
  <si>
    <t xml:space="preserve">      Payables to Related Parties</t>
  </si>
  <si>
    <t xml:space="preserve">    Proceeds from Maturity of Short-Term Investments</t>
  </si>
  <si>
    <t xml:space="preserve">    Purchases of Short-Term Investments</t>
  </si>
  <si>
    <t xml:space="preserve">    Sales (Purchases) of Short-Term Investments</t>
  </si>
  <si>
    <t xml:space="preserve">    Increase/Decrease in Borrowings</t>
  </si>
  <si>
    <t xml:space="preserve">    Proceeds from Sales of Common Stock Through Employee Equity</t>
  </si>
  <si>
    <t xml:space="preserve">      Cash &amp; Cash Equivalents (BOP)</t>
  </si>
  <si>
    <t xml:space="preserve">      Cash &amp; Cash Equivalents (EOP)</t>
  </si>
  <si>
    <t xml:space="preserve">    CFO per Basic Share</t>
  </si>
  <si>
    <t xml:space="preserve">    CFO per Diluted Share</t>
  </si>
  <si>
    <t xml:space="preserve">    CFO to Sales (%)</t>
  </si>
  <si>
    <t xml:space="preserve">  Segment Revenue</t>
  </si>
  <si>
    <t xml:space="preserve">    Client</t>
  </si>
  <si>
    <t xml:space="preserve">    Embedded</t>
  </si>
  <si>
    <t xml:space="preserve">  AI/GPU Revenue</t>
  </si>
  <si>
    <t xml:space="preserve">  Return On Assets</t>
  </si>
  <si>
    <t xml:space="preserve">  Days Sales Outstanding</t>
  </si>
  <si>
    <t xml:space="preserve">  Inventory Turnover</t>
  </si>
  <si>
    <t xml:space="preserve">  Inventory Days</t>
  </si>
  <si>
    <t xml:space="preserve">  Accounts Payable Turnover</t>
  </si>
  <si>
    <t xml:space="preserve">  Free Cash Flow per Share</t>
  </si>
  <si>
    <t xml:space="preserve">  MPU Shipments</t>
  </si>
  <si>
    <t xml:space="preserve">  Data Center</t>
  </si>
  <si>
    <t xml:space="preserve">  Client &amp; Gaming</t>
  </si>
  <si>
    <t xml:space="preserve">  Client</t>
  </si>
  <si>
    <t xml:space="preserve">  Gaming</t>
  </si>
  <si>
    <t xml:space="preserve">  Embedded</t>
  </si>
  <si>
    <t xml:space="preserve">  Computing &amp; Graphics</t>
  </si>
  <si>
    <t xml:space="preserve">  Enterprise, Embedded &amp; Semi-Custom</t>
  </si>
  <si>
    <t xml:space="preserve">    Japan</t>
  </si>
  <si>
    <t xml:space="preserve">    China</t>
  </si>
  <si>
    <t xml:space="preserve">    Europe</t>
  </si>
  <si>
    <t xml:space="preserve">    Other countries</t>
  </si>
  <si>
    <t xml:space="preserve">AMD (Advanced Micro Devices) is a leading company in high-performance and adaptive computing, founded in 1969. It designs and develops a range of technologies, including central processing units (CPUs), graphics processing units (GPUs), and field-programmable gate arrays (FPGAs), catering to various markets such as gaming, data centers, and consumer electronics. AMD is known for its innovations in high-performance processors and graphics products, consistently advancing technology across multiple applications. The company plays a significant role in the tech industry, focusing on solutions that enhance computing performance and efficiency. </t>
  </si>
  <si>
    <t xml:space="preserve">  Author: Shivansh Dhaka || Published Date: 06/27/2025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</si>
</sst>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x"/>
    <numFmt numFmtId="167" formatCode="#,##0.0"/>
  </numFmts>
  <fonts count="12" x14ac:knownFonts="1">
    <font>
      <sz val="11"/>
      <color theme="1"/>
      <name val="Calibri"/>
      <family val="2"/>
    </font>
    <font>
      <sz val="11"/>
      <color theme="1"/>
      <name val="Calibri"/>
      <family val="2"/>
    </font>
    <font>
      <b/>
      <sz val="11"/>
      <color theme="0"/>
      <name val="Calibri"/>
      <family val="2"/>
    </font>
    <font>
      <b/>
      <sz val="11"/>
      <color theme="1"/>
      <name val="Calibri"/>
      <family val="2"/>
    </font>
    <font>
      <b/>
      <sz val="11"/>
      <color theme="1"/>
      <name val="Aptos Narrow"/>
      <family val="2"/>
      <scheme val="minor"/>
    </font>
    <font>
      <b/>
      <sz val="11"/>
      <color theme="0"/>
      <name val="Aptos Narrow"/>
      <family val="2"/>
      <scheme val="minor"/>
    </font>
    <font>
      <b/>
      <sz val="24"/>
      <color rgb="FF000000"/>
      <name val="Calibri"/>
      <family val="2"/>
    </font>
    <font>
      <b/>
      <sz val="14"/>
      <color rgb="FF000000"/>
      <name val="Calibri"/>
      <family val="2"/>
    </font>
    <font>
      <i/>
      <sz val="9"/>
      <color rgb="FF000000"/>
      <name val="Calibri"/>
      <family val="2"/>
    </font>
    <font>
      <b/>
      <sz val="18"/>
      <color rgb="FF000000"/>
      <name val="Calibri"/>
      <family val="2"/>
    </font>
    <font>
      <b/>
      <i/>
      <sz val="11"/>
      <color rgb="FF000000"/>
      <name val="Calibri"/>
      <family val="2"/>
    </font>
    <font>
      <sz val="5"/>
      <color theme="1"/>
      <name val="Calibri"/>
      <family val="2"/>
    </font>
  </fonts>
  <fills count="5">
    <fill>
      <patternFill patternType="none"/>
    </fill>
    <fill>
      <patternFill patternType="gray125"/>
    </fill>
    <fill>
      <patternFill patternType="solid">
        <fgColor rgb="FF7030A0"/>
        <bgColor indexed="64"/>
      </patternFill>
    </fill>
    <fill>
      <patternFill patternType="solid">
        <fgColor rgb="FF000000"/>
        <bgColor indexed="64"/>
      </patternFill>
    </fill>
    <fill>
      <patternFill patternType="solid">
        <fgColor rgb="FFDCDCDC"/>
        <bgColor indexed="64"/>
      </patternFill>
    </fill>
  </fills>
  <borders count="2">
    <border>
      <left/>
      <right/>
      <top/>
      <bottom/>
      <diagonal/>
    </border>
    <border>
      <left/>
      <right/>
      <top/>
      <bottom style="medium">
        <color rgb="FF000000"/>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4" fillId="0" borderId="0" xfId="0" applyFont="1"/>
    <xf numFmtId="0" fontId="4" fillId="0" borderId="0" xfId="0" applyFont="1" applyAlignment="1">
      <alignment horizontal="right"/>
    </xf>
    <xf numFmtId="15" fontId="4" fillId="0" borderId="0" xfId="0" applyNumberFormat="1" applyFont="1"/>
    <xf numFmtId="0" fontId="0" fillId="0" borderId="0" xfId="0" applyAlignment="1">
      <alignment wrapText="1"/>
    </xf>
    <xf numFmtId="164" fontId="0" fillId="0" borderId="0" xfId="0" applyNumberFormat="1"/>
    <xf numFmtId="0" fontId="0" fillId="2" borderId="0" xfId="0" applyFill="1"/>
    <xf numFmtId="164" fontId="0" fillId="2" borderId="0" xfId="0" applyNumberFormat="1" applyFill="1"/>
    <xf numFmtId="0" fontId="5" fillId="2" borderId="0" xfId="0" applyFont="1" applyFill="1" applyAlignment="1">
      <alignment wrapText="1"/>
    </xf>
    <xf numFmtId="0" fontId="3" fillId="0" borderId="0" xfId="0" applyFont="1"/>
    <xf numFmtId="17" fontId="3" fillId="0" borderId="0" xfId="0" applyNumberFormat="1" applyFont="1"/>
    <xf numFmtId="165" fontId="0" fillId="0" borderId="0" xfId="0" applyNumberFormat="1"/>
    <xf numFmtId="0" fontId="0" fillId="0" borderId="0" xfId="0" applyAlignment="1">
      <alignment horizontal="left"/>
    </xf>
    <xf numFmtId="10" fontId="3" fillId="0" borderId="0" xfId="1" applyNumberFormat="1" applyFont="1" applyFill="1"/>
    <xf numFmtId="0" fontId="0" fillId="0" borderId="0" xfId="0" applyAlignment="1">
      <alignment horizontal="left" vertical="center" wrapText="1"/>
    </xf>
    <xf numFmtId="0" fontId="3" fillId="0" borderId="0" xfId="0" applyFont="1" applyAlignment="1">
      <alignment wrapText="1"/>
    </xf>
    <xf numFmtId="3" fontId="0" fillId="0" borderId="0" xfId="0" applyNumberFormat="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3" borderId="0" xfId="0" applyFill="1"/>
    <xf numFmtId="0" fontId="6" fillId="0" borderId="0" xfId="0" applyFont="1"/>
    <xf numFmtId="0" fontId="7" fillId="0" borderId="0" xfId="0" applyFont="1" applyAlignment="1">
      <alignment horizontal="left"/>
    </xf>
    <xf numFmtId="0" fontId="8" fillId="0" borderId="0" xfId="0" applyFont="1" applyAlignment="1">
      <alignment horizontal="left" vertical="center"/>
    </xf>
    <xf numFmtId="0" fontId="0" fillId="0" borderId="1" xfId="0" applyBorder="1"/>
    <xf numFmtId="0" fontId="7" fillId="0" borderId="0" xfId="0" applyFont="1"/>
    <xf numFmtId="0" fontId="7" fillId="0" borderId="0" xfId="0" applyFont="1"/>
    <xf numFmtId="0" fontId="9" fillId="0" borderId="0" xfId="0" applyFont="1"/>
    <xf numFmtId="0" fontId="2" fillId="3" borderId="0" xfId="0" applyFont="1" applyFill="1" applyAlignment="1">
      <alignment horizontal="center"/>
    </xf>
    <xf numFmtId="0" fontId="3" fillId="4" borderId="0" xfId="0" applyFont="1" applyFill="1"/>
    <xf numFmtId="10" fontId="3" fillId="4" borderId="0" xfId="1" applyNumberFormat="1" applyFont="1" applyFill="1"/>
    <xf numFmtId="166" fontId="3" fillId="4" borderId="0" xfId="1" applyNumberFormat="1" applyFont="1" applyFill="1"/>
    <xf numFmtId="0" fontId="9" fillId="0" borderId="0" xfId="0" applyFont="1" applyBorder="1" applyAlignment="1">
      <alignment horizontal="center"/>
    </xf>
    <xf numFmtId="167" fontId="3" fillId="4" borderId="0" xfId="1" applyNumberFormat="1" applyFont="1" applyFill="1"/>
    <xf numFmtId="165" fontId="10" fillId="0" borderId="0" xfId="0" applyNumberFormat="1" applyFont="1" applyAlignment="1">
      <alignment horizontal="right"/>
    </xf>
    <xf numFmtId="0" fontId="11" fillId="0" borderId="1"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colors>
    <mruColors>
      <color rgb="FFDCDCDC"/>
      <color rgb="FFA1A1A1"/>
      <color rgb="FF5A5A5A"/>
      <color rgb="FF000000"/>
      <color rgb="FFC9C9C9"/>
      <color rgb="FFBCBCBC"/>
      <color rgb="FFE0FFA7"/>
      <color rgb="FFD1FF7D"/>
      <color rgb="FFADFF19"/>
      <color rgb="FF76B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76B900"/>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6-0A07-485A-AF8B-6056D68022DD}"/>
              </c:ext>
            </c:extLst>
          </c:dPt>
          <c:dPt>
            <c:idx val="1"/>
            <c:invertIfNegative val="0"/>
            <c:bubble3D val="0"/>
            <c:spPr>
              <a:solidFill>
                <a:srgbClr val="A1A1A1"/>
              </a:solidFill>
              <a:ln>
                <a:noFill/>
              </a:ln>
              <a:effectLst/>
            </c:spPr>
            <c:extLst>
              <c:ext xmlns:c16="http://schemas.microsoft.com/office/drawing/2014/chart" uri="{C3380CC4-5D6E-409C-BE32-E72D297353CC}">
                <c16:uniqueId val="{00000005-0A07-485A-AF8B-6056D68022DD}"/>
              </c:ext>
            </c:extLst>
          </c:dPt>
          <c:dPt>
            <c:idx val="2"/>
            <c:invertIfNegative val="0"/>
            <c:bubble3D val="0"/>
            <c:spPr>
              <a:solidFill>
                <a:srgbClr val="5A5A5A"/>
              </a:solidFill>
              <a:ln>
                <a:noFill/>
              </a:ln>
              <a:effectLst/>
            </c:spPr>
            <c:extLst>
              <c:ext xmlns:c16="http://schemas.microsoft.com/office/drawing/2014/chart" uri="{C3380CC4-5D6E-409C-BE32-E72D297353CC}">
                <c16:uniqueId val="{00000004-0A07-485A-AF8B-6056D68022DD}"/>
              </c:ext>
            </c:extLst>
          </c:dPt>
          <c:dPt>
            <c:idx val="3"/>
            <c:invertIfNegative val="0"/>
            <c:bubble3D val="0"/>
            <c:spPr>
              <a:solidFill>
                <a:srgbClr val="000000"/>
              </a:solidFill>
              <a:ln>
                <a:noFill/>
              </a:ln>
              <a:effectLst/>
            </c:spPr>
            <c:extLst>
              <c:ext xmlns:c16="http://schemas.microsoft.com/office/drawing/2014/chart" uri="{C3380CC4-5D6E-409C-BE32-E72D297353CC}">
                <c16:uniqueId val="{00000006-730E-408E-AA96-723C6FD0D13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44555</c:v>
                </c:pt>
                <c:pt idx="1">
                  <c:v>44926</c:v>
                </c:pt>
                <c:pt idx="2">
                  <c:v>45290</c:v>
                </c:pt>
                <c:pt idx="3">
                  <c:v>45654</c:v>
                </c:pt>
              </c:numCache>
            </c:numRef>
          </c:cat>
          <c:val>
            <c:numRef>
              <c:f>'DuPont Analysis'!$F$80:$I$80</c:f>
              <c:numCache>
                <c:formatCode>#,##0.0;\(#,##0.0\);\-</c:formatCode>
                <c:ptCount val="4"/>
                <c:pt idx="0">
                  <c:v>16434</c:v>
                </c:pt>
                <c:pt idx="1">
                  <c:v>23601</c:v>
                </c:pt>
                <c:pt idx="2">
                  <c:v>22680</c:v>
                </c:pt>
                <c:pt idx="3">
                  <c:v>25785</c:v>
                </c:pt>
              </c:numCache>
            </c:numRef>
          </c:val>
          <c:extLst>
            <c:ext xmlns:c16="http://schemas.microsoft.com/office/drawing/2014/chart" uri="{C3380CC4-5D6E-409C-BE32-E72D297353CC}">
              <c16:uniqueId val="{00000000-0A07-485A-AF8B-6056D68022DD}"/>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4-DBA6-48BC-B394-78711E77EAFE}"/>
              </c:ext>
            </c:extLst>
          </c:dPt>
          <c:dPt>
            <c:idx val="1"/>
            <c:invertIfNegative val="0"/>
            <c:bubble3D val="0"/>
            <c:spPr>
              <a:solidFill>
                <a:srgbClr val="A1A1A1"/>
              </a:solidFill>
              <a:ln>
                <a:noFill/>
              </a:ln>
              <a:effectLst/>
            </c:spPr>
            <c:extLst>
              <c:ext xmlns:c16="http://schemas.microsoft.com/office/drawing/2014/chart" uri="{C3380CC4-5D6E-409C-BE32-E72D297353CC}">
                <c16:uniqueId val="{00000003-DBA6-48BC-B394-78711E77EAFE}"/>
              </c:ext>
            </c:extLst>
          </c:dPt>
          <c:dPt>
            <c:idx val="2"/>
            <c:invertIfNegative val="0"/>
            <c:bubble3D val="0"/>
            <c:spPr>
              <a:solidFill>
                <a:srgbClr val="5A5A5A"/>
              </a:solidFill>
              <a:ln>
                <a:noFill/>
              </a:ln>
              <a:effectLst/>
            </c:spPr>
            <c:extLst>
              <c:ext xmlns:c16="http://schemas.microsoft.com/office/drawing/2014/chart" uri="{C3380CC4-5D6E-409C-BE32-E72D297353CC}">
                <c16:uniqueId val="{00000002-DBA6-48BC-B394-78711E77EAFE}"/>
              </c:ext>
            </c:extLst>
          </c:dPt>
          <c:dPt>
            <c:idx val="3"/>
            <c:invertIfNegative val="0"/>
            <c:bubble3D val="0"/>
            <c:spPr>
              <a:solidFill>
                <a:srgbClr val="000000"/>
              </a:solidFill>
              <a:ln>
                <a:noFill/>
              </a:ln>
              <a:effectLst/>
            </c:spPr>
            <c:extLst>
              <c:ext xmlns:c16="http://schemas.microsoft.com/office/drawing/2014/chart" uri="{C3380CC4-5D6E-409C-BE32-E72D297353CC}">
                <c16:uniqueId val="{00000001-DBA6-48BC-B394-78711E77EAF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Score'!$F$90:$I$90</c:f>
              <c:numCache>
                <c:formatCode>mmm\-yy</c:formatCode>
                <c:ptCount val="4"/>
                <c:pt idx="0">
                  <c:v>44555</c:v>
                </c:pt>
                <c:pt idx="1">
                  <c:v>44926</c:v>
                </c:pt>
                <c:pt idx="2">
                  <c:v>45290</c:v>
                </c:pt>
                <c:pt idx="3">
                  <c:v>45654</c:v>
                </c:pt>
              </c:numCache>
            </c:numRef>
          </c:cat>
          <c:val>
            <c:numRef>
              <c:f>'Altman Z Score'!$F$93:$I$93</c:f>
              <c:numCache>
                <c:formatCode>0.00%</c:formatCode>
                <c:ptCount val="4"/>
                <c:pt idx="0">
                  <c:v>254.80938416422288</c:v>
                </c:pt>
                <c:pt idx="1">
                  <c:v>16.163132642005881</c:v>
                </c:pt>
                <c:pt idx="2">
                  <c:v>44.898190045248867</c:v>
                </c:pt>
                <c:pt idx="3">
                  <c:v>44.78409869773818</c:v>
                </c:pt>
              </c:numCache>
            </c:numRef>
          </c:val>
          <c:extLst>
            <c:ext xmlns:c16="http://schemas.microsoft.com/office/drawing/2014/chart" uri="{C3380CC4-5D6E-409C-BE32-E72D297353CC}">
              <c16:uniqueId val="{00000000-DBA6-48BC-B394-78711E77EAFE}"/>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4-F724-4FC7-9936-21E1325DFA7C}"/>
              </c:ext>
            </c:extLst>
          </c:dPt>
          <c:dPt>
            <c:idx val="1"/>
            <c:invertIfNegative val="0"/>
            <c:bubble3D val="0"/>
            <c:spPr>
              <a:solidFill>
                <a:srgbClr val="A1A1A1"/>
              </a:solidFill>
              <a:ln>
                <a:noFill/>
              </a:ln>
              <a:effectLst/>
            </c:spPr>
            <c:extLst>
              <c:ext xmlns:c16="http://schemas.microsoft.com/office/drawing/2014/chart" uri="{C3380CC4-5D6E-409C-BE32-E72D297353CC}">
                <c16:uniqueId val="{00000003-F724-4FC7-9936-21E1325DFA7C}"/>
              </c:ext>
            </c:extLst>
          </c:dPt>
          <c:dPt>
            <c:idx val="2"/>
            <c:invertIfNegative val="0"/>
            <c:bubble3D val="0"/>
            <c:spPr>
              <a:solidFill>
                <a:srgbClr val="5A5A5A"/>
              </a:solidFill>
              <a:ln>
                <a:noFill/>
              </a:ln>
              <a:effectLst/>
            </c:spPr>
            <c:extLst>
              <c:ext xmlns:c16="http://schemas.microsoft.com/office/drawing/2014/chart" uri="{C3380CC4-5D6E-409C-BE32-E72D297353CC}">
                <c16:uniqueId val="{00000002-F724-4FC7-9936-21E1325DFA7C}"/>
              </c:ext>
            </c:extLst>
          </c:dPt>
          <c:dPt>
            <c:idx val="3"/>
            <c:invertIfNegative val="0"/>
            <c:bubble3D val="0"/>
            <c:spPr>
              <a:solidFill>
                <a:srgbClr val="000000"/>
              </a:solidFill>
              <a:ln>
                <a:noFill/>
              </a:ln>
              <a:effectLst/>
            </c:spPr>
            <c:extLst>
              <c:ext xmlns:c16="http://schemas.microsoft.com/office/drawing/2014/chart" uri="{C3380CC4-5D6E-409C-BE32-E72D297353CC}">
                <c16:uniqueId val="{00000001-F724-4FC7-9936-21E1325DFA7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Score'!$F$96:$I$96</c:f>
              <c:numCache>
                <c:formatCode>mmm\-yy</c:formatCode>
                <c:ptCount val="4"/>
                <c:pt idx="0">
                  <c:v>44555</c:v>
                </c:pt>
                <c:pt idx="1">
                  <c:v>44926</c:v>
                </c:pt>
                <c:pt idx="2">
                  <c:v>45290</c:v>
                </c:pt>
                <c:pt idx="3">
                  <c:v>45654</c:v>
                </c:pt>
              </c:numCache>
            </c:numRef>
          </c:cat>
          <c:val>
            <c:numRef>
              <c:f>'Altman Z Score'!$F$99:$I$99</c:f>
              <c:numCache>
                <c:formatCode>0.00%</c:formatCode>
                <c:ptCount val="4"/>
                <c:pt idx="0">
                  <c:v>1.3232949512843224</c:v>
                </c:pt>
                <c:pt idx="1">
                  <c:v>0.34923054158034922</c:v>
                </c:pt>
                <c:pt idx="2">
                  <c:v>0.33409442439419607</c:v>
                </c:pt>
                <c:pt idx="3">
                  <c:v>0.3724756594343166</c:v>
                </c:pt>
              </c:numCache>
            </c:numRef>
          </c:val>
          <c:extLst>
            <c:ext xmlns:c16="http://schemas.microsoft.com/office/drawing/2014/chart" uri="{C3380CC4-5D6E-409C-BE32-E72D297353CC}">
              <c16:uniqueId val="{00000000-F724-4FC7-9936-21E1325DFA7C}"/>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4-5FC8-4902-BEDA-A4F270F0FA77}"/>
              </c:ext>
            </c:extLst>
          </c:dPt>
          <c:dPt>
            <c:idx val="1"/>
            <c:invertIfNegative val="0"/>
            <c:bubble3D val="0"/>
            <c:spPr>
              <a:solidFill>
                <a:srgbClr val="A1A1A1"/>
              </a:solidFill>
              <a:ln>
                <a:noFill/>
              </a:ln>
              <a:effectLst/>
            </c:spPr>
            <c:extLst>
              <c:ext xmlns:c16="http://schemas.microsoft.com/office/drawing/2014/chart" uri="{C3380CC4-5D6E-409C-BE32-E72D297353CC}">
                <c16:uniqueId val="{00000003-5FC8-4902-BEDA-A4F270F0FA77}"/>
              </c:ext>
            </c:extLst>
          </c:dPt>
          <c:dPt>
            <c:idx val="2"/>
            <c:invertIfNegative val="0"/>
            <c:bubble3D val="0"/>
            <c:spPr>
              <a:solidFill>
                <a:srgbClr val="5A5A5A"/>
              </a:solidFill>
              <a:ln>
                <a:noFill/>
              </a:ln>
              <a:effectLst/>
            </c:spPr>
            <c:extLst>
              <c:ext xmlns:c16="http://schemas.microsoft.com/office/drawing/2014/chart" uri="{C3380CC4-5D6E-409C-BE32-E72D297353CC}">
                <c16:uniqueId val="{00000002-5FC8-4902-BEDA-A4F270F0FA77}"/>
              </c:ext>
            </c:extLst>
          </c:dPt>
          <c:dPt>
            <c:idx val="3"/>
            <c:invertIfNegative val="0"/>
            <c:bubble3D val="0"/>
            <c:spPr>
              <a:solidFill>
                <a:srgbClr val="000000"/>
              </a:solidFill>
              <a:ln>
                <a:noFill/>
              </a:ln>
              <a:effectLst/>
            </c:spPr>
            <c:extLst>
              <c:ext xmlns:c16="http://schemas.microsoft.com/office/drawing/2014/chart" uri="{C3380CC4-5D6E-409C-BE32-E72D297353CC}">
                <c16:uniqueId val="{00000001-5FC8-4902-BEDA-A4F270F0FA7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Score'!$F$102:$I$102</c:f>
              <c:numCache>
                <c:formatCode>mmm\-yy</c:formatCode>
                <c:ptCount val="4"/>
                <c:pt idx="0">
                  <c:v>44555</c:v>
                </c:pt>
                <c:pt idx="1">
                  <c:v>44926</c:v>
                </c:pt>
                <c:pt idx="2">
                  <c:v>45290</c:v>
                </c:pt>
                <c:pt idx="3">
                  <c:v>45654</c:v>
                </c:pt>
              </c:numCache>
            </c:numRef>
          </c:cat>
          <c:val>
            <c:numRef>
              <c:f>'Altman Z Score'!$F$103:$I$103</c:f>
              <c:numCache>
                <c:formatCode>#,##0.0</c:formatCode>
                <c:ptCount val="4"/>
                <c:pt idx="0">
                  <c:v>155.94991103641919</c:v>
                </c:pt>
                <c:pt idx="1">
                  <c:v>10.401485681681777</c:v>
                </c:pt>
                <c:pt idx="2">
                  <c:v>27.643580742918633</c:v>
                </c:pt>
                <c:pt idx="3">
                  <c:v>27.749652007479469</c:v>
                </c:pt>
              </c:numCache>
            </c:numRef>
          </c:val>
          <c:extLst>
            <c:ext xmlns:c16="http://schemas.microsoft.com/office/drawing/2014/chart" uri="{C3380CC4-5D6E-409C-BE32-E72D297353CC}">
              <c16:uniqueId val="{00000000-5FC8-4902-BEDA-A4F270F0FA77}"/>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9E49-48A7-9FC1-BFEAF71D8A4A}"/>
              </c:ext>
            </c:extLst>
          </c:dPt>
          <c:dPt>
            <c:idx val="1"/>
            <c:invertIfNegative val="0"/>
            <c:bubble3D val="0"/>
            <c:spPr>
              <a:solidFill>
                <a:srgbClr val="A1A1A1"/>
              </a:solidFill>
              <a:ln>
                <a:noFill/>
              </a:ln>
              <a:effectLst/>
            </c:spPr>
            <c:extLst>
              <c:ext xmlns:c16="http://schemas.microsoft.com/office/drawing/2014/chart" uri="{C3380CC4-5D6E-409C-BE32-E72D297353CC}">
                <c16:uniqueId val="{00000003-9E49-48A7-9FC1-BFEAF71D8A4A}"/>
              </c:ext>
            </c:extLst>
          </c:dPt>
          <c:dPt>
            <c:idx val="2"/>
            <c:invertIfNegative val="0"/>
            <c:bubble3D val="0"/>
            <c:spPr>
              <a:solidFill>
                <a:srgbClr val="5A5A5A"/>
              </a:solidFill>
              <a:ln>
                <a:noFill/>
              </a:ln>
              <a:effectLst/>
            </c:spPr>
            <c:extLst>
              <c:ext xmlns:c16="http://schemas.microsoft.com/office/drawing/2014/chart" uri="{C3380CC4-5D6E-409C-BE32-E72D297353CC}">
                <c16:uniqueId val="{00000005-9E49-48A7-9FC1-BFEAF71D8A4A}"/>
              </c:ext>
            </c:extLst>
          </c:dPt>
          <c:dPt>
            <c:idx val="3"/>
            <c:invertIfNegative val="0"/>
            <c:bubble3D val="0"/>
            <c:spPr>
              <a:solidFill>
                <a:srgbClr val="000000"/>
              </a:solidFill>
              <a:ln>
                <a:noFill/>
              </a:ln>
              <a:effectLst/>
            </c:spPr>
            <c:extLst>
              <c:ext xmlns:c16="http://schemas.microsoft.com/office/drawing/2014/chart" uri="{C3380CC4-5D6E-409C-BE32-E72D297353CC}">
                <c16:uniqueId val="{00000007-9E49-48A7-9FC1-BFEAF71D8A4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44555</c:v>
                </c:pt>
                <c:pt idx="1">
                  <c:v>44926</c:v>
                </c:pt>
                <c:pt idx="2">
                  <c:v>45290</c:v>
                </c:pt>
                <c:pt idx="3">
                  <c:v>45654</c:v>
                </c:pt>
              </c:numCache>
            </c:numRef>
          </c:cat>
          <c:val>
            <c:numRef>
              <c:f>'DuPont Analysis'!$F$79:$I$79</c:f>
              <c:numCache>
                <c:formatCode>#,##0.0;\(#,##0.0\);\-</c:formatCode>
                <c:ptCount val="4"/>
                <c:pt idx="0">
                  <c:v>3435</c:v>
                </c:pt>
                <c:pt idx="1">
                  <c:v>5504</c:v>
                </c:pt>
                <c:pt idx="2">
                  <c:v>4302</c:v>
                </c:pt>
                <c:pt idx="3">
                  <c:v>5420</c:v>
                </c:pt>
              </c:numCache>
            </c:numRef>
          </c:val>
          <c:extLst>
            <c:ext xmlns:c16="http://schemas.microsoft.com/office/drawing/2014/chart" uri="{C3380CC4-5D6E-409C-BE32-E72D297353CC}">
              <c16:uniqueId val="{00000006-9E49-48A7-9FC1-BFEAF71D8A4A}"/>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1017-45BE-A4E6-E610B3EE468B}"/>
              </c:ext>
            </c:extLst>
          </c:dPt>
          <c:dPt>
            <c:idx val="1"/>
            <c:invertIfNegative val="0"/>
            <c:bubble3D val="0"/>
            <c:spPr>
              <a:solidFill>
                <a:srgbClr val="A1A1A1"/>
              </a:solidFill>
              <a:ln>
                <a:noFill/>
              </a:ln>
              <a:effectLst/>
            </c:spPr>
            <c:extLst>
              <c:ext xmlns:c16="http://schemas.microsoft.com/office/drawing/2014/chart" uri="{C3380CC4-5D6E-409C-BE32-E72D297353CC}">
                <c16:uniqueId val="{00000003-1017-45BE-A4E6-E610B3EE468B}"/>
              </c:ext>
            </c:extLst>
          </c:dPt>
          <c:dPt>
            <c:idx val="2"/>
            <c:invertIfNegative val="0"/>
            <c:bubble3D val="0"/>
            <c:spPr>
              <a:solidFill>
                <a:srgbClr val="5A5A5A"/>
              </a:solidFill>
              <a:ln>
                <a:noFill/>
              </a:ln>
              <a:effectLst/>
            </c:spPr>
            <c:extLst>
              <c:ext xmlns:c16="http://schemas.microsoft.com/office/drawing/2014/chart" uri="{C3380CC4-5D6E-409C-BE32-E72D297353CC}">
                <c16:uniqueId val="{00000005-1017-45BE-A4E6-E610B3EE468B}"/>
              </c:ext>
            </c:extLst>
          </c:dPt>
          <c:dPt>
            <c:idx val="3"/>
            <c:invertIfNegative val="0"/>
            <c:bubble3D val="0"/>
            <c:spPr>
              <a:solidFill>
                <a:srgbClr val="000000"/>
              </a:solidFill>
              <a:ln>
                <a:noFill/>
              </a:ln>
              <a:effectLst/>
            </c:spPr>
            <c:extLst>
              <c:ext xmlns:c16="http://schemas.microsoft.com/office/drawing/2014/chart" uri="{C3380CC4-5D6E-409C-BE32-E72D297353CC}">
                <c16:uniqueId val="{00000006-1017-45BE-A4E6-E610B3EE468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Analysis'!$F$78:$I$78</c:f>
              <c:numCache>
                <c:formatCode>mmm\-yy</c:formatCode>
                <c:ptCount val="4"/>
                <c:pt idx="0">
                  <c:v>44555</c:v>
                </c:pt>
                <c:pt idx="1">
                  <c:v>44926</c:v>
                </c:pt>
                <c:pt idx="2">
                  <c:v>45290</c:v>
                </c:pt>
                <c:pt idx="3">
                  <c:v>45654</c:v>
                </c:pt>
              </c:numCache>
            </c:numRef>
          </c:cat>
          <c:val>
            <c:numRef>
              <c:f>'DuPont Analysis'!$F$84:$I$84</c:f>
              <c:numCache>
                <c:formatCode>#,##0.0;\(#,##0.0\);\-</c:formatCode>
                <c:ptCount val="4"/>
                <c:pt idx="0">
                  <c:v>10690.5</c:v>
                </c:pt>
                <c:pt idx="1">
                  <c:v>39999.5</c:v>
                </c:pt>
                <c:pt idx="2">
                  <c:v>67732.5</c:v>
                </c:pt>
                <c:pt idx="3">
                  <c:v>68555.5</c:v>
                </c:pt>
              </c:numCache>
            </c:numRef>
          </c:val>
          <c:extLst>
            <c:ext xmlns:c16="http://schemas.microsoft.com/office/drawing/2014/chart" uri="{C3380CC4-5D6E-409C-BE32-E72D297353CC}">
              <c16:uniqueId val="{00000006-AE31-4B22-9844-40B995FC0EEC}"/>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0D12-4EBB-84E6-1F6CA82AE65E}"/>
              </c:ext>
            </c:extLst>
          </c:dPt>
          <c:dPt>
            <c:idx val="1"/>
            <c:invertIfNegative val="0"/>
            <c:bubble3D val="0"/>
            <c:spPr>
              <a:solidFill>
                <a:srgbClr val="A1A1A1"/>
              </a:solidFill>
              <a:ln>
                <a:noFill/>
              </a:ln>
              <a:effectLst/>
            </c:spPr>
            <c:extLst>
              <c:ext xmlns:c16="http://schemas.microsoft.com/office/drawing/2014/chart" uri="{C3380CC4-5D6E-409C-BE32-E72D297353CC}">
                <c16:uniqueId val="{00000003-0D12-4EBB-84E6-1F6CA82AE65E}"/>
              </c:ext>
            </c:extLst>
          </c:dPt>
          <c:dPt>
            <c:idx val="2"/>
            <c:invertIfNegative val="0"/>
            <c:bubble3D val="0"/>
            <c:spPr>
              <a:solidFill>
                <a:srgbClr val="5A5A5A"/>
              </a:solidFill>
              <a:ln>
                <a:noFill/>
              </a:ln>
              <a:effectLst/>
            </c:spPr>
            <c:extLst>
              <c:ext xmlns:c16="http://schemas.microsoft.com/office/drawing/2014/chart" uri="{C3380CC4-5D6E-409C-BE32-E72D297353CC}">
                <c16:uniqueId val="{00000005-0D12-4EBB-84E6-1F6CA82AE65E}"/>
              </c:ext>
            </c:extLst>
          </c:dPt>
          <c:dPt>
            <c:idx val="3"/>
            <c:invertIfNegative val="0"/>
            <c:bubble3D val="0"/>
            <c:spPr>
              <a:solidFill>
                <a:srgbClr val="000000"/>
              </a:solidFill>
              <a:ln>
                <a:noFill/>
              </a:ln>
              <a:effectLst/>
            </c:spPr>
            <c:extLst>
              <c:ext xmlns:c16="http://schemas.microsoft.com/office/drawing/2014/chart" uri="{C3380CC4-5D6E-409C-BE32-E72D297353CC}">
                <c16:uniqueId val="{00000007-0D12-4EBB-84E6-1F6CA82AE65E}"/>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Analysis'!$F$72:$I$72</c:f>
              <c:numCache>
                <c:formatCode>mmm\-yy</c:formatCode>
                <c:ptCount val="4"/>
                <c:pt idx="0">
                  <c:v>44555</c:v>
                </c:pt>
                <c:pt idx="1">
                  <c:v>44926</c:v>
                </c:pt>
                <c:pt idx="2">
                  <c:v>45290</c:v>
                </c:pt>
                <c:pt idx="3">
                  <c:v>45654</c:v>
                </c:pt>
              </c:numCache>
            </c:numRef>
          </c:cat>
          <c:val>
            <c:numRef>
              <c:f>'DuPont Analysis'!$F$75:$I$75</c:f>
              <c:numCache>
                <c:formatCode>0.00%</c:formatCode>
                <c:ptCount val="4"/>
                <c:pt idx="0">
                  <c:v>0.51522423878806056</c:v>
                </c:pt>
                <c:pt idx="1">
                  <c:v>0.17684386396131541</c:v>
                </c:pt>
                <c:pt idx="2">
                  <c:v>7.7764320963106232E-2</c:v>
                </c:pt>
                <c:pt idx="3">
                  <c:v>9.5540278512251012E-2</c:v>
                </c:pt>
              </c:numCache>
            </c:numRef>
          </c:val>
          <c:extLst>
            <c:ext xmlns:c16="http://schemas.microsoft.com/office/drawing/2014/chart" uri="{C3380CC4-5D6E-409C-BE32-E72D297353CC}">
              <c16:uniqueId val="{00000006-0D12-4EBB-84E6-1F6CA82AE65E}"/>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8C8F-4DC9-B656-8F9152C5D1A8}"/>
              </c:ext>
            </c:extLst>
          </c:dPt>
          <c:dPt>
            <c:idx val="1"/>
            <c:invertIfNegative val="0"/>
            <c:bubble3D val="0"/>
            <c:spPr>
              <a:solidFill>
                <a:srgbClr val="A1A1A1"/>
              </a:solidFill>
              <a:ln>
                <a:noFill/>
              </a:ln>
              <a:effectLst/>
            </c:spPr>
            <c:extLst>
              <c:ext xmlns:c16="http://schemas.microsoft.com/office/drawing/2014/chart" uri="{C3380CC4-5D6E-409C-BE32-E72D297353CC}">
                <c16:uniqueId val="{00000003-8C8F-4DC9-B656-8F9152C5D1A8}"/>
              </c:ext>
            </c:extLst>
          </c:dPt>
          <c:dPt>
            <c:idx val="2"/>
            <c:invertIfNegative val="0"/>
            <c:bubble3D val="0"/>
            <c:spPr>
              <a:solidFill>
                <a:srgbClr val="5A5A5A"/>
              </a:solidFill>
              <a:ln>
                <a:noFill/>
              </a:ln>
              <a:effectLst/>
            </c:spPr>
            <c:extLst>
              <c:ext xmlns:c16="http://schemas.microsoft.com/office/drawing/2014/chart" uri="{C3380CC4-5D6E-409C-BE32-E72D297353CC}">
                <c16:uniqueId val="{00000005-8C8F-4DC9-B656-8F9152C5D1A8}"/>
              </c:ext>
            </c:extLst>
          </c:dPt>
          <c:dPt>
            <c:idx val="3"/>
            <c:invertIfNegative val="0"/>
            <c:bubble3D val="0"/>
            <c:spPr>
              <a:solidFill>
                <a:srgbClr val="000000"/>
              </a:solidFill>
              <a:ln>
                <a:noFill/>
              </a:ln>
              <a:effectLst/>
            </c:spPr>
            <c:extLst>
              <c:ext xmlns:c16="http://schemas.microsoft.com/office/drawing/2014/chart" uri="{C3380CC4-5D6E-409C-BE32-E72D297353CC}">
                <c16:uniqueId val="{00000007-8C8F-4DC9-B656-8F9152C5D1A8}"/>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 Analysis'!$F$94:$I$94</c:f>
              <c:numCache>
                <c:formatCode>mmm\-yy</c:formatCode>
                <c:ptCount val="4"/>
                <c:pt idx="0">
                  <c:v>44555</c:v>
                </c:pt>
                <c:pt idx="1">
                  <c:v>44926</c:v>
                </c:pt>
                <c:pt idx="2">
                  <c:v>45290</c:v>
                </c:pt>
                <c:pt idx="3">
                  <c:v>45654</c:v>
                </c:pt>
              </c:numCache>
            </c:numRef>
          </c:cat>
          <c:val>
            <c:numRef>
              <c:f>'DuPont Analysis'!$F$97:$I$97</c:f>
              <c:numCache>
                <c:formatCode>0.00%</c:formatCode>
                <c:ptCount val="4"/>
                <c:pt idx="0">
                  <c:v>0.32131331556054443</c:v>
                </c:pt>
                <c:pt idx="1">
                  <c:v>0.13760172002150026</c:v>
                </c:pt>
                <c:pt idx="2">
                  <c:v>6.3514560956704685E-2</c:v>
                </c:pt>
                <c:pt idx="3">
                  <c:v>7.9060031653186105E-2</c:v>
                </c:pt>
              </c:numCache>
            </c:numRef>
          </c:val>
          <c:extLst>
            <c:ext xmlns:c16="http://schemas.microsoft.com/office/drawing/2014/chart" uri="{C3380CC4-5D6E-409C-BE32-E72D297353CC}">
              <c16:uniqueId val="{00000006-8C8F-4DC9-B656-8F9152C5D1A8}"/>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6E7F-47BC-96F5-1B2AA3CF0B42}"/>
              </c:ext>
            </c:extLst>
          </c:dPt>
          <c:dPt>
            <c:idx val="1"/>
            <c:invertIfNegative val="0"/>
            <c:bubble3D val="0"/>
            <c:spPr>
              <a:solidFill>
                <a:srgbClr val="A1A1A1"/>
              </a:solidFill>
              <a:ln>
                <a:noFill/>
              </a:ln>
              <a:effectLst/>
            </c:spPr>
            <c:extLst>
              <c:ext xmlns:c16="http://schemas.microsoft.com/office/drawing/2014/chart" uri="{C3380CC4-5D6E-409C-BE32-E72D297353CC}">
                <c16:uniqueId val="{00000003-6E7F-47BC-96F5-1B2AA3CF0B42}"/>
              </c:ext>
            </c:extLst>
          </c:dPt>
          <c:dPt>
            <c:idx val="2"/>
            <c:invertIfNegative val="0"/>
            <c:bubble3D val="0"/>
            <c:spPr>
              <a:solidFill>
                <a:srgbClr val="5A5A5A"/>
              </a:solidFill>
              <a:ln>
                <a:noFill/>
              </a:ln>
              <a:effectLst/>
            </c:spPr>
            <c:extLst>
              <c:ext xmlns:c16="http://schemas.microsoft.com/office/drawing/2014/chart" uri="{C3380CC4-5D6E-409C-BE32-E72D297353CC}">
                <c16:uniqueId val="{00000005-6E7F-47BC-96F5-1B2AA3CF0B42}"/>
              </c:ext>
            </c:extLst>
          </c:dPt>
          <c:dPt>
            <c:idx val="3"/>
            <c:invertIfNegative val="0"/>
            <c:bubble3D val="0"/>
            <c:spPr>
              <a:solidFill>
                <a:srgbClr val="000000"/>
              </a:solidFill>
              <a:ln>
                <a:noFill/>
              </a:ln>
              <a:effectLst/>
            </c:spPr>
            <c:extLst>
              <c:ext xmlns:c16="http://schemas.microsoft.com/office/drawing/2014/chart" uri="{C3380CC4-5D6E-409C-BE32-E72D297353CC}">
                <c16:uniqueId val="{00000006-6E7F-47BC-96F5-1B2AA3CF0B42}"/>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'DuPont Analysis'!$F$89:$I$89</c:f>
              <c:numCache>
                <c:formatCode>0.0\x</c:formatCode>
                <c:ptCount val="4"/>
                <c:pt idx="0">
                  <c:v>1.6034948252587371</c:v>
                </c:pt>
                <c:pt idx="1">
                  <c:v>1.2851864346876154</c:v>
                </c:pt>
                <c:pt idx="2">
                  <c:v>1.2243542235317511</c:v>
                </c:pt>
                <c:pt idx="3">
                  <c:v>1.2084523179975322</c:v>
                </c:pt>
              </c:numCache>
            </c:numRef>
          </c:val>
          <c:extLst>
            <c:ext xmlns:c16="http://schemas.microsoft.com/office/drawing/2014/chart" uri="{C3380CC4-5D6E-409C-BE32-E72D297353CC}">
              <c16:uniqueId val="{00000006-99A8-4F24-99C8-1AB4512D54D8}"/>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x"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1-F75C-4C84-8C33-3F9E50E629BF}"/>
              </c:ext>
            </c:extLst>
          </c:dPt>
          <c:dPt>
            <c:idx val="1"/>
            <c:invertIfNegative val="0"/>
            <c:bubble3D val="0"/>
            <c:spPr>
              <a:solidFill>
                <a:srgbClr val="A1A1A1"/>
              </a:solidFill>
              <a:ln>
                <a:noFill/>
              </a:ln>
              <a:effectLst/>
            </c:spPr>
            <c:extLst>
              <c:ext xmlns:c16="http://schemas.microsoft.com/office/drawing/2014/chart" uri="{C3380CC4-5D6E-409C-BE32-E72D297353CC}">
                <c16:uniqueId val="{00000003-F75C-4C84-8C33-3F9E50E629BF}"/>
              </c:ext>
            </c:extLst>
          </c:dPt>
          <c:dPt>
            <c:idx val="2"/>
            <c:invertIfNegative val="0"/>
            <c:bubble3D val="0"/>
            <c:spPr>
              <a:solidFill>
                <a:srgbClr val="5A5A5A"/>
              </a:solidFill>
              <a:ln>
                <a:noFill/>
              </a:ln>
              <a:effectLst/>
            </c:spPr>
            <c:extLst>
              <c:ext xmlns:c16="http://schemas.microsoft.com/office/drawing/2014/chart" uri="{C3380CC4-5D6E-409C-BE32-E72D297353CC}">
                <c16:uniqueId val="{00000005-F75C-4C84-8C33-3F9E50E629BF}"/>
              </c:ext>
            </c:extLst>
          </c:dPt>
          <c:dPt>
            <c:idx val="3"/>
            <c:invertIfNegative val="0"/>
            <c:bubble3D val="0"/>
            <c:spPr>
              <a:solidFill>
                <a:srgbClr val="000000"/>
              </a:solidFill>
              <a:ln>
                <a:noFill/>
              </a:ln>
              <a:effectLst/>
            </c:spPr>
            <c:extLst>
              <c:ext xmlns:c16="http://schemas.microsoft.com/office/drawing/2014/chart" uri="{C3380CC4-5D6E-409C-BE32-E72D297353CC}">
                <c16:uniqueId val="{00000009-F75C-4C84-8C33-3F9E50E629B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Score'!$F$72:$I$72</c:f>
              <c:numCache>
                <c:formatCode>mmm\-yy</c:formatCode>
                <c:ptCount val="4"/>
                <c:pt idx="0">
                  <c:v>44555</c:v>
                </c:pt>
                <c:pt idx="1">
                  <c:v>44926</c:v>
                </c:pt>
                <c:pt idx="2">
                  <c:v>45290</c:v>
                </c:pt>
                <c:pt idx="3">
                  <c:v>45654</c:v>
                </c:pt>
              </c:numCache>
            </c:numRef>
          </c:cat>
          <c:val>
            <c:numRef>
              <c:f>'Altman Z Score'!$F$75:$I$75</c:f>
              <c:numCache>
                <c:formatCode>0.00%</c:formatCode>
                <c:ptCount val="4"/>
                <c:pt idx="0">
                  <c:v>0.34970609549883241</c:v>
                </c:pt>
                <c:pt idx="1">
                  <c:v>0.12799644865344775</c:v>
                </c:pt>
                <c:pt idx="2">
                  <c:v>0.14847168004713854</c:v>
                </c:pt>
                <c:pt idx="3">
                  <c:v>0.16999393291537862</c:v>
                </c:pt>
              </c:numCache>
            </c:numRef>
          </c:val>
          <c:extLst>
            <c:ext xmlns:c16="http://schemas.microsoft.com/office/drawing/2014/chart" uri="{C3380CC4-5D6E-409C-BE32-E72D297353CC}">
              <c16:uniqueId val="{00000006-F75C-4C84-8C33-3F9E50E629BF}"/>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DCDCDC"/>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4-71F1-4884-A12F-EB8250513496}"/>
              </c:ext>
            </c:extLst>
          </c:dPt>
          <c:dPt>
            <c:idx val="1"/>
            <c:invertIfNegative val="0"/>
            <c:bubble3D val="0"/>
            <c:spPr>
              <a:solidFill>
                <a:srgbClr val="A1A1A1"/>
              </a:solidFill>
              <a:ln>
                <a:noFill/>
              </a:ln>
              <a:effectLst/>
            </c:spPr>
            <c:extLst>
              <c:ext xmlns:c16="http://schemas.microsoft.com/office/drawing/2014/chart" uri="{C3380CC4-5D6E-409C-BE32-E72D297353CC}">
                <c16:uniqueId val="{00000003-71F1-4884-A12F-EB8250513496}"/>
              </c:ext>
            </c:extLst>
          </c:dPt>
          <c:dPt>
            <c:idx val="2"/>
            <c:invertIfNegative val="0"/>
            <c:bubble3D val="0"/>
            <c:spPr>
              <a:solidFill>
                <a:srgbClr val="5A5A5A"/>
              </a:solidFill>
              <a:ln>
                <a:noFill/>
              </a:ln>
              <a:effectLst/>
            </c:spPr>
            <c:extLst>
              <c:ext xmlns:c16="http://schemas.microsoft.com/office/drawing/2014/chart" uri="{C3380CC4-5D6E-409C-BE32-E72D297353CC}">
                <c16:uniqueId val="{00000002-71F1-4884-A12F-EB8250513496}"/>
              </c:ext>
            </c:extLst>
          </c:dPt>
          <c:dPt>
            <c:idx val="3"/>
            <c:invertIfNegative val="0"/>
            <c:bubble3D val="0"/>
            <c:spPr>
              <a:solidFill>
                <a:srgbClr val="000000"/>
              </a:solidFill>
              <a:ln>
                <a:noFill/>
              </a:ln>
              <a:effectLst/>
            </c:spPr>
            <c:extLst>
              <c:ext xmlns:c16="http://schemas.microsoft.com/office/drawing/2014/chart" uri="{C3380CC4-5D6E-409C-BE32-E72D297353CC}">
                <c16:uniqueId val="{00000001-71F1-4884-A12F-EB825051349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Score'!$F$78:$I$78</c:f>
              <c:numCache>
                <c:formatCode>mmm\-yy</c:formatCode>
                <c:ptCount val="4"/>
                <c:pt idx="0">
                  <c:v>44555</c:v>
                </c:pt>
                <c:pt idx="1">
                  <c:v>44926</c:v>
                </c:pt>
                <c:pt idx="2">
                  <c:v>45290</c:v>
                </c:pt>
                <c:pt idx="3">
                  <c:v>45654</c:v>
                </c:pt>
              </c:numCache>
            </c:numRef>
          </c:cat>
          <c:val>
            <c:numRef>
              <c:f>'Altman Z Score'!$F$81:$I$81</c:f>
              <c:numCache>
                <c:formatCode>0.00%</c:formatCode>
                <c:ptCount val="4"/>
                <c:pt idx="0">
                  <c:v>0.17151139383203157</c:v>
                </c:pt>
                <c:pt idx="1">
                  <c:v>4.5856762355726548E-2</c:v>
                </c:pt>
                <c:pt idx="2">
                  <c:v>6.6494807394858954E-2</c:v>
                </c:pt>
                <c:pt idx="3">
                  <c:v>8.8203854043278532E-2</c:v>
                </c:pt>
              </c:numCache>
            </c:numRef>
          </c:val>
          <c:extLst>
            <c:ext xmlns:c16="http://schemas.microsoft.com/office/drawing/2014/chart" uri="{C3380CC4-5D6E-409C-BE32-E72D297353CC}">
              <c16:uniqueId val="{00000000-71F1-4884-A12F-EB8250513496}"/>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DCDCDC"/>
              </a:solidFill>
              <a:ln>
                <a:noFill/>
              </a:ln>
              <a:effectLst/>
            </c:spPr>
            <c:extLst>
              <c:ext xmlns:c16="http://schemas.microsoft.com/office/drawing/2014/chart" uri="{C3380CC4-5D6E-409C-BE32-E72D297353CC}">
                <c16:uniqueId val="{00000004-4856-4864-9CCE-DED9A111FC7B}"/>
              </c:ext>
            </c:extLst>
          </c:dPt>
          <c:dPt>
            <c:idx val="1"/>
            <c:invertIfNegative val="0"/>
            <c:bubble3D val="0"/>
            <c:spPr>
              <a:solidFill>
                <a:srgbClr val="A1A1A1"/>
              </a:solidFill>
              <a:ln>
                <a:noFill/>
              </a:ln>
              <a:effectLst/>
            </c:spPr>
            <c:extLst>
              <c:ext xmlns:c16="http://schemas.microsoft.com/office/drawing/2014/chart" uri="{C3380CC4-5D6E-409C-BE32-E72D297353CC}">
                <c16:uniqueId val="{00000003-4856-4864-9CCE-DED9A111FC7B}"/>
              </c:ext>
            </c:extLst>
          </c:dPt>
          <c:dPt>
            <c:idx val="2"/>
            <c:invertIfNegative val="0"/>
            <c:bubble3D val="0"/>
            <c:spPr>
              <a:solidFill>
                <a:srgbClr val="5A5A5A"/>
              </a:solidFill>
              <a:ln>
                <a:noFill/>
              </a:ln>
              <a:effectLst/>
            </c:spPr>
            <c:extLst>
              <c:ext xmlns:c16="http://schemas.microsoft.com/office/drawing/2014/chart" uri="{C3380CC4-5D6E-409C-BE32-E72D297353CC}">
                <c16:uniqueId val="{00000002-4856-4864-9CCE-DED9A111FC7B}"/>
              </c:ext>
            </c:extLst>
          </c:dPt>
          <c:dPt>
            <c:idx val="3"/>
            <c:invertIfNegative val="0"/>
            <c:bubble3D val="0"/>
            <c:spPr>
              <a:solidFill>
                <a:srgbClr val="000000"/>
              </a:solidFill>
              <a:ln>
                <a:noFill/>
              </a:ln>
              <a:effectLst/>
            </c:spPr>
            <c:extLst>
              <c:ext xmlns:c16="http://schemas.microsoft.com/office/drawing/2014/chart" uri="{C3380CC4-5D6E-409C-BE32-E72D297353CC}">
                <c16:uniqueId val="{00000001-4856-4864-9CCE-DED9A111FC7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'Altman Z Score'!$F$84:$I$84</c:f>
              <c:numCache>
                <c:formatCode>mmm\-yy</c:formatCode>
                <c:ptCount val="4"/>
                <c:pt idx="0">
                  <c:v>44555</c:v>
                </c:pt>
                <c:pt idx="1">
                  <c:v>44926</c:v>
                </c:pt>
                <c:pt idx="2">
                  <c:v>45290</c:v>
                </c:pt>
                <c:pt idx="3">
                  <c:v>45654</c:v>
                </c:pt>
              </c:numCache>
            </c:numRef>
          </c:cat>
          <c:val>
            <c:numRef>
              <c:f>'Altman Z Score'!$F$87:$I$87</c:f>
              <c:numCache>
                <c:formatCode>0.00%</c:formatCode>
                <c:ptCount val="4"/>
                <c:pt idx="0">
                  <c:v>0.32764312746597957</c:v>
                </c:pt>
                <c:pt idx="1">
                  <c:v>4.138798461083161E-2</c:v>
                </c:pt>
                <c:pt idx="2">
                  <c:v>3.0095013625985122E-2</c:v>
                </c:pt>
                <c:pt idx="3">
                  <c:v>5.4314852800970731E-2</c:v>
                </c:pt>
              </c:numCache>
            </c:numRef>
          </c:val>
          <c:extLst>
            <c:ext xmlns:c16="http://schemas.microsoft.com/office/drawing/2014/chart" uri="{C3380CC4-5D6E-409C-BE32-E72D297353CC}">
              <c16:uniqueId val="{00000000-4856-4864-9CCE-DED9A111FC7B}"/>
            </c:ext>
          </c:extLst>
        </c:ser>
        <c:dLbls>
          <c:showLegendKey val="0"/>
          <c:showVal val="0"/>
          <c:showCatName val="0"/>
          <c:showSerName val="0"/>
          <c:showPercent val="0"/>
          <c:showBubbleSize val="0"/>
        </c:dLbls>
        <c:gapWidth val="249"/>
        <c:overlap val="-18"/>
        <c:axId val="1166126671"/>
        <c:axId val="1166135791"/>
      </c:barChart>
      <c:catAx>
        <c:axId val="1166126671"/>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7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6135791"/>
        <c:crosses val="autoZero"/>
        <c:auto val="0"/>
        <c:lblAlgn val="ctr"/>
        <c:lblOffset val="100"/>
        <c:noMultiLvlLbl val="0"/>
      </c:catAx>
      <c:valAx>
        <c:axId val="1166135791"/>
        <c:scaling>
          <c:orientation val="minMax"/>
        </c:scaling>
        <c:delete val="1"/>
        <c:axPos val="l"/>
        <c:numFmt formatCode="0.00%" sourceLinked="1"/>
        <c:majorTickMark val="none"/>
        <c:minorTickMark val="none"/>
        <c:tickLblPos val="nextTo"/>
        <c:crossAx val="11661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3.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38100</xdr:colOff>
      <xdr:row>21</xdr:row>
      <xdr:rowOff>134937</xdr:rowOff>
    </xdr:from>
    <xdr:to>
      <xdr:col>1</xdr:col>
      <xdr:colOff>2397125</xdr:colOff>
      <xdr:row>32</xdr:row>
      <xdr:rowOff>161924</xdr:rowOff>
    </xdr:to>
    <xdr:grpSp>
      <xdr:nvGrpSpPr>
        <xdr:cNvPr id="14" name="Group 13">
          <a:extLst>
            <a:ext uri="{FF2B5EF4-FFF2-40B4-BE49-F238E27FC236}">
              <a16:creationId xmlns:a16="http://schemas.microsoft.com/office/drawing/2014/main" id="{A99078C7-731F-631B-6E7A-7879AC133CB0}"/>
            </a:ext>
          </a:extLst>
        </xdr:cNvPr>
        <xdr:cNvGrpSpPr/>
      </xdr:nvGrpSpPr>
      <xdr:grpSpPr>
        <a:xfrm>
          <a:off x="165100" y="3987270"/>
          <a:ext cx="2359025" cy="2044876"/>
          <a:chOff x="228601" y="2976562"/>
          <a:chExt cx="2359025" cy="2035175"/>
        </a:xfrm>
      </xdr:grpSpPr>
      <xdr:graphicFrame macro="">
        <xdr:nvGraphicFramePr>
          <xdr:cNvPr id="5" name="Chart 4">
            <a:extLst>
              <a:ext uri="{FF2B5EF4-FFF2-40B4-BE49-F238E27FC236}">
                <a16:creationId xmlns:a16="http://schemas.microsoft.com/office/drawing/2014/main" id="{45116104-3EF5-E644-0D80-1AF88E11EFB0}"/>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1" name="TextBox 10">
            <a:extLst>
              <a:ext uri="{FF2B5EF4-FFF2-40B4-BE49-F238E27FC236}">
                <a16:creationId xmlns:a16="http://schemas.microsoft.com/office/drawing/2014/main" id="{C6BC2C66-1C7B-B375-815B-F36102AAF25C}"/>
              </a:ext>
            </a:extLst>
          </xdr:cNvPr>
          <xdr:cNvSpPr txBox="1"/>
        </xdr:nvSpPr>
        <xdr:spPr>
          <a:xfrm>
            <a:off x="595313" y="3055937"/>
            <a:ext cx="1698624" cy="206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Revenues (USD Millions)</a:t>
            </a:r>
          </a:p>
        </xdr:txBody>
      </xdr:sp>
      <xdr:cxnSp macro="">
        <xdr:nvCxnSpPr>
          <xdr:cNvPr id="13" name="Straight Connector 12">
            <a:extLst>
              <a:ext uri="{FF2B5EF4-FFF2-40B4-BE49-F238E27FC236}">
                <a16:creationId xmlns:a16="http://schemas.microsoft.com/office/drawing/2014/main" id="{E036E869-EE42-DC0C-0DDF-126B0ED06819}"/>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174625</xdr:colOff>
      <xdr:row>21</xdr:row>
      <xdr:rowOff>134938</xdr:rowOff>
    </xdr:from>
    <xdr:to>
      <xdr:col>5</xdr:col>
      <xdr:colOff>295275</xdr:colOff>
      <xdr:row>32</xdr:row>
      <xdr:rowOff>161925</xdr:rowOff>
    </xdr:to>
    <xdr:grpSp>
      <xdr:nvGrpSpPr>
        <xdr:cNvPr id="15" name="Group 14">
          <a:extLst>
            <a:ext uri="{FF2B5EF4-FFF2-40B4-BE49-F238E27FC236}">
              <a16:creationId xmlns:a16="http://schemas.microsoft.com/office/drawing/2014/main" id="{DE98FAB7-FC2E-4CA1-8715-192E56689A27}"/>
            </a:ext>
          </a:extLst>
        </xdr:cNvPr>
        <xdr:cNvGrpSpPr/>
      </xdr:nvGrpSpPr>
      <xdr:grpSpPr>
        <a:xfrm>
          <a:off x="2792236" y="3987271"/>
          <a:ext cx="2343150" cy="2044876"/>
          <a:chOff x="228601" y="2976562"/>
          <a:chExt cx="2359025" cy="2035175"/>
        </a:xfrm>
      </xdr:grpSpPr>
      <xdr:graphicFrame macro="">
        <xdr:nvGraphicFramePr>
          <xdr:cNvPr id="16" name="Chart 15">
            <a:extLst>
              <a:ext uri="{FF2B5EF4-FFF2-40B4-BE49-F238E27FC236}">
                <a16:creationId xmlns:a16="http://schemas.microsoft.com/office/drawing/2014/main" id="{B850078F-CADF-8D7D-0037-84D9493C7DE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7" name="TextBox 16">
            <a:extLst>
              <a:ext uri="{FF2B5EF4-FFF2-40B4-BE49-F238E27FC236}">
                <a16:creationId xmlns:a16="http://schemas.microsoft.com/office/drawing/2014/main" id="{DCCC6FFF-3039-38BE-4BB1-727B5D47FC46}"/>
              </a:ext>
            </a:extLst>
          </xdr:cNvPr>
          <xdr:cNvSpPr txBox="1"/>
        </xdr:nvSpPr>
        <xdr:spPr>
          <a:xfrm>
            <a:off x="595313" y="3055937"/>
            <a:ext cx="1698624" cy="206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Net</a:t>
            </a:r>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Profit</a:t>
            </a:r>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 (USD Millions)</a:t>
            </a:r>
          </a:p>
        </xdr:txBody>
      </xdr:sp>
      <xdr:cxnSp macro="">
        <xdr:nvCxnSpPr>
          <xdr:cNvPr id="18" name="Straight Connector 17">
            <a:extLst>
              <a:ext uri="{FF2B5EF4-FFF2-40B4-BE49-F238E27FC236}">
                <a16:creationId xmlns:a16="http://schemas.microsoft.com/office/drawing/2014/main" id="{7A7CBEE9-D5B1-2A4D-9EDF-8376280C520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658811</xdr:colOff>
      <xdr:row>21</xdr:row>
      <xdr:rowOff>142876</xdr:rowOff>
    </xdr:from>
    <xdr:to>
      <xdr:col>9</xdr:col>
      <xdr:colOff>39687</xdr:colOff>
      <xdr:row>32</xdr:row>
      <xdr:rowOff>169863</xdr:rowOff>
    </xdr:to>
    <xdr:grpSp>
      <xdr:nvGrpSpPr>
        <xdr:cNvPr id="19" name="Group 18">
          <a:extLst>
            <a:ext uri="{FF2B5EF4-FFF2-40B4-BE49-F238E27FC236}">
              <a16:creationId xmlns:a16="http://schemas.microsoft.com/office/drawing/2014/main" id="{E14998B4-9601-4471-AD2E-889074B1617A}"/>
            </a:ext>
          </a:extLst>
        </xdr:cNvPr>
        <xdr:cNvGrpSpPr/>
      </xdr:nvGrpSpPr>
      <xdr:grpSpPr>
        <a:xfrm>
          <a:off x="5498922" y="3995209"/>
          <a:ext cx="2344209" cy="2044876"/>
          <a:chOff x="228601" y="2976562"/>
          <a:chExt cx="2365376" cy="2035175"/>
        </a:xfrm>
      </xdr:grpSpPr>
      <xdr:graphicFrame macro="">
        <xdr:nvGraphicFramePr>
          <xdr:cNvPr id="20" name="Chart 19">
            <a:extLst>
              <a:ext uri="{FF2B5EF4-FFF2-40B4-BE49-F238E27FC236}">
                <a16:creationId xmlns:a16="http://schemas.microsoft.com/office/drawing/2014/main" id="{B721D70E-3A36-170F-D171-7D03A98C11AD}"/>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1" name="TextBox 20">
            <a:extLst>
              <a:ext uri="{FF2B5EF4-FFF2-40B4-BE49-F238E27FC236}">
                <a16:creationId xmlns:a16="http://schemas.microsoft.com/office/drawing/2014/main" id="{56F1A52B-16F1-C0D7-1CFB-6317F34FADCD}"/>
              </a:ext>
            </a:extLst>
          </xdr:cNvPr>
          <xdr:cNvSpPr txBox="1"/>
        </xdr:nvSpPr>
        <xdr:spPr>
          <a:xfrm>
            <a:off x="341312" y="3040061"/>
            <a:ext cx="2252665" cy="214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Average Total</a:t>
            </a:r>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Assets</a:t>
            </a:r>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 (USD Millions)</a:t>
            </a:r>
          </a:p>
        </xdr:txBody>
      </xdr:sp>
      <xdr:cxnSp macro="">
        <xdr:nvCxnSpPr>
          <xdr:cNvPr id="22" name="Straight Connector 21">
            <a:extLst>
              <a:ext uri="{FF2B5EF4-FFF2-40B4-BE49-F238E27FC236}">
                <a16:creationId xmlns:a16="http://schemas.microsoft.com/office/drawing/2014/main" id="{E30B9255-6309-A21F-CD00-55E916A5CD7E}"/>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39687</xdr:colOff>
      <xdr:row>35</xdr:row>
      <xdr:rowOff>55562</xdr:rowOff>
    </xdr:from>
    <xdr:to>
      <xdr:col>1</xdr:col>
      <xdr:colOff>2398712</xdr:colOff>
      <xdr:row>46</xdr:row>
      <xdr:rowOff>82549</xdr:rowOff>
    </xdr:to>
    <xdr:grpSp>
      <xdr:nvGrpSpPr>
        <xdr:cNvPr id="23" name="Group 22">
          <a:extLst>
            <a:ext uri="{FF2B5EF4-FFF2-40B4-BE49-F238E27FC236}">
              <a16:creationId xmlns:a16="http://schemas.microsoft.com/office/drawing/2014/main" id="{A9AA6270-A89F-406C-9878-68BCB395213F}"/>
            </a:ext>
          </a:extLst>
        </xdr:cNvPr>
        <xdr:cNvGrpSpPr/>
      </xdr:nvGrpSpPr>
      <xdr:grpSpPr>
        <a:xfrm>
          <a:off x="166687" y="6476118"/>
          <a:ext cx="2359025" cy="2044875"/>
          <a:chOff x="228601" y="2976562"/>
          <a:chExt cx="2359025" cy="2035175"/>
        </a:xfrm>
      </xdr:grpSpPr>
      <xdr:graphicFrame macro="">
        <xdr:nvGraphicFramePr>
          <xdr:cNvPr id="24" name="Chart 23">
            <a:extLst>
              <a:ext uri="{FF2B5EF4-FFF2-40B4-BE49-F238E27FC236}">
                <a16:creationId xmlns:a16="http://schemas.microsoft.com/office/drawing/2014/main" id="{C259D09C-94D0-303D-915E-670EA99654D2}"/>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5" name="TextBox 24">
            <a:extLst>
              <a:ext uri="{FF2B5EF4-FFF2-40B4-BE49-F238E27FC236}">
                <a16:creationId xmlns:a16="http://schemas.microsoft.com/office/drawing/2014/main" id="{C38BD009-63A6-815E-DFEC-9CA51F4EBEAE}"/>
              </a:ext>
            </a:extLst>
          </xdr:cNvPr>
          <xdr:cNvSpPr txBox="1"/>
        </xdr:nvSpPr>
        <xdr:spPr>
          <a:xfrm>
            <a:off x="738187" y="3063877"/>
            <a:ext cx="1331914"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Return</a:t>
            </a:r>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on Equity (%)</a:t>
            </a:r>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 </a:t>
            </a:r>
          </a:p>
        </xdr:txBody>
      </xdr:sp>
      <xdr:cxnSp macro="">
        <xdr:nvCxnSpPr>
          <xdr:cNvPr id="26" name="Straight Connector 25">
            <a:extLst>
              <a:ext uri="{FF2B5EF4-FFF2-40B4-BE49-F238E27FC236}">
                <a16:creationId xmlns:a16="http://schemas.microsoft.com/office/drawing/2014/main" id="{B192476C-E566-68B8-11C7-B237EA239D89}"/>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182563</xdr:colOff>
      <xdr:row>35</xdr:row>
      <xdr:rowOff>39688</xdr:rowOff>
    </xdr:from>
    <xdr:to>
      <xdr:col>5</xdr:col>
      <xdr:colOff>303213</xdr:colOff>
      <xdr:row>46</xdr:row>
      <xdr:rowOff>66675</xdr:rowOff>
    </xdr:to>
    <xdr:grpSp>
      <xdr:nvGrpSpPr>
        <xdr:cNvPr id="27" name="Group 26">
          <a:extLst>
            <a:ext uri="{FF2B5EF4-FFF2-40B4-BE49-F238E27FC236}">
              <a16:creationId xmlns:a16="http://schemas.microsoft.com/office/drawing/2014/main" id="{2FB0FC20-1518-4AB9-B6F2-61DEEE8B86B3}"/>
            </a:ext>
          </a:extLst>
        </xdr:cNvPr>
        <xdr:cNvGrpSpPr/>
      </xdr:nvGrpSpPr>
      <xdr:grpSpPr>
        <a:xfrm>
          <a:off x="2800174" y="6460244"/>
          <a:ext cx="2343150" cy="2044875"/>
          <a:chOff x="228601" y="2976562"/>
          <a:chExt cx="2359025" cy="2035175"/>
        </a:xfrm>
      </xdr:grpSpPr>
      <xdr:graphicFrame macro="">
        <xdr:nvGraphicFramePr>
          <xdr:cNvPr id="28" name="Chart 27">
            <a:extLst>
              <a:ext uri="{FF2B5EF4-FFF2-40B4-BE49-F238E27FC236}">
                <a16:creationId xmlns:a16="http://schemas.microsoft.com/office/drawing/2014/main" id="{A662A1E3-1621-6081-D0EE-5D9993DE7A9B}"/>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9" name="TextBox 28">
            <a:extLst>
              <a:ext uri="{FF2B5EF4-FFF2-40B4-BE49-F238E27FC236}">
                <a16:creationId xmlns:a16="http://schemas.microsoft.com/office/drawing/2014/main" id="{7FE87815-8928-B49C-8C41-9043E307BBDC}"/>
              </a:ext>
            </a:extLst>
          </xdr:cNvPr>
          <xdr:cNvSpPr txBox="1"/>
        </xdr:nvSpPr>
        <xdr:spPr>
          <a:xfrm>
            <a:off x="765794" y="3084525"/>
            <a:ext cx="1353187" cy="1988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Return on Asset (%)</a:t>
            </a:r>
          </a:p>
        </xdr:txBody>
      </xdr:sp>
      <xdr:cxnSp macro="">
        <xdr:nvCxnSpPr>
          <xdr:cNvPr id="30" name="Straight Connector 29">
            <a:extLst>
              <a:ext uri="{FF2B5EF4-FFF2-40B4-BE49-F238E27FC236}">
                <a16:creationId xmlns:a16="http://schemas.microsoft.com/office/drawing/2014/main" id="{295C2AD2-55BD-F961-8219-380FBDFDDE6F}"/>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666750</xdr:colOff>
      <xdr:row>35</xdr:row>
      <xdr:rowOff>23812</xdr:rowOff>
    </xdr:from>
    <xdr:to>
      <xdr:col>9</xdr:col>
      <xdr:colOff>41275</xdr:colOff>
      <xdr:row>46</xdr:row>
      <xdr:rowOff>50799</xdr:rowOff>
    </xdr:to>
    <xdr:grpSp>
      <xdr:nvGrpSpPr>
        <xdr:cNvPr id="31" name="Group 30">
          <a:extLst>
            <a:ext uri="{FF2B5EF4-FFF2-40B4-BE49-F238E27FC236}">
              <a16:creationId xmlns:a16="http://schemas.microsoft.com/office/drawing/2014/main" id="{74EC26EF-CD38-4789-93D8-2B32B91AF7CC}"/>
            </a:ext>
          </a:extLst>
        </xdr:cNvPr>
        <xdr:cNvGrpSpPr/>
      </xdr:nvGrpSpPr>
      <xdr:grpSpPr>
        <a:xfrm>
          <a:off x="5506861" y="6444368"/>
          <a:ext cx="2337858" cy="2044875"/>
          <a:chOff x="228601" y="2976562"/>
          <a:chExt cx="2359025" cy="2035175"/>
        </a:xfrm>
      </xdr:grpSpPr>
      <xdr:graphicFrame macro="">
        <xdr:nvGraphicFramePr>
          <xdr:cNvPr id="32" name="Chart 31">
            <a:extLst>
              <a:ext uri="{FF2B5EF4-FFF2-40B4-BE49-F238E27FC236}">
                <a16:creationId xmlns:a16="http://schemas.microsoft.com/office/drawing/2014/main" id="{B85BE098-935A-02B9-5164-6F6BA5F1C72C}"/>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3" name="TextBox 32">
            <a:extLst>
              <a:ext uri="{FF2B5EF4-FFF2-40B4-BE49-F238E27FC236}">
                <a16:creationId xmlns:a16="http://schemas.microsoft.com/office/drawing/2014/main" id="{EE61CE35-05C7-63A9-04E1-08B5FC1C5A1E}"/>
              </a:ext>
            </a:extLst>
          </xdr:cNvPr>
          <xdr:cNvSpPr txBox="1"/>
        </xdr:nvSpPr>
        <xdr:spPr>
          <a:xfrm>
            <a:off x="773300" y="3051173"/>
            <a:ext cx="1238721" cy="1900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Financial Leverage</a:t>
            </a:r>
          </a:p>
        </xdr:txBody>
      </xdr:sp>
      <xdr:cxnSp macro="">
        <xdr:nvCxnSpPr>
          <xdr:cNvPr id="34" name="Straight Connector 33">
            <a:extLst>
              <a:ext uri="{FF2B5EF4-FFF2-40B4-BE49-F238E27FC236}">
                <a16:creationId xmlns:a16="http://schemas.microsoft.com/office/drawing/2014/main" id="{D6C488A2-53DE-548A-F1F2-3C9D05520FC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76201</xdr:colOff>
      <xdr:row>47</xdr:row>
      <xdr:rowOff>82550</xdr:rowOff>
    </xdr:from>
    <xdr:to>
      <xdr:col>8</xdr:col>
      <xdr:colOff>590550</xdr:colOff>
      <xdr:row>63</xdr:row>
      <xdr:rowOff>127000</xdr:rowOff>
    </xdr:to>
    <xdr:sp macro="" textlink="">
      <xdr:nvSpPr>
        <xdr:cNvPr id="35" name="TextBox 34">
          <a:extLst>
            <a:ext uri="{FF2B5EF4-FFF2-40B4-BE49-F238E27FC236}">
              <a16:creationId xmlns:a16="http://schemas.microsoft.com/office/drawing/2014/main" id="{FF4C8D50-06E8-FA7E-45CE-9E3B1CC56214}"/>
            </a:ext>
          </a:extLst>
        </xdr:cNvPr>
        <xdr:cNvSpPr txBox="1"/>
      </xdr:nvSpPr>
      <xdr:spPr>
        <a:xfrm>
          <a:off x="203201" y="8737600"/>
          <a:ext cx="7461249" cy="299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00"/>
              </a:solidFill>
              <a:latin typeface="Calibri" panose="020F0502020204030204" pitchFamily="34" charset="0"/>
              <a:ea typeface="Calibri" panose="020F0502020204030204" pitchFamily="34" charset="0"/>
              <a:cs typeface="Calibri" panose="020F0502020204030204" pitchFamily="34" charset="0"/>
            </a:rPr>
            <a:t>Recent Updates</a:t>
          </a:r>
        </a:p>
        <a:p>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b="0"/>
            <a:t>On June 12’s Advancing AI 2025 event, AMD unveiled:</a:t>
          </a:r>
          <a:r>
            <a:rPr lang="en-US" b="0" baseline="0"/>
            <a:t> </a:t>
          </a:r>
          <a:r>
            <a:rPr lang="en-US" b="0"/>
            <a:t>The Instinct MI350 Series GPUs (MI350X and MI355X), offering 4× the generational AI performance and targeting hyperscalers like Meta, Oracle, and HPE.</a:t>
          </a:r>
          <a:r>
            <a:rPr lang="en-US" b="0" baseline="0"/>
            <a:t> </a:t>
          </a:r>
          <a:r>
            <a:rPr lang="en-US" b="0"/>
            <a:t>A new open rack-scale AI infrastructure roadmap ("Helios") powered by MI400 chips expected in 2026.</a:t>
          </a:r>
          <a:r>
            <a:rPr lang="en-US" b="0" baseline="0"/>
            <a:t> </a:t>
          </a:r>
        </a:p>
        <a:p>
          <a:pPr marL="171450" indent="-171450">
            <a:buFont typeface="Arial" panose="020B0604020202020204" pitchFamily="34" charset="0"/>
            <a:buChar char="•"/>
          </a:pPr>
          <a:r>
            <a:rPr lang="en-US" b="0"/>
            <a:t>AMD confirmed annual chip cadence: MI400 in 2026, MI500 in 2027.</a:t>
          </a:r>
        </a:p>
        <a:p>
          <a:pPr marL="171450" indent="-171450">
            <a:buFont typeface="Arial" panose="020B0604020202020204" pitchFamily="34" charset="0"/>
            <a:buChar char="•"/>
          </a:pPr>
          <a:r>
            <a:rPr lang="en-US"/>
            <a:t>AMD formed strong ties with AI startups (like Cohere and OpenAI) to accelerate development of its </a:t>
          </a:r>
          <a:r>
            <a:rPr lang="en-US" b="1"/>
            <a:t>ROCm software</a:t>
          </a:r>
          <a:r>
            <a:rPr lang="en-US"/>
            <a:t>, reducing port times to days.</a:t>
          </a:r>
        </a:p>
        <a:p>
          <a:pPr marL="171450" indent="-171450">
            <a:buFont typeface="Arial" panose="020B0604020202020204" pitchFamily="34" charset="0"/>
            <a:buChar char="•"/>
          </a:pPr>
          <a:r>
            <a:rPr lang="en-US" b="0"/>
            <a:t>A $10 B collaboration with HUMAIN </a:t>
          </a:r>
          <a:r>
            <a:rPr lang="en-US"/>
            <a:t>positions AMD as a key AI provider in the Middle East, along with UAE-based G42, enhancing regional market share.</a:t>
          </a:r>
        </a:p>
        <a:p>
          <a:pPr marL="171450" indent="-171450">
            <a:buFont typeface="Arial" panose="020B0604020202020204" pitchFamily="34" charset="0"/>
            <a:buChar char="•"/>
          </a:pPr>
          <a:r>
            <a:rPr lang="en-US"/>
            <a:t>U.S. export restrictions on AI chips to China could shave ~5% off AMD’s 2025 revenue, though the company believes long-term AI demand will offset short-term losses.</a:t>
          </a:r>
        </a:p>
        <a:p>
          <a:pPr marL="171450" indent="-171450">
            <a:buFont typeface="Arial" panose="020B0604020202020204" pitchFamily="34" charset="0"/>
            <a:buChar char="•"/>
          </a:pPr>
          <a:r>
            <a:rPr lang="en-US" b="0"/>
            <a:t>Q2 EPS consensus </a:t>
          </a:r>
          <a:r>
            <a:rPr lang="en-US"/>
            <a:t>was lowered (~$0.47) due to MI308-related charges. Some analysts, like KeyBanc’s Vinh, argue these might not be one‑time.</a:t>
          </a:r>
        </a:p>
        <a:p>
          <a:pPr marL="171450" indent="-171450">
            <a:buFont typeface="Arial" panose="020B0604020202020204" pitchFamily="34" charset="0"/>
            <a:buChar char="•"/>
          </a:pPr>
          <a:r>
            <a:rPr lang="en-US" b="0"/>
            <a:t>Q2 2025 revenue guidance</a:t>
          </a:r>
          <a:r>
            <a:rPr lang="en-US"/>
            <a:t>: $7.4 B (+27% YoY), despite a $700–800 M hit from U.S. export controls.</a:t>
          </a:r>
          <a:endParaRPr lang="en-US" b="0"/>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50801</xdr:colOff>
      <xdr:row>110</xdr:row>
      <xdr:rowOff>107950</xdr:rowOff>
    </xdr:from>
    <xdr:to>
      <xdr:col>8</xdr:col>
      <xdr:colOff>641350</xdr:colOff>
      <xdr:row>128</xdr:row>
      <xdr:rowOff>6350</xdr:rowOff>
    </xdr:to>
    <xdr:sp macro="" textlink="">
      <xdr:nvSpPr>
        <xdr:cNvPr id="36" name="TextBox 35">
          <a:extLst>
            <a:ext uri="{FF2B5EF4-FFF2-40B4-BE49-F238E27FC236}">
              <a16:creationId xmlns:a16="http://schemas.microsoft.com/office/drawing/2014/main" id="{C19160B2-0752-48F8-A489-20DA1B81199C}"/>
            </a:ext>
          </a:extLst>
        </xdr:cNvPr>
        <xdr:cNvSpPr txBox="1"/>
      </xdr:nvSpPr>
      <xdr:spPr>
        <a:xfrm>
          <a:off x="50801" y="20478750"/>
          <a:ext cx="7664449" cy="28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00"/>
              </a:solidFill>
              <a:latin typeface="Calibri" panose="020F0502020204030204" pitchFamily="34" charset="0"/>
              <a:ea typeface="Calibri" panose="020F0502020204030204" pitchFamily="34" charset="0"/>
              <a:cs typeface="Calibri" panose="020F0502020204030204" pitchFamily="34" charset="0"/>
            </a:rPr>
            <a:t>DuPont</a:t>
          </a:r>
          <a:r>
            <a:rPr lang="en-US" sz="1400" b="1" baseline="0">
              <a:solidFill>
                <a:srgbClr val="000000"/>
              </a:solidFill>
              <a:latin typeface="Calibri" panose="020F0502020204030204" pitchFamily="34" charset="0"/>
              <a:ea typeface="Calibri" panose="020F0502020204030204" pitchFamily="34" charset="0"/>
              <a:cs typeface="Calibri" panose="020F0502020204030204" pitchFamily="34" charset="0"/>
            </a:rPr>
            <a:t> Summary</a:t>
          </a:r>
          <a:endParaRPr lang="en-US" sz="1400" b="1">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Return on Equity (ROE) Highlights</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ROE fell to </a:t>
          </a:r>
          <a:r>
            <a:rPr lang="en-US" b="1">
              <a:latin typeface="Calibri" panose="020F0502020204030204" pitchFamily="34" charset="0"/>
              <a:ea typeface="Calibri" panose="020F0502020204030204" pitchFamily="34" charset="0"/>
              <a:cs typeface="Calibri" panose="020F0502020204030204" pitchFamily="34" charset="0"/>
            </a:rPr>
            <a:t>9.55% in FY2024</a:t>
          </a:r>
          <a:r>
            <a:rPr lang="en-US">
              <a:latin typeface="Calibri" panose="020F0502020204030204" pitchFamily="34" charset="0"/>
              <a:ea typeface="Calibri" panose="020F0502020204030204" pitchFamily="34" charset="0"/>
              <a:cs typeface="Calibri" panose="020F0502020204030204" pitchFamily="34" charset="0"/>
            </a:rPr>
            <a:t>, down from 51.52% in FY2021 and 17.68% in FY2022.</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This downfall was driven by</a:t>
          </a:r>
          <a:r>
            <a:rPr lang="en-US" baseline="0">
              <a:latin typeface="Calibri" panose="020F0502020204030204" pitchFamily="34" charset="0"/>
              <a:ea typeface="Calibri" panose="020F0502020204030204" pitchFamily="34" charset="0"/>
              <a:cs typeface="Calibri" panose="020F0502020204030204" pitchFamily="34" charset="0"/>
            </a:rPr>
            <a:t> reduction in</a:t>
          </a:r>
          <a:r>
            <a:rPr lang="en-US">
              <a:latin typeface="Calibri" panose="020F0502020204030204" pitchFamily="34" charset="0"/>
              <a:ea typeface="Calibri" panose="020F0502020204030204" pitchFamily="34" charset="0"/>
              <a:cs typeface="Calibri" panose="020F0502020204030204" pitchFamily="34" charset="0"/>
            </a:rPr>
            <a:t> </a:t>
          </a:r>
          <a:r>
            <a:rPr lang="en-US" b="1">
              <a:latin typeface="Calibri" panose="020F0502020204030204" pitchFamily="34" charset="0"/>
              <a:ea typeface="Calibri" panose="020F0502020204030204" pitchFamily="34" charset="0"/>
              <a:cs typeface="Calibri" panose="020F0502020204030204" pitchFamily="34" charset="0"/>
            </a:rPr>
            <a:t>financial</a:t>
          </a:r>
          <a:r>
            <a:rPr lang="en-US" b="1" baseline="0">
              <a:latin typeface="Calibri" panose="020F0502020204030204" pitchFamily="34" charset="0"/>
              <a:ea typeface="Calibri" panose="020F0502020204030204" pitchFamily="34" charset="0"/>
              <a:cs typeface="Calibri" panose="020F0502020204030204" pitchFamily="34" charset="0"/>
            </a:rPr>
            <a:t> leverage</a:t>
          </a:r>
          <a:r>
            <a:rPr lang="en-US">
              <a:latin typeface="Calibri" panose="020F0502020204030204" pitchFamily="34" charset="0"/>
              <a:ea typeface="Calibri" panose="020F0502020204030204" pitchFamily="34" charset="0"/>
              <a:cs typeface="Calibri" panose="020F0502020204030204" pitchFamily="34" charset="0"/>
            </a:rPr>
            <a:t> and </a:t>
          </a:r>
          <a:r>
            <a:rPr lang="en-US" b="1">
              <a:latin typeface="Calibri" panose="020F0502020204030204" pitchFamily="34" charset="0"/>
              <a:ea typeface="Calibri" panose="020F0502020204030204" pitchFamily="34" charset="0"/>
              <a:cs typeface="Calibri" panose="020F0502020204030204" pitchFamily="34" charset="0"/>
            </a:rPr>
            <a:t>operational efficiency</a:t>
          </a:r>
          <a:r>
            <a:rPr lang="en-US">
              <a:latin typeface="Calibri" panose="020F0502020204030204" pitchFamily="34" charset="0"/>
              <a:ea typeface="Calibri" panose="020F0502020204030204" pitchFamily="34" charset="0"/>
              <a:cs typeface="Calibri" panose="020F0502020204030204" pitchFamily="34" charset="0"/>
            </a:rPr>
            <a:t>, despite an</a:t>
          </a:r>
          <a:r>
            <a:rPr lang="en-US" baseline="0">
              <a:latin typeface="Calibri" panose="020F0502020204030204" pitchFamily="34" charset="0"/>
              <a:ea typeface="Calibri" panose="020F0502020204030204" pitchFamily="34" charset="0"/>
              <a:cs typeface="Calibri" panose="020F0502020204030204" pitchFamily="34" charset="0"/>
            </a:rPr>
            <a:t> increase</a:t>
          </a:r>
          <a:r>
            <a:rPr lang="en-US">
              <a:latin typeface="Calibri" panose="020F0502020204030204" pitchFamily="34" charset="0"/>
              <a:ea typeface="Calibri" panose="020F0502020204030204" pitchFamily="34" charset="0"/>
              <a:cs typeface="Calibri" panose="020F0502020204030204" pitchFamily="34" charset="0"/>
            </a:rPr>
            <a:t> in profitability.</a:t>
          </a: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Net Profit Margin</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Increased significantly from </a:t>
          </a:r>
          <a:r>
            <a:rPr lang="en-US" b="1">
              <a:latin typeface="Calibri" panose="020F0502020204030204" pitchFamily="34" charset="0"/>
              <a:ea typeface="Calibri" panose="020F0502020204030204" pitchFamily="34" charset="0"/>
              <a:cs typeface="Calibri" panose="020F0502020204030204" pitchFamily="34" charset="0"/>
            </a:rPr>
            <a:t>7.93% in FY2018</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21.02% in FY2024</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Reflects strong gains in operating profitability, largely from growth in AI and data center segments.</a:t>
          </a: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Asset Turnover Ratio</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Decreased from </a:t>
          </a:r>
          <a:r>
            <a:rPr lang="en-US" b="1">
              <a:latin typeface="Calibri" panose="020F0502020204030204" pitchFamily="34" charset="0"/>
              <a:ea typeface="Calibri" panose="020F0502020204030204" pitchFamily="34" charset="0"/>
              <a:cs typeface="Calibri" panose="020F0502020204030204" pitchFamily="34" charset="0"/>
            </a:rPr>
            <a:t>1.6x in FY2018</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0.3x in FY2023</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0.4x in FY2024</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Shows AMD's decreased efficiency in generating revenue from its assets.</a:t>
          </a: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Financial Leverage</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Decreased from </a:t>
          </a:r>
          <a:r>
            <a:rPr lang="en-US" b="1">
              <a:latin typeface="Calibri" panose="020F0502020204030204" pitchFamily="34" charset="0"/>
              <a:ea typeface="Calibri" panose="020F0502020204030204" pitchFamily="34" charset="0"/>
              <a:cs typeface="Calibri" panose="020F0502020204030204" pitchFamily="34" charset="0"/>
            </a:rPr>
            <a:t>4.4x in FY2018</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1.2x in FY2024</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Indicates that AMD relied less on borrowed capital,</a:t>
          </a:r>
          <a:r>
            <a:rPr lang="en-US" baseline="0">
              <a:latin typeface="Calibri" panose="020F0502020204030204" pitchFamily="34" charset="0"/>
              <a:ea typeface="Calibri" panose="020F0502020204030204" pitchFamily="34" charset="0"/>
              <a:cs typeface="Calibri" panose="020F0502020204030204" pitchFamily="34" charset="0"/>
            </a:rPr>
            <a:t> which explains why growth in asset turnover was reversed</a:t>
          </a:r>
          <a:r>
            <a:rPr lang="en-US">
              <a:latin typeface="Calibri" panose="020F0502020204030204" pitchFamily="34" charset="0"/>
              <a:ea typeface="Calibri" panose="020F0502020204030204" pitchFamily="34" charset="0"/>
              <a:cs typeface="Calibri" panose="020F0502020204030204" pitchFamily="34" charset="0"/>
            </a:rPr>
            <a:t>.</a:t>
          </a: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Return on Asset (ROA) Trends</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ROA fell sharply from </a:t>
          </a:r>
          <a:r>
            <a:rPr lang="en-US" b="1">
              <a:latin typeface="Calibri" panose="020F0502020204030204" pitchFamily="34" charset="0"/>
              <a:ea typeface="Calibri" panose="020F0502020204030204" pitchFamily="34" charset="0"/>
              <a:cs typeface="Calibri" panose="020F0502020204030204" pitchFamily="34" charset="0"/>
            </a:rPr>
            <a:t>32.13% in FY2021</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6.35% in FY2023</a:t>
          </a:r>
          <a:r>
            <a:rPr lang="en-US">
              <a:latin typeface="Calibri" panose="020F0502020204030204" pitchFamily="34" charset="0"/>
              <a:ea typeface="Calibri" panose="020F0502020204030204" pitchFamily="34" charset="0"/>
              <a:cs typeface="Calibri" panose="020F0502020204030204" pitchFamily="34" charset="0"/>
            </a:rPr>
            <a:t> → </a:t>
          </a:r>
          <a:r>
            <a:rPr lang="en-US" b="1">
              <a:latin typeface="Calibri" panose="020F0502020204030204" pitchFamily="34" charset="0"/>
              <a:ea typeface="Calibri" panose="020F0502020204030204" pitchFamily="34" charset="0"/>
              <a:cs typeface="Calibri" panose="020F0502020204030204" pitchFamily="34" charset="0"/>
            </a:rPr>
            <a:t>7.91% in FY2024</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This decrease was caused by lower asset</a:t>
          </a:r>
          <a:r>
            <a:rPr lang="en-US" baseline="0">
              <a:latin typeface="Calibri" panose="020F0502020204030204" pitchFamily="34" charset="0"/>
              <a:ea typeface="Calibri" panose="020F0502020204030204" pitchFamily="34" charset="0"/>
              <a:cs typeface="Calibri" panose="020F0502020204030204" pitchFamily="34" charset="0"/>
            </a:rPr>
            <a:t> turnover ratio</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p>
        <a:p>
          <a:pPr marL="171450" indent="-171450">
            <a:buFont typeface="Arial" panose="020B0604020202020204" pitchFamily="34" charset="0"/>
            <a:buChar char="•"/>
          </a:pPr>
          <a:r>
            <a:rPr lang="en-US" b="1">
              <a:latin typeface="Calibri" panose="020F0502020204030204" pitchFamily="34" charset="0"/>
              <a:ea typeface="Calibri" panose="020F0502020204030204" pitchFamily="34" charset="0"/>
              <a:cs typeface="Calibri" panose="020F0502020204030204" pitchFamily="34" charset="0"/>
            </a:rPr>
            <a:t>Overall Takeaway</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AMD's FY2024 performance is marked by </a:t>
          </a:r>
          <a:r>
            <a:rPr lang="en-US" b="1">
              <a:latin typeface="Calibri" panose="020F0502020204030204" pitchFamily="34" charset="0"/>
              <a:ea typeface="Calibri" panose="020F0502020204030204" pitchFamily="34" charset="0"/>
              <a:cs typeface="Calibri" panose="020F0502020204030204" pitchFamily="34" charset="0"/>
            </a:rPr>
            <a:t>high profitability,</a:t>
          </a:r>
          <a:r>
            <a:rPr lang="en-US">
              <a:latin typeface="Calibri" panose="020F0502020204030204" pitchFamily="34" charset="0"/>
              <a:ea typeface="Calibri" panose="020F0502020204030204" pitchFamily="34" charset="0"/>
              <a:cs typeface="Calibri" panose="020F0502020204030204" pitchFamily="34" charset="0"/>
            </a:rPr>
            <a:t> </a:t>
          </a:r>
          <a:r>
            <a:rPr lang="en-US" b="1">
              <a:latin typeface="Calibri" panose="020F0502020204030204" pitchFamily="34" charset="0"/>
              <a:ea typeface="Calibri" panose="020F0502020204030204" pitchFamily="34" charset="0"/>
              <a:cs typeface="Calibri" panose="020F0502020204030204" pitchFamily="34" charset="0"/>
            </a:rPr>
            <a:t>low</a:t>
          </a:r>
          <a:r>
            <a:rPr lang="en-US">
              <a:latin typeface="Calibri" panose="020F0502020204030204" pitchFamily="34" charset="0"/>
              <a:ea typeface="Calibri" panose="020F0502020204030204" pitchFamily="34" charset="0"/>
              <a:cs typeface="Calibri" panose="020F0502020204030204" pitchFamily="34" charset="0"/>
            </a:rPr>
            <a:t> </a:t>
          </a:r>
          <a:r>
            <a:rPr lang="en-US" b="1">
              <a:latin typeface="Calibri" panose="020F0502020204030204" pitchFamily="34" charset="0"/>
              <a:ea typeface="Calibri" panose="020F0502020204030204" pitchFamily="34" charset="0"/>
              <a:cs typeface="Calibri" panose="020F0502020204030204" pitchFamily="34" charset="0"/>
            </a:rPr>
            <a:t>operational efficiency</a:t>
          </a:r>
          <a:r>
            <a:rPr lang="en-US">
              <a:latin typeface="Calibri" panose="020F0502020204030204" pitchFamily="34" charset="0"/>
              <a:ea typeface="Calibri" panose="020F0502020204030204" pitchFamily="34" charset="0"/>
              <a:cs typeface="Calibri" panose="020F0502020204030204" pitchFamily="34" charset="0"/>
            </a:rPr>
            <a:t>, and </a:t>
          </a:r>
          <a:r>
            <a:rPr lang="en-US" b="1">
              <a:latin typeface="Calibri" panose="020F0502020204030204" pitchFamily="34" charset="0"/>
              <a:ea typeface="Calibri" panose="020F0502020204030204" pitchFamily="34" charset="0"/>
              <a:cs typeface="Calibri" panose="020F0502020204030204" pitchFamily="34" charset="0"/>
            </a:rPr>
            <a:t>conservative leverage</a:t>
          </a:r>
          <a:r>
            <a:rPr lang="en-US">
              <a:latin typeface="Calibri" panose="020F0502020204030204" pitchFamily="34" charset="0"/>
              <a:ea typeface="Calibri" panose="020F0502020204030204" pitchFamily="34" charset="0"/>
              <a:cs typeface="Calibri" panose="020F0502020204030204" pitchFamily="34" charset="0"/>
            </a:rPr>
            <a:t>.</a:t>
          </a:r>
          <a:r>
            <a:rPr lang="en-US" baseline="0">
              <a:latin typeface="Calibri" panose="020F0502020204030204" pitchFamily="34" charset="0"/>
              <a:ea typeface="Calibri" panose="020F0502020204030204" pitchFamily="34" charset="0"/>
              <a:cs typeface="Calibri" panose="020F0502020204030204" pitchFamily="34" charset="0"/>
            </a:rPr>
            <a:t> </a:t>
          </a:r>
          <a:r>
            <a:rPr lang="en-US">
              <a:latin typeface="Calibri" panose="020F0502020204030204" pitchFamily="34" charset="0"/>
              <a:ea typeface="Calibri" panose="020F0502020204030204" pitchFamily="34" charset="0"/>
              <a:cs typeface="Calibri" panose="020F0502020204030204" pitchFamily="34" charset="0"/>
            </a:rPr>
            <a:t>The company is reducing</a:t>
          </a:r>
          <a:r>
            <a:rPr lang="en-US" baseline="0">
              <a:latin typeface="Calibri" panose="020F0502020204030204" pitchFamily="34" charset="0"/>
              <a:ea typeface="Calibri" panose="020F0502020204030204" pitchFamily="34" charset="0"/>
              <a:cs typeface="Calibri" panose="020F0502020204030204" pitchFamily="34" charset="0"/>
            </a:rPr>
            <a:t> its financial leverage and asset aquisition</a:t>
          </a:r>
          <a:r>
            <a:rPr lang="en-US">
              <a:latin typeface="Calibri" panose="020F0502020204030204" pitchFamily="34" charset="0"/>
              <a:ea typeface="Calibri" panose="020F0502020204030204" pitchFamily="34" charset="0"/>
              <a:cs typeface="Calibri" panose="020F0502020204030204" pitchFamily="34" charset="0"/>
            </a:rPr>
            <a:t>. One possible reason for</a:t>
          </a:r>
          <a:r>
            <a:rPr lang="en-US" baseline="0">
              <a:latin typeface="Calibri" panose="020F0502020204030204" pitchFamily="34" charset="0"/>
              <a:ea typeface="Calibri" panose="020F0502020204030204" pitchFamily="34" charset="0"/>
              <a:cs typeface="Calibri" panose="020F0502020204030204" pitchFamily="34" charset="0"/>
            </a:rPr>
            <a:t> reducing leverage could be a rethinking of strategy while clearing away debt to reach a new point where the company can pivot into new horizons.</a:t>
          </a:r>
          <a:endParaRPr lang="en-US">
            <a:latin typeface="Calibri" panose="020F0502020204030204" pitchFamily="34" charset="0"/>
            <a:ea typeface="Calibri" panose="020F0502020204030204" pitchFamily="34" charset="0"/>
            <a:cs typeface="Calibri" panose="020F0502020204030204" pitchFamily="34" charset="0"/>
          </a:endParaRPr>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22224</xdr:colOff>
      <xdr:row>125</xdr:row>
      <xdr:rowOff>165100</xdr:rowOff>
    </xdr:from>
    <xdr:to>
      <xdr:col>8</xdr:col>
      <xdr:colOff>698500</xdr:colOff>
      <xdr:row>130</xdr:row>
      <xdr:rowOff>158750</xdr:rowOff>
    </xdr:to>
    <xdr:sp macro="" textlink="">
      <xdr:nvSpPr>
        <xdr:cNvPr id="2" name="TextBox 1">
          <a:extLst>
            <a:ext uri="{FF2B5EF4-FFF2-40B4-BE49-F238E27FC236}">
              <a16:creationId xmlns:a16="http://schemas.microsoft.com/office/drawing/2014/main" id="{FD2347F7-A031-A629-AD3F-6F1054E7BB09}"/>
            </a:ext>
          </a:extLst>
        </xdr:cNvPr>
        <xdr:cNvSpPr txBox="1"/>
      </xdr:nvSpPr>
      <xdr:spPr>
        <a:xfrm>
          <a:off x="149224" y="23298150"/>
          <a:ext cx="762317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i="1">
              <a:solidFill>
                <a:srgbClr val="000000"/>
              </a:solidFill>
              <a:latin typeface="Calibri" panose="020F0502020204030204" pitchFamily="34" charset="0"/>
              <a:ea typeface="Calibri" panose="020F0502020204030204" pitchFamily="34" charset="0"/>
              <a:cs typeface="Calibri" panose="020F0502020204030204" pitchFamily="34" charset="0"/>
            </a:rPr>
            <a:t>Disclaimer:</a:t>
          </a:r>
          <a:r>
            <a:rPr lang="en-US" sz="700" i="1" baseline="0">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700" i="1" baseline="0">
              <a:solidFill>
                <a:schemeClr val="tx1"/>
              </a:solidFill>
              <a:latin typeface="Calibri" panose="020F0502020204030204" pitchFamily="34" charset="0"/>
              <a:ea typeface="Calibri" panose="020F0502020204030204" pitchFamily="34" charset="0"/>
              <a:cs typeface="Calibri" panose="020F0502020204030204" pitchFamily="34" charset="0"/>
            </a:rPr>
            <a:t>This report is made as part of an academic activity and is meant for educational purposes only. The author of this report is not liable for any losses due to actions taken on the basis of this report.</a:t>
          </a:r>
          <a:endParaRPr lang="en-US" sz="700" i="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7</xdr:col>
      <xdr:colOff>107951</xdr:colOff>
      <xdr:row>3</xdr:row>
      <xdr:rowOff>109958</xdr:rowOff>
    </xdr:from>
    <xdr:to>
      <xdr:col>8</xdr:col>
      <xdr:colOff>565151</xdr:colOff>
      <xdr:row>7</xdr:row>
      <xdr:rowOff>63499</xdr:rowOff>
    </xdr:to>
    <xdr:pic>
      <xdr:nvPicPr>
        <xdr:cNvPr id="6" name="Picture 5" descr="AMD Logo PNG vector in SVG, PDF, AI, CDR format">
          <a:extLst>
            <a:ext uri="{FF2B5EF4-FFF2-40B4-BE49-F238E27FC236}">
              <a16:creationId xmlns:a16="http://schemas.microsoft.com/office/drawing/2014/main" id="{2D4EC20E-5061-7BE5-111D-34496CE0CBC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438901" y="662408"/>
          <a:ext cx="1200150" cy="899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21</xdr:row>
      <xdr:rowOff>134937</xdr:rowOff>
    </xdr:from>
    <xdr:to>
      <xdr:col>1</xdr:col>
      <xdr:colOff>2397125</xdr:colOff>
      <xdr:row>32</xdr:row>
      <xdr:rowOff>161924</xdr:rowOff>
    </xdr:to>
    <xdr:grpSp>
      <xdr:nvGrpSpPr>
        <xdr:cNvPr id="3" name="Group 2">
          <a:extLst>
            <a:ext uri="{FF2B5EF4-FFF2-40B4-BE49-F238E27FC236}">
              <a16:creationId xmlns:a16="http://schemas.microsoft.com/office/drawing/2014/main" id="{289753F8-E328-43A4-BDC3-C69E0E791D8B}"/>
            </a:ext>
          </a:extLst>
        </xdr:cNvPr>
        <xdr:cNvGrpSpPr/>
      </xdr:nvGrpSpPr>
      <xdr:grpSpPr>
        <a:xfrm>
          <a:off x="165100" y="3954008"/>
          <a:ext cx="2359025" cy="2022702"/>
          <a:chOff x="228601" y="2976562"/>
          <a:chExt cx="2359025" cy="2035175"/>
        </a:xfrm>
      </xdr:grpSpPr>
      <xdr:graphicFrame macro="">
        <xdr:nvGraphicFramePr>
          <xdr:cNvPr id="4" name="Chart 3">
            <a:extLst>
              <a:ext uri="{FF2B5EF4-FFF2-40B4-BE49-F238E27FC236}">
                <a16:creationId xmlns:a16="http://schemas.microsoft.com/office/drawing/2014/main" id="{A60D6902-C755-539E-8582-59175F33696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DFD0BDF-698B-5D08-3F7C-AAA15D37E814}"/>
              </a:ext>
            </a:extLst>
          </xdr:cNvPr>
          <xdr:cNvSpPr txBox="1"/>
        </xdr:nvSpPr>
        <xdr:spPr>
          <a:xfrm>
            <a:off x="474663" y="3031651"/>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000000"/>
                </a:solidFill>
                <a:latin typeface="Calibri" panose="020F0502020204030204" pitchFamily="34" charset="0"/>
                <a:ea typeface="Calibri" panose="020F0502020204030204" pitchFamily="34" charset="0"/>
                <a:cs typeface="Calibri" panose="020F0502020204030204" pitchFamily="34" charset="0"/>
              </a:rPr>
              <a:t>Working</a:t>
            </a:r>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Capital / Total Assets</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6" name="Straight Connector 5">
            <a:extLst>
              <a:ext uri="{FF2B5EF4-FFF2-40B4-BE49-F238E27FC236}">
                <a16:creationId xmlns:a16="http://schemas.microsoft.com/office/drawing/2014/main" id="{E9539E06-C8F2-C568-A2AF-5B6BBFB8AC26}"/>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22224</xdr:colOff>
      <xdr:row>104</xdr:row>
      <xdr:rowOff>165100</xdr:rowOff>
    </xdr:from>
    <xdr:to>
      <xdr:col>8</xdr:col>
      <xdr:colOff>698500</xdr:colOff>
      <xdr:row>109</xdr:row>
      <xdr:rowOff>158750</xdr:rowOff>
    </xdr:to>
    <xdr:sp macro="" textlink="">
      <xdr:nvSpPr>
        <xdr:cNvPr id="29" name="TextBox 28">
          <a:extLst>
            <a:ext uri="{FF2B5EF4-FFF2-40B4-BE49-F238E27FC236}">
              <a16:creationId xmlns:a16="http://schemas.microsoft.com/office/drawing/2014/main" id="{E64B2131-48BD-4CD5-81CC-8A976D7DE2E1}"/>
            </a:ext>
          </a:extLst>
        </xdr:cNvPr>
        <xdr:cNvSpPr txBox="1"/>
      </xdr:nvSpPr>
      <xdr:spPr>
        <a:xfrm>
          <a:off x="149224" y="23298150"/>
          <a:ext cx="762317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i="1">
              <a:solidFill>
                <a:srgbClr val="000000"/>
              </a:solidFill>
              <a:latin typeface="Calibri" panose="020F0502020204030204" pitchFamily="34" charset="0"/>
              <a:ea typeface="Calibri" panose="020F0502020204030204" pitchFamily="34" charset="0"/>
              <a:cs typeface="Calibri" panose="020F0502020204030204" pitchFamily="34" charset="0"/>
            </a:rPr>
            <a:t>Disclaimer:</a:t>
          </a:r>
          <a:r>
            <a:rPr lang="en-US" sz="700" i="1" baseline="0">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700" i="1" baseline="0">
              <a:solidFill>
                <a:schemeClr val="tx1"/>
              </a:solidFill>
              <a:latin typeface="Calibri" panose="020F0502020204030204" pitchFamily="34" charset="0"/>
              <a:ea typeface="Calibri" panose="020F0502020204030204" pitchFamily="34" charset="0"/>
              <a:cs typeface="Calibri" panose="020F0502020204030204" pitchFamily="34" charset="0"/>
            </a:rPr>
            <a:t>This report is made as part of an academic activity and is meant for educational purposes only. The author of this report is not liable for any losses due to actions taken on the basis of this report.</a:t>
          </a:r>
          <a:endParaRPr lang="en-US" sz="700" i="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203200</xdr:colOff>
      <xdr:row>21</xdr:row>
      <xdr:rowOff>127000</xdr:rowOff>
    </xdr:from>
    <xdr:to>
      <xdr:col>5</xdr:col>
      <xdr:colOff>333375</xdr:colOff>
      <xdr:row>32</xdr:row>
      <xdr:rowOff>153987</xdr:rowOff>
    </xdr:to>
    <xdr:grpSp>
      <xdr:nvGrpSpPr>
        <xdr:cNvPr id="30" name="Group 29">
          <a:extLst>
            <a:ext uri="{FF2B5EF4-FFF2-40B4-BE49-F238E27FC236}">
              <a16:creationId xmlns:a16="http://schemas.microsoft.com/office/drawing/2014/main" id="{28256A3D-F73F-42F7-918A-C197C2B1E5CD}"/>
            </a:ext>
          </a:extLst>
        </xdr:cNvPr>
        <xdr:cNvGrpSpPr/>
      </xdr:nvGrpSpPr>
      <xdr:grpSpPr>
        <a:xfrm>
          <a:off x="2815771" y="3946071"/>
          <a:ext cx="2361747" cy="2022702"/>
          <a:chOff x="228601" y="2976562"/>
          <a:chExt cx="2359025" cy="2035175"/>
        </a:xfrm>
      </xdr:grpSpPr>
      <xdr:graphicFrame macro="">
        <xdr:nvGraphicFramePr>
          <xdr:cNvPr id="31" name="Chart 30">
            <a:extLst>
              <a:ext uri="{FF2B5EF4-FFF2-40B4-BE49-F238E27FC236}">
                <a16:creationId xmlns:a16="http://schemas.microsoft.com/office/drawing/2014/main" id="{7D601FF7-9FB2-B10A-93BD-88645D704926}"/>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2" name="TextBox 31">
            <a:extLst>
              <a:ext uri="{FF2B5EF4-FFF2-40B4-BE49-F238E27FC236}">
                <a16:creationId xmlns:a16="http://schemas.microsoft.com/office/drawing/2014/main" id="{AF1482D4-86D7-C350-FF72-9A56A0CBCB6F}"/>
              </a:ext>
            </a:extLst>
          </xdr:cNvPr>
          <xdr:cNvSpPr txBox="1"/>
        </xdr:nvSpPr>
        <xdr:spPr>
          <a:xfrm>
            <a:off x="423863" y="3056835"/>
            <a:ext cx="2001838" cy="234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Retained Earnings / Total Assets</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33" name="Straight Connector 32">
            <a:extLst>
              <a:ext uri="{FF2B5EF4-FFF2-40B4-BE49-F238E27FC236}">
                <a16:creationId xmlns:a16="http://schemas.microsoft.com/office/drawing/2014/main" id="{DB62E941-71A4-0AAF-D51C-59E188214206}"/>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558800</xdr:colOff>
      <xdr:row>21</xdr:row>
      <xdr:rowOff>120650</xdr:rowOff>
    </xdr:from>
    <xdr:to>
      <xdr:col>8</xdr:col>
      <xdr:colOff>688975</xdr:colOff>
      <xdr:row>32</xdr:row>
      <xdr:rowOff>147637</xdr:rowOff>
    </xdr:to>
    <xdr:grpSp>
      <xdr:nvGrpSpPr>
        <xdr:cNvPr id="34" name="Group 33">
          <a:extLst>
            <a:ext uri="{FF2B5EF4-FFF2-40B4-BE49-F238E27FC236}">
              <a16:creationId xmlns:a16="http://schemas.microsoft.com/office/drawing/2014/main" id="{869706B9-C88B-4537-862B-D24A42F1D56A}"/>
            </a:ext>
          </a:extLst>
        </xdr:cNvPr>
        <xdr:cNvGrpSpPr/>
      </xdr:nvGrpSpPr>
      <xdr:grpSpPr>
        <a:xfrm>
          <a:off x="5402943" y="3939721"/>
          <a:ext cx="2361746" cy="2022702"/>
          <a:chOff x="228601" y="2976562"/>
          <a:chExt cx="2359025" cy="2035175"/>
        </a:xfrm>
      </xdr:grpSpPr>
      <xdr:graphicFrame macro="">
        <xdr:nvGraphicFramePr>
          <xdr:cNvPr id="35" name="Chart 34">
            <a:extLst>
              <a:ext uri="{FF2B5EF4-FFF2-40B4-BE49-F238E27FC236}">
                <a16:creationId xmlns:a16="http://schemas.microsoft.com/office/drawing/2014/main" id="{ABC8DCA2-1D46-59E2-3581-FF583381890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6" name="TextBox 35">
            <a:extLst>
              <a:ext uri="{FF2B5EF4-FFF2-40B4-BE49-F238E27FC236}">
                <a16:creationId xmlns:a16="http://schemas.microsoft.com/office/drawing/2014/main" id="{7521EC8B-40FA-76DE-3A4C-AB460DC0233F}"/>
              </a:ext>
            </a:extLst>
          </xdr:cNvPr>
          <xdr:cNvSpPr txBox="1"/>
        </xdr:nvSpPr>
        <xdr:spPr>
          <a:xfrm>
            <a:off x="474663" y="3037947"/>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EBIT / Total Assets</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37" name="Straight Connector 36">
            <a:extLst>
              <a:ext uri="{FF2B5EF4-FFF2-40B4-BE49-F238E27FC236}">
                <a16:creationId xmlns:a16="http://schemas.microsoft.com/office/drawing/2014/main" id="{8D673CA4-2F7A-3757-012D-768BD0A79FDB}"/>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0</xdr:colOff>
      <xdr:row>35</xdr:row>
      <xdr:rowOff>0</xdr:rowOff>
    </xdr:from>
    <xdr:to>
      <xdr:col>1</xdr:col>
      <xdr:colOff>2359025</xdr:colOff>
      <xdr:row>46</xdr:row>
      <xdr:rowOff>26987</xdr:rowOff>
    </xdr:to>
    <xdr:grpSp>
      <xdr:nvGrpSpPr>
        <xdr:cNvPr id="38" name="Group 37">
          <a:extLst>
            <a:ext uri="{FF2B5EF4-FFF2-40B4-BE49-F238E27FC236}">
              <a16:creationId xmlns:a16="http://schemas.microsoft.com/office/drawing/2014/main" id="{D4D7059E-A17E-44B7-B6C7-FC5C5D70EAA8}"/>
            </a:ext>
          </a:extLst>
        </xdr:cNvPr>
        <xdr:cNvGrpSpPr/>
      </xdr:nvGrpSpPr>
      <xdr:grpSpPr>
        <a:xfrm>
          <a:off x="127000" y="6359071"/>
          <a:ext cx="2359025" cy="2022702"/>
          <a:chOff x="228601" y="2976562"/>
          <a:chExt cx="2359025" cy="2035175"/>
        </a:xfrm>
      </xdr:grpSpPr>
      <xdr:graphicFrame macro="">
        <xdr:nvGraphicFramePr>
          <xdr:cNvPr id="39" name="Chart 38">
            <a:extLst>
              <a:ext uri="{FF2B5EF4-FFF2-40B4-BE49-F238E27FC236}">
                <a16:creationId xmlns:a16="http://schemas.microsoft.com/office/drawing/2014/main" id="{65AF6960-0338-3113-2A52-1BC4F82BF14A}"/>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0" name="TextBox 39">
            <a:extLst>
              <a:ext uri="{FF2B5EF4-FFF2-40B4-BE49-F238E27FC236}">
                <a16:creationId xmlns:a16="http://schemas.microsoft.com/office/drawing/2014/main" id="{42521F09-BD03-C426-C32C-EA360A02E284}"/>
              </a:ext>
            </a:extLst>
          </xdr:cNvPr>
          <xdr:cNvSpPr txBox="1"/>
        </xdr:nvSpPr>
        <xdr:spPr>
          <a:xfrm>
            <a:off x="366713" y="3031652"/>
            <a:ext cx="2147888" cy="190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Market Cap / Long-term Liabilities</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1" name="Straight Connector 40">
            <a:extLst>
              <a:ext uri="{FF2B5EF4-FFF2-40B4-BE49-F238E27FC236}">
                <a16:creationId xmlns:a16="http://schemas.microsoft.com/office/drawing/2014/main" id="{12B6F455-26F8-4AD0-DD5D-B71FF59D5C5E}"/>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xdr:col>
      <xdr:colOff>234950</xdr:colOff>
      <xdr:row>35</xdr:row>
      <xdr:rowOff>19050</xdr:rowOff>
    </xdr:from>
    <xdr:to>
      <xdr:col>5</xdr:col>
      <xdr:colOff>365125</xdr:colOff>
      <xdr:row>46</xdr:row>
      <xdr:rowOff>46037</xdr:rowOff>
    </xdr:to>
    <xdr:grpSp>
      <xdr:nvGrpSpPr>
        <xdr:cNvPr id="42" name="Group 41">
          <a:extLst>
            <a:ext uri="{FF2B5EF4-FFF2-40B4-BE49-F238E27FC236}">
              <a16:creationId xmlns:a16="http://schemas.microsoft.com/office/drawing/2014/main" id="{6BADD4CC-51EC-48DB-B770-9FE840CED790}"/>
            </a:ext>
          </a:extLst>
        </xdr:cNvPr>
        <xdr:cNvGrpSpPr/>
      </xdr:nvGrpSpPr>
      <xdr:grpSpPr>
        <a:xfrm>
          <a:off x="2847521" y="6378121"/>
          <a:ext cx="2361747" cy="2022702"/>
          <a:chOff x="228601" y="2976562"/>
          <a:chExt cx="2359025" cy="2035175"/>
        </a:xfrm>
      </xdr:grpSpPr>
      <xdr:graphicFrame macro="">
        <xdr:nvGraphicFramePr>
          <xdr:cNvPr id="43" name="Chart 42">
            <a:extLst>
              <a:ext uri="{FF2B5EF4-FFF2-40B4-BE49-F238E27FC236}">
                <a16:creationId xmlns:a16="http://schemas.microsoft.com/office/drawing/2014/main" id="{943A9158-D653-30C0-4323-AE7CBAB65FD7}"/>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TextBox 43">
            <a:extLst>
              <a:ext uri="{FF2B5EF4-FFF2-40B4-BE49-F238E27FC236}">
                <a16:creationId xmlns:a16="http://schemas.microsoft.com/office/drawing/2014/main" id="{3F17C177-5D21-8ED9-924F-24713947B54C}"/>
              </a:ext>
            </a:extLst>
          </xdr:cNvPr>
          <xdr:cNvSpPr txBox="1"/>
        </xdr:nvSpPr>
        <xdr:spPr>
          <a:xfrm>
            <a:off x="474663" y="3031651"/>
            <a:ext cx="1906588" cy="205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           Sales / Total Assets</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5" name="Straight Connector 44">
            <a:extLst>
              <a:ext uri="{FF2B5EF4-FFF2-40B4-BE49-F238E27FC236}">
                <a16:creationId xmlns:a16="http://schemas.microsoft.com/office/drawing/2014/main" id="{187DF459-5B6A-1BBF-7B51-F9373AB30ED8}"/>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571500</xdr:colOff>
      <xdr:row>35</xdr:row>
      <xdr:rowOff>6350</xdr:rowOff>
    </xdr:from>
    <xdr:to>
      <xdr:col>8</xdr:col>
      <xdr:colOff>701675</xdr:colOff>
      <xdr:row>46</xdr:row>
      <xdr:rowOff>33337</xdr:rowOff>
    </xdr:to>
    <xdr:grpSp>
      <xdr:nvGrpSpPr>
        <xdr:cNvPr id="46" name="Group 45">
          <a:extLst>
            <a:ext uri="{FF2B5EF4-FFF2-40B4-BE49-F238E27FC236}">
              <a16:creationId xmlns:a16="http://schemas.microsoft.com/office/drawing/2014/main" id="{5D3BE735-9483-4965-A662-9A21396C1DE9}"/>
            </a:ext>
          </a:extLst>
        </xdr:cNvPr>
        <xdr:cNvGrpSpPr/>
      </xdr:nvGrpSpPr>
      <xdr:grpSpPr>
        <a:xfrm>
          <a:off x="5415643" y="6365421"/>
          <a:ext cx="2361746" cy="2022702"/>
          <a:chOff x="228601" y="2976562"/>
          <a:chExt cx="2359025" cy="2035175"/>
        </a:xfrm>
      </xdr:grpSpPr>
      <xdr:graphicFrame macro="">
        <xdr:nvGraphicFramePr>
          <xdr:cNvPr id="47" name="Chart 46">
            <a:extLst>
              <a:ext uri="{FF2B5EF4-FFF2-40B4-BE49-F238E27FC236}">
                <a16:creationId xmlns:a16="http://schemas.microsoft.com/office/drawing/2014/main" id="{C51CA9A6-B689-F1D8-AA58-51A11F44E662}"/>
              </a:ext>
            </a:extLst>
          </xdr:cNvPr>
          <xdr:cNvGraphicFramePr/>
        </xdr:nvGraphicFramePr>
        <xdr:xfrm>
          <a:off x="228601" y="3286125"/>
          <a:ext cx="2359025" cy="172561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8" name="TextBox 47">
            <a:extLst>
              <a:ext uri="{FF2B5EF4-FFF2-40B4-BE49-F238E27FC236}">
                <a16:creationId xmlns:a16="http://schemas.microsoft.com/office/drawing/2014/main" id="{B7454413-E650-7DFA-5118-2D57A0270A28}"/>
              </a:ext>
            </a:extLst>
          </xdr:cNvPr>
          <xdr:cNvSpPr txBox="1"/>
        </xdr:nvSpPr>
        <xdr:spPr>
          <a:xfrm>
            <a:off x="811213" y="3031652"/>
            <a:ext cx="1233488" cy="1841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solidFill>
                  <a:srgbClr val="000000"/>
                </a:solidFill>
                <a:latin typeface="Calibri" panose="020F0502020204030204" pitchFamily="34" charset="0"/>
                <a:ea typeface="Calibri" panose="020F0502020204030204" pitchFamily="34" charset="0"/>
                <a:cs typeface="Calibri" panose="020F0502020204030204" pitchFamily="34" charset="0"/>
              </a:rPr>
              <a:t>Altman's Z Score</a:t>
            </a:r>
            <a:endParaRPr lang="en-US" sz="1050" b="1">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xnSp macro="">
        <xdr:nvCxnSpPr>
          <xdr:cNvPr id="49" name="Straight Connector 48">
            <a:extLst>
              <a:ext uri="{FF2B5EF4-FFF2-40B4-BE49-F238E27FC236}">
                <a16:creationId xmlns:a16="http://schemas.microsoft.com/office/drawing/2014/main" id="{8543A346-5E22-3425-5FE7-F209FDBD8EF4}"/>
              </a:ext>
            </a:extLst>
          </xdr:cNvPr>
          <xdr:cNvCxnSpPr/>
        </xdr:nvCxnSpPr>
        <xdr:spPr>
          <a:xfrm>
            <a:off x="365126" y="2976562"/>
            <a:ext cx="2063750" cy="0"/>
          </a:xfrm>
          <a:prstGeom prst="line">
            <a:avLst/>
          </a:prstGeom>
          <a:ln w="12700">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7</xdr:col>
      <xdr:colOff>52615</xdr:colOff>
      <xdr:row>3</xdr:row>
      <xdr:rowOff>109323</xdr:rowOff>
    </xdr:from>
    <xdr:to>
      <xdr:col>8</xdr:col>
      <xdr:colOff>507698</xdr:colOff>
      <xdr:row>7</xdr:row>
      <xdr:rowOff>62159</xdr:rowOff>
    </xdr:to>
    <xdr:pic>
      <xdr:nvPicPr>
        <xdr:cNvPr id="7" name="Picture 6" descr="AMD Logo PNG vector in SVG, PDF, AI, CDR format">
          <a:extLst>
            <a:ext uri="{FF2B5EF4-FFF2-40B4-BE49-F238E27FC236}">
              <a16:creationId xmlns:a16="http://schemas.microsoft.com/office/drawing/2014/main" id="{FE1E1062-87C2-42D4-887E-D2801AD27E8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383565" y="661773"/>
          <a:ext cx="1198033" cy="898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82551</xdr:colOff>
      <xdr:row>48</xdr:row>
      <xdr:rowOff>69850</xdr:rowOff>
    </xdr:from>
    <xdr:to>
      <xdr:col>8</xdr:col>
      <xdr:colOff>596900</xdr:colOff>
      <xdr:row>64</xdr:row>
      <xdr:rowOff>114300</xdr:rowOff>
    </xdr:to>
    <xdr:sp macro="" textlink="">
      <xdr:nvSpPr>
        <xdr:cNvPr id="8" name="TextBox 7">
          <a:extLst>
            <a:ext uri="{FF2B5EF4-FFF2-40B4-BE49-F238E27FC236}">
              <a16:creationId xmlns:a16="http://schemas.microsoft.com/office/drawing/2014/main" id="{42411EB9-883D-4534-9D93-5D5172E3D6E6}"/>
            </a:ext>
          </a:extLst>
        </xdr:cNvPr>
        <xdr:cNvSpPr txBox="1"/>
      </xdr:nvSpPr>
      <xdr:spPr>
        <a:xfrm>
          <a:off x="209551" y="8890000"/>
          <a:ext cx="7461249" cy="299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0000"/>
              </a:solidFill>
              <a:latin typeface="Calibri" panose="020F0502020204030204" pitchFamily="34" charset="0"/>
              <a:ea typeface="Calibri" panose="020F0502020204030204" pitchFamily="34" charset="0"/>
              <a:cs typeface="Calibri" panose="020F0502020204030204" pitchFamily="34" charset="0"/>
            </a:rPr>
            <a:t>Recent Updates</a:t>
          </a:r>
        </a:p>
        <a:p>
          <a:endParaRPr lang="en-US" sz="500" b="1">
            <a:solidFill>
              <a:srgbClr val="76B900"/>
            </a:solidFill>
            <a:latin typeface="Calibri" panose="020F0502020204030204" pitchFamily="34" charset="0"/>
            <a:ea typeface="Calibri" panose="020F0502020204030204" pitchFamily="34" charset="0"/>
            <a:cs typeface="Calibri" panose="020F0502020204030204" pitchFamily="34" charset="0"/>
          </a:endParaRPr>
        </a:p>
        <a:p>
          <a:pPr marL="171450" indent="-171450">
            <a:buFont typeface="Arial" panose="020B0604020202020204" pitchFamily="34" charset="0"/>
            <a:buChar char="•"/>
          </a:pPr>
          <a:r>
            <a:rPr lang="en-US" b="0"/>
            <a:t>On June 12’s Advancing AI 2025 event, AMD unveiled:</a:t>
          </a:r>
          <a:r>
            <a:rPr lang="en-US" b="0" baseline="0"/>
            <a:t> </a:t>
          </a:r>
          <a:r>
            <a:rPr lang="en-US" b="0"/>
            <a:t>The Instinct MI350 Series GPUs (MI350X and MI355X), offering 4× the generational AI performance and targeting hyperscalers like Meta, Oracle, and HPE.</a:t>
          </a:r>
          <a:r>
            <a:rPr lang="en-US" b="0" baseline="0"/>
            <a:t> </a:t>
          </a:r>
          <a:r>
            <a:rPr lang="en-US" b="0"/>
            <a:t>A new open rack-scale AI infrastructure roadmap ("Helios") powered by MI400 chips expected in 2026.</a:t>
          </a:r>
          <a:r>
            <a:rPr lang="en-US" b="0" baseline="0"/>
            <a:t> </a:t>
          </a:r>
        </a:p>
        <a:p>
          <a:pPr marL="171450" indent="-171450">
            <a:buFont typeface="Arial" panose="020B0604020202020204" pitchFamily="34" charset="0"/>
            <a:buChar char="•"/>
          </a:pPr>
          <a:r>
            <a:rPr lang="en-US" b="0"/>
            <a:t>AMD confirmed annual chip cadence: MI400 in 2026, MI500 in 2027.</a:t>
          </a:r>
        </a:p>
        <a:p>
          <a:pPr marL="171450" indent="-171450">
            <a:buFont typeface="Arial" panose="020B0604020202020204" pitchFamily="34" charset="0"/>
            <a:buChar char="•"/>
          </a:pPr>
          <a:r>
            <a:rPr lang="en-US"/>
            <a:t>AMD formed strong ties with AI startups (like Cohere and OpenAI) to accelerate development of its </a:t>
          </a:r>
          <a:r>
            <a:rPr lang="en-US" b="1"/>
            <a:t>ROCm software</a:t>
          </a:r>
          <a:r>
            <a:rPr lang="en-US"/>
            <a:t>, reducing port times to days.</a:t>
          </a:r>
        </a:p>
        <a:p>
          <a:pPr marL="171450" indent="-171450">
            <a:buFont typeface="Arial" panose="020B0604020202020204" pitchFamily="34" charset="0"/>
            <a:buChar char="•"/>
          </a:pPr>
          <a:r>
            <a:rPr lang="en-US" b="0"/>
            <a:t>A $10 B collaboration with HUMAIN </a:t>
          </a:r>
          <a:r>
            <a:rPr lang="en-US"/>
            <a:t>positions AMD as a key AI provider in the Middle East, along with UAE-based G42, enhancing regional market share.</a:t>
          </a:r>
        </a:p>
        <a:p>
          <a:pPr marL="171450" indent="-171450">
            <a:buFont typeface="Arial" panose="020B0604020202020204" pitchFamily="34" charset="0"/>
            <a:buChar char="•"/>
          </a:pPr>
          <a:r>
            <a:rPr lang="en-US"/>
            <a:t>U.S. export restrictions on AI chips to China could shave ~5% off AMD’s 2025 revenue, though the company believes long-term AI demand will offset short-term losses.</a:t>
          </a:r>
        </a:p>
        <a:p>
          <a:pPr marL="171450" indent="-171450">
            <a:buFont typeface="Arial" panose="020B0604020202020204" pitchFamily="34" charset="0"/>
            <a:buChar char="•"/>
          </a:pPr>
          <a:r>
            <a:rPr lang="en-US" b="0"/>
            <a:t>Q2 EPS consensus </a:t>
          </a:r>
          <a:r>
            <a:rPr lang="en-US"/>
            <a:t>was lowered (~$0.47) due to MI308-related charges. Some analysts, like KeyBanc’s Vinh, argue these might not be one‑time.</a:t>
          </a:r>
        </a:p>
        <a:p>
          <a:pPr marL="171450" indent="-171450">
            <a:buFont typeface="Arial" panose="020B0604020202020204" pitchFamily="34" charset="0"/>
            <a:buChar char="•"/>
          </a:pPr>
          <a:r>
            <a:rPr lang="en-US" b="0"/>
            <a:t>Q2 2025 revenue guidance</a:t>
          </a:r>
          <a:r>
            <a:rPr lang="en-US"/>
            <a:t>: $7.4 B (+27% YoY), despite a $700–800 M hit from U.S. export controls.</a:t>
          </a:r>
          <a:endParaRPr lang="en-US" b="0"/>
        </a:p>
        <a:p>
          <a:endParaRPr lang="en-US"/>
        </a:p>
        <a:p>
          <a:endParaRPr lang="en-US"/>
        </a:p>
        <a:p>
          <a:endParaRPr lang="en-US"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1891-21C0-44EC-92DF-F3351A883F3B}">
  <dimension ref="B2:I131"/>
  <sheetViews>
    <sheetView showGridLines="0" tabSelected="1" topLeftCell="A52" zoomScale="90" zoomScaleNormal="90" zoomScaleSheetLayoutView="100" workbookViewId="0">
      <selection activeCell="L124" sqref="L124"/>
    </sheetView>
  </sheetViews>
  <sheetFormatPr defaultRowHeight="14.5" x14ac:dyDescent="0.35"/>
  <cols>
    <col min="1" max="1" width="1.81640625" customWidth="1"/>
    <col min="2" max="2" width="35.6328125" customWidth="1"/>
    <col min="3" max="9" width="10.6328125" customWidth="1"/>
    <col min="10" max="10" width="1.81640625" customWidth="1"/>
  </cols>
  <sheetData>
    <row r="2" spans="2:9" s="20" customFormat="1" x14ac:dyDescent="0.35"/>
    <row r="6" spans="2:9" ht="31" x14ac:dyDescent="0.7">
      <c r="B6" s="21" t="str">
        <f>'Data Sheet'!C1</f>
        <v>Advanced Micro Devices Inc</v>
      </c>
    </row>
    <row r="7" spans="2:9" x14ac:dyDescent="0.35">
      <c r="B7" t="str">
        <f>CONCATENATE("(",'Data Sheet'!F1," | ",'Data Sheet'!H1," : ",'Data Sheet'!I1,")")</f>
        <v>(AMD | CUSIP Number : 7903107)</v>
      </c>
    </row>
    <row r="8" spans="2:9" ht="20" customHeight="1" x14ac:dyDescent="0.45">
      <c r="B8" s="22" t="str">
        <f>CONCATENATE(" ","USD "&amp;'Data Sheet'!L1)</f>
        <v xml:space="preserve"> USD 143.81</v>
      </c>
    </row>
    <row r="9" spans="2:9" x14ac:dyDescent="0.35">
      <c r="B9" s="12" t="s">
        <v>109</v>
      </c>
    </row>
    <row r="10" spans="2:9" ht="10" customHeight="1" x14ac:dyDescent="0.35">
      <c r="B10" s="23" t="s">
        <v>227</v>
      </c>
    </row>
    <row r="11" spans="2:9" ht="10" customHeight="1" thickBot="1" x14ac:dyDescent="0.4">
      <c r="B11" s="35" t="s">
        <v>18</v>
      </c>
      <c r="C11" s="24"/>
      <c r="D11" s="24"/>
      <c r="E11" s="24"/>
      <c r="F11" s="24"/>
      <c r="G11" s="24"/>
      <c r="H11" s="24"/>
      <c r="I11" s="24"/>
    </row>
    <row r="12" spans="2:9" ht="18.5" x14ac:dyDescent="0.45">
      <c r="B12" s="25" t="s">
        <v>125</v>
      </c>
    </row>
    <row r="13" spans="2:9" ht="14.5" customHeight="1" x14ac:dyDescent="0.35">
      <c r="B13" s="18" t="s">
        <v>226</v>
      </c>
      <c r="C13" s="18"/>
      <c r="D13" s="18"/>
      <c r="E13" s="18"/>
      <c r="F13" s="18"/>
      <c r="G13" s="18"/>
      <c r="H13" s="18"/>
      <c r="I13" s="18"/>
    </row>
    <row r="14" spans="2:9" x14ac:dyDescent="0.35">
      <c r="B14" s="18"/>
      <c r="C14" s="18"/>
      <c r="D14" s="18"/>
      <c r="E14" s="18"/>
      <c r="F14" s="18"/>
      <c r="G14" s="18"/>
      <c r="H14" s="18"/>
      <c r="I14" s="18"/>
    </row>
    <row r="15" spans="2:9" x14ac:dyDescent="0.35">
      <c r="B15" s="18"/>
      <c r="C15" s="18"/>
      <c r="D15" s="18"/>
      <c r="E15" s="18"/>
      <c r="F15" s="18"/>
      <c r="G15" s="18"/>
      <c r="H15" s="18"/>
      <c r="I15" s="18"/>
    </row>
    <row r="16" spans="2:9" x14ac:dyDescent="0.35">
      <c r="B16" s="18"/>
      <c r="C16" s="18"/>
      <c r="D16" s="18"/>
      <c r="E16" s="18"/>
      <c r="F16" s="18"/>
      <c r="G16" s="18"/>
      <c r="H16" s="18"/>
      <c r="I16" s="18"/>
    </row>
    <row r="17" spans="2:9" x14ac:dyDescent="0.35">
      <c r="B17" s="18"/>
      <c r="C17" s="18"/>
      <c r="D17" s="18"/>
      <c r="E17" s="18"/>
      <c r="F17" s="18"/>
      <c r="G17" s="18"/>
      <c r="H17" s="18"/>
      <c r="I17" s="18"/>
    </row>
    <row r="18" spans="2:9" x14ac:dyDescent="0.35">
      <c r="B18" s="18"/>
      <c r="C18" s="18"/>
      <c r="D18" s="18"/>
      <c r="E18" s="18"/>
      <c r="F18" s="18"/>
      <c r="G18" s="18"/>
      <c r="H18" s="18"/>
      <c r="I18" s="18"/>
    </row>
    <row r="19" spans="2:9" ht="3" customHeight="1" x14ac:dyDescent="0.35"/>
    <row r="20" spans="2:9" ht="18.5" x14ac:dyDescent="0.45">
      <c r="B20" s="26" t="s">
        <v>141</v>
      </c>
      <c r="C20" s="26"/>
    </row>
    <row r="21" spans="2:9" ht="5" customHeight="1" x14ac:dyDescent="0.35"/>
    <row r="66" spans="2:9" s="20" customFormat="1" x14ac:dyDescent="0.35"/>
    <row r="67" spans="2:9" s="20" customFormat="1" x14ac:dyDescent="0.35"/>
    <row r="69" spans="2:9" ht="23.5" x14ac:dyDescent="0.55000000000000004">
      <c r="B69" s="27" t="s">
        <v>126</v>
      </c>
    </row>
    <row r="71" spans="2:9" x14ac:dyDescent="0.35">
      <c r="B71" s="28" t="s">
        <v>111</v>
      </c>
      <c r="C71" s="28"/>
      <c r="D71" s="28"/>
      <c r="E71" s="28"/>
      <c r="F71" s="28"/>
      <c r="G71" s="28"/>
      <c r="H71" s="28"/>
      <c r="I71" s="28"/>
    </row>
    <row r="72" spans="2:9" x14ac:dyDescent="0.35">
      <c r="C72" s="10">
        <f>'Data Sheet'!F6</f>
        <v>43463</v>
      </c>
      <c r="D72" s="10">
        <f>'Data Sheet'!G6</f>
        <v>43827</v>
      </c>
      <c r="E72" s="10">
        <f>'Data Sheet'!H6</f>
        <v>44191</v>
      </c>
      <c r="F72" s="10">
        <f>'Data Sheet'!I6</f>
        <v>44555</v>
      </c>
      <c r="G72" s="10">
        <f>'Data Sheet'!J6</f>
        <v>44926</v>
      </c>
      <c r="H72" s="10">
        <f>'Data Sheet'!K6</f>
        <v>45290</v>
      </c>
      <c r="I72" s="10">
        <f>'Data Sheet'!L6</f>
        <v>45654</v>
      </c>
    </row>
    <row r="73" spans="2:9" x14ac:dyDescent="0.35">
      <c r="B73" t="s">
        <v>112</v>
      </c>
      <c r="C73" s="11">
        <f>'Data Sheet'!F32</f>
        <v>514</v>
      </c>
      <c r="D73" s="11">
        <f>'Data Sheet'!G32</f>
        <v>756</v>
      </c>
      <c r="E73" s="11">
        <f>'Data Sheet'!H32</f>
        <v>1575</v>
      </c>
      <c r="F73" s="11">
        <f>'Data Sheet'!I32</f>
        <v>3435</v>
      </c>
      <c r="G73" s="11">
        <f>'Data Sheet'!J32</f>
        <v>5504</v>
      </c>
      <c r="H73" s="11">
        <f>'Data Sheet'!K32</f>
        <v>4302</v>
      </c>
      <c r="I73" s="11">
        <f>'Data Sheet'!L32</f>
        <v>5420</v>
      </c>
    </row>
    <row r="74" spans="2:9" x14ac:dyDescent="0.35">
      <c r="B74" t="s">
        <v>113</v>
      </c>
      <c r="C74" s="11">
        <f>('Data Sheet'!F107+'Data Sheet'!E107)/2</f>
        <v>931</v>
      </c>
      <c r="D74" s="11">
        <f>('Data Sheet'!G107+'Data Sheet'!F107)/2</f>
        <v>2046.5</v>
      </c>
      <c r="E74" s="11">
        <f>('Data Sheet'!H107+'Data Sheet'!G107)/2</f>
        <v>4332</v>
      </c>
      <c r="F74" s="11">
        <f>('Data Sheet'!I107+'Data Sheet'!H107)/2</f>
        <v>6667</v>
      </c>
      <c r="G74" s="11">
        <f>('Data Sheet'!J107+'Data Sheet'!I107)/2</f>
        <v>31123.5</v>
      </c>
      <c r="H74" s="11">
        <f>('Data Sheet'!K107+'Data Sheet'!J107)/2</f>
        <v>55321</v>
      </c>
      <c r="I74" s="11">
        <f>('Data Sheet'!L107+'Data Sheet'!K107)/2</f>
        <v>56730</v>
      </c>
    </row>
    <row r="75" spans="2:9" x14ac:dyDescent="0.35">
      <c r="B75" s="29" t="s">
        <v>110</v>
      </c>
      <c r="C75" s="30">
        <f>C73/C74</f>
        <v>0.55209452201933407</v>
      </c>
      <c r="D75" s="30">
        <f t="shared" ref="D75:I75" si="0">D73/D74</f>
        <v>0.36941118983630589</v>
      </c>
      <c r="E75" s="30">
        <f t="shared" si="0"/>
        <v>0.36357340720221609</v>
      </c>
      <c r="F75" s="30">
        <f t="shared" si="0"/>
        <v>0.51522423878806056</v>
      </c>
      <c r="G75" s="30">
        <f t="shared" si="0"/>
        <v>0.17684386396131541</v>
      </c>
      <c r="H75" s="30">
        <f t="shared" si="0"/>
        <v>7.7764320963106232E-2</v>
      </c>
      <c r="I75" s="30">
        <f t="shared" si="0"/>
        <v>9.5540278512251012E-2</v>
      </c>
    </row>
    <row r="77" spans="2:9" x14ac:dyDescent="0.35">
      <c r="B77" s="28" t="s">
        <v>114</v>
      </c>
      <c r="C77" s="28"/>
      <c r="D77" s="28"/>
      <c r="E77" s="28"/>
      <c r="F77" s="28"/>
      <c r="G77" s="28"/>
      <c r="H77" s="28"/>
      <c r="I77" s="28"/>
    </row>
    <row r="78" spans="2:9" x14ac:dyDescent="0.35">
      <c r="C78" s="10">
        <f>C72</f>
        <v>43463</v>
      </c>
      <c r="D78" s="10">
        <f t="shared" ref="D78:I78" si="1">D72</f>
        <v>43827</v>
      </c>
      <c r="E78" s="10">
        <f t="shared" si="1"/>
        <v>44191</v>
      </c>
      <c r="F78" s="10">
        <f t="shared" si="1"/>
        <v>44555</v>
      </c>
      <c r="G78" s="10">
        <f t="shared" si="1"/>
        <v>44926</v>
      </c>
      <c r="H78" s="10">
        <f t="shared" si="1"/>
        <v>45290</v>
      </c>
      <c r="I78" s="10">
        <f t="shared" si="1"/>
        <v>45654</v>
      </c>
    </row>
    <row r="79" spans="2:9" x14ac:dyDescent="0.35">
      <c r="B79" t="str">
        <f>B73</f>
        <v>Net Profit</v>
      </c>
      <c r="C79" s="11">
        <f t="shared" ref="C79:I79" si="2">C73</f>
        <v>514</v>
      </c>
      <c r="D79" s="11">
        <f t="shared" si="2"/>
        <v>756</v>
      </c>
      <c r="E79" s="11">
        <f t="shared" si="2"/>
        <v>1575</v>
      </c>
      <c r="F79" s="11">
        <f t="shared" si="2"/>
        <v>3435</v>
      </c>
      <c r="G79" s="11">
        <f t="shared" si="2"/>
        <v>5504</v>
      </c>
      <c r="H79" s="11">
        <f t="shared" si="2"/>
        <v>4302</v>
      </c>
      <c r="I79" s="11">
        <f t="shared" si="2"/>
        <v>5420</v>
      </c>
    </row>
    <row r="80" spans="2:9" x14ac:dyDescent="0.35">
      <c r="B80" t="s">
        <v>115</v>
      </c>
      <c r="C80" s="11">
        <f>'Data Sheet'!F9</f>
        <v>6480</v>
      </c>
      <c r="D80" s="11">
        <f>'Data Sheet'!G9</f>
        <v>6731</v>
      </c>
      <c r="E80" s="11">
        <f>'Data Sheet'!H9</f>
        <v>9763</v>
      </c>
      <c r="F80" s="11">
        <f>'Data Sheet'!I9</f>
        <v>16434</v>
      </c>
      <c r="G80" s="11">
        <f>'Data Sheet'!J9</f>
        <v>23601</v>
      </c>
      <c r="H80" s="11">
        <f>'Data Sheet'!K9</f>
        <v>22680</v>
      </c>
      <c r="I80" s="11">
        <f>'Data Sheet'!L9</f>
        <v>25785</v>
      </c>
    </row>
    <row r="81" spans="2:9" x14ac:dyDescent="0.35">
      <c r="B81" s="29" t="s">
        <v>116</v>
      </c>
      <c r="C81" s="30">
        <f t="shared" ref="C81:H81" si="3">C79/C80</f>
        <v>7.9320987654320982E-2</v>
      </c>
      <c r="D81" s="30">
        <f t="shared" si="3"/>
        <v>0.1123161491606002</v>
      </c>
      <c r="E81" s="30">
        <f t="shared" si="3"/>
        <v>0.16132336372016798</v>
      </c>
      <c r="F81" s="30">
        <f t="shared" si="3"/>
        <v>0.20901788974078131</v>
      </c>
      <c r="G81" s="30">
        <f t="shared" si="3"/>
        <v>0.23321045718401762</v>
      </c>
      <c r="H81" s="30">
        <f t="shared" si="3"/>
        <v>0.18968253968253967</v>
      </c>
      <c r="I81" s="30">
        <f>I79/I80</f>
        <v>0.21019972852433585</v>
      </c>
    </row>
    <row r="83" spans="2:9" x14ac:dyDescent="0.35">
      <c r="B83" t="str">
        <f>B80</f>
        <v>Revenue</v>
      </c>
      <c r="C83" s="11">
        <f>C80</f>
        <v>6480</v>
      </c>
      <c r="D83" s="11">
        <f t="shared" ref="D83:I83" si="4">D80</f>
        <v>6731</v>
      </c>
      <c r="E83" s="11">
        <f t="shared" si="4"/>
        <v>9763</v>
      </c>
      <c r="F83" s="11">
        <f t="shared" si="4"/>
        <v>16434</v>
      </c>
      <c r="G83" s="11">
        <f t="shared" si="4"/>
        <v>23601</v>
      </c>
      <c r="H83" s="11">
        <f t="shared" si="4"/>
        <v>22680</v>
      </c>
      <c r="I83" s="11">
        <f t="shared" si="4"/>
        <v>25785</v>
      </c>
    </row>
    <row r="84" spans="2:9" x14ac:dyDescent="0.35">
      <c r="B84" t="s">
        <v>117</v>
      </c>
      <c r="C84" s="11">
        <f>('Data Sheet'!F94+'Data Sheet'!E94)/2</f>
        <v>4054</v>
      </c>
      <c r="D84" s="11">
        <f>('Data Sheet'!G94+'Data Sheet'!F94)/2</f>
        <v>5292</v>
      </c>
      <c r="E84" s="11">
        <f>('Data Sheet'!H94+'Data Sheet'!G94)/2</f>
        <v>7495</v>
      </c>
      <c r="F84" s="11">
        <f>('Data Sheet'!I94+'Data Sheet'!H94)/2</f>
        <v>10690.5</v>
      </c>
      <c r="G84" s="11">
        <f>('Data Sheet'!J94+'Data Sheet'!I94)/2</f>
        <v>39999.5</v>
      </c>
      <c r="H84" s="11">
        <f>('Data Sheet'!K94+'Data Sheet'!J94)/2</f>
        <v>67732.5</v>
      </c>
      <c r="I84" s="11">
        <f>('Data Sheet'!L94+'Data Sheet'!K94)/2</f>
        <v>68555.5</v>
      </c>
    </row>
    <row r="85" spans="2:9" x14ac:dyDescent="0.35">
      <c r="B85" s="29" t="s">
        <v>118</v>
      </c>
      <c r="C85" s="31">
        <f t="shared" ref="C85" si="5">C83/C84</f>
        <v>1.5984213122841637</v>
      </c>
      <c r="D85" s="31">
        <f t="shared" ref="D85" si="6">D83/D84</f>
        <v>1.2719198790627362</v>
      </c>
      <c r="E85" s="31">
        <f t="shared" ref="E85" si="7">E83/E84</f>
        <v>1.3026017344896599</v>
      </c>
      <c r="F85" s="31">
        <f t="shared" ref="F85" si="8">F83/F84</f>
        <v>1.5372527009962116</v>
      </c>
      <c r="G85" s="31">
        <f t="shared" ref="G85" si="9">G83/G84</f>
        <v>0.59003237540469256</v>
      </c>
      <c r="H85" s="31">
        <f t="shared" ref="H85" si="10">H83/H84</f>
        <v>0.33484663935333853</v>
      </c>
      <c r="I85" s="31">
        <f>I83/I84</f>
        <v>0.37611861922092321</v>
      </c>
    </row>
    <row r="87" spans="2:9" x14ac:dyDescent="0.35">
      <c r="B87" t="str">
        <f>B84</f>
        <v>Average Total Asset</v>
      </c>
      <c r="C87" s="11">
        <f>C84</f>
        <v>4054</v>
      </c>
      <c r="D87" s="11">
        <f t="shared" ref="D87:I87" si="11">D84</f>
        <v>5292</v>
      </c>
      <c r="E87" s="11">
        <f t="shared" si="11"/>
        <v>7495</v>
      </c>
      <c r="F87" s="11">
        <f t="shared" si="11"/>
        <v>10690.5</v>
      </c>
      <c r="G87" s="11">
        <f t="shared" si="11"/>
        <v>39999.5</v>
      </c>
      <c r="H87" s="11">
        <f t="shared" si="11"/>
        <v>67732.5</v>
      </c>
      <c r="I87" s="11">
        <f t="shared" si="11"/>
        <v>68555.5</v>
      </c>
    </row>
    <row r="88" spans="2:9" x14ac:dyDescent="0.35">
      <c r="B88" t="str">
        <f>B74</f>
        <v>Average Shareholder's Equity</v>
      </c>
      <c r="C88" s="11">
        <f>C74</f>
        <v>931</v>
      </c>
      <c r="D88" s="11">
        <f t="shared" ref="D88:I88" si="12">D74</f>
        <v>2046.5</v>
      </c>
      <c r="E88" s="11">
        <f t="shared" si="12"/>
        <v>4332</v>
      </c>
      <c r="F88" s="11">
        <f t="shared" si="12"/>
        <v>6667</v>
      </c>
      <c r="G88" s="11">
        <f t="shared" si="12"/>
        <v>31123.5</v>
      </c>
      <c r="H88" s="11">
        <f t="shared" si="12"/>
        <v>55321</v>
      </c>
      <c r="I88" s="11">
        <f t="shared" si="12"/>
        <v>56730</v>
      </c>
    </row>
    <row r="89" spans="2:9" x14ac:dyDescent="0.35">
      <c r="B89" s="29" t="s">
        <v>119</v>
      </c>
      <c r="C89" s="31">
        <f t="shared" ref="C89" si="13">C87/C88</f>
        <v>4.3544575725026853</v>
      </c>
      <c r="D89" s="31">
        <f t="shared" ref="D89" si="14">D87/D88</f>
        <v>2.5858783288541414</v>
      </c>
      <c r="E89" s="31">
        <f t="shared" ref="E89" si="15">E87/E88</f>
        <v>1.7301477377654664</v>
      </c>
      <c r="F89" s="31">
        <f t="shared" ref="F89" si="16">F87/F88</f>
        <v>1.6034948252587371</v>
      </c>
      <c r="G89" s="31">
        <f t="shared" ref="G89" si="17">G87/G88</f>
        <v>1.2851864346876154</v>
      </c>
      <c r="H89" s="31">
        <f t="shared" ref="H89" si="18">H87/H88</f>
        <v>1.2243542235317511</v>
      </c>
      <c r="I89" s="31">
        <f>I87/I88</f>
        <v>1.2084523179975322</v>
      </c>
    </row>
    <row r="91" spans="2:9" x14ac:dyDescent="0.35">
      <c r="B91" s="29" t="s">
        <v>120</v>
      </c>
      <c r="C91" s="30">
        <f t="shared" ref="C91:H91" si="19">C89*C85*C81</f>
        <v>0.55209452201933396</v>
      </c>
      <c r="D91" s="30">
        <f t="shared" si="19"/>
        <v>0.36941118983630589</v>
      </c>
      <c r="E91" s="30">
        <f t="shared" si="19"/>
        <v>0.36357340720221615</v>
      </c>
      <c r="F91" s="30">
        <f t="shared" si="19"/>
        <v>0.51522423878806067</v>
      </c>
      <c r="G91" s="30">
        <f t="shared" si="19"/>
        <v>0.17684386396131538</v>
      </c>
      <c r="H91" s="30">
        <f t="shared" si="19"/>
        <v>7.7764320963106232E-2</v>
      </c>
      <c r="I91" s="30">
        <f>I89*I85*I81</f>
        <v>9.5540278512251012E-2</v>
      </c>
    </row>
    <row r="93" spans="2:9" x14ac:dyDescent="0.35">
      <c r="B93" s="28" t="s">
        <v>123</v>
      </c>
      <c r="C93" s="28"/>
      <c r="D93" s="28"/>
      <c r="E93" s="28"/>
      <c r="F93" s="28"/>
      <c r="G93" s="28"/>
      <c r="H93" s="28"/>
      <c r="I93" s="28"/>
    </row>
    <row r="94" spans="2:9" x14ac:dyDescent="0.35">
      <c r="C94" s="10">
        <f>C72</f>
        <v>43463</v>
      </c>
      <c r="D94" s="10">
        <f t="shared" ref="D94:I94" si="20">D72</f>
        <v>43827</v>
      </c>
      <c r="E94" s="10">
        <f t="shared" si="20"/>
        <v>44191</v>
      </c>
      <c r="F94" s="10">
        <f t="shared" si="20"/>
        <v>44555</v>
      </c>
      <c r="G94" s="10">
        <f t="shared" si="20"/>
        <v>44926</v>
      </c>
      <c r="H94" s="10">
        <f t="shared" si="20"/>
        <v>45290</v>
      </c>
      <c r="I94" s="10">
        <f t="shared" si="20"/>
        <v>45654</v>
      </c>
    </row>
    <row r="95" spans="2:9" x14ac:dyDescent="0.35">
      <c r="B95" t="str">
        <f>B79</f>
        <v>Net Profit</v>
      </c>
      <c r="C95" s="11">
        <f t="shared" ref="C95:I95" si="21">C79</f>
        <v>514</v>
      </c>
      <c r="D95" s="11">
        <f t="shared" si="21"/>
        <v>756</v>
      </c>
      <c r="E95" s="11">
        <f t="shared" si="21"/>
        <v>1575</v>
      </c>
      <c r="F95" s="11">
        <f t="shared" si="21"/>
        <v>3435</v>
      </c>
      <c r="G95" s="11">
        <f t="shared" si="21"/>
        <v>5504</v>
      </c>
      <c r="H95" s="11">
        <f t="shared" si="21"/>
        <v>4302</v>
      </c>
      <c r="I95" s="11">
        <f t="shared" si="21"/>
        <v>5420</v>
      </c>
    </row>
    <row r="96" spans="2:9" x14ac:dyDescent="0.35">
      <c r="B96" t="str">
        <f>B87</f>
        <v>Average Total Asset</v>
      </c>
      <c r="C96" s="11">
        <f t="shared" ref="C96:I96" si="22">C87</f>
        <v>4054</v>
      </c>
      <c r="D96" s="11">
        <f t="shared" si="22"/>
        <v>5292</v>
      </c>
      <c r="E96" s="11">
        <f t="shared" si="22"/>
        <v>7495</v>
      </c>
      <c r="F96" s="11">
        <f t="shared" si="22"/>
        <v>10690.5</v>
      </c>
      <c r="G96" s="11">
        <f t="shared" si="22"/>
        <v>39999.5</v>
      </c>
      <c r="H96" s="11">
        <f t="shared" si="22"/>
        <v>67732.5</v>
      </c>
      <c r="I96" s="11">
        <f t="shared" si="22"/>
        <v>68555.5</v>
      </c>
    </row>
    <row r="97" spans="2:9" x14ac:dyDescent="0.35">
      <c r="B97" s="29" t="str">
        <f>B93</f>
        <v>Return on Asset (ROA)</v>
      </c>
      <c r="C97" s="30">
        <f>C95/C96</f>
        <v>0.1267883571780957</v>
      </c>
      <c r="D97" s="30">
        <f t="shared" ref="D97" si="23">D95/D96</f>
        <v>0.14285714285714285</v>
      </c>
      <c r="E97" s="30">
        <f t="shared" ref="E97" si="24">E95/E96</f>
        <v>0.21014009339559706</v>
      </c>
      <c r="F97" s="30">
        <f t="shared" ref="F97" si="25">F95/F96</f>
        <v>0.32131331556054443</v>
      </c>
      <c r="G97" s="30">
        <f t="shared" ref="G97" si="26">G95/G96</f>
        <v>0.13760172002150026</v>
      </c>
      <c r="H97" s="30">
        <f t="shared" ref="H97" si="27">H95/H96</f>
        <v>6.3514560956704685E-2</v>
      </c>
      <c r="I97" s="30">
        <f t="shared" ref="I97" si="28">I95/I96</f>
        <v>7.9060031653186105E-2</v>
      </c>
    </row>
    <row r="99" spans="2:9" x14ac:dyDescent="0.35">
      <c r="B99" s="28" t="s">
        <v>121</v>
      </c>
      <c r="C99" s="28"/>
      <c r="D99" s="28"/>
      <c r="E99" s="28"/>
      <c r="F99" s="28"/>
      <c r="G99" s="28"/>
      <c r="H99" s="28"/>
      <c r="I99" s="28"/>
    </row>
    <row r="100" spans="2:9" x14ac:dyDescent="0.35">
      <c r="C100" s="10">
        <f>C94</f>
        <v>43463</v>
      </c>
      <c r="D100" s="10">
        <f t="shared" ref="D100:I100" si="29">D94</f>
        <v>43827</v>
      </c>
      <c r="E100" s="10">
        <f t="shared" si="29"/>
        <v>44191</v>
      </c>
      <c r="F100" s="10">
        <f t="shared" si="29"/>
        <v>44555</v>
      </c>
      <c r="G100" s="10">
        <f t="shared" si="29"/>
        <v>44926</v>
      </c>
      <c r="H100" s="10">
        <f t="shared" si="29"/>
        <v>45290</v>
      </c>
      <c r="I100" s="10">
        <f t="shared" si="29"/>
        <v>45654</v>
      </c>
    </row>
    <row r="101" spans="2:9" x14ac:dyDescent="0.35">
      <c r="B101" t="str">
        <f>B95</f>
        <v>Net Profit</v>
      </c>
      <c r="C101" s="11">
        <f t="shared" ref="C101:I101" si="30">C95</f>
        <v>514</v>
      </c>
      <c r="D101" s="11">
        <f t="shared" si="30"/>
        <v>756</v>
      </c>
      <c r="E101" s="11">
        <f t="shared" si="30"/>
        <v>1575</v>
      </c>
      <c r="F101" s="11">
        <f t="shared" si="30"/>
        <v>3435</v>
      </c>
      <c r="G101" s="11">
        <f t="shared" si="30"/>
        <v>5504</v>
      </c>
      <c r="H101" s="11">
        <f t="shared" si="30"/>
        <v>4302</v>
      </c>
      <c r="I101" s="11">
        <f t="shared" si="30"/>
        <v>5420</v>
      </c>
    </row>
    <row r="102" spans="2:9" x14ac:dyDescent="0.35">
      <c r="B102" t="str">
        <f>B83</f>
        <v>Revenue</v>
      </c>
      <c r="C102" s="11">
        <f t="shared" ref="C102:I102" si="31">C83</f>
        <v>6480</v>
      </c>
      <c r="D102" s="11">
        <f t="shared" si="31"/>
        <v>6731</v>
      </c>
      <c r="E102" s="11">
        <f t="shared" si="31"/>
        <v>9763</v>
      </c>
      <c r="F102" s="11">
        <f t="shared" si="31"/>
        <v>16434</v>
      </c>
      <c r="G102" s="11">
        <f t="shared" si="31"/>
        <v>23601</v>
      </c>
      <c r="H102" s="11">
        <f t="shared" si="31"/>
        <v>22680</v>
      </c>
      <c r="I102" s="11">
        <f t="shared" si="31"/>
        <v>25785</v>
      </c>
    </row>
    <row r="103" spans="2:9" x14ac:dyDescent="0.35">
      <c r="B103" s="29" t="s">
        <v>116</v>
      </c>
      <c r="C103" s="30">
        <f t="shared" ref="C103" si="32">C101/C102</f>
        <v>7.9320987654320982E-2</v>
      </c>
      <c r="D103" s="30">
        <f t="shared" ref="D103" si="33">D101/D102</f>
        <v>0.1123161491606002</v>
      </c>
      <c r="E103" s="30">
        <f t="shared" ref="E103" si="34">E101/E102</f>
        <v>0.16132336372016798</v>
      </c>
      <c r="F103" s="30">
        <f t="shared" ref="F103" si="35">F101/F102</f>
        <v>0.20901788974078131</v>
      </c>
      <c r="G103" s="30">
        <f t="shared" ref="G103" si="36">G101/G102</f>
        <v>0.23321045718401762</v>
      </c>
      <c r="H103" s="30">
        <f t="shared" ref="H103" si="37">H101/H102</f>
        <v>0.18968253968253967</v>
      </c>
      <c r="I103" s="30">
        <f>I101/I102</f>
        <v>0.21019972852433585</v>
      </c>
    </row>
    <row r="105" spans="2:9" x14ac:dyDescent="0.35">
      <c r="B105" t="str">
        <f>B102</f>
        <v>Revenue</v>
      </c>
      <c r="C105" s="11">
        <f t="shared" ref="C105:I105" si="38">C102</f>
        <v>6480</v>
      </c>
      <c r="D105" s="11">
        <f t="shared" si="38"/>
        <v>6731</v>
      </c>
      <c r="E105" s="11">
        <f t="shared" si="38"/>
        <v>9763</v>
      </c>
      <c r="F105" s="11">
        <f t="shared" si="38"/>
        <v>16434</v>
      </c>
      <c r="G105" s="11">
        <f t="shared" si="38"/>
        <v>23601</v>
      </c>
      <c r="H105" s="11">
        <f t="shared" si="38"/>
        <v>22680</v>
      </c>
      <c r="I105" s="11">
        <f t="shared" si="38"/>
        <v>25785</v>
      </c>
    </row>
    <row r="106" spans="2:9" x14ac:dyDescent="0.35">
      <c r="B106" t="str">
        <f>B96</f>
        <v>Average Total Asset</v>
      </c>
      <c r="C106" s="11">
        <f t="shared" ref="C106:I106" si="39">C96</f>
        <v>4054</v>
      </c>
      <c r="D106" s="11">
        <f t="shared" si="39"/>
        <v>5292</v>
      </c>
      <c r="E106" s="11">
        <f t="shared" si="39"/>
        <v>7495</v>
      </c>
      <c r="F106" s="11">
        <f t="shared" si="39"/>
        <v>10690.5</v>
      </c>
      <c r="G106" s="11">
        <f t="shared" si="39"/>
        <v>39999.5</v>
      </c>
      <c r="H106" s="11">
        <f t="shared" si="39"/>
        <v>67732.5</v>
      </c>
      <c r="I106" s="11">
        <f t="shared" si="39"/>
        <v>68555.5</v>
      </c>
    </row>
    <row r="107" spans="2:9" x14ac:dyDescent="0.35">
      <c r="B107" s="29" t="s">
        <v>118</v>
      </c>
      <c r="C107" s="31">
        <f t="shared" ref="C107" si="40">C105/C106</f>
        <v>1.5984213122841637</v>
      </c>
      <c r="D107" s="31">
        <f t="shared" ref="D107" si="41">D105/D106</f>
        <v>1.2719198790627362</v>
      </c>
      <c r="E107" s="31">
        <f t="shared" ref="E107" si="42">E105/E106</f>
        <v>1.3026017344896599</v>
      </c>
      <c r="F107" s="31">
        <f t="shared" ref="F107" si="43">F105/F106</f>
        <v>1.5372527009962116</v>
      </c>
      <c r="G107" s="31">
        <f t="shared" ref="G107" si="44">G105/G106</f>
        <v>0.59003237540469256</v>
      </c>
      <c r="H107" s="31">
        <f t="shared" ref="H107" si="45">H105/H106</f>
        <v>0.33484663935333853</v>
      </c>
      <c r="I107" s="31">
        <f>I105/I106</f>
        <v>0.37611861922092321</v>
      </c>
    </row>
    <row r="109" spans="2:9" x14ac:dyDescent="0.35">
      <c r="B109" s="29" t="s">
        <v>122</v>
      </c>
      <c r="C109" s="30">
        <f>C103*C107</f>
        <v>0.1267883571780957</v>
      </c>
      <c r="D109" s="30">
        <f t="shared" ref="D109:I109" si="46">D103*D107</f>
        <v>0.14285714285714285</v>
      </c>
      <c r="E109" s="30">
        <f t="shared" si="46"/>
        <v>0.21014009339559708</v>
      </c>
      <c r="F109" s="30">
        <f t="shared" si="46"/>
        <v>0.32131331556054443</v>
      </c>
      <c r="G109" s="30">
        <f t="shared" si="46"/>
        <v>0.13760172002150026</v>
      </c>
      <c r="H109" s="30">
        <f t="shared" si="46"/>
        <v>6.3514560956704685E-2</v>
      </c>
      <c r="I109" s="30">
        <f t="shared" si="46"/>
        <v>7.9060031653186105E-2</v>
      </c>
    </row>
    <row r="110" spans="2:9" x14ac:dyDescent="0.35">
      <c r="B110" s="9"/>
      <c r="C110" s="13"/>
      <c r="D110" s="13"/>
      <c r="E110" s="13"/>
      <c r="F110" s="13"/>
      <c r="G110" s="13"/>
      <c r="H110" s="13"/>
      <c r="I110" s="13"/>
    </row>
    <row r="111" spans="2:9" x14ac:dyDescent="0.35">
      <c r="B111" s="9"/>
      <c r="C111" s="13"/>
      <c r="D111" s="13"/>
      <c r="E111" s="13"/>
      <c r="F111" s="13"/>
      <c r="G111" s="13"/>
      <c r="H111" s="13"/>
      <c r="I111" s="13"/>
    </row>
    <row r="112" spans="2:9" x14ac:dyDescent="0.35">
      <c r="B112" s="9"/>
      <c r="C112" s="13"/>
      <c r="D112" s="13"/>
      <c r="E112" s="13"/>
      <c r="F112" s="13"/>
      <c r="G112" s="13"/>
      <c r="H112" s="13"/>
      <c r="I112" s="13"/>
    </row>
    <row r="113" spans="2:9" x14ac:dyDescent="0.35">
      <c r="B113" s="9"/>
      <c r="C113" s="13"/>
      <c r="D113" s="13"/>
      <c r="E113" s="13"/>
      <c r="F113" s="13"/>
      <c r="G113" s="13"/>
      <c r="H113" s="13"/>
      <c r="I113" s="13"/>
    </row>
    <row r="114" spans="2:9" x14ac:dyDescent="0.35">
      <c r="B114" s="9"/>
      <c r="C114" s="13"/>
      <c r="D114" s="13"/>
      <c r="E114" s="13"/>
      <c r="F114" s="13"/>
      <c r="G114" s="13"/>
      <c r="H114" s="13"/>
      <c r="I114" s="13"/>
    </row>
    <row r="115" spans="2:9" x14ac:dyDescent="0.35">
      <c r="B115" s="9"/>
      <c r="C115" s="13"/>
      <c r="D115" s="13"/>
      <c r="E115" s="13"/>
      <c r="F115" s="13"/>
      <c r="G115" s="13"/>
      <c r="H115" s="13"/>
      <c r="I115" s="13"/>
    </row>
    <row r="116" spans="2:9" x14ac:dyDescent="0.35">
      <c r="B116" s="9"/>
      <c r="C116" s="13"/>
      <c r="D116" s="13"/>
      <c r="E116" s="13"/>
      <c r="F116" s="13"/>
      <c r="G116" s="13"/>
      <c r="H116" s="13"/>
      <c r="I116" s="13"/>
    </row>
    <row r="117" spans="2:9" x14ac:dyDescent="0.35">
      <c r="B117" s="9"/>
      <c r="C117" s="13"/>
      <c r="D117" s="13"/>
      <c r="E117" s="13"/>
      <c r="F117" s="13"/>
      <c r="G117" s="13"/>
      <c r="H117" s="13"/>
      <c r="I117" s="13"/>
    </row>
    <row r="118" spans="2:9" x14ac:dyDescent="0.35">
      <c r="B118" s="9"/>
      <c r="C118" s="13"/>
      <c r="D118" s="13"/>
      <c r="E118" s="13"/>
      <c r="F118" s="13"/>
      <c r="G118" s="13"/>
      <c r="H118" s="13"/>
      <c r="I118" s="13"/>
    </row>
    <row r="119" spans="2:9" x14ac:dyDescent="0.35">
      <c r="B119" s="9"/>
      <c r="C119" s="13"/>
      <c r="D119" s="13"/>
      <c r="E119" s="13"/>
      <c r="F119" s="13"/>
      <c r="G119" s="13"/>
      <c r="H119" s="13"/>
      <c r="I119" s="13"/>
    </row>
    <row r="120" spans="2:9" x14ac:dyDescent="0.35">
      <c r="B120" s="9"/>
      <c r="C120" s="13"/>
      <c r="D120" s="13"/>
      <c r="E120" s="13"/>
      <c r="F120" s="13"/>
      <c r="G120" s="13"/>
      <c r="H120" s="13"/>
      <c r="I120" s="13"/>
    </row>
    <row r="121" spans="2:9" x14ac:dyDescent="0.35">
      <c r="B121" s="9"/>
      <c r="C121" s="13"/>
      <c r="D121" s="13"/>
      <c r="E121" s="13"/>
      <c r="F121" s="13"/>
      <c r="G121" s="13"/>
      <c r="H121" s="13"/>
      <c r="I121" s="13"/>
    </row>
    <row r="122" spans="2:9" x14ac:dyDescent="0.35">
      <c r="B122" s="9"/>
      <c r="C122" s="13"/>
      <c r="D122" s="13"/>
      <c r="E122" s="13"/>
      <c r="F122" s="13"/>
      <c r="G122" s="13"/>
      <c r="H122" s="13"/>
      <c r="I122" s="13"/>
    </row>
    <row r="123" spans="2:9" x14ac:dyDescent="0.35">
      <c r="B123" s="9"/>
      <c r="C123" s="13"/>
      <c r="D123" s="13"/>
      <c r="E123" s="13"/>
      <c r="F123" s="13"/>
      <c r="G123" s="13"/>
      <c r="H123" s="13"/>
      <c r="I123" s="13"/>
    </row>
    <row r="124" spans="2:9" x14ac:dyDescent="0.35">
      <c r="B124" s="9"/>
      <c r="C124" s="13"/>
      <c r="D124" s="13"/>
      <c r="E124" s="13"/>
      <c r="F124" s="13"/>
      <c r="G124" s="13"/>
      <c r="H124" s="13"/>
      <c r="I124" s="13"/>
    </row>
    <row r="125" spans="2:9" x14ac:dyDescent="0.35">
      <c r="B125" s="9"/>
      <c r="C125" s="13"/>
      <c r="D125" s="13"/>
      <c r="E125" s="13"/>
      <c r="F125" s="13"/>
      <c r="G125" s="13"/>
      <c r="H125" s="13"/>
      <c r="I125" s="13"/>
    </row>
    <row r="126" spans="2:9" x14ac:dyDescent="0.35">
      <c r="B126" s="9"/>
      <c r="C126" s="13"/>
      <c r="D126" s="13"/>
      <c r="E126" s="13"/>
      <c r="F126" s="13"/>
      <c r="G126" s="13"/>
      <c r="H126" s="13"/>
      <c r="I126" s="13"/>
    </row>
    <row r="127" spans="2:9" x14ac:dyDescent="0.35">
      <c r="B127" s="9"/>
      <c r="C127" s="13"/>
      <c r="D127" s="13"/>
      <c r="E127" s="13"/>
      <c r="F127" s="13"/>
      <c r="G127" s="13"/>
      <c r="H127" s="13"/>
      <c r="I127" s="13"/>
    </row>
    <row r="128" spans="2:9" x14ac:dyDescent="0.35">
      <c r="B128" s="9"/>
      <c r="C128" s="13"/>
      <c r="D128" s="13"/>
      <c r="E128" s="13"/>
      <c r="F128" s="13"/>
      <c r="G128" s="13"/>
      <c r="H128" s="13"/>
      <c r="I128" s="13"/>
    </row>
    <row r="129" spans="2:9" x14ac:dyDescent="0.35">
      <c r="B129" s="9"/>
      <c r="C129" s="13"/>
      <c r="D129" s="13"/>
      <c r="E129" s="13"/>
      <c r="F129" s="13"/>
      <c r="G129" s="13"/>
      <c r="H129" s="13"/>
      <c r="I129" s="13"/>
    </row>
    <row r="130" spans="2:9" x14ac:dyDescent="0.35">
      <c r="B130" s="9"/>
      <c r="C130" s="13"/>
      <c r="D130" s="13"/>
      <c r="E130" s="13"/>
      <c r="F130" s="13"/>
      <c r="G130" s="13"/>
      <c r="H130" s="13"/>
      <c r="I130" s="13"/>
    </row>
    <row r="131" spans="2:9" s="20" customFormat="1" x14ac:dyDescent="0.35"/>
  </sheetData>
  <mergeCells count="6">
    <mergeCell ref="B13:I18"/>
    <mergeCell ref="B71:I71"/>
    <mergeCell ref="B77:I77"/>
    <mergeCell ref="B93:I93"/>
    <mergeCell ref="B99:I99"/>
    <mergeCell ref="B20:C20"/>
  </mergeCells>
  <printOptions horizontalCentered="1" verticalCentered="1"/>
  <pageMargins left="0.25" right="0.25" top="0.75" bottom="0.75" header="0.3" footer="0.3"/>
  <pageSetup scale="70" orientation="portrait" r:id="rId1"/>
  <rowBreaks count="1" manualBreakCount="1">
    <brk id="66"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E142B-4D32-4095-AA80-2FB23EB5B665}">
  <dimension ref="B2:I110"/>
  <sheetViews>
    <sheetView showGridLines="0" zoomScale="70" zoomScaleNormal="70" zoomScaleSheetLayoutView="80" workbookViewId="0">
      <selection activeCell="N14" sqref="N14"/>
    </sheetView>
  </sheetViews>
  <sheetFormatPr defaultRowHeight="14.5" x14ac:dyDescent="0.35"/>
  <cols>
    <col min="1" max="1" width="1.81640625" customWidth="1"/>
    <col min="2" max="2" width="35.6328125" customWidth="1"/>
    <col min="3" max="9" width="10.6328125" customWidth="1"/>
    <col min="10" max="10" width="1.81640625" customWidth="1"/>
  </cols>
  <sheetData>
    <row r="2" spans="2:9" s="20" customFormat="1" x14ac:dyDescent="0.35"/>
    <row r="6" spans="2:9" ht="31" x14ac:dyDescent="0.7">
      <c r="B6" s="21" t="str">
        <f>'Data Sheet'!C1</f>
        <v>Advanced Micro Devices Inc</v>
      </c>
    </row>
    <row r="7" spans="2:9" x14ac:dyDescent="0.35">
      <c r="B7" t="str">
        <f>CONCATENATE("(",'Data Sheet'!F1," | ",'Data Sheet'!H1," : ",'Data Sheet'!I1,")")</f>
        <v>(AMD | CUSIP Number : 7903107)</v>
      </c>
    </row>
    <row r="8" spans="2:9" ht="20" customHeight="1" x14ac:dyDescent="0.45">
      <c r="B8" s="22" t="str">
        <f>CONCATENATE(" ","USD "&amp;'Data Sheet'!L1)</f>
        <v xml:space="preserve"> USD 143.81</v>
      </c>
    </row>
    <row r="9" spans="2:9" x14ac:dyDescent="0.35">
      <c r="B9" s="12" t="s">
        <v>109</v>
      </c>
    </row>
    <row r="10" spans="2:9" ht="10" customHeight="1" x14ac:dyDescent="0.35">
      <c r="B10" s="23" t="s">
        <v>227</v>
      </c>
    </row>
    <row r="11" spans="2:9" ht="15" customHeight="1" thickBot="1" x14ac:dyDescent="0.4">
      <c r="B11" s="24"/>
      <c r="C11" s="24"/>
      <c r="D11" s="24"/>
      <c r="E11" s="24"/>
      <c r="F11" s="24"/>
      <c r="G11" s="24"/>
      <c r="H11" s="24"/>
      <c r="I11" s="24"/>
    </row>
    <row r="12" spans="2:9" ht="23.5" x14ac:dyDescent="0.55000000000000004">
      <c r="B12" s="32" t="s">
        <v>127</v>
      </c>
      <c r="C12" s="32"/>
      <c r="D12" s="32"/>
      <c r="E12" s="32"/>
      <c r="F12" s="32"/>
      <c r="G12" s="32"/>
      <c r="H12" s="32"/>
      <c r="I12" s="32"/>
    </row>
    <row r="13" spans="2:9" ht="14.5" customHeight="1" x14ac:dyDescent="0.35">
      <c r="B13" s="18" t="s">
        <v>140</v>
      </c>
      <c r="C13" s="18"/>
      <c r="D13" s="18"/>
      <c r="E13" s="18"/>
      <c r="F13" s="18"/>
      <c r="G13" s="18"/>
      <c r="H13" s="18"/>
      <c r="I13" s="18"/>
    </row>
    <row r="14" spans="2:9" ht="21.5" customHeight="1" x14ac:dyDescent="0.35">
      <c r="B14" s="18"/>
      <c r="C14" s="18"/>
      <c r="D14" s="18"/>
      <c r="E14" s="18"/>
      <c r="F14" s="18"/>
      <c r="G14" s="18"/>
      <c r="H14" s="18"/>
      <c r="I14" s="18"/>
    </row>
    <row r="15" spans="2:9" ht="3" customHeight="1" x14ac:dyDescent="0.35">
      <c r="B15" s="14"/>
      <c r="C15" s="14"/>
      <c r="D15" s="14"/>
      <c r="E15" s="14"/>
      <c r="F15" s="14"/>
      <c r="G15" s="14"/>
      <c r="H15" s="14"/>
      <c r="I15" s="14"/>
    </row>
    <row r="16" spans="2:9" ht="23.5" customHeight="1" x14ac:dyDescent="0.35">
      <c r="B16" s="19" t="e" vm="1">
        <v>#VALUE!</v>
      </c>
      <c r="C16" s="19"/>
      <c r="D16" s="19"/>
      <c r="E16" s="19"/>
      <c r="F16" s="19"/>
      <c r="G16" s="19"/>
      <c r="H16" s="19"/>
      <c r="I16" s="19"/>
    </row>
    <row r="17" spans="2:9" ht="13" customHeight="1" x14ac:dyDescent="0.35">
      <c r="B17" s="17"/>
      <c r="C17" s="17"/>
      <c r="D17" s="17"/>
      <c r="E17" s="17"/>
      <c r="F17" s="17"/>
      <c r="G17" s="17"/>
      <c r="H17" s="17"/>
      <c r="I17" s="17"/>
    </row>
    <row r="18" spans="2:9" ht="14.5" hidden="1" customHeight="1" x14ac:dyDescent="0.35">
      <c r="B18" s="17"/>
      <c r="C18" s="17"/>
      <c r="D18" s="17"/>
      <c r="E18" s="17"/>
      <c r="F18" s="17"/>
      <c r="G18" s="17"/>
      <c r="H18" s="17"/>
      <c r="I18" s="17"/>
    </row>
    <row r="19" spans="2:9" ht="3" customHeight="1" x14ac:dyDescent="0.35"/>
    <row r="20" spans="2:9" ht="18.5" x14ac:dyDescent="0.45">
      <c r="B20" s="25" t="s">
        <v>124</v>
      </c>
      <c r="C20" t="s">
        <v>6</v>
      </c>
    </row>
    <row r="21" spans="2:9" ht="5" customHeight="1" x14ac:dyDescent="0.35"/>
    <row r="66" spans="2:9" s="20" customFormat="1" x14ac:dyDescent="0.35"/>
    <row r="67" spans="2:9" s="20" customFormat="1" x14ac:dyDescent="0.35"/>
    <row r="69" spans="2:9" ht="23.5" x14ac:dyDescent="0.55000000000000004">
      <c r="B69" s="27" t="s">
        <v>128</v>
      </c>
    </row>
    <row r="71" spans="2:9" x14ac:dyDescent="0.35">
      <c r="B71" s="28" t="str">
        <f>B73&amp;" / "&amp;B74</f>
        <v>Working Capital / Total Assets</v>
      </c>
      <c r="C71" s="28"/>
      <c r="D71" s="28"/>
      <c r="E71" s="28"/>
      <c r="F71" s="28"/>
      <c r="G71" s="28"/>
      <c r="H71" s="28"/>
      <c r="I71" s="28"/>
    </row>
    <row r="72" spans="2:9" x14ac:dyDescent="0.35">
      <c r="C72" s="10">
        <f>'Data Sheet'!F6</f>
        <v>43463</v>
      </c>
      <c r="D72" s="10">
        <f>'Data Sheet'!G6</f>
        <v>43827</v>
      </c>
      <c r="E72" s="10">
        <f>'Data Sheet'!H6</f>
        <v>44191</v>
      </c>
      <c r="F72" s="10">
        <f>'Data Sheet'!I6</f>
        <v>44555</v>
      </c>
      <c r="G72" s="10">
        <f>'Data Sheet'!J6</f>
        <v>44926</v>
      </c>
      <c r="H72" s="10">
        <f>'Data Sheet'!K6</f>
        <v>45290</v>
      </c>
      <c r="I72" s="10">
        <f>'Data Sheet'!L6</f>
        <v>45654</v>
      </c>
    </row>
    <row r="73" spans="2:9" x14ac:dyDescent="0.35">
      <c r="B73" t="s">
        <v>129</v>
      </c>
      <c r="C73" s="11">
        <f>'Data Sheet'!F79-'Data Sheet'!F97</f>
        <v>1556</v>
      </c>
      <c r="D73" s="11">
        <f>'Data Sheet'!G79-'Data Sheet'!G97</f>
        <v>2238</v>
      </c>
      <c r="E73" s="11">
        <f>'Data Sheet'!H79-'Data Sheet'!H97</f>
        <v>3726</v>
      </c>
      <c r="F73" s="11">
        <f>'Data Sheet'!I79-'Data Sheet'!I97</f>
        <v>4343</v>
      </c>
      <c r="G73" s="11">
        <f>'Data Sheet'!J79-'Data Sheet'!J97</f>
        <v>8650</v>
      </c>
      <c r="H73" s="11">
        <f>'Data Sheet'!K79-'Data Sheet'!K97</f>
        <v>10079</v>
      </c>
      <c r="I73" s="11">
        <f>'Data Sheet'!L79-'Data Sheet'!L97</f>
        <v>11768</v>
      </c>
    </row>
    <row r="74" spans="2:9" x14ac:dyDescent="0.35">
      <c r="B74" t="s">
        <v>130</v>
      </c>
      <c r="C74" s="11">
        <f>'Data Sheet'!F94</f>
        <v>4556</v>
      </c>
      <c r="D74" s="11">
        <f>'Data Sheet'!G94</f>
        <v>6028</v>
      </c>
      <c r="E74" s="11">
        <f>'Data Sheet'!H94</f>
        <v>8962</v>
      </c>
      <c r="F74" s="11">
        <f>'Data Sheet'!I94</f>
        <v>12419</v>
      </c>
      <c r="G74" s="11">
        <f>'Data Sheet'!J94</f>
        <v>67580</v>
      </c>
      <c r="H74" s="11">
        <f>'Data Sheet'!K94</f>
        <v>67885</v>
      </c>
      <c r="I74" s="11">
        <f>'Data Sheet'!L94</f>
        <v>69226</v>
      </c>
    </row>
    <row r="75" spans="2:9" x14ac:dyDescent="0.35">
      <c r="B75" s="29" t="str">
        <f>B71&amp;" (A)"</f>
        <v>Working Capital / Total Assets (A)</v>
      </c>
      <c r="C75" s="30">
        <f>C73/C74</f>
        <v>0.34152765583845479</v>
      </c>
      <c r="D75" s="30">
        <f t="shared" ref="D75:I75" si="0">D73/D74</f>
        <v>0.37126741871267421</v>
      </c>
      <c r="E75" s="30">
        <f t="shared" si="0"/>
        <v>0.41575541173845126</v>
      </c>
      <c r="F75" s="30">
        <f t="shared" si="0"/>
        <v>0.34970609549883241</v>
      </c>
      <c r="G75" s="30">
        <f t="shared" si="0"/>
        <v>0.12799644865344775</v>
      </c>
      <c r="H75" s="30">
        <f t="shared" si="0"/>
        <v>0.14847168004713854</v>
      </c>
      <c r="I75" s="30">
        <f t="shared" si="0"/>
        <v>0.16999393291537862</v>
      </c>
    </row>
    <row r="77" spans="2:9" x14ac:dyDescent="0.35">
      <c r="B77" s="28" t="str">
        <f>B79&amp;" / "&amp;B80</f>
        <v>Retained Earnings / Total Assets</v>
      </c>
      <c r="C77" s="28"/>
      <c r="D77" s="28"/>
      <c r="E77" s="28"/>
      <c r="F77" s="28"/>
      <c r="G77" s="28"/>
      <c r="H77" s="28"/>
      <c r="I77" s="28"/>
    </row>
    <row r="78" spans="2:9" x14ac:dyDescent="0.35">
      <c r="C78" s="10">
        <f>C72</f>
        <v>43463</v>
      </c>
      <c r="D78" s="10">
        <f t="shared" ref="D78:I78" si="1">D72</f>
        <v>43827</v>
      </c>
      <c r="E78" s="10">
        <f t="shared" si="1"/>
        <v>44191</v>
      </c>
      <c r="F78" s="10">
        <f t="shared" si="1"/>
        <v>44555</v>
      </c>
      <c r="G78" s="10">
        <f t="shared" si="1"/>
        <v>44926</v>
      </c>
      <c r="H78" s="10">
        <f t="shared" si="1"/>
        <v>45290</v>
      </c>
      <c r="I78" s="10">
        <f t="shared" si="1"/>
        <v>45654</v>
      </c>
    </row>
    <row r="79" spans="2:9" x14ac:dyDescent="0.35">
      <c r="B79" t="s">
        <v>132</v>
      </c>
      <c r="C79" s="11">
        <f>'Data Sheet'!F110</f>
        <v>50</v>
      </c>
      <c r="D79" s="11">
        <f>'Data Sheet'!G110</f>
        <v>53</v>
      </c>
      <c r="E79" s="11">
        <f>'Data Sheet'!H110</f>
        <v>131</v>
      </c>
      <c r="F79" s="11">
        <f>'Data Sheet'!I110</f>
        <v>2130</v>
      </c>
      <c r="G79" s="11">
        <f>'Data Sheet'!J110</f>
        <v>3099</v>
      </c>
      <c r="H79" s="11">
        <f>'Data Sheet'!K110</f>
        <v>4514</v>
      </c>
      <c r="I79" s="11">
        <f>'Data Sheet'!L110</f>
        <v>6106</v>
      </c>
    </row>
    <row r="80" spans="2:9" x14ac:dyDescent="0.35">
      <c r="B80" t="str">
        <f>B74</f>
        <v>Total Assets</v>
      </c>
      <c r="C80" s="11">
        <f t="shared" ref="C80:I80" si="2">C74</f>
        <v>4556</v>
      </c>
      <c r="D80" s="11">
        <f t="shared" si="2"/>
        <v>6028</v>
      </c>
      <c r="E80" s="11">
        <f t="shared" si="2"/>
        <v>8962</v>
      </c>
      <c r="F80" s="11">
        <f t="shared" si="2"/>
        <v>12419</v>
      </c>
      <c r="G80" s="11">
        <f t="shared" si="2"/>
        <v>67580</v>
      </c>
      <c r="H80" s="11">
        <f t="shared" si="2"/>
        <v>67885</v>
      </c>
      <c r="I80" s="11">
        <f t="shared" si="2"/>
        <v>69226</v>
      </c>
    </row>
    <row r="81" spans="2:9" x14ac:dyDescent="0.35">
      <c r="B81" s="29" t="str">
        <f>B77&amp;" (B)"</f>
        <v>Retained Earnings / Total Assets (B)</v>
      </c>
      <c r="C81" s="30">
        <f>C79/C80</f>
        <v>1.0974539069359086E-2</v>
      </c>
      <c r="D81" s="30">
        <f t="shared" ref="D81:I81" si="3">D79/D80</f>
        <v>8.7923025879230263E-3</v>
      </c>
      <c r="E81" s="30">
        <f t="shared" si="3"/>
        <v>1.4617272930149521E-2</v>
      </c>
      <c r="F81" s="30">
        <f t="shared" si="3"/>
        <v>0.17151139383203157</v>
      </c>
      <c r="G81" s="30">
        <f t="shared" si="3"/>
        <v>4.5856762355726548E-2</v>
      </c>
      <c r="H81" s="30">
        <f t="shared" si="3"/>
        <v>6.6494807394858954E-2</v>
      </c>
      <c r="I81" s="30">
        <f t="shared" si="3"/>
        <v>8.8203854043278532E-2</v>
      </c>
    </row>
    <row r="83" spans="2:9" x14ac:dyDescent="0.35">
      <c r="B83" s="28" t="str">
        <f>B85&amp;" / "&amp;B86</f>
        <v>EBIT / Total Assets</v>
      </c>
      <c r="C83" s="28"/>
      <c r="D83" s="28"/>
      <c r="E83" s="28"/>
      <c r="F83" s="28"/>
      <c r="G83" s="28"/>
      <c r="H83" s="28"/>
      <c r="I83" s="28"/>
    </row>
    <row r="84" spans="2:9" x14ac:dyDescent="0.35">
      <c r="C84" s="10">
        <f>C78</f>
        <v>43463</v>
      </c>
      <c r="D84" s="10">
        <f t="shared" ref="D84:I84" si="4">D78</f>
        <v>43827</v>
      </c>
      <c r="E84" s="10">
        <f t="shared" si="4"/>
        <v>44191</v>
      </c>
      <c r="F84" s="10">
        <f t="shared" si="4"/>
        <v>44555</v>
      </c>
      <c r="G84" s="10">
        <f t="shared" si="4"/>
        <v>44926</v>
      </c>
      <c r="H84" s="10">
        <f t="shared" si="4"/>
        <v>45290</v>
      </c>
      <c r="I84" s="10">
        <f t="shared" si="4"/>
        <v>45654</v>
      </c>
    </row>
    <row r="85" spans="2:9" x14ac:dyDescent="0.35">
      <c r="B85" t="s">
        <v>133</v>
      </c>
      <c r="C85" s="11">
        <f>'Data Sheet'!F24-'Data Sheet'!F21</f>
        <v>633</v>
      </c>
      <c r="D85" s="11">
        <f>'Data Sheet'!G24-'Data Sheet'!G21</f>
        <v>840</v>
      </c>
      <c r="E85" s="11">
        <f>'Data Sheet'!H24-'Data Sheet'!H21</f>
        <v>1657</v>
      </c>
      <c r="F85" s="11">
        <f>'Data Sheet'!I24-'Data Sheet'!I21</f>
        <v>4069</v>
      </c>
      <c r="G85" s="11">
        <f>'Data Sheet'!J24-'Data Sheet'!J21</f>
        <v>2797</v>
      </c>
      <c r="H85" s="11">
        <f>'Data Sheet'!K24-'Data Sheet'!K21</f>
        <v>2043</v>
      </c>
      <c r="I85" s="11">
        <f>'Data Sheet'!L24-'Data Sheet'!L21</f>
        <v>3760</v>
      </c>
    </row>
    <row r="86" spans="2:9" x14ac:dyDescent="0.35">
      <c r="B86" t="str">
        <f>B80</f>
        <v>Total Assets</v>
      </c>
      <c r="C86" s="11">
        <f t="shared" ref="C86:I86" si="5">C80</f>
        <v>4556</v>
      </c>
      <c r="D86" s="11">
        <f t="shared" si="5"/>
        <v>6028</v>
      </c>
      <c r="E86" s="11">
        <f t="shared" si="5"/>
        <v>8962</v>
      </c>
      <c r="F86" s="11">
        <f t="shared" si="5"/>
        <v>12419</v>
      </c>
      <c r="G86" s="11">
        <f t="shared" si="5"/>
        <v>67580</v>
      </c>
      <c r="H86" s="11">
        <f t="shared" si="5"/>
        <v>67885</v>
      </c>
      <c r="I86" s="11">
        <f t="shared" si="5"/>
        <v>69226</v>
      </c>
    </row>
    <row r="87" spans="2:9" x14ac:dyDescent="0.35">
      <c r="B87" s="29" t="str">
        <f>B83&amp;" (C)"</f>
        <v>EBIT / Total Assets (C)</v>
      </c>
      <c r="C87" s="30">
        <f>C85/C86</f>
        <v>0.13893766461808604</v>
      </c>
      <c r="D87" s="30">
        <f t="shared" ref="D87:I87" si="6">D85/D86</f>
        <v>0.13934970139349701</v>
      </c>
      <c r="E87" s="30">
        <f t="shared" si="6"/>
        <v>0.18489176523097522</v>
      </c>
      <c r="F87" s="30">
        <f t="shared" si="6"/>
        <v>0.32764312746597957</v>
      </c>
      <c r="G87" s="30">
        <f t="shared" si="6"/>
        <v>4.138798461083161E-2</v>
      </c>
      <c r="H87" s="30">
        <f t="shared" si="6"/>
        <v>3.0095013625985122E-2</v>
      </c>
      <c r="I87" s="30">
        <f t="shared" si="6"/>
        <v>5.4314852800970731E-2</v>
      </c>
    </row>
    <row r="88" spans="2:9" x14ac:dyDescent="0.35">
      <c r="C88" s="11"/>
      <c r="D88" s="11"/>
      <c r="E88" s="11"/>
      <c r="F88" s="11"/>
      <c r="G88" s="11"/>
      <c r="H88" s="11"/>
      <c r="I88" s="11"/>
    </row>
    <row r="89" spans="2:9" x14ac:dyDescent="0.35">
      <c r="B89" s="28" t="str">
        <f>B91&amp;" / "&amp;B92</f>
        <v>Market Cap / Long-term Liabilities</v>
      </c>
      <c r="C89" s="28"/>
      <c r="D89" s="28"/>
      <c r="E89" s="28"/>
      <c r="F89" s="28"/>
      <c r="G89" s="28"/>
      <c r="H89" s="28"/>
      <c r="I89" s="28"/>
    </row>
    <row r="90" spans="2:9" x14ac:dyDescent="0.35">
      <c r="C90" s="10">
        <f>C84</f>
        <v>43463</v>
      </c>
      <c r="D90" s="10">
        <f t="shared" ref="D90:I90" si="7">D84</f>
        <v>43827</v>
      </c>
      <c r="E90" s="10">
        <f t="shared" si="7"/>
        <v>44191</v>
      </c>
      <c r="F90" s="10">
        <f t="shared" si="7"/>
        <v>44555</v>
      </c>
      <c r="G90" s="10">
        <f t="shared" si="7"/>
        <v>44926</v>
      </c>
      <c r="H90" s="10">
        <f t="shared" si="7"/>
        <v>45290</v>
      </c>
      <c r="I90" s="10">
        <f t="shared" si="7"/>
        <v>45654</v>
      </c>
    </row>
    <row r="91" spans="2:9" x14ac:dyDescent="0.35">
      <c r="B91" t="s">
        <v>134</v>
      </c>
      <c r="C91" s="11">
        <f>'Data Sheet'!F258</f>
        <v>18450</v>
      </c>
      <c r="D91" s="11">
        <f>'Data Sheet'!G258</f>
        <v>51070</v>
      </c>
      <c r="E91" s="11">
        <f>'Data Sheet'!H258</f>
        <v>110300</v>
      </c>
      <c r="F91" s="11">
        <f>'Data Sheet'!I258</f>
        <v>173780</v>
      </c>
      <c r="G91" s="11">
        <f>'Data Sheet'!J258</f>
        <v>104430</v>
      </c>
      <c r="H91" s="11">
        <f>'Data Sheet'!K258</f>
        <v>238140</v>
      </c>
      <c r="I91" s="11">
        <f>'Data Sheet'!L258</f>
        <v>196020</v>
      </c>
    </row>
    <row r="92" spans="2:9" x14ac:dyDescent="0.35">
      <c r="B92" t="s">
        <v>135</v>
      </c>
      <c r="C92" s="11">
        <f>'Data Sheet'!F101</f>
        <v>1306</v>
      </c>
      <c r="D92" s="11">
        <f>'Data Sheet'!G101</f>
        <v>842</v>
      </c>
      <c r="E92" s="11">
        <f>'Data Sheet'!H101</f>
        <v>708</v>
      </c>
      <c r="F92" s="11">
        <f>'Data Sheet'!I101</f>
        <v>682</v>
      </c>
      <c r="G92" s="11">
        <f>'Data Sheet'!J101</f>
        <v>6461</v>
      </c>
      <c r="H92" s="11">
        <f>'Data Sheet'!K101</f>
        <v>5304</v>
      </c>
      <c r="I92" s="11">
        <f>'Data Sheet'!L101</f>
        <v>4377</v>
      </c>
    </row>
    <row r="93" spans="2:9" x14ac:dyDescent="0.35">
      <c r="B93" s="29" t="str">
        <f>B89&amp;" (D)"</f>
        <v>Market Cap / Long-term Liabilities (D)</v>
      </c>
      <c r="C93" s="30">
        <f>C91/C92</f>
        <v>14.127105666156202</v>
      </c>
      <c r="D93" s="30">
        <f t="shared" ref="D93:I93" si="8">D91/D92</f>
        <v>60.653206650831351</v>
      </c>
      <c r="E93" s="30">
        <f t="shared" si="8"/>
        <v>155.79096045197741</v>
      </c>
      <c r="F93" s="30">
        <f t="shared" si="8"/>
        <v>254.80938416422288</v>
      </c>
      <c r="G93" s="30">
        <f t="shared" si="8"/>
        <v>16.163132642005881</v>
      </c>
      <c r="H93" s="30">
        <f t="shared" si="8"/>
        <v>44.898190045248867</v>
      </c>
      <c r="I93" s="30">
        <f t="shared" si="8"/>
        <v>44.78409869773818</v>
      </c>
    </row>
    <row r="94" spans="2:9" x14ac:dyDescent="0.35">
      <c r="C94" s="10"/>
      <c r="D94" s="10"/>
      <c r="E94" s="10"/>
      <c r="F94" s="10"/>
      <c r="G94" s="10"/>
      <c r="H94" s="10"/>
      <c r="I94" s="10"/>
    </row>
    <row r="95" spans="2:9" x14ac:dyDescent="0.35">
      <c r="B95" s="28" t="str">
        <f>B97&amp;" / "&amp;B98</f>
        <v>Sales / Total Assets</v>
      </c>
      <c r="C95" s="28"/>
      <c r="D95" s="28"/>
      <c r="E95" s="28"/>
      <c r="F95" s="28"/>
      <c r="G95" s="28"/>
      <c r="H95" s="28"/>
      <c r="I95" s="28"/>
    </row>
    <row r="96" spans="2:9" x14ac:dyDescent="0.35">
      <c r="C96" s="10">
        <f>C90</f>
        <v>43463</v>
      </c>
      <c r="D96" s="10">
        <f t="shared" ref="D96:I96" si="9">D90</f>
        <v>43827</v>
      </c>
      <c r="E96" s="10">
        <f t="shared" si="9"/>
        <v>44191</v>
      </c>
      <c r="F96" s="10">
        <f t="shared" si="9"/>
        <v>44555</v>
      </c>
      <c r="G96" s="10">
        <f t="shared" si="9"/>
        <v>44926</v>
      </c>
      <c r="H96" s="10">
        <f t="shared" si="9"/>
        <v>45290</v>
      </c>
      <c r="I96" s="10">
        <f t="shared" si="9"/>
        <v>45654</v>
      </c>
    </row>
    <row r="97" spans="2:9" x14ac:dyDescent="0.35">
      <c r="B97" t="s">
        <v>136</v>
      </c>
      <c r="C97" s="11">
        <f>'Data Sheet'!F9</f>
        <v>6480</v>
      </c>
      <c r="D97" s="11">
        <f>'Data Sheet'!G9</f>
        <v>6731</v>
      </c>
      <c r="E97" s="11">
        <f>'Data Sheet'!H9</f>
        <v>9763</v>
      </c>
      <c r="F97" s="11">
        <f>'Data Sheet'!I9</f>
        <v>16434</v>
      </c>
      <c r="G97" s="11">
        <f>'Data Sheet'!J9</f>
        <v>23601</v>
      </c>
      <c r="H97" s="11">
        <f>'Data Sheet'!K9</f>
        <v>22680</v>
      </c>
      <c r="I97" s="11">
        <f>'Data Sheet'!L9</f>
        <v>25785</v>
      </c>
    </row>
    <row r="98" spans="2:9" x14ac:dyDescent="0.35">
      <c r="B98" t="str">
        <f>B86</f>
        <v>Total Assets</v>
      </c>
      <c r="C98" s="11">
        <f t="shared" ref="C98:I98" si="10">C86</f>
        <v>4556</v>
      </c>
      <c r="D98" s="11">
        <f t="shared" si="10"/>
        <v>6028</v>
      </c>
      <c r="E98" s="11">
        <f t="shared" si="10"/>
        <v>8962</v>
      </c>
      <c r="F98" s="11">
        <f t="shared" si="10"/>
        <v>12419</v>
      </c>
      <c r="G98" s="11">
        <f t="shared" si="10"/>
        <v>67580</v>
      </c>
      <c r="H98" s="11">
        <f t="shared" si="10"/>
        <v>67885</v>
      </c>
      <c r="I98" s="11">
        <f t="shared" si="10"/>
        <v>69226</v>
      </c>
    </row>
    <row r="99" spans="2:9" x14ac:dyDescent="0.35">
      <c r="B99" s="29" t="str">
        <f>B95&amp;" (E)"</f>
        <v>Sales / Total Assets (E)</v>
      </c>
      <c r="C99" s="30">
        <f>C97/C98</f>
        <v>1.4223002633889377</v>
      </c>
      <c r="D99" s="30">
        <f t="shared" ref="D99:I99" si="11">D97/D98</f>
        <v>1.1166224286662243</v>
      </c>
      <c r="E99" s="30">
        <f t="shared" si="11"/>
        <v>1.0893773711225172</v>
      </c>
      <c r="F99" s="30">
        <f t="shared" si="11"/>
        <v>1.3232949512843224</v>
      </c>
      <c r="G99" s="30">
        <f t="shared" si="11"/>
        <v>0.34923054158034922</v>
      </c>
      <c r="H99" s="30">
        <f t="shared" si="11"/>
        <v>0.33409442439419607</v>
      </c>
      <c r="I99" s="30">
        <f t="shared" si="11"/>
        <v>0.3724756594343166</v>
      </c>
    </row>
    <row r="100" spans="2:9" x14ac:dyDescent="0.35">
      <c r="C100" s="10"/>
      <c r="D100" s="10"/>
      <c r="E100" s="10"/>
      <c r="F100" s="10"/>
      <c r="G100" s="10"/>
      <c r="H100" s="10"/>
      <c r="I100" s="10"/>
    </row>
    <row r="101" spans="2:9" x14ac:dyDescent="0.35">
      <c r="B101" s="28" t="s">
        <v>137</v>
      </c>
      <c r="C101" s="28"/>
      <c r="D101" s="28"/>
      <c r="E101" s="28"/>
      <c r="F101" s="28"/>
      <c r="G101" s="28"/>
      <c r="H101" s="28"/>
      <c r="I101" s="28"/>
    </row>
    <row r="102" spans="2:9" x14ac:dyDescent="0.35">
      <c r="C102" s="10">
        <f>C96</f>
        <v>43463</v>
      </c>
      <c r="D102" s="10">
        <f t="shared" ref="D102:I102" si="12">D96</f>
        <v>43827</v>
      </c>
      <c r="E102" s="10">
        <f t="shared" si="12"/>
        <v>44191</v>
      </c>
      <c r="F102" s="10">
        <f t="shared" si="12"/>
        <v>44555</v>
      </c>
      <c r="G102" s="10">
        <f t="shared" si="12"/>
        <v>44926</v>
      </c>
      <c r="H102" s="10">
        <f t="shared" si="12"/>
        <v>45290</v>
      </c>
      <c r="I102" s="10">
        <f t="shared" si="12"/>
        <v>45654</v>
      </c>
    </row>
    <row r="103" spans="2:9" x14ac:dyDescent="0.35">
      <c r="B103" s="29" t="s">
        <v>138</v>
      </c>
      <c r="C103" s="33">
        <f>(C75*1.2)+(C81*1.4)+(C87*3.3)+(C93*0.6)+(C99*1)</f>
        <v>10.782255498025592</v>
      </c>
      <c r="D103" s="33">
        <f t="shared" ref="D103:I103" si="13">(D75*1.2)+(D81*1.4)+(D87*3.3)+(D93*0.6)+(D99*1)</f>
        <v>38.426230559841876</v>
      </c>
      <c r="E103" s="33">
        <f t="shared" si="13"/>
        <v>95.693467143759548</v>
      </c>
      <c r="F103" s="33">
        <f t="shared" si="13"/>
        <v>155.94991103641919</v>
      </c>
      <c r="G103" s="33">
        <f t="shared" si="13"/>
        <v>10.401485681681777</v>
      </c>
      <c r="H103" s="33">
        <f t="shared" si="13"/>
        <v>27.643580742918633</v>
      </c>
      <c r="I103" s="33">
        <f t="shared" si="13"/>
        <v>27.749652007479469</v>
      </c>
    </row>
    <row r="104" spans="2:9" x14ac:dyDescent="0.35">
      <c r="B104" t="s">
        <v>139</v>
      </c>
      <c r="C104" s="34" t="str">
        <f>IF(C103&lt;1.81,"Distressed",IF(C103&gt;3,"Strong","Grey Zone"))</f>
        <v>Strong</v>
      </c>
      <c r="D104" s="34" t="str">
        <f t="shared" ref="D104:I104" si="14">IF(D103&lt;1.81,"Distressed",IF(D103&gt;3,"Strong","Grey Zone"))</f>
        <v>Strong</v>
      </c>
      <c r="E104" s="34" t="str">
        <f t="shared" si="14"/>
        <v>Strong</v>
      </c>
      <c r="F104" s="34" t="str">
        <f t="shared" si="14"/>
        <v>Strong</v>
      </c>
      <c r="G104" s="34" t="str">
        <f t="shared" si="14"/>
        <v>Strong</v>
      </c>
      <c r="H104" s="34" t="str">
        <f t="shared" si="14"/>
        <v>Strong</v>
      </c>
      <c r="I104" s="34" t="str">
        <f t="shared" si="14"/>
        <v>Strong</v>
      </c>
    </row>
    <row r="105" spans="2:9" x14ac:dyDescent="0.35">
      <c r="B105" s="9"/>
      <c r="C105" s="13"/>
      <c r="D105" s="13"/>
      <c r="E105" s="13"/>
      <c r="F105" s="13"/>
      <c r="G105" s="13"/>
      <c r="H105" s="13"/>
      <c r="I105" s="13"/>
    </row>
    <row r="106" spans="2:9" x14ac:dyDescent="0.35">
      <c r="B106" s="9"/>
      <c r="C106" s="13"/>
      <c r="D106" s="13"/>
      <c r="E106" s="13"/>
      <c r="F106" s="13"/>
      <c r="G106" s="13"/>
      <c r="H106" s="13"/>
      <c r="I106" s="13"/>
    </row>
    <row r="107" spans="2:9" x14ac:dyDescent="0.35">
      <c r="B107" s="9"/>
      <c r="C107" s="13"/>
      <c r="D107" s="13"/>
      <c r="E107" s="13"/>
      <c r="F107" s="13"/>
      <c r="G107" s="13"/>
      <c r="H107" s="13"/>
      <c r="I107" s="13"/>
    </row>
    <row r="108" spans="2:9" x14ac:dyDescent="0.35">
      <c r="B108" s="9"/>
      <c r="C108" s="13"/>
      <c r="D108" s="13"/>
      <c r="E108" s="13"/>
      <c r="F108" s="13"/>
      <c r="G108" s="13"/>
      <c r="H108" s="13"/>
      <c r="I108" s="13"/>
    </row>
    <row r="109" spans="2:9" x14ac:dyDescent="0.35">
      <c r="B109" s="9"/>
      <c r="C109" s="13"/>
      <c r="D109" s="13"/>
      <c r="E109" s="13"/>
      <c r="F109" s="13"/>
      <c r="G109" s="13"/>
      <c r="H109" s="13"/>
      <c r="I109" s="13"/>
    </row>
    <row r="110" spans="2:9" s="20" customFormat="1" x14ac:dyDescent="0.35"/>
  </sheetData>
  <mergeCells count="9">
    <mergeCell ref="B12:I12"/>
    <mergeCell ref="B83:I83"/>
    <mergeCell ref="B89:I89"/>
    <mergeCell ref="B95:I95"/>
    <mergeCell ref="B101:I101"/>
    <mergeCell ref="B13:I14"/>
    <mergeCell ref="B16:I16"/>
    <mergeCell ref="B71:I71"/>
    <mergeCell ref="B77:I77"/>
  </mergeCells>
  <printOptions horizontalCentered="1" verticalCentered="1"/>
  <pageMargins left="0.25" right="0.25" top="0.75" bottom="0.75" header="0.3" footer="0.3"/>
  <pageSetup scale="70" orientation="portrait" r:id="rId1"/>
  <rowBreaks count="1" manualBreakCount="1">
    <brk id="66"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0799C-E19C-416D-84F1-F5131D0F8217}">
  <sheetPr>
    <tabColor rgb="FF000000"/>
  </sheetPr>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B3E6-3749-4107-ADEE-B4B306018E46}">
  <dimension ref="A1:O258"/>
  <sheetViews>
    <sheetView topLeftCell="B1" workbookViewId="0">
      <pane xSplit="1" ySplit="6" topLeftCell="C28" activePane="bottomRight" state="frozen"/>
      <selection activeCell="B1" sqref="B1"/>
      <selection pane="topRight" activeCell="C1" sqref="C1"/>
      <selection pane="bottomLeft" activeCell="B7" sqref="B7"/>
      <selection pane="bottomRight" activeCell="O30" sqref="O30"/>
    </sheetView>
  </sheetViews>
  <sheetFormatPr defaultRowHeight="14.5" x14ac:dyDescent="0.35"/>
  <cols>
    <col min="1" max="1" width="1.81640625" customWidth="1"/>
    <col min="2" max="2" width="30.6328125" customWidth="1"/>
    <col min="3" max="14" width="10.6328125" customWidth="1"/>
  </cols>
  <sheetData>
    <row r="1" spans="1:14" x14ac:dyDescent="0.35">
      <c r="B1" s="1" t="s">
        <v>142</v>
      </c>
      <c r="C1" s="1" t="s">
        <v>143</v>
      </c>
      <c r="E1" s="9" t="s">
        <v>106</v>
      </c>
      <c r="F1" s="9" t="s">
        <v>144</v>
      </c>
      <c r="H1" s="9" t="s">
        <v>107</v>
      </c>
      <c r="I1" s="9">
        <v>7903107</v>
      </c>
      <c r="K1" s="9" t="s">
        <v>108</v>
      </c>
      <c r="L1" s="9">
        <v>143.81</v>
      </c>
    </row>
    <row r="3" spans="1:14" x14ac:dyDescent="0.35">
      <c r="B3" t="s">
        <v>145</v>
      </c>
    </row>
    <row r="4" spans="1:14" x14ac:dyDescent="0.35">
      <c r="B4" t="s">
        <v>0</v>
      </c>
    </row>
    <row r="5" spans="1:14" x14ac:dyDescent="0.35">
      <c r="C5" s="2">
        <v>2015</v>
      </c>
      <c r="D5" s="2">
        <v>2016</v>
      </c>
      <c r="E5" s="2">
        <v>2017</v>
      </c>
      <c r="F5" s="2">
        <v>2018</v>
      </c>
      <c r="G5" s="2">
        <v>2019</v>
      </c>
      <c r="H5" s="2">
        <v>2020</v>
      </c>
      <c r="I5" s="2">
        <v>2021</v>
      </c>
      <c r="J5" s="2">
        <v>2022</v>
      </c>
      <c r="K5" s="2">
        <v>2023</v>
      </c>
      <c r="L5" s="2">
        <v>2024</v>
      </c>
      <c r="M5" s="2">
        <v>2025</v>
      </c>
      <c r="N5" s="2">
        <v>2026</v>
      </c>
    </row>
    <row r="6" spans="1:14" x14ac:dyDescent="0.35">
      <c r="B6" t="s">
        <v>1</v>
      </c>
      <c r="C6" s="3">
        <v>42364</v>
      </c>
      <c r="D6" s="3">
        <v>42735</v>
      </c>
      <c r="E6" s="3">
        <v>43099</v>
      </c>
      <c r="F6" s="3">
        <v>43463</v>
      </c>
      <c r="G6" s="3">
        <v>43827</v>
      </c>
      <c r="H6" s="3">
        <v>44191</v>
      </c>
      <c r="I6" s="3">
        <v>44555</v>
      </c>
      <c r="J6" s="3">
        <v>44926</v>
      </c>
      <c r="K6" s="3">
        <v>45290</v>
      </c>
      <c r="L6" s="3">
        <v>45654</v>
      </c>
      <c r="M6" s="3">
        <v>46019</v>
      </c>
      <c r="N6" s="3">
        <v>46384</v>
      </c>
    </row>
    <row r="7" spans="1:14" x14ac:dyDescent="0.35">
      <c r="B7" s="4" t="s">
        <v>18</v>
      </c>
      <c r="C7" s="5"/>
      <c r="D7" s="5"/>
      <c r="E7" s="5"/>
      <c r="F7" s="5"/>
      <c r="G7" s="5"/>
      <c r="H7" s="5"/>
      <c r="I7" s="5"/>
      <c r="J7" s="5"/>
      <c r="K7" s="5"/>
      <c r="L7" s="5"/>
      <c r="M7" s="5"/>
      <c r="N7" s="5"/>
    </row>
    <row r="8" spans="1:14" x14ac:dyDescent="0.35">
      <c r="A8" t="s">
        <v>2</v>
      </c>
      <c r="B8" s="8" t="s">
        <v>28</v>
      </c>
      <c r="C8" s="7"/>
      <c r="D8" s="7"/>
      <c r="E8" s="7"/>
      <c r="F8" s="7"/>
      <c r="G8" s="7"/>
      <c r="H8" s="7"/>
      <c r="I8" s="7"/>
      <c r="J8" s="7"/>
      <c r="K8" s="7"/>
      <c r="L8" s="7"/>
      <c r="M8" s="7"/>
      <c r="N8" s="7"/>
    </row>
    <row r="9" spans="1:14" x14ac:dyDescent="0.35">
      <c r="B9" s="4" t="s">
        <v>29</v>
      </c>
      <c r="C9" s="5">
        <v>3991</v>
      </c>
      <c r="D9" s="5">
        <v>4272</v>
      </c>
      <c r="E9" s="5">
        <v>5329</v>
      </c>
      <c r="F9" s="5">
        <v>6480</v>
      </c>
      <c r="G9" s="5">
        <v>6731</v>
      </c>
      <c r="H9" s="5">
        <v>9763</v>
      </c>
      <c r="I9" s="5">
        <v>16434</v>
      </c>
      <c r="J9" s="5">
        <v>23601</v>
      </c>
      <c r="K9" s="5">
        <v>22680</v>
      </c>
      <c r="L9" s="5">
        <v>25785</v>
      </c>
      <c r="M9" s="5">
        <v>31778.075471698114</v>
      </c>
      <c r="N9" s="5">
        <v>37425.415094339623</v>
      </c>
    </row>
    <row r="10" spans="1:14" x14ac:dyDescent="0.35">
      <c r="B10" s="4" t="s">
        <v>30</v>
      </c>
      <c r="C10" s="5">
        <v>1116</v>
      </c>
      <c r="D10" s="5">
        <v>1345</v>
      </c>
      <c r="E10" s="5">
        <v>1789</v>
      </c>
      <c r="F10" s="5">
        <v>2496</v>
      </c>
      <c r="G10" s="5">
        <v>2874</v>
      </c>
      <c r="H10" s="5">
        <v>4353</v>
      </c>
      <c r="I10" s="5">
        <v>7934</v>
      </c>
      <c r="J10" s="5">
        <v>12273</v>
      </c>
      <c r="K10" s="5">
        <v>11436</v>
      </c>
      <c r="L10" s="5">
        <v>13759</v>
      </c>
      <c r="M10" s="5">
        <v>16394.109429102082</v>
      </c>
      <c r="N10" s="5">
        <v>20738.156948333955</v>
      </c>
    </row>
    <row r="11" spans="1:14" x14ac:dyDescent="0.35">
      <c r="B11" s="4" t="s">
        <v>31</v>
      </c>
      <c r="C11" s="5">
        <v>28</v>
      </c>
      <c r="D11" s="5">
        <v>31</v>
      </c>
      <c r="E11" s="5">
        <v>34</v>
      </c>
      <c r="F11" s="5">
        <v>39</v>
      </c>
      <c r="G11" s="5">
        <v>43</v>
      </c>
      <c r="H11" s="5">
        <v>45</v>
      </c>
      <c r="I11" s="5">
        <v>48</v>
      </c>
      <c r="J11" s="5">
        <v>52</v>
      </c>
      <c r="K11" s="5">
        <v>50</v>
      </c>
      <c r="L11" s="5">
        <v>53</v>
      </c>
      <c r="M11" s="5">
        <v>51.442747172967756</v>
      </c>
      <c r="N11" s="5">
        <v>54.843671935049969</v>
      </c>
    </row>
    <row r="12" spans="1:14" x14ac:dyDescent="0.35">
      <c r="B12" s="4" t="s">
        <v>18</v>
      </c>
      <c r="C12" s="5"/>
      <c r="D12" s="5"/>
      <c r="E12" s="5"/>
      <c r="F12" s="5"/>
      <c r="G12" s="5"/>
      <c r="H12" s="5"/>
      <c r="I12" s="5"/>
      <c r="J12" s="5"/>
      <c r="K12" s="5"/>
      <c r="L12" s="5"/>
      <c r="M12" s="5"/>
      <c r="N12" s="5"/>
    </row>
    <row r="13" spans="1:14" x14ac:dyDescent="0.35">
      <c r="B13" s="4" t="s">
        <v>32</v>
      </c>
      <c r="C13" s="5">
        <v>1369</v>
      </c>
      <c r="D13" s="5">
        <v>1390</v>
      </c>
      <c r="E13" s="5">
        <v>1617</v>
      </c>
      <c r="F13" s="5">
        <v>1863</v>
      </c>
      <c r="G13" s="5">
        <v>2094</v>
      </c>
      <c r="H13" s="5">
        <v>2696</v>
      </c>
      <c r="I13" s="5">
        <v>3877</v>
      </c>
      <c r="J13" s="5">
        <v>6030</v>
      </c>
      <c r="K13" s="5">
        <v>6616</v>
      </c>
      <c r="L13" s="5">
        <v>7669</v>
      </c>
      <c r="M13" s="5">
        <v>9217.7053171492043</v>
      </c>
      <c r="N13" s="5">
        <v>10043.594994250692</v>
      </c>
    </row>
    <row r="14" spans="1:14" x14ac:dyDescent="0.35">
      <c r="B14" s="4" t="s">
        <v>146</v>
      </c>
      <c r="C14" s="5">
        <v>947</v>
      </c>
      <c r="D14" s="5">
        <v>1008</v>
      </c>
      <c r="E14" s="5">
        <v>1196</v>
      </c>
      <c r="F14" s="5">
        <v>1434</v>
      </c>
      <c r="G14" s="5">
        <v>1547</v>
      </c>
      <c r="H14" s="5">
        <v>1983</v>
      </c>
      <c r="I14" s="5">
        <v>2845</v>
      </c>
      <c r="J14" s="5">
        <v>5005</v>
      </c>
      <c r="K14" s="5">
        <v>5872</v>
      </c>
      <c r="L14" s="5">
        <v>6456</v>
      </c>
      <c r="M14" s="5">
        <v>7000.9034436040993</v>
      </c>
      <c r="N14" s="5">
        <v>7586.7172188745526</v>
      </c>
    </row>
    <row r="15" spans="1:14" x14ac:dyDescent="0.35">
      <c r="B15" s="4" t="s">
        <v>147</v>
      </c>
      <c r="C15" s="5">
        <v>0</v>
      </c>
      <c r="D15" s="5">
        <v>0</v>
      </c>
      <c r="E15" s="5">
        <v>22.767942128307634</v>
      </c>
      <c r="F15" s="5">
        <v>22.146718146718147</v>
      </c>
      <c r="G15" s="5">
        <v>22.98321200415986</v>
      </c>
      <c r="H15" s="5">
        <v>20.311379698863057</v>
      </c>
      <c r="I15" s="5">
        <v>17.311670926128759</v>
      </c>
      <c r="J15" s="5">
        <v>21.206728528452185</v>
      </c>
      <c r="K15" s="5">
        <v>25.890652557319221</v>
      </c>
      <c r="L15" s="5">
        <v>25.037812681791738</v>
      </c>
      <c r="M15" s="5">
        <v>21.70867224034896</v>
      </c>
      <c r="N15" s="5">
        <v>19.9638668624468</v>
      </c>
    </row>
    <row r="16" spans="1:14" x14ac:dyDescent="0.35">
      <c r="B16" s="4" t="s">
        <v>148</v>
      </c>
      <c r="C16" s="5">
        <v>132</v>
      </c>
      <c r="D16" s="5">
        <v>-98</v>
      </c>
      <c r="E16" s="5">
        <v>-52</v>
      </c>
      <c r="F16" s="5">
        <v>0</v>
      </c>
      <c r="G16" s="5">
        <v>-60</v>
      </c>
      <c r="H16" s="5">
        <v>0</v>
      </c>
      <c r="I16" s="5">
        <v>-12</v>
      </c>
      <c r="J16" s="5">
        <v>1998</v>
      </c>
      <c r="K16" s="5">
        <v>1835</v>
      </c>
      <c r="L16" s="5">
        <v>1586</v>
      </c>
      <c r="M16" s="5">
        <v>1184.5714285714284</v>
      </c>
      <c r="N16" s="5">
        <v>1198.7333333333333</v>
      </c>
    </row>
    <row r="17" spans="2:14" x14ac:dyDescent="0.35">
      <c r="B17" s="4" t="s">
        <v>18</v>
      </c>
      <c r="C17" s="5"/>
      <c r="D17" s="5"/>
      <c r="E17" s="5"/>
      <c r="F17" s="5"/>
      <c r="G17" s="5"/>
      <c r="H17" s="5"/>
      <c r="I17" s="5"/>
      <c r="J17" s="5"/>
      <c r="K17" s="5"/>
      <c r="L17" s="5"/>
      <c r="M17" s="5"/>
      <c r="N17" s="5"/>
    </row>
    <row r="18" spans="2:14" x14ac:dyDescent="0.35">
      <c r="B18" s="4" t="s">
        <v>36</v>
      </c>
      <c r="C18" s="5">
        <v>-253</v>
      </c>
      <c r="D18" s="5">
        <v>44</v>
      </c>
      <c r="E18" s="5">
        <v>301</v>
      </c>
      <c r="F18" s="5">
        <v>633</v>
      </c>
      <c r="G18" s="5">
        <v>840</v>
      </c>
      <c r="H18" s="5">
        <v>1657</v>
      </c>
      <c r="I18" s="5">
        <v>4069</v>
      </c>
      <c r="J18" s="5">
        <v>6345</v>
      </c>
      <c r="K18" s="5">
        <v>4854</v>
      </c>
      <c r="L18" s="5">
        <v>6138</v>
      </c>
      <c r="M18" s="5">
        <v>7131.2972972972975</v>
      </c>
      <c r="N18" s="5">
        <v>10492.54054054054</v>
      </c>
    </row>
    <row r="19" spans="2:14" x14ac:dyDescent="0.35">
      <c r="B19" s="4" t="s">
        <v>37</v>
      </c>
      <c r="C19" s="5">
        <v>-6.3392633425206721</v>
      </c>
      <c r="D19" s="5">
        <v>0.99560083352627915</v>
      </c>
      <c r="E19" s="5">
        <v>4.2642299638301919</v>
      </c>
      <c r="F19" s="5">
        <v>9.7760617760617752</v>
      </c>
      <c r="G19" s="5">
        <v>12.479572128955578</v>
      </c>
      <c r="H19" s="5">
        <v>16.97224213868688</v>
      </c>
      <c r="I19" s="5">
        <v>24.759644639162712</v>
      </c>
      <c r="J19" s="5">
        <v>26.884454048557267</v>
      </c>
      <c r="K19" s="5">
        <v>21.402116402116402</v>
      </c>
      <c r="L19" s="5">
        <v>23.804537521815007</v>
      </c>
      <c r="M19" s="5">
        <v>22.770271359588815</v>
      </c>
      <c r="N19" s="5">
        <v>28.443902603823375</v>
      </c>
    </row>
    <row r="20" spans="2:14" x14ac:dyDescent="0.35">
      <c r="B20" s="4" t="s">
        <v>18</v>
      </c>
      <c r="C20" s="5"/>
      <c r="D20" s="5"/>
      <c r="E20" s="5"/>
      <c r="F20" s="5"/>
      <c r="G20" s="5"/>
      <c r="H20" s="5"/>
      <c r="I20" s="5"/>
      <c r="J20" s="5"/>
      <c r="K20" s="5"/>
      <c r="L20" s="5"/>
      <c r="M20" s="5"/>
      <c r="N20" s="5"/>
    </row>
    <row r="21" spans="2:14" x14ac:dyDescent="0.35">
      <c r="B21" s="4" t="s">
        <v>38</v>
      </c>
      <c r="C21" s="5">
        <v>167</v>
      </c>
      <c r="D21" s="5">
        <v>133</v>
      </c>
      <c r="E21" s="5">
        <v>144</v>
      </c>
      <c r="F21" s="5">
        <v>170</v>
      </c>
      <c r="G21" s="5">
        <v>222</v>
      </c>
      <c r="H21" s="5">
        <v>312</v>
      </c>
      <c r="I21" s="5">
        <v>407</v>
      </c>
      <c r="J21" s="5">
        <v>4174</v>
      </c>
      <c r="K21" s="5">
        <v>3453</v>
      </c>
      <c r="L21" s="5">
        <v>3064</v>
      </c>
      <c r="M21" s="5">
        <v>2094.6601608151864</v>
      </c>
      <c r="N21" s="5">
        <v>2177.1184025610778</v>
      </c>
    </row>
    <row r="22" spans="2:14" x14ac:dyDescent="0.35">
      <c r="B22" s="4" t="s">
        <v>149</v>
      </c>
      <c r="C22" s="5">
        <v>94</v>
      </c>
      <c r="D22" s="5">
        <v>71</v>
      </c>
      <c r="E22" s="5">
        <v>77</v>
      </c>
      <c r="F22" s="5">
        <v>94</v>
      </c>
      <c r="G22" s="5">
        <v>142</v>
      </c>
      <c r="H22" s="5">
        <v>217</v>
      </c>
      <c r="I22" s="5">
        <v>296</v>
      </c>
      <c r="J22" s="5">
        <v>439</v>
      </c>
      <c r="K22" s="5">
        <v>441</v>
      </c>
      <c r="L22" s="5">
        <v>784</v>
      </c>
      <c r="M22" s="5">
        <v>716.62751876907271</v>
      </c>
      <c r="N22" s="5">
        <v>665.06803057659681</v>
      </c>
    </row>
    <row r="23" spans="2:14" x14ac:dyDescent="0.35">
      <c r="B23" s="4"/>
      <c r="C23" s="5"/>
      <c r="D23" s="5"/>
      <c r="E23" s="5"/>
      <c r="F23" s="5"/>
      <c r="G23" s="5"/>
      <c r="H23" s="5"/>
      <c r="I23" s="5"/>
      <c r="J23" s="5"/>
      <c r="K23" s="5"/>
      <c r="L23" s="5"/>
      <c r="M23" s="5"/>
      <c r="N23" s="5"/>
    </row>
    <row r="24" spans="2:14" x14ac:dyDescent="0.35">
      <c r="B24" s="4" t="s">
        <v>39</v>
      </c>
      <c r="C24" s="5">
        <v>-89</v>
      </c>
      <c r="D24" s="5">
        <v>177</v>
      </c>
      <c r="E24" s="5">
        <v>445</v>
      </c>
      <c r="F24" s="5">
        <v>803</v>
      </c>
      <c r="G24" s="5">
        <v>1062</v>
      </c>
      <c r="H24" s="5">
        <v>1969</v>
      </c>
      <c r="I24" s="5">
        <v>4476</v>
      </c>
      <c r="J24" s="5">
        <v>6971</v>
      </c>
      <c r="K24" s="5">
        <v>5496</v>
      </c>
      <c r="L24" s="5">
        <v>6824</v>
      </c>
      <c r="M24" s="5">
        <v>6964.875</v>
      </c>
      <c r="N24" s="5">
        <v>9998.925925925927</v>
      </c>
    </row>
    <row r="25" spans="2:14" x14ac:dyDescent="0.35">
      <c r="B25" s="4"/>
      <c r="C25" s="5"/>
      <c r="D25" s="5"/>
      <c r="E25" s="5"/>
      <c r="F25" s="5"/>
      <c r="G25" s="5"/>
      <c r="H25" s="5"/>
      <c r="I25" s="5"/>
      <c r="J25" s="5"/>
      <c r="K25" s="5"/>
      <c r="L25" s="5"/>
      <c r="M25" s="5"/>
      <c r="N25" s="5"/>
    </row>
    <row r="26" spans="2:14" x14ac:dyDescent="0.35">
      <c r="B26" s="4" t="s">
        <v>150</v>
      </c>
      <c r="C26" s="5">
        <v>165</v>
      </c>
      <c r="D26" s="5">
        <v>76</v>
      </c>
      <c r="E26" s="5">
        <v>135</v>
      </c>
      <c r="F26" s="5">
        <v>121</v>
      </c>
      <c r="G26" s="5">
        <v>259</v>
      </c>
      <c r="H26" s="5">
        <v>94</v>
      </c>
      <c r="I26" s="5">
        <v>-21</v>
      </c>
      <c r="J26" s="5">
        <v>80</v>
      </c>
      <c r="K26" s="5">
        <v>-91</v>
      </c>
      <c r="L26" s="5">
        <v>-89</v>
      </c>
      <c r="M26" s="5">
        <v>-50.922781966183798</v>
      </c>
      <c r="N26" s="5">
        <v>-67.926551625887228</v>
      </c>
    </row>
    <row r="27" spans="2:14" x14ac:dyDescent="0.35">
      <c r="B27" s="4" t="s">
        <v>151</v>
      </c>
      <c r="C27" s="5">
        <v>160</v>
      </c>
      <c r="D27" s="5">
        <v>156</v>
      </c>
      <c r="E27" s="5">
        <v>126</v>
      </c>
      <c r="F27" s="5">
        <v>121</v>
      </c>
      <c r="G27" s="5">
        <v>94</v>
      </c>
      <c r="H27" s="5">
        <v>47</v>
      </c>
      <c r="I27" s="5">
        <v>34</v>
      </c>
      <c r="J27" s="5">
        <v>88</v>
      </c>
      <c r="K27" s="5">
        <v>106</v>
      </c>
      <c r="L27" s="5">
        <v>92</v>
      </c>
      <c r="M27" s="5">
        <v>87.065369139619349</v>
      </c>
      <c r="N27" s="5">
        <v>96.992195211540263</v>
      </c>
    </row>
    <row r="28" spans="2:14" x14ac:dyDescent="0.35">
      <c r="B28" s="4" t="s">
        <v>152</v>
      </c>
      <c r="C28" s="5">
        <v>5</v>
      </c>
      <c r="D28" s="5">
        <v>-80</v>
      </c>
      <c r="E28" s="5">
        <v>9</v>
      </c>
      <c r="F28" s="5">
        <v>0</v>
      </c>
      <c r="G28" s="5">
        <v>165</v>
      </c>
      <c r="H28" s="5">
        <v>47</v>
      </c>
      <c r="I28" s="5">
        <v>-55</v>
      </c>
      <c r="J28" s="5">
        <v>-8</v>
      </c>
      <c r="K28" s="5">
        <v>-197</v>
      </c>
      <c r="L28" s="5">
        <v>-181</v>
      </c>
      <c r="M28" s="5">
        <v>-117.22264307350264</v>
      </c>
      <c r="N28" s="5">
        <v>-144.18040538819582</v>
      </c>
    </row>
    <row r="29" spans="2:14" ht="29" x14ac:dyDescent="0.35">
      <c r="B29" s="4" t="s">
        <v>153</v>
      </c>
      <c r="C29" s="5">
        <v>0</v>
      </c>
      <c r="D29" s="5">
        <v>10</v>
      </c>
      <c r="E29" s="5">
        <v>7</v>
      </c>
      <c r="F29" s="5">
        <v>2</v>
      </c>
      <c r="G29" s="5">
        <v>0</v>
      </c>
      <c r="H29" s="5">
        <v>-5</v>
      </c>
      <c r="I29" s="5">
        <v>-6</v>
      </c>
      <c r="J29" s="5">
        <v>-14</v>
      </c>
      <c r="K29" s="5">
        <v>-16</v>
      </c>
      <c r="L29" s="5">
        <v>-33</v>
      </c>
      <c r="M29" s="5">
        <v>-17.903529411764708</v>
      </c>
      <c r="N29" s="5">
        <v>-16.686666666666667</v>
      </c>
    </row>
    <row r="30" spans="2:14" x14ac:dyDescent="0.35">
      <c r="B30" s="4" t="s">
        <v>40</v>
      </c>
      <c r="C30" s="5">
        <v>-421</v>
      </c>
      <c r="D30" s="5">
        <v>-68</v>
      </c>
      <c r="E30" s="5">
        <v>197</v>
      </c>
      <c r="F30" s="5">
        <v>512</v>
      </c>
      <c r="G30" s="5">
        <v>789</v>
      </c>
      <c r="H30" s="5">
        <v>1618</v>
      </c>
      <c r="I30" s="5">
        <v>4084</v>
      </c>
      <c r="J30" s="5">
        <v>7661</v>
      </c>
      <c r="K30" s="5">
        <v>3940</v>
      </c>
      <c r="L30" s="5">
        <v>5676</v>
      </c>
      <c r="M30" s="5">
        <v>7179.1714285714279</v>
      </c>
      <c r="N30" s="5">
        <v>10592.162162162163</v>
      </c>
    </row>
    <row r="31" spans="2:14" x14ac:dyDescent="0.35">
      <c r="B31" s="4" t="s">
        <v>18</v>
      </c>
      <c r="C31" s="5"/>
      <c r="D31" s="5"/>
      <c r="E31" s="5"/>
      <c r="F31" s="5"/>
      <c r="G31" s="5"/>
      <c r="H31" s="5"/>
      <c r="I31" s="5"/>
      <c r="J31" s="5"/>
      <c r="K31" s="5"/>
      <c r="L31" s="5"/>
      <c r="M31" s="5"/>
      <c r="N31" s="5"/>
    </row>
    <row r="32" spans="2:14" x14ac:dyDescent="0.35">
      <c r="B32" s="4" t="s">
        <v>41</v>
      </c>
      <c r="C32" s="5">
        <v>-419</v>
      </c>
      <c r="D32" s="5">
        <v>-117</v>
      </c>
      <c r="E32" s="5">
        <v>179</v>
      </c>
      <c r="F32" s="5">
        <v>514</v>
      </c>
      <c r="G32" s="5">
        <v>756</v>
      </c>
      <c r="H32" s="5">
        <v>1575</v>
      </c>
      <c r="I32" s="5">
        <v>3435</v>
      </c>
      <c r="J32" s="5">
        <v>5504</v>
      </c>
      <c r="K32" s="5">
        <v>4302</v>
      </c>
      <c r="L32" s="5">
        <v>5420</v>
      </c>
      <c r="M32" s="5">
        <v>6286.204545454545</v>
      </c>
      <c r="N32" s="5">
        <v>9256.6956521739139</v>
      </c>
    </row>
    <row r="33" spans="2:14" x14ac:dyDescent="0.35">
      <c r="B33" s="4" t="s">
        <v>42</v>
      </c>
      <c r="C33" s="5">
        <v>-10.498621899273365</v>
      </c>
      <c r="D33" s="5">
        <v>-2.7321139152581617</v>
      </c>
      <c r="E33" s="5">
        <v>1.9607843137254901</v>
      </c>
      <c r="F33" s="5">
        <v>7.9382239382239383</v>
      </c>
      <c r="G33" s="5">
        <v>11.231614916060021</v>
      </c>
      <c r="H33" s="5">
        <v>16.132336372016798</v>
      </c>
      <c r="I33" s="5">
        <v>20.90178897407813</v>
      </c>
      <c r="J33" s="5">
        <v>23.321045718401763</v>
      </c>
      <c r="K33" s="5">
        <v>18.968253968253968</v>
      </c>
      <c r="L33" s="5">
        <v>21.019972852433586</v>
      </c>
      <c r="M33" s="5">
        <v>19.686593202404133</v>
      </c>
      <c r="N33" s="5">
        <v>24.370300144788629</v>
      </c>
    </row>
    <row r="34" spans="2:14" x14ac:dyDescent="0.35">
      <c r="B34" s="4" t="s">
        <v>18</v>
      </c>
      <c r="C34" s="5"/>
      <c r="D34" s="5"/>
      <c r="E34" s="5"/>
      <c r="F34" s="5"/>
      <c r="G34" s="5"/>
      <c r="H34" s="5"/>
      <c r="I34" s="5"/>
      <c r="J34" s="5"/>
      <c r="K34" s="5"/>
      <c r="L34" s="5"/>
      <c r="M34" s="5"/>
      <c r="N34" s="5"/>
    </row>
    <row r="35" spans="2:14" x14ac:dyDescent="0.35">
      <c r="B35" s="4" t="s">
        <v>154</v>
      </c>
      <c r="C35" s="5">
        <v>783</v>
      </c>
      <c r="D35" s="5">
        <v>835</v>
      </c>
      <c r="E35" s="5">
        <v>952</v>
      </c>
      <c r="F35" s="5">
        <v>982</v>
      </c>
      <c r="G35" s="5">
        <v>1091</v>
      </c>
      <c r="H35" s="5">
        <v>1184</v>
      </c>
      <c r="I35" s="5">
        <v>1213</v>
      </c>
      <c r="J35" s="5">
        <v>1561</v>
      </c>
      <c r="K35" s="5">
        <v>1614</v>
      </c>
      <c r="L35" s="5">
        <v>1620</v>
      </c>
      <c r="M35" s="5">
        <v>1630.1749183147667</v>
      </c>
      <c r="N35" s="5">
        <v>1632.4599301506896</v>
      </c>
    </row>
    <row r="36" spans="2:14" x14ac:dyDescent="0.35">
      <c r="B36" s="4" t="s">
        <v>18</v>
      </c>
      <c r="C36" s="5"/>
      <c r="D36" s="5"/>
      <c r="E36" s="5"/>
      <c r="F36" s="5"/>
      <c r="G36" s="5"/>
      <c r="H36" s="5"/>
      <c r="I36" s="5"/>
      <c r="J36" s="5"/>
      <c r="K36" s="5"/>
      <c r="L36" s="5"/>
      <c r="M36" s="5"/>
      <c r="N36" s="5"/>
    </row>
    <row r="37" spans="2:14" x14ac:dyDescent="0.35">
      <c r="B37" s="4" t="s">
        <v>43</v>
      </c>
      <c r="C37" s="5">
        <v>783</v>
      </c>
      <c r="D37" s="5">
        <v>835</v>
      </c>
      <c r="E37" s="5">
        <v>1039</v>
      </c>
      <c r="F37" s="5">
        <v>1165</v>
      </c>
      <c r="G37" s="5">
        <v>1209</v>
      </c>
      <c r="H37" s="5">
        <v>1228</v>
      </c>
      <c r="I37" s="5">
        <v>1229</v>
      </c>
      <c r="J37" s="5">
        <v>1571</v>
      </c>
      <c r="K37" s="5">
        <v>1625</v>
      </c>
      <c r="L37" s="5">
        <v>1637</v>
      </c>
      <c r="M37" s="5">
        <v>1632.9613146377824</v>
      </c>
      <c r="N37" s="5">
        <v>1632.771070901118</v>
      </c>
    </row>
    <row r="38" spans="2:14" x14ac:dyDescent="0.35">
      <c r="B38" s="4" t="s">
        <v>44</v>
      </c>
      <c r="C38" s="5">
        <v>-0.54</v>
      </c>
      <c r="D38" s="5">
        <v>-0.14000000000000001</v>
      </c>
      <c r="E38" s="5">
        <v>0.17</v>
      </c>
      <c r="F38" s="5">
        <v>0.46</v>
      </c>
      <c r="G38" s="5">
        <v>0.64</v>
      </c>
      <c r="H38" s="5">
        <v>1.29</v>
      </c>
      <c r="I38" s="5">
        <v>2.79</v>
      </c>
      <c r="J38" s="5">
        <v>3.5</v>
      </c>
      <c r="K38" s="5">
        <v>2.65</v>
      </c>
      <c r="L38" s="5">
        <v>3.31</v>
      </c>
      <c r="M38" s="5">
        <v>3.9345999999999992</v>
      </c>
      <c r="N38" s="5">
        <v>5.7910000000000021</v>
      </c>
    </row>
    <row r="39" spans="2:14" x14ac:dyDescent="0.35">
      <c r="B39" s="4" t="s">
        <v>18</v>
      </c>
      <c r="C39" s="5"/>
      <c r="D39" s="5"/>
      <c r="E39" s="5"/>
      <c r="F39" s="5"/>
      <c r="G39" s="5"/>
      <c r="H39" s="5"/>
      <c r="I39" s="5"/>
      <c r="J39" s="5"/>
      <c r="K39" s="5"/>
      <c r="L39" s="5"/>
      <c r="M39" s="5"/>
      <c r="N39" s="5"/>
    </row>
    <row r="40" spans="2:14" x14ac:dyDescent="0.35">
      <c r="B40" s="4" t="s">
        <v>155</v>
      </c>
      <c r="C40" s="5">
        <v>0</v>
      </c>
      <c r="D40" s="5">
        <v>0</v>
      </c>
      <c r="E40" s="5">
        <v>0</v>
      </c>
      <c r="F40" s="5">
        <v>0</v>
      </c>
      <c r="G40" s="5">
        <v>0</v>
      </c>
      <c r="H40" s="5">
        <v>0</v>
      </c>
      <c r="I40" s="5">
        <v>0</v>
      </c>
      <c r="J40" s="5">
        <v>0</v>
      </c>
      <c r="K40" s="5">
        <v>0</v>
      </c>
      <c r="L40" s="5">
        <v>0</v>
      </c>
      <c r="M40" s="5">
        <v>0</v>
      </c>
      <c r="N40" s="5">
        <v>0</v>
      </c>
    </row>
    <row r="41" spans="2:14" x14ac:dyDescent="0.35">
      <c r="B41" s="4" t="s">
        <v>18</v>
      </c>
      <c r="C41" s="5"/>
      <c r="D41" s="5"/>
      <c r="E41" s="5"/>
      <c r="F41" s="5"/>
      <c r="G41" s="5"/>
      <c r="H41" s="5"/>
      <c r="I41" s="5"/>
      <c r="J41" s="5"/>
      <c r="K41" s="5"/>
      <c r="L41" s="5"/>
      <c r="M41" s="5"/>
      <c r="N41" s="5"/>
    </row>
    <row r="42" spans="2:14" x14ac:dyDescent="0.35">
      <c r="B42" s="4" t="s">
        <v>45</v>
      </c>
      <c r="C42" s="5"/>
      <c r="D42" s="5"/>
      <c r="E42" s="5"/>
      <c r="F42" s="5"/>
      <c r="G42" s="5"/>
      <c r="H42" s="5"/>
      <c r="I42" s="5"/>
      <c r="J42" s="5"/>
      <c r="K42" s="5"/>
      <c r="L42" s="5"/>
      <c r="M42" s="5"/>
      <c r="N42" s="5"/>
    </row>
    <row r="43" spans="2:14" x14ac:dyDescent="0.35">
      <c r="B43" s="4" t="s">
        <v>46</v>
      </c>
      <c r="C43" s="5">
        <v>2911</v>
      </c>
      <c r="D43" s="5">
        <v>3316</v>
      </c>
      <c r="E43" s="5">
        <v>3466</v>
      </c>
      <c r="F43" s="5">
        <v>4028</v>
      </c>
      <c r="G43" s="5">
        <v>3863</v>
      </c>
      <c r="H43" s="5">
        <v>5416</v>
      </c>
      <c r="I43" s="5">
        <v>8505</v>
      </c>
      <c r="J43" s="5">
        <v>12998</v>
      </c>
      <c r="K43" s="5">
        <v>12220</v>
      </c>
      <c r="L43" s="5">
        <v>13060</v>
      </c>
      <c r="M43" s="5">
        <v>15764.606905764835</v>
      </c>
      <c r="N43" s="5">
        <v>17182.828191317101</v>
      </c>
    </row>
    <row r="44" spans="2:14" x14ac:dyDescent="0.35">
      <c r="B44" s="4" t="s">
        <v>47</v>
      </c>
      <c r="C44" s="5">
        <v>1080</v>
      </c>
      <c r="D44" s="5">
        <v>1003</v>
      </c>
      <c r="E44" s="5">
        <v>1787</v>
      </c>
      <c r="F44" s="5">
        <v>2447</v>
      </c>
      <c r="G44" s="5">
        <v>2868</v>
      </c>
      <c r="H44" s="5">
        <v>4347</v>
      </c>
      <c r="I44" s="5">
        <v>7929</v>
      </c>
      <c r="J44" s="5">
        <v>10603</v>
      </c>
      <c r="K44" s="5">
        <v>10460</v>
      </c>
      <c r="L44" s="5">
        <v>12725</v>
      </c>
      <c r="M44" s="5">
        <v>15738.32580956068</v>
      </c>
      <c r="N44" s="5">
        <v>19885.209868789869</v>
      </c>
    </row>
    <row r="45" spans="2:14" x14ac:dyDescent="0.35">
      <c r="B45" s="4" t="s">
        <v>48</v>
      </c>
      <c r="C45" s="5">
        <v>27</v>
      </c>
      <c r="D45" s="5">
        <v>23</v>
      </c>
      <c r="E45" s="5">
        <v>34</v>
      </c>
      <c r="F45" s="5">
        <v>38</v>
      </c>
      <c r="G45" s="5">
        <v>43</v>
      </c>
      <c r="H45" s="5">
        <v>45</v>
      </c>
      <c r="I45" s="5">
        <v>48</v>
      </c>
      <c r="J45" s="5">
        <v>45</v>
      </c>
      <c r="K45" s="5">
        <v>46</v>
      </c>
      <c r="L45" s="5">
        <v>49</v>
      </c>
      <c r="M45" s="5">
        <v>50.289299557872965</v>
      </c>
      <c r="N45" s="5">
        <v>52.642927112493311</v>
      </c>
    </row>
    <row r="46" spans="2:14" x14ac:dyDescent="0.35">
      <c r="B46" s="4" t="s">
        <v>49</v>
      </c>
      <c r="C46" s="5">
        <v>1561</v>
      </c>
      <c r="D46" s="5">
        <v>1376</v>
      </c>
      <c r="E46" s="5">
        <v>1660</v>
      </c>
      <c r="F46" s="5">
        <v>1996</v>
      </c>
      <c r="G46" s="5">
        <v>2237</v>
      </c>
      <c r="H46" s="5">
        <v>2978</v>
      </c>
      <c r="I46" s="5">
        <v>4281</v>
      </c>
      <c r="J46" s="5">
        <v>9339</v>
      </c>
      <c r="K46" s="5">
        <v>10059</v>
      </c>
      <c r="L46" s="5">
        <v>10825</v>
      </c>
      <c r="M46" s="5">
        <v>11878.691270019966</v>
      </c>
      <c r="N46" s="5">
        <v>12817.555871629329</v>
      </c>
    </row>
    <row r="47" spans="2:14" x14ac:dyDescent="0.35">
      <c r="B47" s="4" t="s">
        <v>35</v>
      </c>
      <c r="C47" s="5">
        <v>39.113004259584066</v>
      </c>
      <c r="D47" s="5">
        <v>31.859226672840933</v>
      </c>
      <c r="E47" s="5">
        <v>31.600989910527318</v>
      </c>
      <c r="F47" s="5">
        <v>30.826254826254829</v>
      </c>
      <c r="G47" s="5">
        <v>33.234289110087659</v>
      </c>
      <c r="H47" s="5">
        <v>30.502919184676841</v>
      </c>
      <c r="I47" s="5">
        <v>26.049653158086894</v>
      </c>
      <c r="J47" s="5">
        <v>39.570357188254732</v>
      </c>
      <c r="K47" s="5">
        <v>44.351851851851855</v>
      </c>
      <c r="L47" s="5">
        <v>41.981772348264492</v>
      </c>
      <c r="M47" s="5">
        <v>36.735574715564638</v>
      </c>
      <c r="N47" s="5">
        <v>34.069638537059085</v>
      </c>
    </row>
    <row r="48" spans="2:14" x14ac:dyDescent="0.35">
      <c r="B48" s="4" t="s">
        <v>34</v>
      </c>
      <c r="C48" s="5">
        <v>0</v>
      </c>
      <c r="D48" s="5">
        <v>0</v>
      </c>
      <c r="E48" s="5">
        <v>1196</v>
      </c>
      <c r="F48" s="5">
        <v>1434</v>
      </c>
      <c r="G48" s="5">
        <v>1547</v>
      </c>
      <c r="H48" s="5">
        <v>1983</v>
      </c>
      <c r="I48" s="5">
        <v>2845</v>
      </c>
      <c r="J48" s="5">
        <v>5005</v>
      </c>
      <c r="K48" s="5">
        <v>5872</v>
      </c>
      <c r="L48" s="5">
        <v>6456</v>
      </c>
      <c r="M48" s="5">
        <v>6935.7441784870298</v>
      </c>
      <c r="N48" s="5">
        <v>7432.12879655284</v>
      </c>
    </row>
    <row r="49" spans="2:14" x14ac:dyDescent="0.35">
      <c r="B49" s="4" t="s">
        <v>33</v>
      </c>
      <c r="C49" s="5">
        <v>482</v>
      </c>
      <c r="D49" s="5">
        <v>466</v>
      </c>
      <c r="E49" s="5">
        <v>516</v>
      </c>
      <c r="F49" s="5">
        <v>562</v>
      </c>
      <c r="G49" s="5">
        <v>750</v>
      </c>
      <c r="H49" s="5">
        <v>995</v>
      </c>
      <c r="I49" s="5">
        <v>1448</v>
      </c>
      <c r="J49" s="5">
        <v>2336</v>
      </c>
      <c r="K49" s="5">
        <v>2352</v>
      </c>
      <c r="L49" s="5">
        <v>2783</v>
      </c>
      <c r="M49" s="5">
        <v>3332.0610070827584</v>
      </c>
      <c r="N49" s="5">
        <v>3618.9423925866208</v>
      </c>
    </row>
    <row r="50" spans="2:14" x14ac:dyDescent="0.35">
      <c r="B50" s="4" t="s">
        <v>35</v>
      </c>
      <c r="C50" s="5">
        <v>12.077173640691557</v>
      </c>
      <c r="D50" s="5">
        <v>10.789534614494096</v>
      </c>
      <c r="E50" s="5">
        <v>9.8229583095374071</v>
      </c>
      <c r="F50" s="5">
        <v>8.67953667953668</v>
      </c>
      <c r="G50" s="5">
        <v>11.142475115138909</v>
      </c>
      <c r="H50" s="5">
        <v>10.191539485813786</v>
      </c>
      <c r="I50" s="5">
        <v>8.81100158208592</v>
      </c>
      <c r="J50" s="5">
        <v>9.8978856828100508</v>
      </c>
      <c r="K50" s="5">
        <v>10.37037037037037</v>
      </c>
      <c r="L50" s="5">
        <v>10.793096761683149</v>
      </c>
      <c r="M50" s="5">
        <v>9.8641841963029417</v>
      </c>
      <c r="N50" s="5">
        <v>9.1615037609980678</v>
      </c>
    </row>
    <row r="51" spans="2:14" x14ac:dyDescent="0.35">
      <c r="B51" s="4" t="s">
        <v>50</v>
      </c>
      <c r="C51" s="5">
        <v>-481</v>
      </c>
      <c r="D51" s="5">
        <v>-373</v>
      </c>
      <c r="E51" s="5">
        <v>127</v>
      </c>
      <c r="F51" s="5">
        <v>451</v>
      </c>
      <c r="G51" s="5">
        <v>631</v>
      </c>
      <c r="H51" s="5">
        <v>1369</v>
      </c>
      <c r="I51" s="5">
        <v>3648</v>
      </c>
      <c r="J51" s="5">
        <v>1264</v>
      </c>
      <c r="K51" s="5">
        <v>401</v>
      </c>
      <c r="L51" s="5">
        <v>1900</v>
      </c>
      <c r="M51" s="5">
        <v>3739.954589193233</v>
      </c>
      <c r="N51" s="5">
        <v>7129.1524681970532</v>
      </c>
    </row>
    <row r="52" spans="2:14" x14ac:dyDescent="0.35">
      <c r="B52" s="4" t="s">
        <v>51</v>
      </c>
      <c r="C52" s="5">
        <v>-12.052117263843648</v>
      </c>
      <c r="D52" s="5">
        <v>-8.6362583931465622</v>
      </c>
      <c r="E52" s="5">
        <v>2.4176660955644391</v>
      </c>
      <c r="F52" s="5">
        <v>6.9652509652509655</v>
      </c>
      <c r="G52" s="5">
        <v>9.3745357302035348</v>
      </c>
      <c r="H52" s="5">
        <v>14.022329202089523</v>
      </c>
      <c r="I52" s="5">
        <v>22.197882438846296</v>
      </c>
      <c r="J52" s="5">
        <v>5.3557052667259857</v>
      </c>
      <c r="K52" s="5">
        <v>1.7680776014109347</v>
      </c>
      <c r="L52" s="5">
        <v>7.3686251696722893</v>
      </c>
      <c r="M52" s="5">
        <v>12.145041280419253</v>
      </c>
      <c r="N52" s="5">
        <v>19.668221056035879</v>
      </c>
    </row>
    <row r="53" spans="2:14" x14ac:dyDescent="0.35">
      <c r="B53" s="4" t="s">
        <v>156</v>
      </c>
      <c r="C53" s="5">
        <v>-646</v>
      </c>
      <c r="D53" s="5">
        <v>-449</v>
      </c>
      <c r="E53" s="5">
        <v>-8</v>
      </c>
      <c r="F53" s="5">
        <v>330</v>
      </c>
      <c r="G53" s="5">
        <v>372</v>
      </c>
      <c r="H53" s="5">
        <v>1275</v>
      </c>
      <c r="I53" s="5">
        <v>3669</v>
      </c>
      <c r="J53" s="5">
        <v>1184</v>
      </c>
      <c r="K53" s="5">
        <v>492</v>
      </c>
      <c r="L53" s="5">
        <v>1989</v>
      </c>
      <c r="M53" s="5">
        <v>3703.601968494057</v>
      </c>
      <c r="N53" s="5">
        <v>7111.7277380342975</v>
      </c>
    </row>
    <row r="54" spans="2:14" x14ac:dyDescent="0.35">
      <c r="B54" s="4" t="s">
        <v>35</v>
      </c>
      <c r="C54" s="5">
        <v>-16.186419443748434</v>
      </c>
      <c r="D54" s="5">
        <v>-10.395924982634869</v>
      </c>
      <c r="E54" s="5">
        <v>-0.15229392727964972</v>
      </c>
      <c r="F54" s="5">
        <v>5.0965250965250961</v>
      </c>
      <c r="G54" s="5">
        <v>5.5266676571088995</v>
      </c>
      <c r="H54" s="5">
        <v>13.05951039639455</v>
      </c>
      <c r="I54" s="5">
        <v>22.325666301569917</v>
      </c>
      <c r="J54" s="5">
        <v>5.0167365789585183</v>
      </c>
      <c r="K54" s="5">
        <v>2.1693121693121693</v>
      </c>
      <c r="L54" s="5">
        <v>7.7137870855148343</v>
      </c>
      <c r="M54" s="5">
        <v>21.31622133096683</v>
      </c>
      <c r="N54" s="5">
        <v>26.782708221896467</v>
      </c>
    </row>
    <row r="55" spans="2:14" x14ac:dyDescent="0.35">
      <c r="B55" s="4" t="s">
        <v>157</v>
      </c>
      <c r="C55" s="5">
        <v>14</v>
      </c>
      <c r="D55" s="5">
        <v>39</v>
      </c>
      <c r="E55" s="5">
        <v>18</v>
      </c>
      <c r="F55" s="5">
        <v>-9</v>
      </c>
      <c r="G55" s="5">
        <v>31</v>
      </c>
      <c r="H55" s="5">
        <v>-1210</v>
      </c>
      <c r="I55" s="5">
        <v>513</v>
      </c>
      <c r="J55" s="5">
        <v>-122</v>
      </c>
      <c r="K55" s="5">
        <v>-346</v>
      </c>
      <c r="L55" s="5">
        <v>381</v>
      </c>
      <c r="M55" s="5">
        <v>500.14947842777605</v>
      </c>
      <c r="N55" s="5">
        <v>939.4597187446542</v>
      </c>
    </row>
    <row r="56" spans="2:14" x14ac:dyDescent="0.35">
      <c r="B56" s="4" t="s">
        <v>53</v>
      </c>
      <c r="C56" s="5" t="s">
        <v>15</v>
      </c>
      <c r="D56" s="5" t="s">
        <v>15</v>
      </c>
      <c r="E56" s="5" t="s">
        <v>15</v>
      </c>
      <c r="F56" s="5" t="s">
        <v>15</v>
      </c>
      <c r="G56" s="5">
        <v>8.3333333333333339</v>
      </c>
      <c r="H56" s="5" t="s">
        <v>15</v>
      </c>
      <c r="I56" s="5">
        <v>13.982011447260835</v>
      </c>
      <c r="J56" s="5" t="s">
        <v>15</v>
      </c>
      <c r="K56" s="5" t="s">
        <v>15</v>
      </c>
      <c r="L56" s="5">
        <v>19.155354449472096</v>
      </c>
      <c r="M56" s="5">
        <v>12.826452314216482</v>
      </c>
      <c r="N56" s="5">
        <v>13.195412405136494</v>
      </c>
    </row>
    <row r="57" spans="2:14" x14ac:dyDescent="0.35">
      <c r="B57" s="4" t="s">
        <v>54</v>
      </c>
      <c r="C57" s="5">
        <v>-660</v>
      </c>
      <c r="D57" s="5">
        <v>-497</v>
      </c>
      <c r="E57" s="5">
        <v>43</v>
      </c>
      <c r="F57" s="5">
        <v>337</v>
      </c>
      <c r="G57" s="5">
        <v>341</v>
      </c>
      <c r="H57" s="5">
        <v>2490</v>
      </c>
      <c r="I57" s="5">
        <v>3162</v>
      </c>
      <c r="J57" s="5">
        <v>1320</v>
      </c>
      <c r="K57" s="5">
        <v>854</v>
      </c>
      <c r="L57" s="5">
        <v>1641</v>
      </c>
      <c r="M57" s="5">
        <v>3167.2105263157896</v>
      </c>
      <c r="N57" s="5">
        <v>6143.1315789473683</v>
      </c>
    </row>
    <row r="58" spans="2:14" x14ac:dyDescent="0.35">
      <c r="B58" s="4" t="s">
        <v>55</v>
      </c>
      <c r="C58" s="5">
        <v>-16.537208719619144</v>
      </c>
      <c r="D58" s="5">
        <v>-11.5304468626997</v>
      </c>
      <c r="E58" s="5">
        <v>-0.62821245002855508</v>
      </c>
      <c r="F58" s="5">
        <v>5.2046332046332049</v>
      </c>
      <c r="G58" s="5">
        <v>5.066112019016491</v>
      </c>
      <c r="H58" s="5">
        <v>25.504455597664652</v>
      </c>
      <c r="I58" s="5">
        <v>19.240598758671048</v>
      </c>
      <c r="J58" s="5">
        <v>5.5929833481632132</v>
      </c>
      <c r="K58" s="5">
        <v>3.7654320987654319</v>
      </c>
      <c r="L58" s="5">
        <v>6.3641652123327512</v>
      </c>
      <c r="M58" s="5">
        <v>10.06356235729438</v>
      </c>
      <c r="N58" s="5">
        <v>15.484575908154291</v>
      </c>
    </row>
    <row r="59" spans="2:14" x14ac:dyDescent="0.35">
      <c r="B59" s="4" t="s">
        <v>158</v>
      </c>
      <c r="C59" s="5">
        <v>783</v>
      </c>
      <c r="D59" s="5">
        <v>835</v>
      </c>
      <c r="E59" s="5">
        <v>952</v>
      </c>
      <c r="F59" s="5">
        <v>1064</v>
      </c>
      <c r="G59" s="5">
        <v>1120</v>
      </c>
      <c r="H59" s="5">
        <v>1207</v>
      </c>
      <c r="I59" s="5">
        <v>1229</v>
      </c>
      <c r="J59" s="5">
        <v>1571</v>
      </c>
      <c r="K59" s="5">
        <v>1625</v>
      </c>
      <c r="L59" s="5">
        <v>1637</v>
      </c>
      <c r="M59" s="5">
        <v>1850.4098266983401</v>
      </c>
      <c r="N59" s="5">
        <v>1958.3772038345107</v>
      </c>
    </row>
    <row r="60" spans="2:14" x14ac:dyDescent="0.35">
      <c r="B60" s="4" t="s">
        <v>56</v>
      </c>
      <c r="C60" s="5">
        <v>-0.84291187739463602</v>
      </c>
      <c r="D60" s="5">
        <v>-0.59640718562874251</v>
      </c>
      <c r="E60" s="5">
        <v>-3.4663865546218489E-2</v>
      </c>
      <c r="F60" s="5">
        <v>0.34317718940936864</v>
      </c>
      <c r="G60" s="5">
        <v>0.31255728689275891</v>
      </c>
      <c r="H60" s="5">
        <v>2.1030405405405403</v>
      </c>
      <c r="I60" s="5">
        <v>2.6067600989282771</v>
      </c>
      <c r="J60" s="5">
        <v>0.8456117873158232</v>
      </c>
      <c r="K60" s="5">
        <v>0.52912019826517964</v>
      </c>
      <c r="L60" s="5">
        <v>1.0129629629629631</v>
      </c>
      <c r="M60" s="5">
        <v>1.7153072727034984</v>
      </c>
      <c r="N60" s="5">
        <v>3.312036028783869</v>
      </c>
    </row>
    <row r="61" spans="2:14" x14ac:dyDescent="0.35">
      <c r="B61" s="4" t="s">
        <v>57</v>
      </c>
      <c r="C61" s="5">
        <v>-0.84</v>
      </c>
      <c r="D61" s="5">
        <v>-0.6</v>
      </c>
      <c r="E61" s="5">
        <v>0.04</v>
      </c>
      <c r="F61" s="5">
        <v>0.32</v>
      </c>
      <c r="G61" s="5">
        <v>0.3</v>
      </c>
      <c r="H61" s="5">
        <v>2.06</v>
      </c>
      <c r="I61" s="5">
        <v>2.57</v>
      </c>
      <c r="J61" s="5">
        <v>0.84</v>
      </c>
      <c r="K61" s="5">
        <v>0.53</v>
      </c>
      <c r="L61" s="5">
        <v>1</v>
      </c>
      <c r="M61" s="5">
        <v>2.1191428571428572</v>
      </c>
      <c r="N61" s="5">
        <v>3.8786111111111108</v>
      </c>
    </row>
    <row r="62" spans="2:14" x14ac:dyDescent="0.35">
      <c r="B62" s="4" t="s">
        <v>18</v>
      </c>
      <c r="C62" s="5"/>
      <c r="D62" s="5"/>
      <c r="E62" s="5"/>
      <c r="F62" s="5"/>
      <c r="G62" s="5"/>
      <c r="H62" s="5"/>
      <c r="I62" s="5"/>
      <c r="J62" s="5"/>
      <c r="K62" s="5"/>
      <c r="L62" s="5"/>
      <c r="M62" s="5"/>
      <c r="N62" s="5"/>
    </row>
    <row r="63" spans="2:14" x14ac:dyDescent="0.35">
      <c r="B63" s="4" t="s">
        <v>58</v>
      </c>
      <c r="C63" s="5"/>
      <c r="D63" s="5"/>
      <c r="E63" s="5"/>
      <c r="F63" s="5"/>
      <c r="G63" s="5"/>
      <c r="H63" s="5"/>
      <c r="I63" s="5"/>
      <c r="J63" s="5"/>
      <c r="K63" s="5"/>
      <c r="L63" s="5"/>
      <c r="M63" s="5"/>
      <c r="N63" s="5"/>
    </row>
    <row r="64" spans="2:14" x14ac:dyDescent="0.35">
      <c r="B64" s="4" t="s">
        <v>59</v>
      </c>
      <c r="C64" s="5">
        <v>63</v>
      </c>
      <c r="D64" s="5">
        <v>86</v>
      </c>
      <c r="E64" s="5">
        <v>97</v>
      </c>
      <c r="F64" s="5">
        <v>137</v>
      </c>
      <c r="G64" s="5">
        <v>197</v>
      </c>
      <c r="H64" s="5">
        <v>274</v>
      </c>
      <c r="I64" s="5">
        <v>379</v>
      </c>
      <c r="J64" s="5">
        <v>1081</v>
      </c>
      <c r="K64" s="5">
        <v>1384</v>
      </c>
      <c r="L64" s="5">
        <v>1407</v>
      </c>
      <c r="M64" s="5">
        <v>1282.9637726960814</v>
      </c>
      <c r="N64" s="5">
        <v>1524.1300227524698</v>
      </c>
    </row>
    <row r="65" spans="1:15" x14ac:dyDescent="0.35">
      <c r="B65" s="4" t="s">
        <v>159</v>
      </c>
      <c r="C65" s="5">
        <v>3</v>
      </c>
      <c r="D65" s="5">
        <v>2</v>
      </c>
      <c r="E65" s="5">
        <v>2</v>
      </c>
      <c r="F65" s="5">
        <v>4</v>
      </c>
      <c r="G65" s="5">
        <v>6</v>
      </c>
      <c r="H65" s="5">
        <v>6</v>
      </c>
      <c r="I65" s="5">
        <v>5</v>
      </c>
      <c r="J65" s="5">
        <v>29</v>
      </c>
      <c r="K65" s="5">
        <v>30</v>
      </c>
      <c r="L65" s="5">
        <v>21</v>
      </c>
      <c r="M65" s="5">
        <v>20.425460115252889</v>
      </c>
      <c r="N65" s="5">
        <v>27.075651572014745</v>
      </c>
    </row>
    <row r="66" spans="1:15" x14ac:dyDescent="0.35">
      <c r="B66" s="4" t="s">
        <v>60</v>
      </c>
      <c r="C66" s="5">
        <v>36</v>
      </c>
      <c r="D66" s="5">
        <v>49</v>
      </c>
      <c r="E66" s="5">
        <v>57</v>
      </c>
      <c r="F66" s="5">
        <v>91</v>
      </c>
      <c r="G66" s="5">
        <v>129</v>
      </c>
      <c r="H66" s="5">
        <v>173</v>
      </c>
      <c r="I66" s="5">
        <v>246</v>
      </c>
      <c r="J66" s="5">
        <v>697</v>
      </c>
      <c r="K66" s="5">
        <v>1002</v>
      </c>
      <c r="L66" s="5">
        <v>1079</v>
      </c>
      <c r="M66" s="5">
        <v>1103.4835411687998</v>
      </c>
      <c r="N66" s="5">
        <v>1193.7765321957554</v>
      </c>
    </row>
    <row r="67" spans="1:15" ht="29" x14ac:dyDescent="0.35">
      <c r="B67" s="4" t="s">
        <v>160</v>
      </c>
      <c r="C67" s="5">
        <v>24</v>
      </c>
      <c r="D67" s="5">
        <v>35</v>
      </c>
      <c r="E67" s="5">
        <v>38</v>
      </c>
      <c r="F67" s="5">
        <v>42</v>
      </c>
      <c r="G67" s="5">
        <v>62</v>
      </c>
      <c r="H67" s="5">
        <v>95</v>
      </c>
      <c r="I67" s="5">
        <v>128</v>
      </c>
      <c r="J67" s="5">
        <v>355</v>
      </c>
      <c r="K67" s="5">
        <v>352</v>
      </c>
      <c r="L67" s="5">
        <v>307</v>
      </c>
      <c r="M67" s="5">
        <v>336.45253001967092</v>
      </c>
      <c r="N67" s="5">
        <v>333.2582089454653</v>
      </c>
    </row>
    <row r="68" spans="1:15" x14ac:dyDescent="0.35">
      <c r="B68" s="4" t="s">
        <v>161</v>
      </c>
      <c r="C68" s="5">
        <v>3</v>
      </c>
      <c r="D68" s="5">
        <v>2</v>
      </c>
      <c r="E68" s="5">
        <v>2</v>
      </c>
      <c r="F68" s="5">
        <v>4</v>
      </c>
      <c r="G68" s="5">
        <v>6</v>
      </c>
      <c r="H68" s="5">
        <v>6</v>
      </c>
      <c r="I68" s="5">
        <v>5</v>
      </c>
      <c r="J68" s="5">
        <v>29</v>
      </c>
      <c r="K68" s="5">
        <v>30</v>
      </c>
      <c r="L68" s="5">
        <v>21</v>
      </c>
      <c r="M68" s="5">
        <v>20.425460115252889</v>
      </c>
      <c r="N68" s="5">
        <v>27.075651572014745</v>
      </c>
    </row>
    <row r="69" spans="1:15" x14ac:dyDescent="0.35">
      <c r="B69" s="4" t="s">
        <v>162</v>
      </c>
      <c r="C69" s="5">
        <v>13</v>
      </c>
      <c r="D69" s="5" t="s">
        <v>15</v>
      </c>
      <c r="E69" s="5" t="s">
        <v>15</v>
      </c>
      <c r="F69" s="5">
        <v>-43</v>
      </c>
      <c r="G69" s="5">
        <v>8</v>
      </c>
      <c r="H69" s="5">
        <v>-1258</v>
      </c>
      <c r="I69" s="5">
        <v>0</v>
      </c>
      <c r="J69" s="5" t="s">
        <v>15</v>
      </c>
      <c r="K69" s="5" t="s">
        <v>15</v>
      </c>
      <c r="L69" s="5" t="s">
        <v>15</v>
      </c>
      <c r="M69" s="5">
        <v>-441.86014777285209</v>
      </c>
      <c r="N69" s="5">
        <v>-556.30074581464692</v>
      </c>
    </row>
    <row r="70" spans="1:15" x14ac:dyDescent="0.35">
      <c r="B70" s="4" t="s">
        <v>163</v>
      </c>
      <c r="C70" s="5" t="s">
        <v>15</v>
      </c>
      <c r="D70" s="5" t="s">
        <v>15</v>
      </c>
      <c r="E70" s="5" t="s">
        <v>15</v>
      </c>
      <c r="F70" s="5" t="s">
        <v>15</v>
      </c>
      <c r="G70" s="5" t="s">
        <v>15</v>
      </c>
      <c r="H70" s="5">
        <v>14</v>
      </c>
      <c r="I70" s="5">
        <v>42</v>
      </c>
      <c r="J70" s="5">
        <v>521</v>
      </c>
      <c r="K70" s="5">
        <v>262</v>
      </c>
      <c r="L70" s="5">
        <v>187</v>
      </c>
      <c r="M70" s="5">
        <v>60.325942686707045</v>
      </c>
      <c r="N70" s="5">
        <v>122.07426166024678</v>
      </c>
    </row>
    <row r="71" spans="1:15" x14ac:dyDescent="0.35">
      <c r="B71" s="4" t="s">
        <v>164</v>
      </c>
      <c r="C71" s="5" t="s">
        <v>15</v>
      </c>
      <c r="D71" s="5" t="s">
        <v>15</v>
      </c>
      <c r="E71" s="5" t="s">
        <v>15</v>
      </c>
      <c r="F71" s="5" t="s">
        <v>15</v>
      </c>
      <c r="G71" s="5" t="s">
        <v>15</v>
      </c>
      <c r="H71" s="5" t="s">
        <v>15</v>
      </c>
      <c r="I71" s="5" t="s">
        <v>15</v>
      </c>
      <c r="J71" s="5" t="s">
        <v>15</v>
      </c>
      <c r="K71" s="5">
        <v>11</v>
      </c>
      <c r="L71" s="5" t="s">
        <v>15</v>
      </c>
      <c r="M71" s="5" t="s">
        <v>15</v>
      </c>
      <c r="N71" s="5" t="s">
        <v>15</v>
      </c>
    </row>
    <row r="72" spans="1:15" x14ac:dyDescent="0.35">
      <c r="B72" s="4" t="s">
        <v>165</v>
      </c>
      <c r="C72" s="5" t="s">
        <v>15</v>
      </c>
      <c r="D72" s="5" t="s">
        <v>15</v>
      </c>
      <c r="E72" s="5" t="s">
        <v>15</v>
      </c>
      <c r="F72" s="5" t="s">
        <v>15</v>
      </c>
      <c r="G72" s="5" t="s">
        <v>15</v>
      </c>
      <c r="H72" s="5" t="s">
        <v>15</v>
      </c>
      <c r="I72" s="5">
        <v>-56</v>
      </c>
      <c r="J72" s="5">
        <v>62</v>
      </c>
      <c r="K72" s="5">
        <v>-1</v>
      </c>
      <c r="L72" s="5">
        <v>2</v>
      </c>
      <c r="M72" s="5">
        <v>3</v>
      </c>
      <c r="N72" s="5">
        <v>8</v>
      </c>
    </row>
    <row r="73" spans="1:15" x14ac:dyDescent="0.35">
      <c r="B73" s="4" t="s">
        <v>166</v>
      </c>
      <c r="C73" s="5" t="s">
        <v>15</v>
      </c>
      <c r="D73" s="5">
        <v>68</v>
      </c>
      <c r="E73" s="5">
        <v>12</v>
      </c>
      <c r="F73" s="5">
        <v>12</v>
      </c>
      <c r="G73" s="5">
        <v>176</v>
      </c>
      <c r="H73" s="5">
        <v>54</v>
      </c>
      <c r="I73" s="5">
        <v>7</v>
      </c>
      <c r="J73" s="5">
        <v>0</v>
      </c>
      <c r="K73" s="5" t="s">
        <v>15</v>
      </c>
      <c r="L73" s="5" t="s">
        <v>15</v>
      </c>
      <c r="M73" s="5" t="s">
        <v>15</v>
      </c>
      <c r="N73" s="5" t="s">
        <v>15</v>
      </c>
    </row>
    <row r="74" spans="1:15" x14ac:dyDescent="0.35">
      <c r="B74" s="4" t="s">
        <v>167</v>
      </c>
      <c r="C74" s="5" t="s">
        <v>15</v>
      </c>
      <c r="D74" s="5" t="s">
        <v>15</v>
      </c>
      <c r="E74" s="5" t="s">
        <v>15</v>
      </c>
      <c r="F74" s="5" t="s">
        <v>15</v>
      </c>
      <c r="G74" s="5">
        <v>12</v>
      </c>
      <c r="H74" s="5" t="s">
        <v>15</v>
      </c>
      <c r="I74" s="5">
        <v>-12</v>
      </c>
      <c r="J74" s="5">
        <v>-102</v>
      </c>
      <c r="K74" s="5">
        <v>-34</v>
      </c>
      <c r="L74" s="5">
        <v>-48</v>
      </c>
      <c r="M74" s="5">
        <v>-7.7333333333333334</v>
      </c>
      <c r="N74" s="5">
        <v>-9.4222222222222225</v>
      </c>
    </row>
    <row r="75" spans="1:15" x14ac:dyDescent="0.35">
      <c r="B75" s="4"/>
      <c r="C75" s="5"/>
      <c r="D75" s="5"/>
      <c r="E75" s="5"/>
      <c r="F75" s="5"/>
      <c r="G75" s="5"/>
      <c r="H75" s="5"/>
      <c r="I75" s="5"/>
      <c r="J75" s="5"/>
      <c r="K75" s="5"/>
      <c r="L75" s="5"/>
      <c r="M75" s="5"/>
      <c r="N75" s="5"/>
    </row>
    <row r="76" spans="1:15" x14ac:dyDescent="0.35">
      <c r="B76" s="4" t="s">
        <v>18</v>
      </c>
      <c r="C76" s="5"/>
      <c r="D76" s="5"/>
      <c r="E76" s="5"/>
      <c r="F76" s="5"/>
      <c r="G76" s="5"/>
      <c r="H76" s="5"/>
      <c r="I76" s="5"/>
      <c r="J76" s="5"/>
      <c r="K76" s="5"/>
      <c r="L76" s="5"/>
      <c r="M76" s="5"/>
      <c r="N76" s="5"/>
    </row>
    <row r="77" spans="1:15" x14ac:dyDescent="0.35">
      <c r="A77" t="s">
        <v>2</v>
      </c>
      <c r="B77" s="8" t="s">
        <v>61</v>
      </c>
      <c r="C77" s="7"/>
      <c r="D77" s="7"/>
      <c r="E77" s="7"/>
      <c r="F77" s="7"/>
      <c r="G77" s="7"/>
      <c r="H77" s="7"/>
      <c r="I77" s="7"/>
      <c r="J77" s="7"/>
      <c r="K77" s="7"/>
      <c r="L77" s="7"/>
      <c r="M77" s="7"/>
      <c r="N77" s="7"/>
    </row>
    <row r="78" spans="1:15" x14ac:dyDescent="0.35">
      <c r="B78" s="4" t="s">
        <v>62</v>
      </c>
      <c r="C78" s="5"/>
      <c r="D78" s="5"/>
      <c r="E78" s="5"/>
      <c r="F78" s="5"/>
      <c r="G78" s="5"/>
      <c r="H78" s="5"/>
      <c r="I78" s="5"/>
      <c r="J78" s="5"/>
      <c r="K78" s="5"/>
      <c r="L78" s="5"/>
      <c r="M78" s="5"/>
      <c r="N78" s="5"/>
    </row>
    <row r="79" spans="1:15" x14ac:dyDescent="0.35">
      <c r="B79" s="4" t="s">
        <v>63</v>
      </c>
      <c r="C79" s="5">
        <v>2320</v>
      </c>
      <c r="D79" s="5">
        <v>2530</v>
      </c>
      <c r="E79" s="5">
        <v>2634</v>
      </c>
      <c r="F79" s="5">
        <v>3540</v>
      </c>
      <c r="G79" s="5">
        <v>4597</v>
      </c>
      <c r="H79" s="5">
        <v>6143</v>
      </c>
      <c r="I79" s="5">
        <v>8583</v>
      </c>
      <c r="J79" s="5">
        <v>15019</v>
      </c>
      <c r="K79" s="5">
        <v>16768</v>
      </c>
      <c r="L79" s="5">
        <v>19049</v>
      </c>
      <c r="M79" s="5">
        <v>24183.931340452742</v>
      </c>
      <c r="N79" s="5">
        <v>31823.704330890614</v>
      </c>
    </row>
    <row r="80" spans="1:15" ht="29" x14ac:dyDescent="0.35">
      <c r="B80" s="4" t="s">
        <v>168</v>
      </c>
      <c r="C80" s="5">
        <v>785</v>
      </c>
      <c r="D80" s="5">
        <v>1264</v>
      </c>
      <c r="E80" s="5">
        <v>1185</v>
      </c>
      <c r="F80" s="5">
        <v>1156</v>
      </c>
      <c r="G80" s="5">
        <v>1503</v>
      </c>
      <c r="H80" s="5">
        <v>2290</v>
      </c>
      <c r="I80" s="5">
        <v>3608</v>
      </c>
      <c r="J80" s="5">
        <v>5855</v>
      </c>
      <c r="K80" s="5">
        <v>5773</v>
      </c>
      <c r="L80" s="5">
        <v>5132</v>
      </c>
      <c r="M80" s="5">
        <v>8677.2007855062002</v>
      </c>
      <c r="N80" s="5">
        <v>13294.229943617316</v>
      </c>
      <c r="O80" s="5"/>
    </row>
    <row r="81" spans="2:15" x14ac:dyDescent="0.35">
      <c r="B81" s="4" t="s">
        <v>64</v>
      </c>
      <c r="C81" s="5">
        <v>785</v>
      </c>
      <c r="D81" s="5">
        <v>1264</v>
      </c>
      <c r="E81" s="5">
        <v>1185</v>
      </c>
      <c r="F81" s="5">
        <v>1078</v>
      </c>
      <c r="G81" s="5">
        <v>1466</v>
      </c>
      <c r="H81" s="5">
        <v>1595</v>
      </c>
      <c r="I81" s="5">
        <v>2535</v>
      </c>
      <c r="J81" s="5">
        <v>4835</v>
      </c>
      <c r="K81" s="5">
        <v>3933</v>
      </c>
      <c r="L81" s="5">
        <v>3787</v>
      </c>
      <c r="M81" s="5">
        <v>7159.5750448927865</v>
      </c>
      <c r="N81" s="5">
        <v>12445.715990732033</v>
      </c>
    </row>
    <row r="82" spans="2:15" x14ac:dyDescent="0.35">
      <c r="B82" s="4" t="s">
        <v>169</v>
      </c>
      <c r="C82" s="5">
        <v>0</v>
      </c>
      <c r="D82" s="5">
        <v>0</v>
      </c>
      <c r="E82" s="5">
        <v>0</v>
      </c>
      <c r="F82" s="5">
        <v>78</v>
      </c>
      <c r="G82" s="5">
        <v>37</v>
      </c>
      <c r="H82" s="5">
        <v>695</v>
      </c>
      <c r="I82" s="5">
        <v>1073</v>
      </c>
      <c r="J82" s="5">
        <v>1020</v>
      </c>
      <c r="K82" s="5">
        <v>1840</v>
      </c>
      <c r="L82" s="5">
        <v>1345</v>
      </c>
      <c r="M82" s="5">
        <v>1115.3624752736437</v>
      </c>
      <c r="N82" s="5">
        <v>794.93267882284965</v>
      </c>
    </row>
    <row r="83" spans="2:15" x14ac:dyDescent="0.35">
      <c r="B83" s="4" t="s">
        <v>170</v>
      </c>
      <c r="C83" s="5">
        <v>533</v>
      </c>
      <c r="D83" s="5">
        <v>311</v>
      </c>
      <c r="E83" s="5">
        <v>454</v>
      </c>
      <c r="F83" s="5">
        <v>1235</v>
      </c>
      <c r="G83" s="5">
        <v>1859</v>
      </c>
      <c r="H83" s="5">
        <v>2066</v>
      </c>
      <c r="I83" s="5">
        <v>2706</v>
      </c>
      <c r="J83" s="5">
        <v>4126</v>
      </c>
      <c r="K83" s="5">
        <v>5376</v>
      </c>
      <c r="L83" s="5">
        <v>6192</v>
      </c>
      <c r="M83" s="5">
        <v>6726.6885535886886</v>
      </c>
      <c r="N83" s="5">
        <v>7925.6333014495603</v>
      </c>
    </row>
    <row r="84" spans="2:15" x14ac:dyDescent="0.35">
      <c r="B84" s="4" t="s">
        <v>94</v>
      </c>
      <c r="C84" s="5">
        <v>678</v>
      </c>
      <c r="D84" s="5">
        <v>751</v>
      </c>
      <c r="E84" s="5">
        <v>694</v>
      </c>
      <c r="F84" s="5">
        <v>845</v>
      </c>
      <c r="G84" s="5">
        <v>982</v>
      </c>
      <c r="H84" s="5">
        <v>1399</v>
      </c>
      <c r="I84" s="5">
        <v>1955</v>
      </c>
      <c r="J84" s="5">
        <v>3771</v>
      </c>
      <c r="K84" s="5">
        <v>4351</v>
      </c>
      <c r="L84" s="5">
        <v>5734</v>
      </c>
      <c r="M84" s="5">
        <v>6502.095703663952</v>
      </c>
      <c r="N84" s="5">
        <v>7454.3057393857534</v>
      </c>
    </row>
    <row r="85" spans="2:15" ht="29" x14ac:dyDescent="0.35">
      <c r="B85" s="4" t="s">
        <v>65</v>
      </c>
      <c r="C85" s="5">
        <v>33</v>
      </c>
      <c r="D85" s="5">
        <v>32</v>
      </c>
      <c r="E85" s="5">
        <v>33</v>
      </c>
      <c r="F85" s="5">
        <v>34</v>
      </c>
      <c r="G85" s="5">
        <v>233</v>
      </c>
      <c r="H85" s="5">
        <v>378</v>
      </c>
      <c r="I85" s="5">
        <v>312</v>
      </c>
      <c r="J85" s="5">
        <v>1265</v>
      </c>
      <c r="K85" s="5">
        <v>1259</v>
      </c>
      <c r="L85" s="5">
        <v>1878</v>
      </c>
      <c r="M85" s="5">
        <v>2426</v>
      </c>
      <c r="N85" s="5">
        <v>2426</v>
      </c>
    </row>
    <row r="86" spans="2:15" x14ac:dyDescent="0.35">
      <c r="B86" s="4" t="s">
        <v>171</v>
      </c>
      <c r="C86" s="5">
        <v>324</v>
      </c>
      <c r="D86" s="5">
        <v>204</v>
      </c>
      <c r="E86" s="5">
        <v>301</v>
      </c>
      <c r="F86" s="5">
        <v>304</v>
      </c>
      <c r="G86" s="5">
        <v>253</v>
      </c>
      <c r="H86" s="5">
        <v>388</v>
      </c>
      <c r="I86" s="5">
        <v>314</v>
      </c>
      <c r="J86" s="5">
        <v>1267</v>
      </c>
      <c r="K86" s="5">
        <v>1268</v>
      </c>
      <c r="L86" s="5">
        <v>1991</v>
      </c>
      <c r="M86" s="5">
        <v>2415.8665319248844</v>
      </c>
      <c r="N86" s="5">
        <v>2643.4155304206533</v>
      </c>
      <c r="O86" s="5"/>
    </row>
    <row r="87" spans="2:15" x14ac:dyDescent="0.35">
      <c r="B87" s="4" t="s">
        <v>66</v>
      </c>
      <c r="C87" s="5">
        <v>764</v>
      </c>
      <c r="D87" s="5">
        <v>791</v>
      </c>
      <c r="E87" s="5">
        <v>918</v>
      </c>
      <c r="F87" s="5">
        <v>1016</v>
      </c>
      <c r="G87" s="5">
        <v>1431</v>
      </c>
      <c r="H87" s="5">
        <v>2819</v>
      </c>
      <c r="I87" s="5">
        <v>3836</v>
      </c>
      <c r="J87" s="5">
        <v>52561</v>
      </c>
      <c r="K87" s="5">
        <v>51117</v>
      </c>
      <c r="L87" s="5">
        <v>50177</v>
      </c>
      <c r="M87" s="5">
        <v>49244.544216333525</v>
      </c>
      <c r="N87" s="5">
        <v>48201.619699808885</v>
      </c>
    </row>
    <row r="88" spans="2:15" x14ac:dyDescent="0.35">
      <c r="B88" s="4" t="s">
        <v>172</v>
      </c>
      <c r="C88" s="5">
        <v>188</v>
      </c>
      <c r="D88" s="5">
        <v>164</v>
      </c>
      <c r="E88" s="5">
        <v>261</v>
      </c>
      <c r="F88" s="5">
        <v>348</v>
      </c>
      <c r="G88" s="5">
        <v>500</v>
      </c>
      <c r="H88" s="5">
        <v>641</v>
      </c>
      <c r="I88" s="5">
        <v>702</v>
      </c>
      <c r="J88" s="5">
        <v>1513</v>
      </c>
      <c r="K88" s="5">
        <v>1589</v>
      </c>
      <c r="L88" s="5">
        <v>1802</v>
      </c>
      <c r="M88" s="5">
        <v>1841.6615209024312</v>
      </c>
      <c r="N88" s="5">
        <v>1955.6889721240227</v>
      </c>
    </row>
    <row r="89" spans="2:15" x14ac:dyDescent="0.35">
      <c r="B89" s="4" t="s">
        <v>173</v>
      </c>
      <c r="C89" s="5" t="s">
        <v>15</v>
      </c>
      <c r="D89" s="5" t="s">
        <v>15</v>
      </c>
      <c r="E89" s="5" t="s">
        <v>15</v>
      </c>
      <c r="F89" s="5">
        <v>0</v>
      </c>
      <c r="G89" s="5">
        <v>205</v>
      </c>
      <c r="H89" s="5">
        <v>208</v>
      </c>
      <c r="I89" s="5">
        <v>367</v>
      </c>
      <c r="J89" s="5">
        <v>460</v>
      </c>
      <c r="K89" s="5">
        <v>633</v>
      </c>
      <c r="L89" s="5">
        <v>623</v>
      </c>
      <c r="M89" s="5">
        <v>672.96771740575002</v>
      </c>
      <c r="N89" s="5">
        <v>668.06405647210761</v>
      </c>
    </row>
    <row r="90" spans="2:15" x14ac:dyDescent="0.35">
      <c r="B90" s="4" t="s">
        <v>174</v>
      </c>
      <c r="C90" s="5">
        <v>278</v>
      </c>
      <c r="D90" s="5">
        <v>289</v>
      </c>
      <c r="E90" s="5">
        <v>289</v>
      </c>
      <c r="F90" s="5">
        <v>289</v>
      </c>
      <c r="G90" s="5">
        <v>289</v>
      </c>
      <c r="H90" s="5">
        <v>289</v>
      </c>
      <c r="I90" s="5">
        <v>289</v>
      </c>
      <c r="J90" s="5">
        <v>48295</v>
      </c>
      <c r="K90" s="5">
        <v>45625</v>
      </c>
      <c r="L90" s="5">
        <v>43769</v>
      </c>
      <c r="M90" s="5">
        <v>43146.2</v>
      </c>
      <c r="N90" s="5">
        <v>42575.514285714286</v>
      </c>
    </row>
    <row r="91" spans="2:15" x14ac:dyDescent="0.35">
      <c r="B91" s="4" t="s">
        <v>67</v>
      </c>
      <c r="C91" s="5">
        <v>278</v>
      </c>
      <c r="D91" s="5">
        <v>289</v>
      </c>
      <c r="E91" s="5">
        <v>289</v>
      </c>
      <c r="F91" s="5">
        <v>289</v>
      </c>
      <c r="G91" s="5">
        <v>289</v>
      </c>
      <c r="H91" s="5">
        <v>289</v>
      </c>
      <c r="I91" s="5">
        <v>289</v>
      </c>
      <c r="J91" s="5">
        <v>24177</v>
      </c>
      <c r="K91" s="5">
        <v>24262</v>
      </c>
      <c r="L91" s="5">
        <v>24839</v>
      </c>
      <c r="M91" s="5">
        <v>24735.349471364938</v>
      </c>
      <c r="N91" s="5">
        <v>24588.745401839336</v>
      </c>
    </row>
    <row r="92" spans="2:15" x14ac:dyDescent="0.35">
      <c r="B92" s="4" t="s">
        <v>175</v>
      </c>
      <c r="C92" s="5">
        <v>48</v>
      </c>
      <c r="D92" s="5">
        <v>11</v>
      </c>
      <c r="E92" s="5">
        <v>11</v>
      </c>
      <c r="F92" s="5">
        <v>15</v>
      </c>
      <c r="G92" s="5">
        <v>22</v>
      </c>
      <c r="H92" s="5">
        <v>1245</v>
      </c>
      <c r="I92" s="5">
        <v>931</v>
      </c>
      <c r="J92" s="5">
        <v>58</v>
      </c>
      <c r="K92" s="5">
        <v>366</v>
      </c>
      <c r="L92" s="5">
        <v>688</v>
      </c>
      <c r="M92" s="5">
        <v>845.50750716899995</v>
      </c>
      <c r="N92" s="5">
        <v>1139.3713928072727</v>
      </c>
    </row>
    <row r="93" spans="2:15" x14ac:dyDescent="0.35">
      <c r="B93" s="4" t="s">
        <v>131</v>
      </c>
      <c r="C93" s="5">
        <v>298</v>
      </c>
      <c r="D93" s="5">
        <v>279</v>
      </c>
      <c r="E93" s="5">
        <v>310</v>
      </c>
      <c r="F93" s="5">
        <v>321</v>
      </c>
      <c r="G93" s="5">
        <v>357</v>
      </c>
      <c r="H93" s="5">
        <v>373</v>
      </c>
      <c r="I93" s="5">
        <v>1478</v>
      </c>
      <c r="J93" s="5">
        <v>2152</v>
      </c>
      <c r="K93" s="5">
        <v>2805</v>
      </c>
      <c r="L93" s="5">
        <v>3146</v>
      </c>
      <c r="M93" s="5">
        <v>3834.5309296429991</v>
      </c>
      <c r="N93" s="5">
        <v>3802.0713347637652</v>
      </c>
    </row>
    <row r="94" spans="2:15" x14ac:dyDescent="0.35">
      <c r="B94" s="4" t="s">
        <v>68</v>
      </c>
      <c r="C94" s="5">
        <v>3084</v>
      </c>
      <c r="D94" s="5">
        <v>3328</v>
      </c>
      <c r="E94" s="5">
        <v>3552</v>
      </c>
      <c r="F94" s="5">
        <v>4556</v>
      </c>
      <c r="G94" s="5">
        <v>6028</v>
      </c>
      <c r="H94" s="5">
        <v>8962</v>
      </c>
      <c r="I94" s="5">
        <v>12419</v>
      </c>
      <c r="J94" s="5">
        <v>67580</v>
      </c>
      <c r="K94" s="5">
        <v>67885</v>
      </c>
      <c r="L94" s="5">
        <v>69226</v>
      </c>
      <c r="M94" s="5">
        <v>73460.171008755016</v>
      </c>
      <c r="N94" s="5">
        <v>79998.763229657794</v>
      </c>
    </row>
    <row r="95" spans="2:15" x14ac:dyDescent="0.35">
      <c r="B95" s="4" t="s">
        <v>18</v>
      </c>
      <c r="C95" s="5"/>
      <c r="D95" s="5"/>
      <c r="E95" s="5"/>
      <c r="F95" s="5"/>
      <c r="G95" s="5"/>
      <c r="H95" s="5"/>
      <c r="I95" s="5"/>
      <c r="J95" s="5"/>
      <c r="K95" s="5"/>
      <c r="L95" s="5"/>
      <c r="M95" s="5"/>
      <c r="N95" s="5"/>
    </row>
    <row r="96" spans="2:15" x14ac:dyDescent="0.35">
      <c r="B96" s="4" t="s">
        <v>69</v>
      </c>
      <c r="C96" s="5"/>
      <c r="D96" s="5"/>
      <c r="E96" s="5"/>
      <c r="F96" s="5"/>
      <c r="G96" s="5"/>
      <c r="H96" s="5"/>
      <c r="I96" s="5"/>
      <c r="J96" s="5"/>
      <c r="K96" s="5"/>
      <c r="L96" s="5"/>
      <c r="M96" s="5"/>
      <c r="N96" s="5"/>
    </row>
    <row r="97" spans="2:14" x14ac:dyDescent="0.35">
      <c r="B97" s="4" t="s">
        <v>70</v>
      </c>
      <c r="C97" s="5">
        <v>1403</v>
      </c>
      <c r="D97" s="5">
        <v>1346</v>
      </c>
      <c r="E97" s="5">
        <v>1513</v>
      </c>
      <c r="F97" s="5">
        <v>1984</v>
      </c>
      <c r="G97" s="5">
        <v>2359</v>
      </c>
      <c r="H97" s="5">
        <v>2417</v>
      </c>
      <c r="I97" s="5">
        <v>4240</v>
      </c>
      <c r="J97" s="5">
        <v>6369</v>
      </c>
      <c r="K97" s="5">
        <v>6689</v>
      </c>
      <c r="L97" s="5">
        <v>7281</v>
      </c>
      <c r="M97" s="5">
        <v>8229.6717721717687</v>
      </c>
      <c r="N97" s="5">
        <v>8931.6683612120614</v>
      </c>
    </row>
    <row r="98" spans="2:14" x14ac:dyDescent="0.35">
      <c r="B98" s="4" t="s">
        <v>71</v>
      </c>
      <c r="C98" s="5">
        <v>279</v>
      </c>
      <c r="D98" s="5">
        <v>440</v>
      </c>
      <c r="E98" s="5">
        <v>384</v>
      </c>
      <c r="F98" s="5">
        <v>834</v>
      </c>
      <c r="G98" s="5">
        <v>988</v>
      </c>
      <c r="H98" s="5">
        <v>468</v>
      </c>
      <c r="I98" s="5">
        <v>1321</v>
      </c>
      <c r="J98" s="5">
        <v>2493</v>
      </c>
      <c r="K98" s="5">
        <v>2055</v>
      </c>
      <c r="L98" s="5">
        <v>1990</v>
      </c>
      <c r="M98" s="5">
        <v>2449.9319759927198</v>
      </c>
      <c r="N98" s="5">
        <v>2762.4834983720039</v>
      </c>
    </row>
    <row r="99" spans="2:14" x14ac:dyDescent="0.35">
      <c r="B99" s="4" t="s">
        <v>72</v>
      </c>
      <c r="C99" s="5">
        <v>230</v>
      </c>
      <c r="D99" s="5">
        <v>0</v>
      </c>
      <c r="E99" s="5">
        <v>70</v>
      </c>
      <c r="F99" s="5">
        <v>136</v>
      </c>
      <c r="G99" s="5">
        <v>0</v>
      </c>
      <c r="H99" s="5">
        <v>0</v>
      </c>
      <c r="I99" s="5">
        <v>312</v>
      </c>
      <c r="J99" s="5">
        <v>0</v>
      </c>
      <c r="K99" s="5">
        <v>751</v>
      </c>
      <c r="L99" s="5">
        <v>0</v>
      </c>
      <c r="M99" s="5">
        <v>844.66060768706132</v>
      </c>
      <c r="N99" s="5">
        <v>782.07219494170988</v>
      </c>
    </row>
    <row r="100" spans="2:14" x14ac:dyDescent="0.35">
      <c r="B100" s="4" t="s">
        <v>176</v>
      </c>
      <c r="C100" s="5">
        <v>124</v>
      </c>
      <c r="D100" s="5">
        <v>69</v>
      </c>
      <c r="E100" s="5">
        <v>92</v>
      </c>
      <c r="F100" s="5">
        <v>24</v>
      </c>
      <c r="G100" s="5">
        <v>74</v>
      </c>
      <c r="H100" s="5">
        <v>75</v>
      </c>
      <c r="I100" s="5">
        <v>98</v>
      </c>
      <c r="J100" s="5">
        <v>336</v>
      </c>
      <c r="K100" s="5">
        <v>438</v>
      </c>
      <c r="L100" s="5">
        <v>555</v>
      </c>
      <c r="M100" s="5">
        <v>677.33333333333326</v>
      </c>
      <c r="N100" s="5">
        <v>693.63888888888891</v>
      </c>
    </row>
    <row r="101" spans="2:14" x14ac:dyDescent="0.35">
      <c r="B101" s="4" t="s">
        <v>73</v>
      </c>
      <c r="C101" s="5">
        <v>2093</v>
      </c>
      <c r="D101" s="5">
        <v>1559</v>
      </c>
      <c r="E101" s="5">
        <v>1443</v>
      </c>
      <c r="F101" s="5">
        <v>1306</v>
      </c>
      <c r="G101" s="5">
        <v>842</v>
      </c>
      <c r="H101" s="5">
        <v>708</v>
      </c>
      <c r="I101" s="5">
        <v>682</v>
      </c>
      <c r="J101" s="5">
        <v>6461</v>
      </c>
      <c r="K101" s="5">
        <v>5304</v>
      </c>
      <c r="L101" s="5">
        <v>4377</v>
      </c>
      <c r="M101" s="5">
        <v>4699.754455304751</v>
      </c>
      <c r="N101" s="5">
        <v>4354.5237105539409</v>
      </c>
    </row>
    <row r="102" spans="2:14" x14ac:dyDescent="0.35">
      <c r="B102" s="4" t="s">
        <v>177</v>
      </c>
      <c r="C102" s="5">
        <v>2007</v>
      </c>
      <c r="D102" s="5">
        <v>1435</v>
      </c>
      <c r="E102" s="5">
        <v>1325</v>
      </c>
      <c r="F102" s="5">
        <v>1114</v>
      </c>
      <c r="G102" s="5">
        <v>486</v>
      </c>
      <c r="H102" s="5">
        <v>330</v>
      </c>
      <c r="I102" s="5">
        <v>1</v>
      </c>
      <c r="J102" s="5">
        <v>2467</v>
      </c>
      <c r="K102" s="5">
        <v>1717</v>
      </c>
      <c r="L102" s="5">
        <v>1721</v>
      </c>
      <c r="M102" s="5">
        <v>2814.478260869565</v>
      </c>
      <c r="N102" s="5">
        <v>2724.1428571428569</v>
      </c>
    </row>
    <row r="103" spans="2:14" ht="29" x14ac:dyDescent="0.35">
      <c r="B103" s="4" t="s">
        <v>178</v>
      </c>
      <c r="C103" s="5" t="s">
        <v>15</v>
      </c>
      <c r="D103" s="5" t="s">
        <v>15</v>
      </c>
      <c r="E103" s="5" t="s">
        <v>15</v>
      </c>
      <c r="F103" s="5">
        <v>0</v>
      </c>
      <c r="G103" s="5">
        <v>199</v>
      </c>
      <c r="H103" s="5">
        <v>201</v>
      </c>
      <c r="I103" s="5">
        <v>348</v>
      </c>
      <c r="J103" s="5">
        <v>396</v>
      </c>
      <c r="K103" s="5">
        <v>535</v>
      </c>
      <c r="L103" s="5">
        <v>491</v>
      </c>
      <c r="M103" s="5">
        <v>563.44444444444446</v>
      </c>
      <c r="N103" s="5">
        <v>562.42857142857144</v>
      </c>
    </row>
    <row r="104" spans="2:14" x14ac:dyDescent="0.35">
      <c r="B104" s="4" t="s">
        <v>179</v>
      </c>
      <c r="C104" s="5" t="s">
        <v>15</v>
      </c>
      <c r="D104" s="5">
        <v>11</v>
      </c>
      <c r="E104" s="5" t="s">
        <v>15</v>
      </c>
      <c r="F104" s="5">
        <v>11</v>
      </c>
      <c r="G104" s="5">
        <v>11</v>
      </c>
      <c r="H104" s="5">
        <v>11</v>
      </c>
      <c r="I104" s="5">
        <v>12</v>
      </c>
      <c r="J104" s="5">
        <v>1934</v>
      </c>
      <c r="K104" s="5">
        <v>1202</v>
      </c>
      <c r="L104" s="5">
        <v>349</v>
      </c>
      <c r="M104" s="5">
        <v>248.97255985168147</v>
      </c>
      <c r="N104" s="5">
        <v>90.256905329457766</v>
      </c>
    </row>
    <row r="105" spans="2:14" x14ac:dyDescent="0.35">
      <c r="B105" s="4" t="s">
        <v>52</v>
      </c>
      <c r="C105" s="5">
        <v>86</v>
      </c>
      <c r="D105" s="5">
        <v>124</v>
      </c>
      <c r="E105" s="5">
        <v>118</v>
      </c>
      <c r="F105" s="5">
        <v>181</v>
      </c>
      <c r="G105" s="5">
        <v>146</v>
      </c>
      <c r="H105" s="5">
        <v>166</v>
      </c>
      <c r="I105" s="5">
        <v>321</v>
      </c>
      <c r="J105" s="5">
        <v>1664</v>
      </c>
      <c r="K105" s="5">
        <v>1850</v>
      </c>
      <c r="L105" s="5">
        <v>1816</v>
      </c>
      <c r="M105" s="5">
        <v>1839</v>
      </c>
      <c r="N105" s="5">
        <v>1924.75</v>
      </c>
    </row>
    <row r="106" spans="2:14" x14ac:dyDescent="0.35">
      <c r="B106" s="4" t="s">
        <v>74</v>
      </c>
      <c r="C106" s="5">
        <v>3496</v>
      </c>
      <c r="D106" s="5">
        <v>2905</v>
      </c>
      <c r="E106" s="5">
        <v>2956</v>
      </c>
      <c r="F106" s="5">
        <v>3290</v>
      </c>
      <c r="G106" s="5">
        <v>3201</v>
      </c>
      <c r="H106" s="5">
        <v>3125</v>
      </c>
      <c r="I106" s="5">
        <v>4922</v>
      </c>
      <c r="J106" s="5">
        <v>12830</v>
      </c>
      <c r="K106" s="5">
        <v>11993</v>
      </c>
      <c r="L106" s="5">
        <v>11658</v>
      </c>
      <c r="M106" s="5">
        <v>13447.980132178945</v>
      </c>
      <c r="N106" s="5">
        <v>13945.901298476936</v>
      </c>
    </row>
    <row r="107" spans="2:14" x14ac:dyDescent="0.35">
      <c r="B107" s="4" t="s">
        <v>75</v>
      </c>
      <c r="C107" s="5">
        <v>-412</v>
      </c>
      <c r="D107" s="5">
        <v>416</v>
      </c>
      <c r="E107" s="5">
        <v>596</v>
      </c>
      <c r="F107" s="5">
        <v>1266</v>
      </c>
      <c r="G107" s="5">
        <v>2827</v>
      </c>
      <c r="H107" s="5">
        <v>5837</v>
      </c>
      <c r="I107" s="5">
        <v>7497</v>
      </c>
      <c r="J107" s="5">
        <v>54750</v>
      </c>
      <c r="K107" s="5">
        <v>55892</v>
      </c>
      <c r="L107" s="5">
        <v>57568</v>
      </c>
      <c r="M107" s="5">
        <v>59914.107142857138</v>
      </c>
      <c r="N107" s="5">
        <v>65657.769230769234</v>
      </c>
    </row>
    <row r="108" spans="2:14" x14ac:dyDescent="0.35">
      <c r="B108" s="4" t="s">
        <v>180</v>
      </c>
      <c r="C108" s="5">
        <v>8</v>
      </c>
      <c r="D108" s="5">
        <v>9</v>
      </c>
      <c r="E108" s="5">
        <v>9</v>
      </c>
      <c r="F108" s="5">
        <v>10</v>
      </c>
      <c r="G108" s="5">
        <v>12</v>
      </c>
      <c r="H108" s="5">
        <v>12</v>
      </c>
      <c r="I108" s="5">
        <v>12</v>
      </c>
      <c r="J108" s="5">
        <v>16</v>
      </c>
      <c r="K108" s="5">
        <v>17</v>
      </c>
      <c r="L108" s="5">
        <v>17</v>
      </c>
      <c r="M108" s="5">
        <v>17</v>
      </c>
      <c r="N108" s="5">
        <v>17</v>
      </c>
    </row>
    <row r="109" spans="2:14" x14ac:dyDescent="0.35">
      <c r="B109" s="4" t="s">
        <v>76</v>
      </c>
      <c r="C109" s="5">
        <v>7017</v>
      </c>
      <c r="D109" s="5">
        <v>8334</v>
      </c>
      <c r="E109" s="5">
        <v>8464</v>
      </c>
      <c r="F109" s="5">
        <v>8750</v>
      </c>
      <c r="G109" s="5">
        <v>9963</v>
      </c>
      <c r="H109" s="5">
        <v>10544</v>
      </c>
      <c r="I109" s="5">
        <v>11069</v>
      </c>
      <c r="J109" s="5">
        <v>58005</v>
      </c>
      <c r="K109" s="5">
        <v>59676</v>
      </c>
      <c r="L109" s="5">
        <v>61362</v>
      </c>
      <c r="M109" s="5">
        <v>61697.169515933667</v>
      </c>
      <c r="N109" s="5">
        <v>63176.454730710524</v>
      </c>
    </row>
    <row r="110" spans="2:14" x14ac:dyDescent="0.35">
      <c r="B110" s="4" t="s">
        <v>77</v>
      </c>
      <c r="C110" s="5">
        <v>0</v>
      </c>
      <c r="D110" s="5">
        <v>0</v>
      </c>
      <c r="E110" s="5">
        <v>108</v>
      </c>
      <c r="F110" s="5">
        <v>50</v>
      </c>
      <c r="G110" s="5">
        <v>53</v>
      </c>
      <c r="H110" s="5">
        <v>131</v>
      </c>
      <c r="I110" s="5">
        <v>2130</v>
      </c>
      <c r="J110" s="5">
        <v>3099</v>
      </c>
      <c r="K110" s="5">
        <v>4514</v>
      </c>
      <c r="L110" s="5">
        <v>6106</v>
      </c>
      <c r="M110" s="5">
        <v>7406.5</v>
      </c>
      <c r="N110" s="5">
        <v>9576.2000000000007</v>
      </c>
    </row>
    <row r="111" spans="2:14" x14ac:dyDescent="0.35">
      <c r="B111" s="4" t="s">
        <v>78</v>
      </c>
      <c r="C111" s="5">
        <v>-7306</v>
      </c>
      <c r="D111" s="5">
        <v>-7803</v>
      </c>
      <c r="E111" s="5">
        <v>-7775</v>
      </c>
      <c r="F111" s="5">
        <v>-7436</v>
      </c>
      <c r="G111" s="5">
        <v>-7095</v>
      </c>
      <c r="H111" s="5">
        <v>-4605</v>
      </c>
      <c r="I111" s="5">
        <v>-1451</v>
      </c>
      <c r="J111" s="5">
        <v>-131</v>
      </c>
      <c r="K111" s="5">
        <v>723</v>
      </c>
      <c r="L111" s="5">
        <v>2364</v>
      </c>
      <c r="M111" s="5">
        <v>6767.8280298740938</v>
      </c>
      <c r="N111" s="5">
        <v>14384.622392101008</v>
      </c>
    </row>
    <row r="112" spans="2:14" ht="29" x14ac:dyDescent="0.35">
      <c r="B112" s="4" t="s">
        <v>79</v>
      </c>
      <c r="C112" s="5">
        <v>3084</v>
      </c>
      <c r="D112" s="5">
        <v>3328</v>
      </c>
      <c r="E112" s="5">
        <v>3552</v>
      </c>
      <c r="F112" s="5">
        <v>4556</v>
      </c>
      <c r="G112" s="5">
        <v>6028</v>
      </c>
      <c r="H112" s="5">
        <v>8962</v>
      </c>
      <c r="I112" s="5">
        <v>12419</v>
      </c>
      <c r="J112" s="5">
        <v>67580</v>
      </c>
      <c r="K112" s="5">
        <v>67885</v>
      </c>
      <c r="L112" s="5">
        <v>69226</v>
      </c>
      <c r="M112" s="5">
        <v>73460.171008755016</v>
      </c>
      <c r="N112" s="5">
        <v>79998.763229657794</v>
      </c>
    </row>
    <row r="113" spans="2:14" x14ac:dyDescent="0.35">
      <c r="B113" s="4" t="s">
        <v>18</v>
      </c>
      <c r="C113" s="5"/>
      <c r="D113" s="5"/>
      <c r="E113" s="5"/>
      <c r="F113" s="5"/>
      <c r="G113" s="5"/>
      <c r="H113" s="5"/>
      <c r="I113" s="5"/>
      <c r="J113" s="5"/>
      <c r="K113" s="5"/>
      <c r="L113" s="5"/>
      <c r="M113" s="5"/>
      <c r="N113" s="5"/>
    </row>
    <row r="114" spans="2:14" x14ac:dyDescent="0.35">
      <c r="B114" s="4" t="s">
        <v>80</v>
      </c>
      <c r="C114" s="5"/>
      <c r="D114" s="5"/>
      <c r="E114" s="5"/>
      <c r="F114" s="5"/>
      <c r="G114" s="5"/>
      <c r="H114" s="5"/>
      <c r="I114" s="5"/>
      <c r="J114" s="5"/>
      <c r="K114" s="5"/>
      <c r="L114" s="5"/>
      <c r="M114" s="5"/>
      <c r="N114" s="5"/>
    </row>
    <row r="115" spans="2:14" x14ac:dyDescent="0.35">
      <c r="B115" s="4" t="s">
        <v>82</v>
      </c>
      <c r="C115" s="5">
        <v>586.66666666666663</v>
      </c>
      <c r="D115" s="5">
        <v>-24900</v>
      </c>
      <c r="E115" s="5">
        <v>-6.5217391304347823</v>
      </c>
      <c r="F115" s="5">
        <v>36.197636949516649</v>
      </c>
      <c r="G115" s="5">
        <v>16.662594673833375</v>
      </c>
      <c r="H115" s="5">
        <v>57.479224376731295</v>
      </c>
      <c r="I115" s="5">
        <v>47.427628618569074</v>
      </c>
      <c r="J115" s="5">
        <v>4.2411682490722438</v>
      </c>
      <c r="K115" s="5">
        <v>1.543717575604201</v>
      </c>
      <c r="L115" s="5">
        <v>2.8926493918561604</v>
      </c>
      <c r="M115" s="5">
        <v>7.2034846022127708</v>
      </c>
      <c r="N115" s="5">
        <v>9.7744706206069374</v>
      </c>
    </row>
    <row r="116" spans="2:14" ht="29" x14ac:dyDescent="0.35">
      <c r="B116" s="4" t="s">
        <v>181</v>
      </c>
      <c r="C116" s="5">
        <v>0.99116161616161613</v>
      </c>
      <c r="D116" s="5">
        <v>1.3518716577540106</v>
      </c>
      <c r="E116" s="5">
        <v>1.2254395036194417</v>
      </c>
      <c r="F116" s="5">
        <v>1.1502487562189054</v>
      </c>
      <c r="G116" s="5">
        <v>1.2846153846153847</v>
      </c>
      <c r="H116" s="5">
        <v>1.8909991742361685</v>
      </c>
      <c r="I116" s="5">
        <v>2.9892294946147473</v>
      </c>
      <c r="J116" s="5">
        <v>3.6321339950372207</v>
      </c>
      <c r="K116" s="5">
        <v>3.5724009900990099</v>
      </c>
      <c r="L116" s="5">
        <v>3.1639950678175093</v>
      </c>
      <c r="M116" s="5">
        <v>4.504732198865665</v>
      </c>
      <c r="N116" s="5">
        <v>6.8943208899383865</v>
      </c>
    </row>
    <row r="117" spans="2:14" x14ac:dyDescent="0.35">
      <c r="B117" s="4" t="s">
        <v>84</v>
      </c>
      <c r="C117" s="5">
        <v>1.6535994297933001</v>
      </c>
      <c r="D117" s="5">
        <v>1.8796433878157504</v>
      </c>
      <c r="E117" s="5">
        <v>1.7409120951751487</v>
      </c>
      <c r="F117" s="5">
        <v>1.784274193548387</v>
      </c>
      <c r="G117" s="5">
        <v>1.9487070792708774</v>
      </c>
      <c r="H117" s="5">
        <v>2.5415804716590813</v>
      </c>
      <c r="I117" s="5">
        <v>2.0242924528301889</v>
      </c>
      <c r="J117" s="5">
        <v>2.358140995446695</v>
      </c>
      <c r="K117" s="5">
        <v>2.5068022125878309</v>
      </c>
      <c r="L117" s="5">
        <v>2.6162615025408598</v>
      </c>
      <c r="M117" s="5">
        <v>3.0503519040828548</v>
      </c>
      <c r="N117" s="5">
        <v>3.7393780494091331</v>
      </c>
    </row>
    <row r="118" spans="2:14" x14ac:dyDescent="0.35">
      <c r="B118" s="4" t="s">
        <v>83</v>
      </c>
      <c r="C118" s="5">
        <v>0.93941553813257306</v>
      </c>
      <c r="D118" s="5">
        <v>1.1701337295690937</v>
      </c>
      <c r="E118" s="5">
        <v>1.0832782551222737</v>
      </c>
      <c r="F118" s="5">
        <v>1.205141129032258</v>
      </c>
      <c r="G118" s="5">
        <v>1.4251801610852055</v>
      </c>
      <c r="H118" s="5">
        <v>1.8022341745966073</v>
      </c>
      <c r="I118" s="5">
        <v>1.4891509433962264</v>
      </c>
      <c r="J118" s="5">
        <v>1.5671219971738106</v>
      </c>
      <c r="K118" s="5">
        <v>1.6667663327851696</v>
      </c>
      <c r="L118" s="5">
        <v>1.5552808680126355</v>
      </c>
      <c r="M118" s="5">
        <v>2.1527752078607123</v>
      </c>
      <c r="N118" s="5">
        <v>2.7025762907242763</v>
      </c>
    </row>
    <row r="119" spans="2:14" x14ac:dyDescent="0.35">
      <c r="B119" s="4" t="s">
        <v>87</v>
      </c>
      <c r="C119" s="5">
        <v>1.1650853889943074</v>
      </c>
      <c r="D119" s="5">
        <v>1.3471615720524017</v>
      </c>
      <c r="E119" s="5">
        <v>1.5270348837209302</v>
      </c>
      <c r="F119" s="5">
        <v>1.5971879625061667</v>
      </c>
      <c r="G119" s="5">
        <v>1.2719198790627362</v>
      </c>
      <c r="H119" s="5">
        <v>1.3026017344896599</v>
      </c>
      <c r="I119" s="5">
        <v>1.5372527009962116</v>
      </c>
      <c r="J119" s="5">
        <v>0.59003237540469256</v>
      </c>
      <c r="K119" s="5">
        <v>0.33484663935333853</v>
      </c>
      <c r="L119" s="5">
        <v>0.37611861922092321</v>
      </c>
      <c r="M119" s="5">
        <v>0.44684552483311057</v>
      </c>
      <c r="N119" s="5">
        <v>0.48604766335444305</v>
      </c>
    </row>
    <row r="120" spans="2:14" x14ac:dyDescent="0.35">
      <c r="B120" s="4" t="s">
        <v>182</v>
      </c>
      <c r="C120" s="5">
        <v>-0.87121212121212122</v>
      </c>
      <c r="D120" s="5">
        <v>0.1358288770053476</v>
      </c>
      <c r="E120" s="5">
        <v>0.31747673216132366</v>
      </c>
      <c r="F120" s="5">
        <v>0.97213930348258704</v>
      </c>
      <c r="G120" s="5">
        <v>2.1692307692307691</v>
      </c>
      <c r="H120" s="5">
        <v>4.5813377374071012</v>
      </c>
      <c r="I120" s="5">
        <v>5.971830985915493</v>
      </c>
      <c r="J120" s="5">
        <v>4.0043424317617866</v>
      </c>
      <c r="K120" s="5">
        <v>6.3533415841584162</v>
      </c>
      <c r="L120" s="5">
        <v>8.5073982737361291</v>
      </c>
      <c r="M120" s="5">
        <v>10.126204168200605</v>
      </c>
      <c r="N120" s="5">
        <v>14.148205732626284</v>
      </c>
    </row>
    <row r="121" spans="2:14" x14ac:dyDescent="0.35">
      <c r="B121" s="4" t="s">
        <v>183</v>
      </c>
      <c r="C121" s="5">
        <v>359</v>
      </c>
      <c r="D121" s="5">
        <v>538</v>
      </c>
      <c r="E121" s="5">
        <v>513</v>
      </c>
      <c r="F121" s="5">
        <v>498</v>
      </c>
      <c r="G121" s="5">
        <v>2290</v>
      </c>
      <c r="H121" s="5">
        <v>3032</v>
      </c>
      <c r="I121" s="5">
        <v>9066</v>
      </c>
      <c r="J121" s="5">
        <v>8610</v>
      </c>
      <c r="K121" s="5">
        <v>4594</v>
      </c>
      <c r="L121" s="5">
        <v>4968</v>
      </c>
      <c r="M121" s="5" t="s">
        <v>15</v>
      </c>
      <c r="N121" s="5" t="s">
        <v>15</v>
      </c>
    </row>
    <row r="122" spans="2:14" x14ac:dyDescent="0.35">
      <c r="B122" s="4" t="s">
        <v>85</v>
      </c>
      <c r="C122" s="5">
        <v>917</v>
      </c>
      <c r="D122" s="5">
        <v>1184</v>
      </c>
      <c r="E122" s="5">
        <v>1121</v>
      </c>
      <c r="F122" s="5">
        <v>1556</v>
      </c>
      <c r="G122" s="5">
        <v>2238</v>
      </c>
      <c r="H122" s="5">
        <v>3726</v>
      </c>
      <c r="I122" s="5">
        <v>4343</v>
      </c>
      <c r="J122" s="5">
        <v>8650</v>
      </c>
      <c r="K122" s="5">
        <v>10079</v>
      </c>
      <c r="L122" s="5">
        <v>11768</v>
      </c>
      <c r="M122" s="5">
        <v>15739.086954696193</v>
      </c>
      <c r="N122" s="5">
        <v>22029.397556572454</v>
      </c>
    </row>
    <row r="123" spans="2:14" x14ac:dyDescent="0.35">
      <c r="B123" s="4" t="s">
        <v>86</v>
      </c>
      <c r="C123" s="5">
        <v>-0.5261813537675607</v>
      </c>
      <c r="D123" s="5">
        <v>0.49820359281437127</v>
      </c>
      <c r="E123" s="5">
        <v>0.62605042016806722</v>
      </c>
      <c r="F123" s="5">
        <v>1.1898496240601504</v>
      </c>
      <c r="G123" s="5">
        <v>2.5241071428571429</v>
      </c>
      <c r="H123" s="5">
        <v>4.8359569179784581</v>
      </c>
      <c r="I123" s="5">
        <v>6.1000813669650125</v>
      </c>
      <c r="J123" s="5">
        <v>34.850413749204328</v>
      </c>
      <c r="K123" s="5">
        <v>34.395076923076921</v>
      </c>
      <c r="L123" s="5">
        <v>35.166768478924865</v>
      </c>
      <c r="M123" s="5">
        <v>35.503030243033393</v>
      </c>
      <c r="N123" s="5">
        <v>38.924217185857529</v>
      </c>
    </row>
    <row r="124" spans="2:14" x14ac:dyDescent="0.35">
      <c r="B124" s="4" t="s">
        <v>184</v>
      </c>
      <c r="C124" s="5">
        <v>230</v>
      </c>
      <c r="D124" s="5">
        <v>1767</v>
      </c>
      <c r="E124" s="5">
        <v>1769</v>
      </c>
      <c r="F124" s="5">
        <v>1598</v>
      </c>
      <c r="G124" s="5">
        <v>563</v>
      </c>
      <c r="H124" s="5">
        <v>338</v>
      </c>
      <c r="I124" s="5">
        <v>313</v>
      </c>
      <c r="J124" s="5">
        <v>2467</v>
      </c>
      <c r="K124" s="5">
        <v>2468</v>
      </c>
      <c r="L124" s="5">
        <v>1750</v>
      </c>
      <c r="M124" s="5">
        <v>3405.63</v>
      </c>
      <c r="N124" s="5">
        <v>3316.375</v>
      </c>
    </row>
    <row r="125" spans="2:14" x14ac:dyDescent="0.35">
      <c r="B125" s="4" t="s">
        <v>185</v>
      </c>
      <c r="C125" s="5">
        <v>792</v>
      </c>
      <c r="D125" s="5">
        <v>935</v>
      </c>
      <c r="E125" s="5">
        <v>967</v>
      </c>
      <c r="F125" s="5">
        <v>1005</v>
      </c>
      <c r="G125" s="5">
        <v>1170</v>
      </c>
      <c r="H125" s="5">
        <v>1211</v>
      </c>
      <c r="I125" s="5">
        <v>1207</v>
      </c>
      <c r="J125" s="5">
        <v>1612</v>
      </c>
      <c r="K125" s="5">
        <v>1616</v>
      </c>
      <c r="L125" s="5">
        <v>1622</v>
      </c>
      <c r="M125" s="5" t="s">
        <v>15</v>
      </c>
      <c r="N125" s="5" t="s">
        <v>15</v>
      </c>
    </row>
    <row r="126" spans="2:14" ht="29" x14ac:dyDescent="0.35">
      <c r="B126" s="4" t="s">
        <v>186</v>
      </c>
      <c r="C126" s="5">
        <v>0</v>
      </c>
      <c r="D126" s="5">
        <v>0</v>
      </c>
      <c r="E126" s="5">
        <v>0</v>
      </c>
      <c r="F126" s="5">
        <v>0</v>
      </c>
      <c r="G126" s="5">
        <v>0</v>
      </c>
      <c r="H126" s="5">
        <v>0</v>
      </c>
      <c r="I126" s="5">
        <v>1762.174213366</v>
      </c>
      <c r="J126" s="5">
        <v>3698.0007465999997</v>
      </c>
      <c r="K126" s="5">
        <v>672.43230312513901</v>
      </c>
      <c r="L126" s="5">
        <v>608.56550699142008</v>
      </c>
      <c r="M126" s="5">
        <v>1980.6</v>
      </c>
      <c r="N126" s="5">
        <v>2378.9</v>
      </c>
    </row>
    <row r="127" spans="2:14" x14ac:dyDescent="0.35">
      <c r="B127" s="4" t="s">
        <v>187</v>
      </c>
      <c r="C127" s="5">
        <v>0</v>
      </c>
      <c r="D127" s="5">
        <v>0</v>
      </c>
      <c r="E127" s="5">
        <v>0</v>
      </c>
      <c r="F127" s="5">
        <v>0</v>
      </c>
      <c r="G127" s="5">
        <v>0</v>
      </c>
      <c r="H127" s="5">
        <v>0</v>
      </c>
      <c r="I127" s="5">
        <v>16.744657</v>
      </c>
      <c r="J127" s="5">
        <v>36.326137000000003</v>
      </c>
      <c r="K127" s="5">
        <v>9.7137460000000004</v>
      </c>
      <c r="L127" s="5">
        <v>5.8590289999999996</v>
      </c>
      <c r="M127" s="5" t="s">
        <v>15</v>
      </c>
      <c r="N127" s="5" t="s">
        <v>15</v>
      </c>
    </row>
    <row r="128" spans="2:14" ht="29" x14ac:dyDescent="0.35">
      <c r="B128" s="4" t="s">
        <v>188</v>
      </c>
      <c r="C128" s="5" t="s">
        <v>15</v>
      </c>
      <c r="D128" s="5" t="s">
        <v>15</v>
      </c>
      <c r="E128" s="5" t="s">
        <v>15</v>
      </c>
      <c r="F128" s="5" t="s">
        <v>15</v>
      </c>
      <c r="G128" s="5" t="s">
        <v>15</v>
      </c>
      <c r="H128" s="5" t="s">
        <v>15</v>
      </c>
      <c r="I128" s="5">
        <v>105.238</v>
      </c>
      <c r="J128" s="5">
        <v>101.8</v>
      </c>
      <c r="K128" s="5">
        <v>69.224817999999999</v>
      </c>
      <c r="L128" s="5">
        <v>103.86798</v>
      </c>
      <c r="M128" s="5" t="s">
        <v>15</v>
      </c>
      <c r="N128" s="5" t="s">
        <v>15</v>
      </c>
    </row>
    <row r="129" spans="1:14" x14ac:dyDescent="0.35">
      <c r="B129" s="4" t="s">
        <v>18</v>
      </c>
      <c r="C129" s="5"/>
      <c r="D129" s="5"/>
      <c r="E129" s="5"/>
      <c r="F129" s="5"/>
      <c r="G129" s="5"/>
      <c r="H129" s="5"/>
      <c r="I129" s="5"/>
      <c r="J129" s="5"/>
      <c r="K129" s="5"/>
      <c r="L129" s="5"/>
      <c r="M129" s="5"/>
      <c r="N129" s="5"/>
    </row>
    <row r="130" spans="1:14" x14ac:dyDescent="0.35">
      <c r="A130" t="s">
        <v>2</v>
      </c>
      <c r="B130" s="8" t="s">
        <v>88</v>
      </c>
      <c r="C130" s="7"/>
      <c r="D130" s="7"/>
      <c r="E130" s="7"/>
      <c r="F130" s="7"/>
      <c r="G130" s="7"/>
      <c r="H130" s="7"/>
      <c r="I130" s="7"/>
      <c r="J130" s="7"/>
      <c r="K130" s="7"/>
      <c r="L130" s="7"/>
      <c r="M130" s="7"/>
      <c r="N130" s="7"/>
    </row>
    <row r="131" spans="1:14" x14ac:dyDescent="0.35">
      <c r="B131" s="4" t="s">
        <v>89</v>
      </c>
      <c r="C131" s="5"/>
      <c r="D131" s="5"/>
      <c r="E131" s="5"/>
      <c r="F131" s="5"/>
      <c r="G131" s="5"/>
      <c r="H131" s="5"/>
      <c r="I131" s="5"/>
      <c r="J131" s="5"/>
      <c r="K131" s="5"/>
      <c r="L131" s="5"/>
      <c r="M131" s="5"/>
      <c r="N131" s="5"/>
    </row>
    <row r="132" spans="1:14" x14ac:dyDescent="0.35">
      <c r="B132" s="4" t="s">
        <v>54</v>
      </c>
      <c r="C132" s="5">
        <v>-419</v>
      </c>
      <c r="D132" s="5">
        <v>-117</v>
      </c>
      <c r="E132" s="5">
        <v>179</v>
      </c>
      <c r="F132" s="5">
        <v>514</v>
      </c>
      <c r="G132" s="5">
        <v>756</v>
      </c>
      <c r="H132" s="5">
        <v>1575</v>
      </c>
      <c r="I132" s="5">
        <v>3435</v>
      </c>
      <c r="J132" s="5">
        <v>5504</v>
      </c>
      <c r="K132" s="5">
        <v>4302</v>
      </c>
      <c r="L132" s="5">
        <v>5420</v>
      </c>
      <c r="M132" s="5">
        <v>6286.204545454545</v>
      </c>
      <c r="N132" s="5">
        <v>9256.6956521739139</v>
      </c>
    </row>
    <row r="133" spans="1:14" x14ac:dyDescent="0.35">
      <c r="B133" s="4" t="s">
        <v>90</v>
      </c>
      <c r="C133" s="5">
        <v>167</v>
      </c>
      <c r="D133" s="5">
        <v>133</v>
      </c>
      <c r="E133" s="5">
        <v>144</v>
      </c>
      <c r="F133" s="5">
        <v>170</v>
      </c>
      <c r="G133" s="5">
        <v>222</v>
      </c>
      <c r="H133" s="5">
        <v>312</v>
      </c>
      <c r="I133" s="5">
        <v>407</v>
      </c>
      <c r="J133" s="5">
        <v>4174</v>
      </c>
      <c r="K133" s="5">
        <v>3453</v>
      </c>
      <c r="L133" s="5">
        <v>3064</v>
      </c>
      <c r="M133" s="5">
        <v>2094.6601608151864</v>
      </c>
      <c r="N133" s="5">
        <v>2177.1184025610778</v>
      </c>
    </row>
    <row r="134" spans="1:14" x14ac:dyDescent="0.35">
      <c r="B134" s="4" t="s">
        <v>189</v>
      </c>
      <c r="C134" s="5">
        <v>94</v>
      </c>
      <c r="D134" s="5">
        <v>71</v>
      </c>
      <c r="E134" s="5">
        <v>77</v>
      </c>
      <c r="F134" s="5">
        <v>94</v>
      </c>
      <c r="G134" s="5">
        <v>142</v>
      </c>
      <c r="H134" s="5">
        <v>217</v>
      </c>
      <c r="I134" s="5">
        <v>296</v>
      </c>
      <c r="J134" s="5">
        <v>439</v>
      </c>
      <c r="K134" s="5">
        <v>441</v>
      </c>
      <c r="L134" s="5">
        <v>784</v>
      </c>
      <c r="M134" s="5">
        <v>716.62751876907271</v>
      </c>
      <c r="N134" s="5">
        <v>665.06803057659681</v>
      </c>
    </row>
    <row r="135" spans="1:14" x14ac:dyDescent="0.35">
      <c r="B135" s="4" t="s">
        <v>190</v>
      </c>
      <c r="C135" s="5">
        <v>3</v>
      </c>
      <c r="D135" s="5">
        <v>0</v>
      </c>
      <c r="E135" s="5">
        <v>0</v>
      </c>
      <c r="F135" s="5">
        <v>0</v>
      </c>
      <c r="G135" s="5">
        <v>0</v>
      </c>
      <c r="H135" s="5">
        <v>0</v>
      </c>
      <c r="I135" s="5">
        <v>0</v>
      </c>
      <c r="J135" s="5">
        <v>3548</v>
      </c>
      <c r="K135" s="5">
        <v>2811</v>
      </c>
      <c r="L135" s="5">
        <v>2393</v>
      </c>
      <c r="M135" s="5">
        <v>2275.4664879207789</v>
      </c>
      <c r="N135" s="5">
        <v>2058.4513307037728</v>
      </c>
    </row>
    <row r="136" spans="1:14" x14ac:dyDescent="0.35">
      <c r="B136" s="4" t="s">
        <v>191</v>
      </c>
      <c r="C136" s="5">
        <v>0</v>
      </c>
      <c r="D136" s="5">
        <v>21</v>
      </c>
      <c r="E136" s="5">
        <v>36</v>
      </c>
      <c r="F136" s="5">
        <v>38</v>
      </c>
      <c r="G136" s="5">
        <v>30</v>
      </c>
      <c r="H136" s="5">
        <v>14</v>
      </c>
      <c r="I136" s="5">
        <v>5</v>
      </c>
      <c r="J136" s="5">
        <v>0</v>
      </c>
      <c r="K136" s="5">
        <v>0</v>
      </c>
      <c r="L136" s="5">
        <v>0</v>
      </c>
      <c r="M136" s="5" t="s">
        <v>15</v>
      </c>
      <c r="N136" s="5" t="s">
        <v>15</v>
      </c>
    </row>
    <row r="137" spans="1:14" x14ac:dyDescent="0.35">
      <c r="B137" s="4" t="s">
        <v>91</v>
      </c>
      <c r="C137" s="5">
        <v>63</v>
      </c>
      <c r="D137" s="5">
        <v>86</v>
      </c>
      <c r="E137" s="5">
        <v>97</v>
      </c>
      <c r="F137" s="5">
        <v>137</v>
      </c>
      <c r="G137" s="5">
        <v>197</v>
      </c>
      <c r="H137" s="5">
        <v>274</v>
      </c>
      <c r="I137" s="5">
        <v>379</v>
      </c>
      <c r="J137" s="5">
        <v>1081</v>
      </c>
      <c r="K137" s="5">
        <v>1384</v>
      </c>
      <c r="L137" s="5">
        <v>1407</v>
      </c>
      <c r="M137" s="5">
        <v>1282.9637726960814</v>
      </c>
      <c r="N137" s="5">
        <v>1524.1300227524698</v>
      </c>
    </row>
    <row r="138" spans="1:14" x14ac:dyDescent="0.35">
      <c r="B138" s="4" t="s">
        <v>92</v>
      </c>
      <c r="C138" s="5">
        <v>0</v>
      </c>
      <c r="D138" s="5">
        <v>11</v>
      </c>
      <c r="E138" s="5">
        <v>0</v>
      </c>
      <c r="F138" s="5">
        <v>-4</v>
      </c>
      <c r="G138" s="5">
        <v>-7</v>
      </c>
      <c r="H138" s="5">
        <v>-1223</v>
      </c>
      <c r="I138" s="5">
        <v>308</v>
      </c>
      <c r="J138" s="5">
        <v>-1505</v>
      </c>
      <c r="K138" s="5">
        <v>-1019</v>
      </c>
      <c r="L138" s="5">
        <v>-1163</v>
      </c>
      <c r="M138" s="5">
        <v>-444.30329076480325</v>
      </c>
      <c r="N138" s="5">
        <v>-486.86785692464321</v>
      </c>
    </row>
    <row r="139" spans="1:14" ht="29" x14ac:dyDescent="0.35">
      <c r="B139" s="4" t="s">
        <v>93</v>
      </c>
      <c r="C139" s="5"/>
      <c r="D139" s="5"/>
      <c r="E139" s="5"/>
      <c r="F139" s="5"/>
      <c r="G139" s="5"/>
      <c r="H139" s="5"/>
      <c r="I139" s="5"/>
      <c r="J139" s="5"/>
      <c r="K139" s="5"/>
      <c r="L139" s="5"/>
      <c r="M139" s="5"/>
      <c r="N139" s="5"/>
    </row>
    <row r="140" spans="1:14" x14ac:dyDescent="0.35">
      <c r="B140" s="4" t="s">
        <v>170</v>
      </c>
      <c r="C140" s="5">
        <v>280</v>
      </c>
      <c r="D140" s="5">
        <v>178</v>
      </c>
      <c r="E140" s="5">
        <v>-103</v>
      </c>
      <c r="F140" s="5">
        <v>-806</v>
      </c>
      <c r="G140" s="5">
        <v>-623</v>
      </c>
      <c r="H140" s="5">
        <v>-219</v>
      </c>
      <c r="I140" s="5">
        <v>-640</v>
      </c>
      <c r="J140" s="5">
        <v>-1091</v>
      </c>
      <c r="K140" s="5">
        <v>-1257</v>
      </c>
      <c r="L140" s="5">
        <v>-1865</v>
      </c>
      <c r="M140" s="5">
        <v>-480.3505086772974</v>
      </c>
      <c r="N140" s="5">
        <v>-1207.9792318103391</v>
      </c>
    </row>
    <row r="141" spans="1:14" x14ac:dyDescent="0.35">
      <c r="B141" s="4" t="s">
        <v>71</v>
      </c>
      <c r="C141" s="5">
        <v>27</v>
      </c>
      <c r="D141" s="5">
        <v>10</v>
      </c>
      <c r="E141" s="5" t="s">
        <v>15</v>
      </c>
      <c r="F141" s="5">
        <v>212</v>
      </c>
      <c r="G141" s="5">
        <v>153</v>
      </c>
      <c r="H141" s="5">
        <v>-513</v>
      </c>
      <c r="I141" s="5">
        <v>801</v>
      </c>
      <c r="J141" s="5">
        <v>931</v>
      </c>
      <c r="K141" s="5">
        <v>-419</v>
      </c>
      <c r="L141" s="5">
        <v>-109</v>
      </c>
      <c r="M141" s="5">
        <v>-306.03543708188249</v>
      </c>
      <c r="N141" s="5">
        <v>319.05024645893951</v>
      </c>
    </row>
    <row r="142" spans="1:14" x14ac:dyDescent="0.35">
      <c r="B142" s="4" t="s">
        <v>94</v>
      </c>
      <c r="C142" s="5">
        <v>-11</v>
      </c>
      <c r="D142" s="5">
        <v>-48</v>
      </c>
      <c r="E142" s="5">
        <v>-3</v>
      </c>
      <c r="F142" s="5">
        <v>-151</v>
      </c>
      <c r="G142" s="5">
        <v>-137</v>
      </c>
      <c r="H142" s="5">
        <v>-417</v>
      </c>
      <c r="I142" s="5">
        <v>-556</v>
      </c>
      <c r="J142" s="5">
        <v>-1401</v>
      </c>
      <c r="K142" s="5">
        <v>-580</v>
      </c>
      <c r="L142" s="5">
        <v>-1458</v>
      </c>
      <c r="M142" s="5">
        <v>-1187.9788589605437</v>
      </c>
      <c r="N142" s="5">
        <v>-1088.0072383947067</v>
      </c>
    </row>
    <row r="143" spans="1:14" x14ac:dyDescent="0.35">
      <c r="B143" s="4" t="s">
        <v>192</v>
      </c>
      <c r="C143" s="5">
        <v>-27</v>
      </c>
      <c r="D143" s="5">
        <v>-162</v>
      </c>
      <c r="E143" s="5">
        <v>-173</v>
      </c>
      <c r="F143" s="5">
        <v>-98</v>
      </c>
      <c r="G143" s="5">
        <v>-162</v>
      </c>
      <c r="H143" s="5">
        <v>-221</v>
      </c>
      <c r="I143" s="5">
        <v>-912</v>
      </c>
      <c r="J143" s="5">
        <v>-1210</v>
      </c>
      <c r="K143" s="5">
        <v>-472</v>
      </c>
      <c r="L143" s="5">
        <v>343</v>
      </c>
      <c r="M143" s="5">
        <v>-237</v>
      </c>
      <c r="N143" s="5" t="s">
        <v>15</v>
      </c>
    </row>
    <row r="144" spans="1:14" x14ac:dyDescent="0.35">
      <c r="B144" s="4" t="s">
        <v>193</v>
      </c>
      <c r="C144" s="5" t="s">
        <v>15</v>
      </c>
      <c r="D144" s="5">
        <v>138</v>
      </c>
      <c r="E144" s="5">
        <v>43</v>
      </c>
      <c r="F144" s="5">
        <v>35</v>
      </c>
      <c r="G144" s="5">
        <v>7</v>
      </c>
      <c r="H144" s="5">
        <v>-135</v>
      </c>
      <c r="I144" s="5">
        <v>7</v>
      </c>
      <c r="J144" s="5">
        <v>379</v>
      </c>
      <c r="K144" s="5">
        <v>-100</v>
      </c>
      <c r="L144" s="5">
        <v>108</v>
      </c>
      <c r="M144" s="5">
        <v>-288</v>
      </c>
      <c r="N144" s="5">
        <v>64.99918197644547</v>
      </c>
    </row>
    <row r="145" spans="2:14" x14ac:dyDescent="0.35">
      <c r="B145" s="4" t="s">
        <v>95</v>
      </c>
      <c r="C145" s="5">
        <v>-226</v>
      </c>
      <c r="D145" s="5">
        <v>81</v>
      </c>
      <c r="E145" s="5">
        <v>12</v>
      </c>
      <c r="F145" s="5">
        <v>34</v>
      </c>
      <c r="G145" s="5">
        <v>493</v>
      </c>
      <c r="H145" s="5">
        <v>1071</v>
      </c>
      <c r="I145" s="5">
        <v>3521</v>
      </c>
      <c r="J145" s="5">
        <v>3565</v>
      </c>
      <c r="K145" s="5">
        <v>1667</v>
      </c>
      <c r="L145" s="5">
        <v>3041</v>
      </c>
      <c r="M145" s="5">
        <v>4920.6643611196678</v>
      </c>
      <c r="N145" s="5">
        <v>7495.829761880962</v>
      </c>
    </row>
    <row r="146" spans="2:14" x14ac:dyDescent="0.35">
      <c r="B146" s="4" t="s">
        <v>18</v>
      </c>
      <c r="C146" s="5"/>
      <c r="D146" s="5"/>
      <c r="E146" s="5"/>
      <c r="F146" s="5"/>
      <c r="G146" s="5"/>
      <c r="H146" s="5"/>
      <c r="I146" s="5"/>
      <c r="J146" s="5"/>
      <c r="K146" s="5"/>
      <c r="L146" s="5"/>
      <c r="M146" s="5"/>
      <c r="N146" s="5"/>
    </row>
    <row r="147" spans="2:14" x14ac:dyDescent="0.35">
      <c r="B147" s="4" t="s">
        <v>96</v>
      </c>
      <c r="C147" s="5"/>
      <c r="D147" s="5"/>
      <c r="E147" s="5"/>
      <c r="F147" s="5"/>
      <c r="G147" s="5"/>
      <c r="H147" s="5"/>
      <c r="I147" s="5"/>
      <c r="J147" s="5"/>
      <c r="K147" s="5"/>
      <c r="L147" s="5"/>
      <c r="M147" s="5"/>
      <c r="N147" s="5"/>
    </row>
    <row r="148" spans="2:14" x14ac:dyDescent="0.35">
      <c r="B148" s="4" t="s">
        <v>97</v>
      </c>
      <c r="C148" s="5">
        <v>-96</v>
      </c>
      <c r="D148" s="5">
        <v>-77</v>
      </c>
      <c r="E148" s="5">
        <v>-113</v>
      </c>
      <c r="F148" s="5">
        <v>-163</v>
      </c>
      <c r="G148" s="5">
        <v>-217</v>
      </c>
      <c r="H148" s="5">
        <v>-294</v>
      </c>
      <c r="I148" s="5">
        <v>-301</v>
      </c>
      <c r="J148" s="5">
        <v>-450</v>
      </c>
      <c r="K148" s="5">
        <v>-546</v>
      </c>
      <c r="L148" s="5">
        <v>-636</v>
      </c>
      <c r="M148" s="5">
        <v>-780.06060606060601</v>
      </c>
      <c r="N148" s="5">
        <v>-830.8125</v>
      </c>
    </row>
    <row r="149" spans="2:14" x14ac:dyDescent="0.35">
      <c r="B149" s="4" t="s">
        <v>35</v>
      </c>
      <c r="C149" s="5">
        <v>2.4054121773991479</v>
      </c>
      <c r="D149" s="5">
        <v>1.7828200972447326</v>
      </c>
      <c r="E149" s="5">
        <v>2.1511517228250523</v>
      </c>
      <c r="F149" s="5">
        <v>2.5173745173745177</v>
      </c>
      <c r="G149" s="5">
        <v>3.2238894666468578</v>
      </c>
      <c r="H149" s="5">
        <v>3.0113694561098021</v>
      </c>
      <c r="I149" s="5">
        <v>1.8315686990385784</v>
      </c>
      <c r="J149" s="5">
        <v>1.9066988686920046</v>
      </c>
      <c r="K149" s="5">
        <v>2.4074074074074074</v>
      </c>
      <c r="L149" s="5">
        <v>2.4665503199534613</v>
      </c>
      <c r="M149" s="5">
        <v>2.3918124312362927</v>
      </c>
      <c r="N149" s="5">
        <v>2.2291857930094605</v>
      </c>
    </row>
    <row r="150" spans="2:14" ht="29" x14ac:dyDescent="0.35">
      <c r="B150" s="4" t="s">
        <v>194</v>
      </c>
      <c r="C150" s="5">
        <v>462</v>
      </c>
      <c r="D150" s="5">
        <v>0</v>
      </c>
      <c r="E150" s="5">
        <v>222</v>
      </c>
      <c r="F150" s="5">
        <v>45</v>
      </c>
      <c r="G150" s="5">
        <v>325</v>
      </c>
      <c r="H150" s="5">
        <v>192</v>
      </c>
      <c r="I150" s="5">
        <v>1678</v>
      </c>
      <c r="J150" s="5">
        <v>4310</v>
      </c>
      <c r="K150" s="5">
        <v>2687</v>
      </c>
      <c r="L150" s="5">
        <v>1416</v>
      </c>
      <c r="M150" s="5">
        <v>254.33333333333334</v>
      </c>
      <c r="N150" s="5">
        <v>1345</v>
      </c>
    </row>
    <row r="151" spans="2:14" ht="29" x14ac:dyDescent="0.35">
      <c r="B151" s="4" t="s">
        <v>195</v>
      </c>
      <c r="C151" s="5">
        <v>-227</v>
      </c>
      <c r="D151" s="5">
        <v>0</v>
      </c>
      <c r="E151" s="5">
        <v>-222</v>
      </c>
      <c r="F151" s="5">
        <v>-123</v>
      </c>
      <c r="G151" s="5">
        <v>-284</v>
      </c>
      <c r="H151" s="5">
        <v>-850</v>
      </c>
      <c r="I151" s="5">
        <v>-2056</v>
      </c>
      <c r="J151" s="5">
        <v>-2667</v>
      </c>
      <c r="K151" s="5">
        <v>-3722</v>
      </c>
      <c r="L151" s="5">
        <v>-1493</v>
      </c>
      <c r="M151" s="5">
        <v>-402.0615234375</v>
      </c>
      <c r="N151" s="5">
        <v>-1345</v>
      </c>
    </row>
    <row r="152" spans="2:14" ht="29" x14ac:dyDescent="0.35">
      <c r="B152" s="4" t="s">
        <v>196</v>
      </c>
      <c r="C152" s="5" t="s">
        <v>15</v>
      </c>
      <c r="D152" s="5" t="s">
        <v>15</v>
      </c>
      <c r="E152" s="5" t="s">
        <v>15</v>
      </c>
      <c r="F152" s="5" t="s">
        <v>15</v>
      </c>
      <c r="G152" s="5" t="s">
        <v>15</v>
      </c>
      <c r="H152" s="5" t="s">
        <v>15</v>
      </c>
      <c r="I152" s="5" t="s">
        <v>15</v>
      </c>
      <c r="J152" s="5" t="s">
        <v>15</v>
      </c>
      <c r="K152" s="5">
        <v>300</v>
      </c>
      <c r="L152" s="5">
        <v>616</v>
      </c>
      <c r="M152" s="5">
        <v>92.8</v>
      </c>
      <c r="N152" s="5">
        <v>0</v>
      </c>
    </row>
    <row r="153" spans="2:14" x14ac:dyDescent="0.35">
      <c r="B153" s="4" t="s">
        <v>101</v>
      </c>
      <c r="C153" s="5">
        <v>0</v>
      </c>
      <c r="D153" s="5">
        <v>354</v>
      </c>
      <c r="E153" s="5">
        <v>59</v>
      </c>
      <c r="F153" s="5">
        <v>71</v>
      </c>
      <c r="G153" s="5">
        <v>27</v>
      </c>
      <c r="H153" s="5">
        <v>0</v>
      </c>
      <c r="I153" s="5">
        <v>-7</v>
      </c>
      <c r="J153" s="5">
        <v>-16</v>
      </c>
      <c r="K153" s="5">
        <v>-11</v>
      </c>
      <c r="L153" s="5">
        <v>-115</v>
      </c>
      <c r="M153" s="5">
        <v>-306.28571428571428</v>
      </c>
      <c r="N153" s="5">
        <v>-33.12845208847682</v>
      </c>
    </row>
    <row r="154" spans="2:14" x14ac:dyDescent="0.35">
      <c r="B154" s="4" t="s">
        <v>98</v>
      </c>
      <c r="C154" s="5">
        <v>147</v>
      </c>
      <c r="D154" s="5">
        <v>277</v>
      </c>
      <c r="E154" s="5">
        <v>-54</v>
      </c>
      <c r="F154" s="5">
        <v>-170</v>
      </c>
      <c r="G154" s="5">
        <v>-149</v>
      </c>
      <c r="H154" s="5">
        <v>-952</v>
      </c>
      <c r="I154" s="5">
        <v>-686</v>
      </c>
      <c r="J154" s="5">
        <v>1999</v>
      </c>
      <c r="K154" s="5">
        <v>-1423</v>
      </c>
      <c r="L154" s="5">
        <v>-1101</v>
      </c>
      <c r="M154" s="5">
        <v>-1301.0712756976397</v>
      </c>
      <c r="N154" s="5">
        <v>-998.36760118893255</v>
      </c>
    </row>
    <row r="155" spans="2:14" x14ac:dyDescent="0.35">
      <c r="B155" s="4" t="s">
        <v>18</v>
      </c>
      <c r="C155" s="5"/>
      <c r="D155" s="5"/>
      <c r="E155" s="5"/>
      <c r="F155" s="5"/>
      <c r="G155" s="5"/>
      <c r="H155" s="5"/>
      <c r="I155" s="5"/>
      <c r="J155" s="5"/>
      <c r="K155" s="5"/>
      <c r="L155" s="5"/>
      <c r="M155" s="5"/>
      <c r="N155" s="5"/>
    </row>
    <row r="156" spans="2:14" x14ac:dyDescent="0.35">
      <c r="B156" s="4" t="s">
        <v>99</v>
      </c>
      <c r="C156" s="5"/>
      <c r="D156" s="5"/>
      <c r="E156" s="5"/>
      <c r="F156" s="5"/>
      <c r="G156" s="5"/>
      <c r="H156" s="5"/>
      <c r="I156" s="5"/>
      <c r="J156" s="5"/>
      <c r="K156" s="5"/>
      <c r="L156" s="5"/>
      <c r="M156" s="5"/>
      <c r="N156" s="5"/>
    </row>
    <row r="157" spans="2:14" x14ac:dyDescent="0.35">
      <c r="B157" s="4" t="s">
        <v>197</v>
      </c>
      <c r="C157" s="5">
        <v>56</v>
      </c>
      <c r="D157" s="5">
        <v>-1343</v>
      </c>
      <c r="E157" s="5">
        <v>-40</v>
      </c>
      <c r="F157" s="5">
        <v>-41</v>
      </c>
      <c r="G157" s="5">
        <v>-473</v>
      </c>
      <c r="H157" s="5">
        <v>0</v>
      </c>
      <c r="I157" s="5">
        <v>0</v>
      </c>
      <c r="J157" s="5">
        <v>-312</v>
      </c>
      <c r="K157" s="5">
        <v>0</v>
      </c>
      <c r="L157" s="5">
        <v>-750</v>
      </c>
      <c r="M157" s="5">
        <v>1556.3333333333333</v>
      </c>
      <c r="N157" s="5">
        <v>-125</v>
      </c>
    </row>
    <row r="158" spans="2:14" ht="29" x14ac:dyDescent="0.35">
      <c r="B158" s="4" t="s">
        <v>198</v>
      </c>
      <c r="C158" s="5">
        <v>5</v>
      </c>
      <c r="D158" s="5">
        <v>667</v>
      </c>
      <c r="E158" s="5">
        <v>0</v>
      </c>
      <c r="F158" s="5">
        <v>70</v>
      </c>
      <c r="G158" s="5">
        <v>523</v>
      </c>
      <c r="H158" s="5">
        <v>85</v>
      </c>
      <c r="I158" s="5">
        <v>104</v>
      </c>
      <c r="J158" s="5">
        <v>167</v>
      </c>
      <c r="K158" s="5">
        <v>268</v>
      </c>
      <c r="L158" s="5">
        <v>279</v>
      </c>
      <c r="M158" s="5">
        <v>-133</v>
      </c>
      <c r="N158" s="5">
        <v>-295.625</v>
      </c>
    </row>
    <row r="159" spans="2:14" ht="29" x14ac:dyDescent="0.35">
      <c r="B159" s="4" t="s">
        <v>100</v>
      </c>
      <c r="C159" s="5">
        <v>5</v>
      </c>
      <c r="D159" s="5">
        <v>667</v>
      </c>
      <c r="E159" s="5">
        <v>0</v>
      </c>
      <c r="F159" s="5">
        <v>64</v>
      </c>
      <c r="G159" s="5">
        <v>517</v>
      </c>
      <c r="H159" s="5">
        <v>7</v>
      </c>
      <c r="I159" s="5">
        <v>-1895</v>
      </c>
      <c r="J159" s="5">
        <v>-3535</v>
      </c>
      <c r="K159" s="5">
        <v>-1144</v>
      </c>
      <c r="L159" s="5">
        <v>-1311</v>
      </c>
      <c r="M159" s="5">
        <v>-848.00568181818187</v>
      </c>
      <c r="N159" s="5">
        <v>-2148.2750000000001</v>
      </c>
    </row>
    <row r="160" spans="2:14" x14ac:dyDescent="0.35">
      <c r="B160" s="4" t="s">
        <v>101</v>
      </c>
      <c r="C160" s="5">
        <v>-2</v>
      </c>
      <c r="D160" s="5">
        <v>798</v>
      </c>
      <c r="E160" s="5">
        <v>7</v>
      </c>
      <c r="F160" s="5">
        <v>5</v>
      </c>
      <c r="G160" s="5">
        <v>-1</v>
      </c>
      <c r="H160" s="5">
        <v>-1</v>
      </c>
      <c r="I160" s="5">
        <v>0</v>
      </c>
      <c r="J160" s="5">
        <v>583</v>
      </c>
      <c r="K160" s="5">
        <v>-2</v>
      </c>
      <c r="L160" s="5">
        <v>-1</v>
      </c>
      <c r="M160" s="5">
        <v>507.92857142857139</v>
      </c>
      <c r="N160" s="5">
        <v>-1.5</v>
      </c>
    </row>
    <row r="161" spans="1:14" x14ac:dyDescent="0.35">
      <c r="B161" s="4" t="s">
        <v>102</v>
      </c>
      <c r="C161" s="5">
        <v>59</v>
      </c>
      <c r="D161" s="5">
        <v>122</v>
      </c>
      <c r="E161" s="5">
        <v>-33</v>
      </c>
      <c r="F161" s="5">
        <v>28</v>
      </c>
      <c r="G161" s="5">
        <v>43</v>
      </c>
      <c r="H161" s="5">
        <v>6</v>
      </c>
      <c r="I161" s="5">
        <v>-1895</v>
      </c>
      <c r="J161" s="5">
        <v>-3264</v>
      </c>
      <c r="K161" s="5">
        <v>-1146</v>
      </c>
      <c r="L161" s="5">
        <v>-2062</v>
      </c>
      <c r="M161" s="5">
        <v>215.07981384297807</v>
      </c>
      <c r="N161" s="5">
        <v>-1762.1841340297474</v>
      </c>
    </row>
    <row r="162" spans="1:14" x14ac:dyDescent="0.35">
      <c r="B162" s="4" t="s">
        <v>18</v>
      </c>
      <c r="C162" s="5"/>
      <c r="D162" s="5"/>
      <c r="E162" s="5"/>
      <c r="F162" s="5"/>
      <c r="G162" s="5"/>
      <c r="H162" s="5"/>
      <c r="I162" s="5"/>
      <c r="J162" s="5"/>
      <c r="K162" s="5"/>
      <c r="L162" s="5"/>
      <c r="M162" s="5"/>
      <c r="N162" s="5"/>
    </row>
    <row r="163" spans="1:14" x14ac:dyDescent="0.35">
      <c r="B163" s="4" t="s">
        <v>80</v>
      </c>
      <c r="C163" s="5"/>
      <c r="D163" s="5"/>
      <c r="E163" s="5"/>
      <c r="F163" s="5"/>
      <c r="G163" s="5"/>
      <c r="H163" s="5"/>
      <c r="I163" s="5"/>
      <c r="J163" s="5"/>
      <c r="K163" s="5"/>
      <c r="L163" s="5"/>
      <c r="M163" s="5"/>
      <c r="N163" s="5"/>
    </row>
    <row r="164" spans="1:14" x14ac:dyDescent="0.35">
      <c r="B164" s="4" t="s">
        <v>103</v>
      </c>
      <c r="C164" s="5">
        <v>-20</v>
      </c>
      <c r="D164" s="5">
        <v>480</v>
      </c>
      <c r="E164" s="5">
        <v>-75</v>
      </c>
      <c r="F164" s="5">
        <v>-108</v>
      </c>
      <c r="G164" s="5">
        <v>387</v>
      </c>
      <c r="H164" s="5">
        <v>125</v>
      </c>
      <c r="I164" s="5">
        <v>940</v>
      </c>
      <c r="J164" s="5">
        <v>2300</v>
      </c>
      <c r="K164" s="5">
        <v>-902</v>
      </c>
      <c r="L164" s="5">
        <v>-122</v>
      </c>
      <c r="M164" s="5">
        <v>3525.2431312151271</v>
      </c>
      <c r="N164" s="5">
        <v>4756.4515347584311</v>
      </c>
    </row>
    <row r="165" spans="1:14" x14ac:dyDescent="0.35">
      <c r="B165" s="4" t="s">
        <v>199</v>
      </c>
      <c r="C165" s="5">
        <v>805</v>
      </c>
      <c r="D165" s="5">
        <v>786</v>
      </c>
      <c r="E165" s="5">
        <v>1266</v>
      </c>
      <c r="F165" s="5">
        <v>1191</v>
      </c>
      <c r="G165" s="5">
        <v>1083</v>
      </c>
      <c r="H165" s="5">
        <v>1470</v>
      </c>
      <c r="I165" s="5">
        <v>1595</v>
      </c>
      <c r="J165" s="5">
        <v>2535</v>
      </c>
      <c r="K165" s="5">
        <v>4835</v>
      </c>
      <c r="L165" s="5">
        <v>3933</v>
      </c>
      <c r="M165" s="5">
        <v>4081.9110100659918</v>
      </c>
      <c r="N165" s="5">
        <v>8172.567429852189</v>
      </c>
    </row>
    <row r="166" spans="1:14" x14ac:dyDescent="0.35">
      <c r="B166" s="4" t="s">
        <v>200</v>
      </c>
      <c r="C166" s="5">
        <v>785</v>
      </c>
      <c r="D166" s="5">
        <v>1266</v>
      </c>
      <c r="E166" s="5">
        <v>1191</v>
      </c>
      <c r="F166" s="5">
        <v>1083</v>
      </c>
      <c r="G166" s="5">
        <v>1470</v>
      </c>
      <c r="H166" s="5">
        <v>1595</v>
      </c>
      <c r="I166" s="5">
        <v>2535</v>
      </c>
      <c r="J166" s="5">
        <v>4835</v>
      </c>
      <c r="K166" s="5">
        <v>3933</v>
      </c>
      <c r="L166" s="5">
        <v>3811</v>
      </c>
      <c r="M166" s="5">
        <v>7603.2615827555092</v>
      </c>
      <c r="N166" s="5">
        <v>13613.814589382095</v>
      </c>
    </row>
    <row r="167" spans="1:14" x14ac:dyDescent="0.35">
      <c r="B167" s="4" t="s">
        <v>81</v>
      </c>
      <c r="C167" s="5"/>
      <c r="D167" s="5"/>
      <c r="E167" s="5"/>
      <c r="F167" s="5"/>
      <c r="G167" s="5"/>
      <c r="H167" s="5"/>
      <c r="I167" s="5"/>
      <c r="J167" s="5"/>
      <c r="K167" s="5"/>
      <c r="L167" s="5"/>
      <c r="M167" s="5"/>
      <c r="N167" s="5"/>
    </row>
    <row r="168" spans="1:14" x14ac:dyDescent="0.35">
      <c r="B168" s="4" t="s">
        <v>104</v>
      </c>
      <c r="C168" s="5">
        <v>167</v>
      </c>
      <c r="D168" s="5">
        <v>13</v>
      </c>
      <c r="E168" s="5">
        <v>-105</v>
      </c>
      <c r="F168" s="5">
        <v>-129</v>
      </c>
      <c r="G168" s="5">
        <v>276</v>
      </c>
      <c r="H168" s="5">
        <v>777</v>
      </c>
      <c r="I168" s="5">
        <v>3220</v>
      </c>
      <c r="J168" s="5">
        <v>3100</v>
      </c>
      <c r="K168" s="5">
        <v>1121</v>
      </c>
      <c r="L168" s="5">
        <v>2405</v>
      </c>
      <c r="M168" s="5">
        <v>4230.2262229302105</v>
      </c>
      <c r="N168" s="5">
        <v>6902.5369379004333</v>
      </c>
    </row>
    <row r="169" spans="1:14" x14ac:dyDescent="0.35">
      <c r="B169" s="4" t="s">
        <v>105</v>
      </c>
      <c r="C169" s="5">
        <v>-8.0681533450263085</v>
      </c>
      <c r="D169" s="5">
        <v>9.26140310257004E-2</v>
      </c>
      <c r="E169" s="5">
        <v>-1.9227108319055777</v>
      </c>
      <c r="F169" s="5">
        <v>-1.9922779922779923</v>
      </c>
      <c r="G169" s="5">
        <v>4.1004308423711189</v>
      </c>
      <c r="H169" s="5">
        <v>7.9586192768616204</v>
      </c>
      <c r="I169" s="5">
        <v>19.593525617622003</v>
      </c>
      <c r="J169" s="5">
        <v>13.198593279945765</v>
      </c>
      <c r="K169" s="5">
        <v>4.9426807760141092</v>
      </c>
      <c r="L169" s="5">
        <v>9.327128175295714</v>
      </c>
      <c r="M169" s="5">
        <v>12.658088975259703</v>
      </c>
      <c r="N169" s="5">
        <v>28.049930993652616</v>
      </c>
    </row>
    <row r="170" spans="1:14" x14ac:dyDescent="0.35">
      <c r="B170" s="4" t="s">
        <v>201</v>
      </c>
      <c r="C170" s="5">
        <v>-0.28863346104725413</v>
      </c>
      <c r="D170" s="5">
        <v>9.7005988023952092E-2</v>
      </c>
      <c r="E170" s="5">
        <v>1.2605042016806723E-2</v>
      </c>
      <c r="F170" s="5">
        <v>3.4623217922606926E-2</v>
      </c>
      <c r="G170" s="5">
        <v>0.45187901008249315</v>
      </c>
      <c r="H170" s="5">
        <v>0.90456081081081086</v>
      </c>
      <c r="I170" s="5">
        <v>2.9027205276174772</v>
      </c>
      <c r="J170" s="5">
        <v>2.2837924407431136</v>
      </c>
      <c r="K170" s="5">
        <v>1.0328376703841389</v>
      </c>
      <c r="L170" s="5">
        <v>1.8771604938271604</v>
      </c>
      <c r="M170" s="5">
        <v>2.1327272727272728</v>
      </c>
      <c r="N170" s="5">
        <v>4.6709090909090909</v>
      </c>
    </row>
    <row r="171" spans="1:14" x14ac:dyDescent="0.35">
      <c r="B171" s="4" t="s">
        <v>202</v>
      </c>
      <c r="C171" s="5">
        <v>-0.28863346104725413</v>
      </c>
      <c r="D171" s="5">
        <v>9.7005988023952092E-2</v>
      </c>
      <c r="E171" s="5">
        <v>1.2605042016806723E-2</v>
      </c>
      <c r="F171" s="5">
        <v>3.1954887218045111E-2</v>
      </c>
      <c r="G171" s="5">
        <v>0.44017857142857142</v>
      </c>
      <c r="H171" s="5">
        <v>0.88732394366197187</v>
      </c>
      <c r="I171" s="5">
        <v>2.8649308380797396</v>
      </c>
      <c r="J171" s="5">
        <v>2.2692552514322086</v>
      </c>
      <c r="K171" s="5">
        <v>1.0258461538461539</v>
      </c>
      <c r="L171" s="5">
        <v>1.8576664630421502</v>
      </c>
      <c r="M171" s="5">
        <v>2.1094088520523782</v>
      </c>
      <c r="N171" s="5">
        <v>4.7470005539771707</v>
      </c>
    </row>
    <row r="172" spans="1:14" x14ac:dyDescent="0.35">
      <c r="B172" s="4" t="s">
        <v>203</v>
      </c>
      <c r="C172" s="5">
        <v>-5.6627411676271606</v>
      </c>
      <c r="D172" s="5">
        <v>1.875434128270433</v>
      </c>
      <c r="E172" s="5">
        <v>0.22844089091947459</v>
      </c>
      <c r="F172" s="5">
        <v>0.52509652509652505</v>
      </c>
      <c r="G172" s="5">
        <v>7.3243203090179758</v>
      </c>
      <c r="H172" s="5">
        <v>10.969988732971423</v>
      </c>
      <c r="I172" s="5">
        <v>21.42509431666058</v>
      </c>
      <c r="J172" s="5">
        <v>15.105292148637769</v>
      </c>
      <c r="K172" s="5">
        <v>7.3500881834215175</v>
      </c>
      <c r="L172" s="5">
        <v>11.793678495249175</v>
      </c>
      <c r="M172" s="5">
        <v>17.756764420795108</v>
      </c>
      <c r="N172" s="5">
        <v>22.042825813909857</v>
      </c>
    </row>
    <row r="173" spans="1:14" x14ac:dyDescent="0.35">
      <c r="B173" s="4"/>
      <c r="C173" s="5"/>
      <c r="D173" s="5"/>
      <c r="E173" s="5"/>
      <c r="F173" s="5"/>
      <c r="G173" s="5"/>
      <c r="H173" s="5"/>
      <c r="I173" s="5"/>
      <c r="J173" s="5"/>
      <c r="K173" s="5"/>
      <c r="L173" s="5"/>
      <c r="M173" s="5"/>
      <c r="N173" s="5"/>
    </row>
    <row r="174" spans="1:14" x14ac:dyDescent="0.35">
      <c r="B174" s="4"/>
      <c r="C174" s="5"/>
      <c r="D174" s="5"/>
      <c r="E174" s="5"/>
      <c r="F174" s="5"/>
      <c r="G174" s="5"/>
      <c r="H174" s="5"/>
      <c r="I174" s="5"/>
      <c r="J174" s="5"/>
      <c r="K174" s="5"/>
      <c r="L174" s="5"/>
      <c r="M174" s="5"/>
      <c r="N174" s="5"/>
    </row>
    <row r="175" spans="1:14" x14ac:dyDescent="0.35">
      <c r="B175" s="4" t="s">
        <v>18</v>
      </c>
      <c r="C175" s="5"/>
      <c r="D175" s="5"/>
      <c r="E175" s="5"/>
      <c r="F175" s="5"/>
      <c r="G175" s="5"/>
      <c r="H175" s="5"/>
      <c r="I175" s="5"/>
      <c r="J175" s="5"/>
      <c r="K175" s="5"/>
      <c r="L175" s="5"/>
      <c r="M175" s="5"/>
      <c r="N175" s="5"/>
    </row>
    <row r="176" spans="1:14" x14ac:dyDescent="0.35">
      <c r="A176" t="s">
        <v>2</v>
      </c>
      <c r="B176" s="8" t="s">
        <v>3</v>
      </c>
      <c r="C176" s="6"/>
      <c r="D176" s="6"/>
      <c r="E176" s="6"/>
      <c r="F176" s="6"/>
      <c r="G176" s="6"/>
      <c r="H176" s="6"/>
      <c r="I176" s="6"/>
      <c r="J176" s="6"/>
      <c r="K176" s="6"/>
      <c r="L176" s="6"/>
      <c r="M176" s="6"/>
      <c r="N176" s="6"/>
    </row>
    <row r="177" spans="2:14" x14ac:dyDescent="0.35">
      <c r="B177" s="4" t="s">
        <v>4</v>
      </c>
      <c r="C177">
        <v>-0.54</v>
      </c>
      <c r="D177">
        <v>-0.14000000000000001</v>
      </c>
      <c r="E177">
        <v>0.17</v>
      </c>
      <c r="F177">
        <v>0.46</v>
      </c>
      <c r="G177">
        <v>0.64</v>
      </c>
      <c r="H177">
        <v>1.29</v>
      </c>
      <c r="I177">
        <v>2.79</v>
      </c>
      <c r="J177">
        <v>3.5</v>
      </c>
      <c r="K177">
        <v>2.65</v>
      </c>
      <c r="L177">
        <v>3.31</v>
      </c>
      <c r="M177" s="5">
        <v>3.9345999999999992</v>
      </c>
      <c r="N177" s="5">
        <v>5.7910000000000021</v>
      </c>
    </row>
    <row r="178" spans="2:14" x14ac:dyDescent="0.35">
      <c r="B178" s="4" t="s">
        <v>5</v>
      </c>
      <c r="C178">
        <v>3991</v>
      </c>
      <c r="D178">
        <v>4272</v>
      </c>
      <c r="E178">
        <v>5329</v>
      </c>
      <c r="F178">
        <v>6480</v>
      </c>
      <c r="G178">
        <v>6731</v>
      </c>
      <c r="H178">
        <v>9763</v>
      </c>
      <c r="I178">
        <v>16434</v>
      </c>
      <c r="J178">
        <v>23601</v>
      </c>
      <c r="K178">
        <v>22680</v>
      </c>
      <c r="L178">
        <v>25785</v>
      </c>
      <c r="M178" s="5">
        <v>31778.075471698114</v>
      </c>
      <c r="N178" s="5">
        <v>37425.415094339623</v>
      </c>
    </row>
    <row r="179" spans="2:14" x14ac:dyDescent="0.35">
      <c r="B179" s="4" t="s">
        <v>18</v>
      </c>
    </row>
    <row r="180" spans="2:14" x14ac:dyDescent="0.35">
      <c r="B180" s="4" t="s">
        <v>204</v>
      </c>
    </row>
    <row r="181" spans="2:14" x14ac:dyDescent="0.35">
      <c r="B181" s="4" t="s">
        <v>7</v>
      </c>
      <c r="C181" s="5" t="s">
        <v>15</v>
      </c>
      <c r="D181" s="5" t="s">
        <v>15</v>
      </c>
      <c r="E181" s="5" t="s">
        <v>15</v>
      </c>
      <c r="F181" s="5" t="s">
        <v>15</v>
      </c>
      <c r="G181" s="5" t="s">
        <v>15</v>
      </c>
      <c r="H181" s="5">
        <v>1685</v>
      </c>
      <c r="I181" s="5">
        <v>3694</v>
      </c>
      <c r="J181" s="5">
        <v>6043</v>
      </c>
      <c r="K181" s="5">
        <v>6496</v>
      </c>
      <c r="L181" s="5">
        <v>12579</v>
      </c>
      <c r="M181" s="5">
        <v>15288.116854896529</v>
      </c>
      <c r="N181" s="5">
        <v>19904.004962176994</v>
      </c>
    </row>
    <row r="182" spans="2:14" x14ac:dyDescent="0.35">
      <c r="B182" s="4" t="s">
        <v>205</v>
      </c>
      <c r="C182" s="5" t="s">
        <v>15</v>
      </c>
      <c r="D182" s="5" t="s">
        <v>15</v>
      </c>
      <c r="E182" s="5" t="s">
        <v>15</v>
      </c>
      <c r="F182" s="5" t="s">
        <v>15</v>
      </c>
      <c r="G182" s="5" t="s">
        <v>15</v>
      </c>
      <c r="H182" s="5">
        <v>5189</v>
      </c>
      <c r="I182" s="5">
        <v>6887</v>
      </c>
      <c r="J182" s="5">
        <v>6201</v>
      </c>
      <c r="K182" s="5">
        <v>4651</v>
      </c>
      <c r="L182" s="5">
        <v>7054</v>
      </c>
      <c r="M182" s="5">
        <v>10124.115394529023</v>
      </c>
      <c r="N182" s="5">
        <v>10574.338724236515</v>
      </c>
    </row>
    <row r="183" spans="2:14" x14ac:dyDescent="0.35">
      <c r="B183" s="4" t="s">
        <v>8</v>
      </c>
      <c r="C183" s="5" t="s">
        <v>15</v>
      </c>
      <c r="D183" s="5" t="s">
        <v>15</v>
      </c>
      <c r="E183" s="5" t="s">
        <v>15</v>
      </c>
      <c r="F183" s="5" t="s">
        <v>15</v>
      </c>
      <c r="G183" s="5" t="s">
        <v>15</v>
      </c>
      <c r="H183" s="5">
        <v>2746</v>
      </c>
      <c r="I183" s="5">
        <v>5607</v>
      </c>
      <c r="J183" s="5">
        <v>6805</v>
      </c>
      <c r="K183" s="5">
        <v>6212</v>
      </c>
      <c r="L183" s="5">
        <v>2595</v>
      </c>
      <c r="M183" s="5">
        <v>2939.683414028782</v>
      </c>
      <c r="N183" s="5">
        <v>3168.0056587852432</v>
      </c>
    </row>
    <row r="184" spans="2:14" x14ac:dyDescent="0.35">
      <c r="B184" s="4" t="s">
        <v>206</v>
      </c>
      <c r="C184" s="5" t="s">
        <v>15</v>
      </c>
      <c r="D184" s="5" t="s">
        <v>15</v>
      </c>
      <c r="E184" s="5" t="s">
        <v>15</v>
      </c>
      <c r="F184" s="5" t="s">
        <v>15</v>
      </c>
      <c r="G184" s="5" t="s">
        <v>15</v>
      </c>
      <c r="H184" s="5">
        <v>143</v>
      </c>
      <c r="I184" s="5">
        <v>246</v>
      </c>
      <c r="J184" s="5">
        <v>4552</v>
      </c>
      <c r="K184" s="5">
        <v>5321</v>
      </c>
      <c r="L184" s="5">
        <v>3557</v>
      </c>
      <c r="M184" s="5">
        <v>3544.7215010690747</v>
      </c>
      <c r="N184" s="5">
        <v>3967.2963029427001</v>
      </c>
    </row>
    <row r="185" spans="2:14" x14ac:dyDescent="0.35">
      <c r="B185" s="4" t="s">
        <v>18</v>
      </c>
      <c r="C185" s="5"/>
      <c r="D185" s="5"/>
      <c r="E185" s="5"/>
      <c r="F185" s="5"/>
      <c r="G185" s="5"/>
      <c r="H185" s="5"/>
      <c r="I185" s="5"/>
      <c r="J185" s="5"/>
      <c r="K185" s="5"/>
      <c r="L185" s="5"/>
      <c r="M185" s="5"/>
      <c r="N185" s="5"/>
    </row>
    <row r="186" spans="2:14" x14ac:dyDescent="0.35">
      <c r="B186" s="4" t="s">
        <v>207</v>
      </c>
      <c r="C186" s="5" t="s">
        <v>15</v>
      </c>
      <c r="D186" s="5" t="s">
        <v>15</v>
      </c>
      <c r="E186" s="5" t="s">
        <v>15</v>
      </c>
      <c r="F186" s="5" t="s">
        <v>15</v>
      </c>
      <c r="G186" s="5" t="s">
        <v>15</v>
      </c>
      <c r="H186" s="5" t="s">
        <v>15</v>
      </c>
      <c r="I186" s="5" t="s">
        <v>15</v>
      </c>
      <c r="J186" s="5" t="s">
        <v>15</v>
      </c>
      <c r="K186" s="5" t="s">
        <v>15</v>
      </c>
      <c r="L186" s="5" t="s">
        <v>15</v>
      </c>
      <c r="M186" s="5">
        <v>6295.1989929990814</v>
      </c>
      <c r="N186" s="5">
        <v>9491.8223349459804</v>
      </c>
    </row>
    <row r="187" spans="2:14" x14ac:dyDescent="0.35">
      <c r="B187" s="4" t="s">
        <v>18</v>
      </c>
      <c r="C187" s="5"/>
      <c r="D187" s="5"/>
      <c r="E187" s="5"/>
      <c r="F187" s="5"/>
      <c r="G187" s="5"/>
      <c r="H187" s="5"/>
      <c r="I187" s="5"/>
      <c r="J187" s="5"/>
      <c r="K187" s="5"/>
      <c r="L187" s="5"/>
      <c r="M187" s="5"/>
      <c r="N187" s="5"/>
    </row>
    <row r="188" spans="2:14" x14ac:dyDescent="0.35">
      <c r="B188" s="4" t="s">
        <v>9</v>
      </c>
      <c r="C188" s="5">
        <v>28</v>
      </c>
      <c r="D188" s="5">
        <v>31</v>
      </c>
      <c r="E188" s="5">
        <v>34</v>
      </c>
      <c r="F188" s="5">
        <v>39</v>
      </c>
      <c r="G188" s="5">
        <v>43</v>
      </c>
      <c r="H188" s="5">
        <v>45</v>
      </c>
      <c r="I188" s="5">
        <v>48</v>
      </c>
      <c r="J188" s="5">
        <v>52</v>
      </c>
      <c r="K188" s="5">
        <v>50</v>
      </c>
      <c r="L188" s="5">
        <v>53</v>
      </c>
      <c r="M188" s="5">
        <v>51.442747172967756</v>
      </c>
      <c r="N188" s="5">
        <v>54.843671935049969</v>
      </c>
    </row>
    <row r="189" spans="2:14" x14ac:dyDescent="0.35">
      <c r="B189" s="4" t="s">
        <v>12</v>
      </c>
      <c r="C189" s="5">
        <v>947</v>
      </c>
      <c r="D189" s="5">
        <v>1008</v>
      </c>
      <c r="E189" s="5">
        <v>1196</v>
      </c>
      <c r="F189" s="5">
        <v>1434</v>
      </c>
      <c r="G189" s="5">
        <v>1547</v>
      </c>
      <c r="H189" s="5">
        <v>1983</v>
      </c>
      <c r="I189" s="5">
        <v>2845</v>
      </c>
      <c r="J189" s="5">
        <v>5005</v>
      </c>
      <c r="K189" s="5">
        <v>5872</v>
      </c>
      <c r="L189" s="5">
        <v>6456</v>
      </c>
      <c r="M189" s="5">
        <v>7000.9034436040993</v>
      </c>
      <c r="N189" s="5">
        <v>7586.7172188745526</v>
      </c>
    </row>
    <row r="190" spans="2:14" x14ac:dyDescent="0.35">
      <c r="B190" s="4" t="s">
        <v>147</v>
      </c>
      <c r="C190" s="5">
        <v>0</v>
      </c>
      <c r="D190" s="5">
        <v>0</v>
      </c>
      <c r="E190" s="5">
        <v>22.767942128307634</v>
      </c>
      <c r="F190" s="5">
        <v>22.146718146718147</v>
      </c>
      <c r="G190" s="5">
        <v>22.98321200415986</v>
      </c>
      <c r="H190" s="5">
        <v>20.311379698863057</v>
      </c>
      <c r="I190" s="5">
        <v>17.311670926128759</v>
      </c>
      <c r="J190" s="5">
        <v>21.206728528452185</v>
      </c>
      <c r="K190" s="5">
        <v>25.890652557319221</v>
      </c>
      <c r="L190" s="5">
        <v>25.037812681791738</v>
      </c>
      <c r="M190" s="5">
        <v>21.70867224034896</v>
      </c>
      <c r="N190" s="5">
        <v>19.9638668624468</v>
      </c>
    </row>
    <row r="191" spans="2:14" x14ac:dyDescent="0.35">
      <c r="B191" s="4" t="s">
        <v>10</v>
      </c>
      <c r="C191" s="5">
        <v>-253</v>
      </c>
      <c r="D191" s="5">
        <v>44</v>
      </c>
      <c r="E191" s="5">
        <v>301</v>
      </c>
      <c r="F191" s="5">
        <v>633</v>
      </c>
      <c r="G191" s="5">
        <v>840</v>
      </c>
      <c r="H191" s="5">
        <v>1657</v>
      </c>
      <c r="I191" s="5">
        <v>4069</v>
      </c>
      <c r="J191" s="5">
        <v>6345</v>
      </c>
      <c r="K191" s="5">
        <v>4854</v>
      </c>
      <c r="L191" s="5">
        <v>6138</v>
      </c>
      <c r="M191" s="5">
        <v>7131.2972972972975</v>
      </c>
      <c r="N191" s="5">
        <v>10492.54054054054</v>
      </c>
    </row>
    <row r="192" spans="2:14" x14ac:dyDescent="0.35">
      <c r="B192" s="4" t="s">
        <v>11</v>
      </c>
      <c r="C192" s="5">
        <v>-6.3392633425206721</v>
      </c>
      <c r="D192" s="5">
        <v>0.99560083352627915</v>
      </c>
      <c r="E192" s="5">
        <v>4.2642299638301919</v>
      </c>
      <c r="F192" s="5">
        <v>9.7760617760617752</v>
      </c>
      <c r="G192" s="5">
        <v>12.479572128955578</v>
      </c>
      <c r="H192" s="5">
        <v>16.97224213868688</v>
      </c>
      <c r="I192" s="5">
        <v>24.759644639162712</v>
      </c>
      <c r="J192" s="5">
        <v>26.884454048557267</v>
      </c>
      <c r="K192" s="5">
        <v>21.402116402116402</v>
      </c>
      <c r="L192" s="5">
        <v>23.804537521815007</v>
      </c>
      <c r="M192" s="5">
        <v>22.770271359588815</v>
      </c>
      <c r="N192" s="5">
        <v>28.443902603823375</v>
      </c>
    </row>
    <row r="193" spans="2:14" x14ac:dyDescent="0.35">
      <c r="B193" s="4" t="s">
        <v>18</v>
      </c>
      <c r="C193" s="5"/>
      <c r="D193" s="5"/>
      <c r="E193" s="5"/>
      <c r="F193" s="5"/>
      <c r="G193" s="5"/>
      <c r="H193" s="5"/>
      <c r="I193" s="5"/>
      <c r="J193" s="5"/>
      <c r="K193" s="5"/>
      <c r="L193" s="5"/>
      <c r="M193" s="5"/>
      <c r="N193" s="5"/>
    </row>
    <row r="194" spans="2:14" x14ac:dyDescent="0.35">
      <c r="B194" s="4" t="s">
        <v>13</v>
      </c>
      <c r="C194" s="5">
        <v>-96</v>
      </c>
      <c r="D194" s="5">
        <v>-77</v>
      </c>
      <c r="E194" s="5">
        <v>-113</v>
      </c>
      <c r="F194" s="5">
        <v>-163</v>
      </c>
      <c r="G194" s="5">
        <v>-217</v>
      </c>
      <c r="H194" s="5">
        <v>-294</v>
      </c>
      <c r="I194" s="5">
        <v>-301</v>
      </c>
      <c r="J194" s="5">
        <v>-450</v>
      </c>
      <c r="K194" s="5">
        <v>-546</v>
      </c>
      <c r="L194" s="5">
        <v>-636</v>
      </c>
      <c r="M194" s="5">
        <v>-780.06060606060601</v>
      </c>
      <c r="N194" s="5">
        <v>-830.8125</v>
      </c>
    </row>
    <row r="195" spans="2:14" x14ac:dyDescent="0.35">
      <c r="B195" s="4" t="s">
        <v>147</v>
      </c>
      <c r="C195" s="5">
        <v>2.4054121773991479</v>
      </c>
      <c r="D195" s="5">
        <v>1.7828200972447326</v>
      </c>
      <c r="E195" s="5">
        <v>2.1511517228250523</v>
      </c>
      <c r="F195" s="5">
        <v>2.5173745173745177</v>
      </c>
      <c r="G195" s="5">
        <v>3.2238894666468578</v>
      </c>
      <c r="H195" s="5">
        <v>3.0113694561098021</v>
      </c>
      <c r="I195" s="5">
        <v>1.8315686990385784</v>
      </c>
      <c r="J195" s="5">
        <v>1.9066988686920046</v>
      </c>
      <c r="K195" s="5">
        <v>2.4074074074074074</v>
      </c>
      <c r="L195" s="5">
        <v>2.4665503199534613</v>
      </c>
      <c r="M195" s="5">
        <v>2.3918124312362927</v>
      </c>
      <c r="N195" s="5">
        <v>2.2291857930094605</v>
      </c>
    </row>
    <row r="196" spans="2:14" x14ac:dyDescent="0.35">
      <c r="B196" s="4" t="s">
        <v>14</v>
      </c>
      <c r="C196" s="5">
        <v>167</v>
      </c>
      <c r="D196" s="5">
        <v>13</v>
      </c>
      <c r="E196" s="5">
        <v>-105</v>
      </c>
      <c r="F196" s="5">
        <v>-129</v>
      </c>
      <c r="G196" s="5">
        <v>276</v>
      </c>
      <c r="H196" s="5">
        <v>777</v>
      </c>
      <c r="I196" s="5">
        <v>3220</v>
      </c>
      <c r="J196" s="5">
        <v>3100</v>
      </c>
      <c r="K196" s="5">
        <v>1121</v>
      </c>
      <c r="L196" s="5">
        <v>2405</v>
      </c>
      <c r="M196" s="5">
        <v>4230.2262229302105</v>
      </c>
      <c r="N196" s="5">
        <v>6902.5369379004333</v>
      </c>
    </row>
    <row r="197" spans="2:14" x14ac:dyDescent="0.35">
      <c r="B197" s="4" t="s">
        <v>18</v>
      </c>
      <c r="C197" s="5"/>
      <c r="D197" s="5"/>
      <c r="E197" s="5"/>
      <c r="F197" s="5"/>
      <c r="G197" s="5"/>
      <c r="H197" s="5"/>
      <c r="I197" s="5"/>
      <c r="J197" s="5"/>
      <c r="K197" s="5"/>
      <c r="L197" s="5"/>
      <c r="M197" s="5"/>
      <c r="N197" s="5"/>
    </row>
    <row r="198" spans="2:14" x14ac:dyDescent="0.35">
      <c r="B198" s="4" t="s">
        <v>21</v>
      </c>
      <c r="C198" s="5"/>
      <c r="D198" s="5"/>
      <c r="E198" s="5"/>
      <c r="F198" s="5"/>
      <c r="G198" s="5"/>
      <c r="H198" s="5"/>
      <c r="I198" s="5"/>
      <c r="J198" s="5"/>
      <c r="K198" s="5"/>
      <c r="L198" s="5"/>
      <c r="M198" s="5"/>
      <c r="N198" s="5"/>
    </row>
    <row r="199" spans="2:14" x14ac:dyDescent="0.35">
      <c r="B199" s="4" t="s">
        <v>18</v>
      </c>
      <c r="C199" s="5"/>
      <c r="D199" s="5"/>
      <c r="E199" s="5"/>
      <c r="F199" s="5"/>
      <c r="G199" s="5"/>
      <c r="H199" s="5"/>
      <c r="I199" s="5"/>
      <c r="J199" s="5"/>
      <c r="K199" s="5"/>
      <c r="L199" s="5"/>
      <c r="M199" s="5"/>
      <c r="N199" s="5"/>
    </row>
    <row r="200" spans="2:14" x14ac:dyDescent="0.35">
      <c r="B200" s="4" t="s">
        <v>22</v>
      </c>
      <c r="C200" s="5"/>
      <c r="D200" s="5"/>
      <c r="E200" s="5"/>
      <c r="F200" s="5"/>
      <c r="G200" s="5"/>
      <c r="H200" s="5"/>
      <c r="I200" s="5"/>
      <c r="J200" s="5"/>
      <c r="K200" s="5"/>
      <c r="L200" s="5"/>
      <c r="M200" s="5"/>
      <c r="N200" s="5"/>
    </row>
    <row r="201" spans="2:14" x14ac:dyDescent="0.35">
      <c r="B201" s="4" t="s">
        <v>208</v>
      </c>
      <c r="C201" s="5">
        <v>-19.267260253977522</v>
      </c>
      <c r="D201" s="5">
        <v>-15.53337492202121</v>
      </c>
      <c r="E201" s="5">
        <v>-0.95930232558139539</v>
      </c>
      <c r="F201" s="5">
        <v>8.3127775037000493</v>
      </c>
      <c r="G201" s="5">
        <v>6.4436885865457292</v>
      </c>
      <c r="H201" s="5">
        <v>33.22214809873249</v>
      </c>
      <c r="I201" s="5">
        <v>29.577662410551426</v>
      </c>
      <c r="J201" s="5">
        <v>3.3000412505156311</v>
      </c>
      <c r="K201" s="5">
        <v>1.2608422839847933</v>
      </c>
      <c r="L201" s="5">
        <v>2.3936810321564281</v>
      </c>
      <c r="M201" s="5">
        <v>6.2487966320287525</v>
      </c>
      <c r="N201" s="5">
        <v>8.3248133430536821</v>
      </c>
    </row>
    <row r="202" spans="2:14" x14ac:dyDescent="0.35">
      <c r="B202" s="4" t="s">
        <v>18</v>
      </c>
      <c r="C202" s="5"/>
      <c r="D202" s="5"/>
      <c r="E202" s="5"/>
      <c r="F202" s="5"/>
      <c r="G202" s="5"/>
      <c r="H202" s="5"/>
      <c r="I202" s="5"/>
      <c r="J202" s="5"/>
      <c r="K202" s="5"/>
      <c r="L202" s="5"/>
      <c r="M202" s="5"/>
      <c r="N202" s="5"/>
    </row>
    <row r="203" spans="2:14" ht="29" x14ac:dyDescent="0.35">
      <c r="B203" s="4" t="s">
        <v>23</v>
      </c>
      <c r="C203" s="5"/>
      <c r="D203" s="5"/>
      <c r="E203" s="5"/>
      <c r="F203" s="5"/>
      <c r="G203" s="5"/>
      <c r="H203" s="5"/>
      <c r="I203" s="5"/>
      <c r="J203" s="5"/>
      <c r="K203" s="5"/>
      <c r="L203" s="5"/>
      <c r="M203" s="5"/>
      <c r="N203" s="5"/>
    </row>
    <row r="204" spans="2:14" x14ac:dyDescent="0.35">
      <c r="B204" s="4" t="s">
        <v>209</v>
      </c>
      <c r="C204" s="5">
        <v>61.609120521172635</v>
      </c>
      <c r="D204" s="5">
        <v>36.249594813614266</v>
      </c>
      <c r="E204" s="5">
        <v>26.50485436893204</v>
      </c>
      <c r="F204" s="5">
        <v>47.474594594594592</v>
      </c>
      <c r="G204" s="5">
        <v>83.658891695141889</v>
      </c>
      <c r="H204" s="5">
        <v>73.169107856191744</v>
      </c>
      <c r="I204" s="5">
        <v>52.847998052817331</v>
      </c>
      <c r="J204" s="5">
        <v>53.698402610058899</v>
      </c>
      <c r="K204" s="5">
        <v>76.250617283950618</v>
      </c>
      <c r="L204" s="5">
        <v>81.651192553810361</v>
      </c>
      <c r="M204" s="5">
        <v>67.685118441582631</v>
      </c>
      <c r="N204" s="5">
        <v>61.789455803785003</v>
      </c>
    </row>
    <row r="205" spans="2:14" x14ac:dyDescent="0.35">
      <c r="B205" s="4" t="s">
        <v>210</v>
      </c>
      <c r="C205" s="5">
        <v>4.2714600146735142</v>
      </c>
      <c r="D205" s="5">
        <v>4.6410076976906929</v>
      </c>
      <c r="E205" s="5">
        <v>4.7972318339100344</v>
      </c>
      <c r="F205" s="5">
        <v>5.2345679012345681</v>
      </c>
      <c r="G205" s="5">
        <v>4.2287903667214009</v>
      </c>
      <c r="H205" s="5">
        <v>4.5493490130197394</v>
      </c>
      <c r="I205" s="5">
        <v>5.0715563506261176</v>
      </c>
      <c r="J205" s="5">
        <v>4.5399930143206424</v>
      </c>
      <c r="K205" s="5">
        <v>3.0091110563900516</v>
      </c>
      <c r="L205" s="5">
        <v>2.5899851264253844</v>
      </c>
      <c r="M205" s="5">
        <v>2.3814932486866986</v>
      </c>
      <c r="N205" s="5">
        <v>2.2880989199581592</v>
      </c>
    </row>
    <row r="206" spans="2:14" x14ac:dyDescent="0.35">
      <c r="B206" s="4" t="s">
        <v>211</v>
      </c>
      <c r="C206" s="5">
        <v>84.779113706630028</v>
      </c>
      <c r="D206" s="5">
        <v>84.023220747889027</v>
      </c>
      <c r="E206" s="5">
        <v>72.884016156953265</v>
      </c>
      <c r="F206" s="5">
        <v>76.360476663356508</v>
      </c>
      <c r="G206" s="5">
        <v>92.531193373026156</v>
      </c>
      <c r="H206" s="5">
        <v>94.024372230428355</v>
      </c>
      <c r="I206" s="5">
        <v>83.670781893004119</v>
      </c>
      <c r="J206" s="5">
        <v>107.6350977073396</v>
      </c>
      <c r="K206" s="5">
        <v>129.60425531914893</v>
      </c>
      <c r="L206" s="5">
        <v>159.81439509954058</v>
      </c>
      <c r="M206" s="5">
        <v>153.50875775301375</v>
      </c>
      <c r="N206" s="5">
        <v>163.29118591447269</v>
      </c>
    </row>
    <row r="207" spans="2:14" x14ac:dyDescent="0.35">
      <c r="B207" s="4" t="s">
        <v>212</v>
      </c>
      <c r="C207" s="5">
        <v>43.494490358126725</v>
      </c>
      <c r="D207" s="5">
        <v>39.355119504278548</v>
      </c>
      <c r="E207" s="5">
        <v>43.991786447638603</v>
      </c>
      <c r="F207" s="5">
        <v>53.045226130653269</v>
      </c>
      <c r="G207" s="5">
        <v>82.900999999999996</v>
      </c>
      <c r="H207" s="5">
        <v>45.429795988342192</v>
      </c>
      <c r="I207" s="5">
        <v>35.934002869440462</v>
      </c>
      <c r="J207" s="5">
        <v>47.758674227082487</v>
      </c>
      <c r="K207" s="5">
        <v>64.66687499999999</v>
      </c>
      <c r="L207" s="5">
        <v>50.972097209720971</v>
      </c>
      <c r="M207" s="5">
        <v>55.188742042610535</v>
      </c>
      <c r="N207" s="5">
        <v>57.608444156334237</v>
      </c>
    </row>
    <row r="208" spans="2:14" x14ac:dyDescent="0.35">
      <c r="B208" s="4" t="s">
        <v>213</v>
      </c>
      <c r="C208" s="5">
        <v>-0.41123882503192849</v>
      </c>
      <c r="D208" s="5">
        <v>4.7904191616766467E-3</v>
      </c>
      <c r="E208" s="5">
        <v>-0.10609243697478991</v>
      </c>
      <c r="F208" s="5">
        <v>-0.1212406015037594</v>
      </c>
      <c r="G208" s="5">
        <v>0.24642857142857144</v>
      </c>
      <c r="H208" s="5">
        <v>0.64374482187241089</v>
      </c>
      <c r="I208" s="5">
        <v>2.6200162733930026</v>
      </c>
      <c r="J208" s="5">
        <v>1.9828134945894336</v>
      </c>
      <c r="K208" s="5">
        <v>0.68984615384615389</v>
      </c>
      <c r="L208" s="5">
        <v>1.4691508857666462</v>
      </c>
      <c r="M208" s="5">
        <v>2.0730657930800849</v>
      </c>
      <c r="N208" s="5">
        <v>3.3847824002642444</v>
      </c>
    </row>
    <row r="209" spans="2:14" x14ac:dyDescent="0.35">
      <c r="B209" s="4" t="s">
        <v>18</v>
      </c>
      <c r="C209" s="5"/>
      <c r="D209" s="5"/>
      <c r="E209" s="5"/>
      <c r="F209" s="5"/>
      <c r="G209" s="5"/>
      <c r="H209" s="5"/>
      <c r="I209" s="5"/>
      <c r="J209" s="5"/>
      <c r="K209" s="5"/>
      <c r="L209" s="5"/>
      <c r="M209" s="5"/>
      <c r="N209" s="5"/>
    </row>
    <row r="210" spans="2:14" x14ac:dyDescent="0.35">
      <c r="B210" s="4" t="s">
        <v>214</v>
      </c>
      <c r="C210" s="5" t="s">
        <v>15</v>
      </c>
      <c r="D210" s="5" t="s">
        <v>15</v>
      </c>
      <c r="E210" s="5" t="s">
        <v>15</v>
      </c>
      <c r="F210" s="5" t="s">
        <v>15</v>
      </c>
      <c r="G210" s="5" t="s">
        <v>15</v>
      </c>
      <c r="H210" s="5" t="s">
        <v>15</v>
      </c>
      <c r="I210" s="5" t="s">
        <v>15</v>
      </c>
      <c r="J210" s="5" t="s">
        <v>15</v>
      </c>
      <c r="K210" s="5" t="s">
        <v>15</v>
      </c>
      <c r="L210" s="5" t="s">
        <v>15</v>
      </c>
      <c r="M210" s="5">
        <v>109564.76939525848</v>
      </c>
      <c r="N210" s="5">
        <v>114208.94605799999</v>
      </c>
    </row>
    <row r="211" spans="2:14" x14ac:dyDescent="0.35">
      <c r="B211" s="4" t="s">
        <v>18</v>
      </c>
      <c r="C211" s="5"/>
      <c r="D211" s="5"/>
      <c r="E211" s="5"/>
      <c r="F211" s="5"/>
      <c r="G211" s="5"/>
      <c r="H211" s="5"/>
      <c r="I211" s="5"/>
      <c r="J211" s="5"/>
      <c r="K211" s="5"/>
      <c r="L211" s="5"/>
      <c r="M211" s="5"/>
      <c r="N211" s="5"/>
    </row>
    <row r="212" spans="2:14" x14ac:dyDescent="0.35">
      <c r="B212" s="4" t="s">
        <v>16</v>
      </c>
      <c r="C212" s="5"/>
      <c r="D212" s="5"/>
      <c r="E212" s="5"/>
      <c r="F212" s="5"/>
      <c r="G212" s="5"/>
      <c r="H212" s="5"/>
      <c r="I212" s="5"/>
      <c r="J212" s="5"/>
      <c r="K212" s="5"/>
      <c r="L212" s="5"/>
      <c r="M212" s="5"/>
      <c r="N212" s="5"/>
    </row>
    <row r="213" spans="2:14" x14ac:dyDescent="0.35">
      <c r="B213" s="4" t="s">
        <v>215</v>
      </c>
      <c r="C213" s="5"/>
      <c r="D213" s="5"/>
      <c r="E213" s="5"/>
      <c r="F213" s="5"/>
      <c r="G213" s="5"/>
      <c r="H213" s="5"/>
      <c r="I213" s="5"/>
      <c r="J213" s="5"/>
      <c r="K213" s="5"/>
      <c r="L213" s="5"/>
      <c r="M213" s="5"/>
      <c r="N213" s="5"/>
    </row>
    <row r="214" spans="2:14" x14ac:dyDescent="0.35">
      <c r="B214" s="4" t="s">
        <v>17</v>
      </c>
      <c r="C214" s="5" t="s">
        <v>15</v>
      </c>
      <c r="D214" s="5" t="s">
        <v>15</v>
      </c>
      <c r="E214" s="5" t="s">
        <v>15</v>
      </c>
      <c r="F214" s="5" t="s">
        <v>15</v>
      </c>
      <c r="G214" s="5" t="s">
        <v>15</v>
      </c>
      <c r="H214" s="5">
        <v>1685</v>
      </c>
      <c r="I214" s="5">
        <v>3694</v>
      </c>
      <c r="J214" s="5">
        <v>6043</v>
      </c>
      <c r="K214" s="5">
        <v>6496</v>
      </c>
      <c r="L214" s="5">
        <v>12579</v>
      </c>
      <c r="M214" s="5">
        <v>15288.116854896529</v>
      </c>
      <c r="N214" s="5">
        <v>19904.004962176994</v>
      </c>
    </row>
    <row r="215" spans="2:14" x14ac:dyDescent="0.35">
      <c r="B215" s="4" t="s">
        <v>35</v>
      </c>
      <c r="C215" s="5" t="s">
        <v>15</v>
      </c>
      <c r="D215" s="5" t="s">
        <v>15</v>
      </c>
      <c r="E215" s="5" t="s">
        <v>15</v>
      </c>
      <c r="F215" s="5" t="s">
        <v>15</v>
      </c>
      <c r="G215" s="5" t="s">
        <v>15</v>
      </c>
      <c r="H215" s="5" t="s">
        <v>15</v>
      </c>
      <c r="I215" s="5" t="s">
        <v>15</v>
      </c>
      <c r="J215" s="5" t="s">
        <v>15</v>
      </c>
      <c r="K215" s="5" t="s">
        <v>15</v>
      </c>
      <c r="L215" s="5">
        <v>94</v>
      </c>
      <c r="M215" s="5">
        <v>48.037937371849431</v>
      </c>
      <c r="N215" s="5">
        <v>51.898044326311435</v>
      </c>
    </row>
    <row r="216" spans="2:14" x14ac:dyDescent="0.35">
      <c r="B216" s="4" t="s">
        <v>50</v>
      </c>
      <c r="C216" s="5" t="s">
        <v>15</v>
      </c>
      <c r="D216" s="5" t="s">
        <v>15</v>
      </c>
      <c r="E216" s="5" t="s">
        <v>15</v>
      </c>
      <c r="F216" s="5" t="s">
        <v>15</v>
      </c>
      <c r="G216" s="5" t="s">
        <v>15</v>
      </c>
      <c r="H216" s="5">
        <v>198</v>
      </c>
      <c r="I216" s="5">
        <v>991</v>
      </c>
      <c r="J216" s="5">
        <v>1848</v>
      </c>
      <c r="K216" s="5">
        <v>1267</v>
      </c>
      <c r="L216" s="5">
        <v>3482</v>
      </c>
      <c r="M216" s="5">
        <v>3737.3474647523349</v>
      </c>
      <c r="N216" s="5">
        <v>6269.5812976989628</v>
      </c>
    </row>
    <row r="217" spans="2:14" x14ac:dyDescent="0.35">
      <c r="B217" s="4" t="s">
        <v>51</v>
      </c>
      <c r="C217" s="5" t="s">
        <v>15</v>
      </c>
      <c r="D217" s="5" t="s">
        <v>15</v>
      </c>
      <c r="E217" s="5" t="s">
        <v>15</v>
      </c>
      <c r="F217" s="5" t="s">
        <v>15</v>
      </c>
      <c r="G217" s="5" t="s">
        <v>15</v>
      </c>
      <c r="H217" s="5" t="s">
        <v>15</v>
      </c>
      <c r="I217" s="5" t="s">
        <v>15</v>
      </c>
      <c r="J217" s="5" t="s">
        <v>15</v>
      </c>
      <c r="K217" s="5" t="s">
        <v>15</v>
      </c>
      <c r="L217" s="5" t="s">
        <v>15</v>
      </c>
      <c r="M217" s="5">
        <v>23.021480541698711</v>
      </c>
      <c r="N217" s="5">
        <v>28.589149719265503</v>
      </c>
    </row>
    <row r="218" spans="2:14" x14ac:dyDescent="0.35">
      <c r="B218" s="4" t="s">
        <v>18</v>
      </c>
      <c r="C218" s="5"/>
      <c r="D218" s="5"/>
      <c r="E218" s="5"/>
      <c r="F218" s="5"/>
      <c r="G218" s="5"/>
      <c r="H218" s="5"/>
      <c r="I218" s="5"/>
      <c r="J218" s="5"/>
      <c r="K218" s="5"/>
      <c r="L218" s="5"/>
      <c r="M218" s="5"/>
      <c r="N218" s="5"/>
    </row>
    <row r="219" spans="2:14" x14ac:dyDescent="0.35">
      <c r="B219" s="4" t="s">
        <v>216</v>
      </c>
      <c r="C219" s="5" t="s">
        <v>15</v>
      </c>
      <c r="D219" s="5" t="s">
        <v>15</v>
      </c>
      <c r="E219" s="5" t="s">
        <v>15</v>
      </c>
      <c r="F219" s="5" t="s">
        <v>15</v>
      </c>
      <c r="G219" s="5" t="s">
        <v>15</v>
      </c>
      <c r="H219" s="5" t="s">
        <v>15</v>
      </c>
      <c r="I219" s="5" t="s">
        <v>15</v>
      </c>
      <c r="J219" s="5" t="s">
        <v>15</v>
      </c>
      <c r="K219" s="5" t="s">
        <v>15</v>
      </c>
      <c r="L219" s="5" t="s">
        <v>15</v>
      </c>
      <c r="M219" s="5" t="s">
        <v>15</v>
      </c>
      <c r="N219" s="5" t="s">
        <v>15</v>
      </c>
    </row>
    <row r="220" spans="2:14" x14ac:dyDescent="0.35">
      <c r="B220" s="4" t="s">
        <v>217</v>
      </c>
      <c r="C220" s="5"/>
      <c r="D220" s="5"/>
      <c r="E220" s="5"/>
      <c r="F220" s="5"/>
      <c r="G220" s="5"/>
      <c r="H220" s="5"/>
      <c r="I220" s="5"/>
      <c r="J220" s="5"/>
      <c r="K220" s="5"/>
      <c r="L220" s="5"/>
      <c r="M220" s="5"/>
      <c r="N220" s="5"/>
    </row>
    <row r="221" spans="2:14" x14ac:dyDescent="0.35">
      <c r="B221" s="4" t="s">
        <v>17</v>
      </c>
      <c r="C221" s="5" t="s">
        <v>15</v>
      </c>
      <c r="D221" s="5" t="s">
        <v>15</v>
      </c>
      <c r="E221" s="5" t="s">
        <v>15</v>
      </c>
      <c r="F221" s="5" t="s">
        <v>15</v>
      </c>
      <c r="G221" s="5" t="s">
        <v>15</v>
      </c>
      <c r="H221" s="5">
        <v>5189</v>
      </c>
      <c r="I221" s="5">
        <v>6887</v>
      </c>
      <c r="J221" s="5">
        <v>6201</v>
      </c>
      <c r="K221" s="5">
        <v>4651</v>
      </c>
      <c r="L221" s="5">
        <v>7054</v>
      </c>
      <c r="M221" s="5">
        <v>10124.115394529023</v>
      </c>
      <c r="N221" s="5">
        <v>10574.338724236515</v>
      </c>
    </row>
    <row r="222" spans="2:14" x14ac:dyDescent="0.35">
      <c r="B222" s="4" t="s">
        <v>35</v>
      </c>
      <c r="C222" s="5" t="s">
        <v>15</v>
      </c>
      <c r="D222" s="5" t="s">
        <v>15</v>
      </c>
      <c r="E222" s="5" t="s">
        <v>15</v>
      </c>
      <c r="F222" s="5" t="s">
        <v>15</v>
      </c>
      <c r="G222" s="5" t="s">
        <v>15</v>
      </c>
      <c r="H222" s="5" t="s">
        <v>15</v>
      </c>
      <c r="I222" s="5" t="s">
        <v>15</v>
      </c>
      <c r="J222" s="5" t="s">
        <v>15</v>
      </c>
      <c r="K222" s="5" t="s">
        <v>15</v>
      </c>
      <c r="L222" s="5">
        <v>52</v>
      </c>
      <c r="M222" s="5">
        <v>31.545086210222795</v>
      </c>
      <c r="N222" s="5">
        <v>28.664568813021624</v>
      </c>
    </row>
    <row r="223" spans="2:14" x14ac:dyDescent="0.35">
      <c r="B223" s="4" t="s">
        <v>50</v>
      </c>
      <c r="C223" s="5" t="s">
        <v>15</v>
      </c>
      <c r="D223" s="5" t="s">
        <v>15</v>
      </c>
      <c r="E223" s="5" t="s">
        <v>15</v>
      </c>
      <c r="F223" s="5" t="s">
        <v>15</v>
      </c>
      <c r="G223" s="5" t="s">
        <v>15</v>
      </c>
      <c r="H223" s="5">
        <v>1608</v>
      </c>
      <c r="I223" s="5">
        <v>2088</v>
      </c>
      <c r="J223" s="5">
        <v>1190</v>
      </c>
      <c r="K223" s="5">
        <v>-46</v>
      </c>
      <c r="L223" s="5">
        <v>897</v>
      </c>
      <c r="M223" s="5">
        <v>1636.3129021006407</v>
      </c>
      <c r="N223" s="5">
        <v>1879.7824791633909</v>
      </c>
    </row>
    <row r="224" spans="2:14" x14ac:dyDescent="0.35">
      <c r="B224" s="4" t="s">
        <v>51</v>
      </c>
      <c r="C224" s="5" t="s">
        <v>15</v>
      </c>
      <c r="D224" s="5" t="s">
        <v>15</v>
      </c>
      <c r="E224" s="5" t="s">
        <v>15</v>
      </c>
      <c r="F224" s="5" t="s">
        <v>15</v>
      </c>
      <c r="G224" s="5" t="s">
        <v>15</v>
      </c>
      <c r="H224" s="5" t="s">
        <v>15</v>
      </c>
      <c r="I224" s="5" t="s">
        <v>15</v>
      </c>
      <c r="J224" s="5" t="s">
        <v>15</v>
      </c>
      <c r="K224" s="5" t="s">
        <v>15</v>
      </c>
      <c r="L224" s="5" t="s">
        <v>15</v>
      </c>
      <c r="M224" s="5">
        <v>15.716367934978603</v>
      </c>
      <c r="N224" s="5">
        <v>17.854759447801364</v>
      </c>
    </row>
    <row r="225" spans="2:14" x14ac:dyDescent="0.35">
      <c r="B225" s="4" t="s">
        <v>218</v>
      </c>
      <c r="C225" s="5"/>
      <c r="D225" s="5"/>
      <c r="E225" s="5"/>
      <c r="F225" s="5"/>
      <c r="G225" s="5"/>
      <c r="H225" s="5"/>
      <c r="I225" s="5"/>
      <c r="J225" s="5"/>
      <c r="K225" s="5"/>
      <c r="L225" s="5"/>
      <c r="M225" s="5"/>
      <c r="N225" s="5"/>
    </row>
    <row r="226" spans="2:14" x14ac:dyDescent="0.35">
      <c r="B226" s="4" t="s">
        <v>17</v>
      </c>
      <c r="C226" s="5" t="s">
        <v>15</v>
      </c>
      <c r="D226" s="5" t="s">
        <v>15</v>
      </c>
      <c r="E226" s="5" t="s">
        <v>15</v>
      </c>
      <c r="F226" s="5" t="s">
        <v>15</v>
      </c>
      <c r="G226" s="5" t="s">
        <v>15</v>
      </c>
      <c r="H226" s="5">
        <v>2746</v>
      </c>
      <c r="I226" s="5">
        <v>5607</v>
      </c>
      <c r="J226" s="5">
        <v>6805</v>
      </c>
      <c r="K226" s="5">
        <v>6212</v>
      </c>
      <c r="L226" s="5">
        <v>2595</v>
      </c>
      <c r="M226" s="5">
        <v>2939.683414028782</v>
      </c>
      <c r="N226" s="5">
        <v>3168.0056587852432</v>
      </c>
    </row>
    <row r="227" spans="2:14" x14ac:dyDescent="0.35">
      <c r="B227" s="4" t="s">
        <v>35</v>
      </c>
      <c r="C227" s="5" t="s">
        <v>15</v>
      </c>
      <c r="D227" s="5" t="s">
        <v>15</v>
      </c>
      <c r="E227" s="5" t="s">
        <v>15</v>
      </c>
      <c r="F227" s="5" t="s">
        <v>15</v>
      </c>
      <c r="G227" s="5" t="s">
        <v>15</v>
      </c>
      <c r="H227" s="5" t="s">
        <v>15</v>
      </c>
      <c r="I227" s="5" t="s">
        <v>15</v>
      </c>
      <c r="J227" s="5" t="s">
        <v>15</v>
      </c>
      <c r="K227" s="5">
        <v>18</v>
      </c>
      <c r="L227" s="5">
        <v>58</v>
      </c>
      <c r="M227" s="5">
        <v>9.1454946711235987</v>
      </c>
      <c r="N227" s="5">
        <v>8.5992730920506801</v>
      </c>
    </row>
    <row r="228" spans="2:14" x14ac:dyDescent="0.35">
      <c r="B228" s="4" t="s">
        <v>50</v>
      </c>
      <c r="C228" s="5" t="s">
        <v>15</v>
      </c>
      <c r="D228" s="5" t="s">
        <v>15</v>
      </c>
      <c r="E228" s="5" t="s">
        <v>15</v>
      </c>
      <c r="F228" s="5" t="s">
        <v>15</v>
      </c>
      <c r="G228" s="5" t="s">
        <v>15</v>
      </c>
      <c r="H228" s="5">
        <v>-138</v>
      </c>
      <c r="I228" s="5">
        <v>934</v>
      </c>
      <c r="J228" s="5">
        <v>953</v>
      </c>
      <c r="K228" s="5">
        <v>971</v>
      </c>
      <c r="L228" s="5">
        <v>290</v>
      </c>
      <c r="M228" s="5">
        <v>358.96766560396219</v>
      </c>
      <c r="N228" s="5">
        <v>419.45210574522002</v>
      </c>
    </row>
    <row r="229" spans="2:14" x14ac:dyDescent="0.35">
      <c r="B229" s="4" t="s">
        <v>51</v>
      </c>
      <c r="C229" s="5" t="s">
        <v>15</v>
      </c>
      <c r="D229" s="5" t="s">
        <v>15</v>
      </c>
      <c r="E229" s="5" t="s">
        <v>15</v>
      </c>
      <c r="F229" s="5" t="s">
        <v>15</v>
      </c>
      <c r="G229" s="5" t="s">
        <v>15</v>
      </c>
      <c r="H229" s="5" t="s">
        <v>15</v>
      </c>
      <c r="I229" s="5" t="s">
        <v>15</v>
      </c>
      <c r="J229" s="5" t="s">
        <v>15</v>
      </c>
      <c r="K229" s="5" t="s">
        <v>15</v>
      </c>
      <c r="L229" s="5" t="s">
        <v>15</v>
      </c>
      <c r="M229" s="5">
        <v>13.629832626985152</v>
      </c>
      <c r="N229" s="5">
        <v>14.989671774375283</v>
      </c>
    </row>
    <row r="230" spans="2:14" x14ac:dyDescent="0.35">
      <c r="B230" s="4" t="s">
        <v>219</v>
      </c>
      <c r="C230" s="5"/>
      <c r="D230" s="5"/>
      <c r="E230" s="5"/>
      <c r="F230" s="5"/>
      <c r="G230" s="5"/>
      <c r="H230" s="5"/>
      <c r="I230" s="5"/>
      <c r="J230" s="5"/>
      <c r="K230" s="5"/>
      <c r="L230" s="5"/>
      <c r="M230" s="5"/>
      <c r="N230" s="5"/>
    </row>
    <row r="231" spans="2:14" x14ac:dyDescent="0.35">
      <c r="B231" s="4" t="s">
        <v>17</v>
      </c>
      <c r="C231" s="5" t="s">
        <v>15</v>
      </c>
      <c r="D231" s="5" t="s">
        <v>15</v>
      </c>
      <c r="E231" s="5" t="s">
        <v>15</v>
      </c>
      <c r="F231" s="5" t="s">
        <v>15</v>
      </c>
      <c r="G231" s="5" t="s">
        <v>15</v>
      </c>
      <c r="H231" s="5">
        <v>143</v>
      </c>
      <c r="I231" s="5">
        <v>246</v>
      </c>
      <c r="J231" s="5">
        <v>4552</v>
      </c>
      <c r="K231" s="5">
        <v>5321</v>
      </c>
      <c r="L231" s="5">
        <v>3557</v>
      </c>
      <c r="M231" s="5">
        <v>3544.7215010690747</v>
      </c>
      <c r="N231" s="5">
        <v>3967.2963029427001</v>
      </c>
    </row>
    <row r="232" spans="2:14" x14ac:dyDescent="0.35">
      <c r="B232" s="4" t="s">
        <v>35</v>
      </c>
      <c r="C232" s="5" t="s">
        <v>15</v>
      </c>
      <c r="D232" s="5" t="s">
        <v>15</v>
      </c>
      <c r="E232" s="5" t="s">
        <v>15</v>
      </c>
      <c r="F232" s="5" t="s">
        <v>15</v>
      </c>
      <c r="G232" s="5" t="s">
        <v>15</v>
      </c>
      <c r="H232" s="5" t="s">
        <v>15</v>
      </c>
      <c r="I232" s="5" t="s">
        <v>15</v>
      </c>
      <c r="J232" s="5" t="s">
        <v>15</v>
      </c>
      <c r="K232" s="5" t="s">
        <v>15</v>
      </c>
      <c r="L232" s="5">
        <v>33</v>
      </c>
      <c r="M232" s="5">
        <v>11.163131394266642</v>
      </c>
      <c r="N232" s="5">
        <v>10.75333442365671</v>
      </c>
    </row>
    <row r="233" spans="2:14" x14ac:dyDescent="0.35">
      <c r="B233" s="4" t="s">
        <v>50</v>
      </c>
      <c r="C233" s="5" t="s">
        <v>15</v>
      </c>
      <c r="D233" s="5" t="s">
        <v>15</v>
      </c>
      <c r="E233" s="5" t="s">
        <v>15</v>
      </c>
      <c r="F233" s="5" t="s">
        <v>15</v>
      </c>
      <c r="G233" s="5" t="s">
        <v>15</v>
      </c>
      <c r="H233" s="5">
        <v>-11</v>
      </c>
      <c r="I233" s="5">
        <v>44</v>
      </c>
      <c r="J233" s="5">
        <v>2252</v>
      </c>
      <c r="K233" s="5">
        <v>2628</v>
      </c>
      <c r="L233" s="5">
        <v>1421</v>
      </c>
      <c r="M233" s="5">
        <v>1264.5082389333675</v>
      </c>
      <c r="N233" s="5">
        <v>1781.3981320408795</v>
      </c>
    </row>
    <row r="234" spans="2:14" x14ac:dyDescent="0.35">
      <c r="B234" s="4" t="s">
        <v>51</v>
      </c>
      <c r="C234" s="5" t="s">
        <v>15</v>
      </c>
      <c r="D234" s="5" t="s">
        <v>15</v>
      </c>
      <c r="E234" s="5" t="s">
        <v>15</v>
      </c>
      <c r="F234" s="5" t="s">
        <v>15</v>
      </c>
      <c r="G234" s="5" t="s">
        <v>15</v>
      </c>
      <c r="H234" s="5" t="s">
        <v>15</v>
      </c>
      <c r="I234" s="5" t="s">
        <v>15</v>
      </c>
      <c r="J234" s="5" t="s">
        <v>15</v>
      </c>
      <c r="K234" s="5" t="s">
        <v>15</v>
      </c>
      <c r="L234" s="5" t="s">
        <v>15</v>
      </c>
      <c r="M234" s="5">
        <v>35.723582367524656</v>
      </c>
      <c r="N234" s="5">
        <v>43.587042418590471</v>
      </c>
    </row>
    <row r="235" spans="2:14" x14ac:dyDescent="0.35">
      <c r="B235" s="4" t="s">
        <v>19</v>
      </c>
      <c r="C235" s="5"/>
      <c r="D235" s="5"/>
      <c r="E235" s="5"/>
      <c r="F235" s="5"/>
      <c r="G235" s="5"/>
      <c r="H235" s="5"/>
      <c r="I235" s="5"/>
      <c r="J235" s="5"/>
      <c r="K235" s="5"/>
      <c r="L235" s="5"/>
      <c r="M235" s="5"/>
      <c r="N235" s="5"/>
    </row>
    <row r="236" spans="2:14" x14ac:dyDescent="0.35">
      <c r="B236" s="4" t="s">
        <v>50</v>
      </c>
      <c r="C236" s="5">
        <v>-194</v>
      </c>
      <c r="D236" s="5">
        <v>-417</v>
      </c>
      <c r="E236" s="5">
        <v>-97</v>
      </c>
      <c r="F236" s="5">
        <v>-182</v>
      </c>
      <c r="G236" s="5">
        <v>-209</v>
      </c>
      <c r="H236" s="5">
        <v>-288</v>
      </c>
      <c r="I236" s="5">
        <v>-409</v>
      </c>
      <c r="J236" s="5">
        <v>-4979</v>
      </c>
      <c r="K236" s="5">
        <v>-4419</v>
      </c>
      <c r="L236" s="5">
        <v>-4190</v>
      </c>
      <c r="M236" s="5">
        <v>-3251.5673454507696</v>
      </c>
      <c r="N236" s="5">
        <v>-3575.9374434880738</v>
      </c>
    </row>
    <row r="237" spans="2:14" x14ac:dyDescent="0.35">
      <c r="B237" s="4" t="s">
        <v>18</v>
      </c>
      <c r="C237" s="5"/>
      <c r="D237" s="5"/>
      <c r="E237" s="5"/>
      <c r="F237" s="5"/>
      <c r="G237" s="5"/>
      <c r="H237" s="5"/>
      <c r="I237" s="5"/>
      <c r="J237" s="5"/>
      <c r="K237" s="5"/>
      <c r="L237" s="5"/>
      <c r="M237" s="5"/>
      <c r="N237" s="5"/>
    </row>
    <row r="238" spans="2:14" x14ac:dyDescent="0.35">
      <c r="B238" s="4" t="s">
        <v>207</v>
      </c>
      <c r="C238" s="5" t="s">
        <v>15</v>
      </c>
      <c r="D238" s="5" t="s">
        <v>15</v>
      </c>
      <c r="E238" s="5" t="s">
        <v>15</v>
      </c>
      <c r="F238" s="5" t="s">
        <v>15</v>
      </c>
      <c r="G238" s="5" t="s">
        <v>15</v>
      </c>
      <c r="H238" s="5" t="s">
        <v>15</v>
      </c>
      <c r="I238" s="5" t="s">
        <v>15</v>
      </c>
      <c r="J238" s="5" t="s">
        <v>15</v>
      </c>
      <c r="K238" s="5" t="s">
        <v>15</v>
      </c>
      <c r="L238" s="5" t="s">
        <v>15</v>
      </c>
      <c r="M238" s="5">
        <v>6295.1989929990814</v>
      </c>
      <c r="N238" s="5">
        <v>9491.8223349459804</v>
      </c>
    </row>
    <row r="239" spans="2:14" x14ac:dyDescent="0.35">
      <c r="B239" s="4" t="s">
        <v>18</v>
      </c>
      <c r="C239" s="5"/>
      <c r="D239" s="5"/>
      <c r="E239" s="5"/>
      <c r="F239" s="5"/>
      <c r="G239" s="5"/>
      <c r="H239" s="5"/>
      <c r="I239" s="5"/>
      <c r="J239" s="5"/>
      <c r="K239" s="5"/>
      <c r="L239" s="5"/>
      <c r="M239" s="5"/>
      <c r="N239" s="5"/>
    </row>
    <row r="240" spans="2:14" x14ac:dyDescent="0.35">
      <c r="B240" s="4" t="s">
        <v>20</v>
      </c>
      <c r="C240" s="5"/>
      <c r="D240" s="5"/>
      <c r="E240" s="5"/>
      <c r="F240" s="5"/>
      <c r="G240" s="5"/>
      <c r="H240" s="5"/>
      <c r="I240" s="5"/>
      <c r="J240" s="5"/>
      <c r="K240" s="5"/>
      <c r="L240" s="5"/>
      <c r="M240" s="5"/>
      <c r="N240" s="5"/>
    </row>
    <row r="241" spans="2:14" x14ac:dyDescent="0.35">
      <c r="B241" s="4" t="s">
        <v>220</v>
      </c>
      <c r="C241" s="5"/>
      <c r="D241" s="5"/>
      <c r="E241" s="5"/>
      <c r="F241" s="5"/>
      <c r="G241" s="5"/>
      <c r="H241" s="5"/>
      <c r="I241" s="5"/>
      <c r="J241" s="5"/>
      <c r="K241" s="5"/>
      <c r="L241" s="5"/>
      <c r="M241" s="5"/>
      <c r="N241" s="5"/>
    </row>
    <row r="242" spans="2:14" x14ac:dyDescent="0.35">
      <c r="B242" s="4" t="s">
        <v>17</v>
      </c>
      <c r="C242" s="5">
        <v>1805</v>
      </c>
      <c r="D242" s="5">
        <v>1988</v>
      </c>
      <c r="E242" s="5">
        <v>2977</v>
      </c>
      <c r="F242" s="5">
        <v>4125</v>
      </c>
      <c r="G242" s="5">
        <v>4709</v>
      </c>
      <c r="H242" s="5">
        <v>6432</v>
      </c>
      <c r="I242" s="5">
        <v>9332</v>
      </c>
      <c r="J242" s="5" t="s">
        <v>15</v>
      </c>
      <c r="K242" s="5" t="s">
        <v>15</v>
      </c>
      <c r="L242" s="5" t="s">
        <v>15</v>
      </c>
      <c r="M242" s="5">
        <v>15672.808321410806</v>
      </c>
      <c r="N242" s="5">
        <v>16327.263584781789</v>
      </c>
    </row>
    <row r="243" spans="2:14" x14ac:dyDescent="0.35">
      <c r="B243" s="4" t="s">
        <v>50</v>
      </c>
      <c r="C243" s="5">
        <v>-502</v>
      </c>
      <c r="D243" s="5">
        <v>-243</v>
      </c>
      <c r="E243" s="5">
        <v>92</v>
      </c>
      <c r="F243" s="5">
        <v>470</v>
      </c>
      <c r="G243" s="5">
        <v>577</v>
      </c>
      <c r="H243" s="5">
        <v>1266</v>
      </c>
      <c r="I243" s="5">
        <v>2090</v>
      </c>
      <c r="J243" s="5" t="s">
        <v>15</v>
      </c>
      <c r="K243" s="5" t="s">
        <v>15</v>
      </c>
      <c r="L243" s="5" t="s">
        <v>15</v>
      </c>
      <c r="M243" s="5">
        <v>2328</v>
      </c>
      <c r="N243" s="5">
        <v>2328</v>
      </c>
    </row>
    <row r="244" spans="2:14" ht="29" x14ac:dyDescent="0.35">
      <c r="B244" s="4" t="s">
        <v>221</v>
      </c>
      <c r="C244" s="5"/>
      <c r="D244" s="5"/>
      <c r="E244" s="5"/>
      <c r="F244" s="5"/>
      <c r="G244" s="5"/>
      <c r="H244" s="5"/>
      <c r="I244" s="5"/>
      <c r="J244" s="5"/>
      <c r="K244" s="5"/>
      <c r="L244" s="5"/>
      <c r="M244" s="5"/>
      <c r="N244" s="5"/>
    </row>
    <row r="245" spans="2:14" x14ac:dyDescent="0.35">
      <c r="B245" s="4" t="s">
        <v>17</v>
      </c>
      <c r="C245" s="5">
        <v>2186</v>
      </c>
      <c r="D245" s="5">
        <v>2331</v>
      </c>
      <c r="E245" s="5">
        <v>2276</v>
      </c>
      <c r="F245" s="5">
        <v>2350</v>
      </c>
      <c r="G245" s="5">
        <v>2022</v>
      </c>
      <c r="H245" s="5">
        <v>3331</v>
      </c>
      <c r="I245" s="5">
        <v>7102</v>
      </c>
      <c r="J245" s="5" t="s">
        <v>15</v>
      </c>
      <c r="K245" s="5" t="s">
        <v>15</v>
      </c>
      <c r="L245" s="5" t="s">
        <v>15</v>
      </c>
      <c r="M245" s="5">
        <v>13855.720378121105</v>
      </c>
      <c r="N245" s="5">
        <v>15478.789635777024</v>
      </c>
    </row>
    <row r="246" spans="2:14" x14ac:dyDescent="0.35">
      <c r="B246" s="4" t="s">
        <v>50</v>
      </c>
      <c r="C246" s="5">
        <v>215</v>
      </c>
      <c r="D246" s="5">
        <v>287</v>
      </c>
      <c r="E246" s="5">
        <v>132</v>
      </c>
      <c r="F246" s="5">
        <v>163</v>
      </c>
      <c r="G246" s="5">
        <v>263</v>
      </c>
      <c r="H246" s="5">
        <v>391</v>
      </c>
      <c r="I246" s="5">
        <v>1979</v>
      </c>
      <c r="J246" s="5" t="s">
        <v>15</v>
      </c>
      <c r="K246" s="5" t="s">
        <v>15</v>
      </c>
      <c r="L246" s="5" t="s">
        <v>15</v>
      </c>
      <c r="M246" s="5">
        <v>2583</v>
      </c>
      <c r="N246" s="5">
        <v>2583</v>
      </c>
    </row>
    <row r="247" spans="2:14" x14ac:dyDescent="0.35">
      <c r="B247" s="4" t="s">
        <v>18</v>
      </c>
      <c r="C247" s="5"/>
      <c r="D247" s="5"/>
      <c r="E247" s="5"/>
      <c r="F247" s="5"/>
      <c r="G247" s="5"/>
      <c r="H247" s="5"/>
      <c r="I247" s="5"/>
      <c r="J247" s="5"/>
      <c r="K247" s="5"/>
      <c r="L247" s="5"/>
      <c r="M247" s="5"/>
      <c r="N247" s="5"/>
    </row>
    <row r="248" spans="2:14" x14ac:dyDescent="0.35">
      <c r="B248" t="s">
        <v>24</v>
      </c>
    </row>
    <row r="249" spans="2:14" x14ac:dyDescent="0.35">
      <c r="B249" s="15" t="s">
        <v>5</v>
      </c>
      <c r="C249" s="16"/>
      <c r="D249" s="16"/>
      <c r="E249" s="16"/>
      <c r="F249" s="16"/>
      <c r="G249" s="16"/>
      <c r="H249" s="16"/>
      <c r="I249" s="16"/>
      <c r="J249" s="16"/>
      <c r="K249" s="16"/>
      <c r="L249" s="16"/>
    </row>
    <row r="250" spans="2:14" x14ac:dyDescent="0.35">
      <c r="B250" t="s">
        <v>25</v>
      </c>
      <c r="C250">
        <v>984</v>
      </c>
      <c r="D250">
        <v>922</v>
      </c>
      <c r="E250">
        <v>1360</v>
      </c>
      <c r="F250">
        <v>1327</v>
      </c>
      <c r="G250">
        <v>1764</v>
      </c>
      <c r="H250">
        <v>2294</v>
      </c>
      <c r="I250">
        <v>4656</v>
      </c>
      <c r="J250">
        <v>8049</v>
      </c>
      <c r="K250">
        <v>7837</v>
      </c>
      <c r="L250">
        <v>8693</v>
      </c>
      <c r="M250">
        <v>11282</v>
      </c>
      <c r="N250">
        <v>12852</v>
      </c>
    </row>
    <row r="251" spans="2:14" x14ac:dyDescent="0.35">
      <c r="B251" t="s">
        <v>222</v>
      </c>
      <c r="C251">
        <v>1254</v>
      </c>
      <c r="D251">
        <v>1456</v>
      </c>
      <c r="E251">
        <v>1215</v>
      </c>
      <c r="F251">
        <v>1225</v>
      </c>
      <c r="G251">
        <v>840</v>
      </c>
      <c r="H251">
        <v>1033</v>
      </c>
      <c r="I251">
        <v>2381</v>
      </c>
      <c r="J251">
        <v>4177</v>
      </c>
      <c r="K251">
        <v>4629</v>
      </c>
      <c r="L251">
        <v>1767</v>
      </c>
      <c r="M251">
        <v>3224</v>
      </c>
      <c r="N251">
        <v>5063</v>
      </c>
    </row>
    <row r="252" spans="2:14" x14ac:dyDescent="0.35">
      <c r="B252" t="s">
        <v>223</v>
      </c>
      <c r="C252">
        <v>1145</v>
      </c>
      <c r="D252">
        <v>1153</v>
      </c>
      <c r="E252">
        <v>1712</v>
      </c>
      <c r="F252">
        <v>1319</v>
      </c>
      <c r="G252">
        <v>1736</v>
      </c>
      <c r="H252">
        <v>2329</v>
      </c>
      <c r="I252">
        <v>4096</v>
      </c>
      <c r="J252">
        <v>5207</v>
      </c>
      <c r="K252">
        <v>3417</v>
      </c>
      <c r="L252">
        <v>6231</v>
      </c>
      <c r="M252">
        <v>7091</v>
      </c>
      <c r="N252">
        <v>8568</v>
      </c>
    </row>
    <row r="253" spans="2:14" x14ac:dyDescent="0.35">
      <c r="B253" t="s">
        <v>27</v>
      </c>
      <c r="C253">
        <v>356</v>
      </c>
      <c r="D253">
        <v>569</v>
      </c>
      <c r="E253">
        <v>550</v>
      </c>
      <c r="F253">
        <v>728</v>
      </c>
      <c r="G253">
        <v>597</v>
      </c>
      <c r="H253">
        <v>1096</v>
      </c>
      <c r="I253">
        <v>1389</v>
      </c>
      <c r="J253">
        <v>1380</v>
      </c>
      <c r="K253">
        <v>2231</v>
      </c>
      <c r="L253">
        <v>3614</v>
      </c>
      <c r="M253">
        <v>3224</v>
      </c>
      <c r="N253">
        <v>4675</v>
      </c>
    </row>
    <row r="254" spans="2:14" x14ac:dyDescent="0.35">
      <c r="B254" t="s">
        <v>224</v>
      </c>
      <c r="C254">
        <v>168</v>
      </c>
      <c r="D254">
        <v>154</v>
      </c>
      <c r="E254">
        <v>263</v>
      </c>
      <c r="F254">
        <v>470</v>
      </c>
      <c r="G254">
        <v>762</v>
      </c>
      <c r="H254">
        <v>1108</v>
      </c>
      <c r="I254">
        <v>1249</v>
      </c>
      <c r="J254">
        <v>1773</v>
      </c>
      <c r="K254">
        <v>2030</v>
      </c>
      <c r="L254">
        <v>1625</v>
      </c>
      <c r="M254">
        <v>2579</v>
      </c>
      <c r="N254">
        <v>2726</v>
      </c>
    </row>
    <row r="255" spans="2:14" x14ac:dyDescent="0.35">
      <c r="B255" t="s">
        <v>26</v>
      </c>
      <c r="C255" t="s">
        <v>15</v>
      </c>
      <c r="D255" t="s">
        <v>15</v>
      </c>
      <c r="E255" t="s">
        <v>15</v>
      </c>
      <c r="F255">
        <v>1197</v>
      </c>
      <c r="G255">
        <v>719</v>
      </c>
      <c r="H255">
        <v>1187</v>
      </c>
      <c r="I255">
        <v>2091</v>
      </c>
      <c r="J255">
        <v>2369</v>
      </c>
      <c r="K255">
        <v>1841</v>
      </c>
      <c r="L255">
        <v>3301</v>
      </c>
      <c r="M255">
        <v>4029</v>
      </c>
      <c r="N255">
        <v>4284</v>
      </c>
    </row>
    <row r="256" spans="2:14" x14ac:dyDescent="0.35">
      <c r="B256" t="s">
        <v>225</v>
      </c>
      <c r="C256">
        <v>84</v>
      </c>
      <c r="D256">
        <v>65</v>
      </c>
      <c r="E256">
        <v>153</v>
      </c>
      <c r="F256">
        <v>209</v>
      </c>
      <c r="G256">
        <v>313</v>
      </c>
      <c r="H256">
        <v>716</v>
      </c>
      <c r="I256">
        <v>572</v>
      </c>
      <c r="J256">
        <v>646</v>
      </c>
      <c r="K256">
        <v>695</v>
      </c>
      <c r="L256">
        <v>554</v>
      </c>
      <c r="M256">
        <v>806</v>
      </c>
      <c r="N256">
        <v>779</v>
      </c>
    </row>
    <row r="258" spans="2:13" x14ac:dyDescent="0.35">
      <c r="B258" t="s">
        <v>134</v>
      </c>
      <c r="C258" s="16">
        <v>2270</v>
      </c>
      <c r="D258" s="16">
        <v>10510</v>
      </c>
      <c r="E258" s="16">
        <v>9920</v>
      </c>
      <c r="F258" s="16">
        <v>18450</v>
      </c>
      <c r="G258" s="16">
        <v>51070</v>
      </c>
      <c r="H258" s="16">
        <v>110300</v>
      </c>
      <c r="I258" s="16">
        <v>173780</v>
      </c>
      <c r="J258" s="16">
        <v>104430</v>
      </c>
      <c r="K258" s="16">
        <v>238140</v>
      </c>
      <c r="L258" s="16">
        <v>196020</v>
      </c>
      <c r="M258" s="16">
        <v>232960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DuPont Analysis</vt:lpstr>
      <vt:lpstr>Altman Z Score</vt:lpstr>
      <vt:lpstr>Data&gt;</vt:lpstr>
      <vt:lpstr>Data Sheet</vt:lpstr>
      <vt:lpstr>'Altman Z Score'!Print_Area</vt:lpstr>
      <vt:lpstr>'DuPont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Dhaka</dc:creator>
  <cp:lastModifiedBy>Shivansh Dhaka</cp:lastModifiedBy>
  <cp:lastPrinted>2025-06-28T01:11:28Z</cp:lastPrinted>
  <dcterms:created xsi:type="dcterms:W3CDTF">2025-06-16T18:33:41Z</dcterms:created>
  <dcterms:modified xsi:type="dcterms:W3CDTF">2025-06-28T01:12:16Z</dcterms:modified>
</cp:coreProperties>
</file>