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be3b0517787c3d01/Documents/"/>
    </mc:Choice>
  </mc:AlternateContent>
  <xr:revisionPtr revIDLastSave="651" documentId="8_{366B4F7A-C21B-4F24-8C4D-C1A5821429A6}" xr6:coauthVersionLast="47" xr6:coauthVersionMax="47" xr10:uidLastSave="{5AFF6A4E-9EB8-4FC9-B82B-F82AC70DE2D8}"/>
  <bookViews>
    <workbookView xWindow="-110" yWindow="-110" windowWidth="19420" windowHeight="10300" xr2:uid="{4402C993-6900-4A9A-BD9B-14E487D8BA70}"/>
  </bookViews>
  <sheets>
    <sheet name="DuPont Analysis" sheetId="3" r:id="rId1"/>
    <sheet name="Altman Z Score" sheetId="4" r:id="rId2"/>
    <sheet name="Data&gt;" sheetId="1" r:id="rId3"/>
    <sheet name="Data Sheet" sheetId="2" r:id="rId4"/>
  </sheets>
  <definedNames>
    <definedName name="_xlnm.Print_Area" localSheetId="1">'Altman Z Score'!$A$2:$J$110</definedName>
    <definedName name="_xlnm.Print_Area" localSheetId="0">'DuPont Analysis'!$A$2:$J$131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7" i="4" l="1"/>
  <c r="E97" i="4"/>
  <c r="F97" i="4"/>
  <c r="G97" i="4"/>
  <c r="H97" i="4"/>
  <c r="I97" i="4"/>
  <c r="C97" i="4"/>
  <c r="D92" i="4"/>
  <c r="E92" i="4"/>
  <c r="F92" i="4"/>
  <c r="G92" i="4"/>
  <c r="H92" i="4"/>
  <c r="I92" i="4"/>
  <c r="C92" i="4"/>
  <c r="D91" i="4"/>
  <c r="E91" i="4"/>
  <c r="F91" i="4"/>
  <c r="G91" i="4"/>
  <c r="H91" i="4"/>
  <c r="I91" i="4"/>
  <c r="C91" i="4"/>
  <c r="B89" i="4"/>
  <c r="B93" i="4" s="1"/>
  <c r="H85" i="4"/>
  <c r="G85" i="4"/>
  <c r="F85" i="4"/>
  <c r="E85" i="4"/>
  <c r="D85" i="4"/>
  <c r="C85" i="4"/>
  <c r="I85" i="4"/>
  <c r="H79" i="4"/>
  <c r="G79" i="4"/>
  <c r="F79" i="4"/>
  <c r="E79" i="4"/>
  <c r="D79" i="4"/>
  <c r="C79" i="4"/>
  <c r="I79" i="4"/>
  <c r="B80" i="4"/>
  <c r="B77" i="4" s="1"/>
  <c r="B81" i="4" s="1"/>
  <c r="B71" i="4"/>
  <c r="B75" i="4" s="1"/>
  <c r="H74" i="4"/>
  <c r="H80" i="4" s="1"/>
  <c r="H86" i="4" s="1"/>
  <c r="H98" i="4" s="1"/>
  <c r="G74" i="4"/>
  <c r="G80" i="4" s="1"/>
  <c r="F74" i="4"/>
  <c r="F80" i="4" s="1"/>
  <c r="F86" i="4" s="1"/>
  <c r="E74" i="4"/>
  <c r="E80" i="4" s="1"/>
  <c r="E86" i="4" s="1"/>
  <c r="E98" i="4" s="1"/>
  <c r="D74" i="4"/>
  <c r="D80" i="4" s="1"/>
  <c r="D86" i="4" s="1"/>
  <c r="C74" i="4"/>
  <c r="C80" i="4" s="1"/>
  <c r="C86" i="4" s="1"/>
  <c r="C98" i="4" s="1"/>
  <c r="I74" i="4"/>
  <c r="I80" i="4" s="1"/>
  <c r="I86" i="4" s="1"/>
  <c r="I98" i="4" s="1"/>
  <c r="H73" i="4"/>
  <c r="G73" i="4"/>
  <c r="F73" i="4"/>
  <c r="E73" i="4"/>
  <c r="D73" i="4"/>
  <c r="C73" i="4"/>
  <c r="I73" i="4"/>
  <c r="I72" i="4"/>
  <c r="I78" i="4" s="1"/>
  <c r="I84" i="4" s="1"/>
  <c r="I90" i="4" s="1"/>
  <c r="I96" i="4" s="1"/>
  <c r="I102" i="4" s="1"/>
  <c r="H72" i="4"/>
  <c r="H78" i="4" s="1"/>
  <c r="H84" i="4" s="1"/>
  <c r="H90" i="4" s="1"/>
  <c r="H96" i="4" s="1"/>
  <c r="H102" i="4" s="1"/>
  <c r="G72" i="4"/>
  <c r="G78" i="4" s="1"/>
  <c r="G84" i="4" s="1"/>
  <c r="G90" i="4" s="1"/>
  <c r="G96" i="4" s="1"/>
  <c r="G102" i="4" s="1"/>
  <c r="F72" i="4"/>
  <c r="F78" i="4" s="1"/>
  <c r="F84" i="4" s="1"/>
  <c r="F90" i="4" s="1"/>
  <c r="F96" i="4" s="1"/>
  <c r="F102" i="4" s="1"/>
  <c r="E72" i="4"/>
  <c r="E78" i="4" s="1"/>
  <c r="E84" i="4" s="1"/>
  <c r="E90" i="4" s="1"/>
  <c r="E96" i="4" s="1"/>
  <c r="E102" i="4" s="1"/>
  <c r="D72" i="4"/>
  <c r="D78" i="4" s="1"/>
  <c r="D84" i="4" s="1"/>
  <c r="D90" i="4" s="1"/>
  <c r="D96" i="4" s="1"/>
  <c r="D102" i="4" s="1"/>
  <c r="C72" i="4"/>
  <c r="C78" i="4" s="1"/>
  <c r="C84" i="4" s="1"/>
  <c r="C90" i="4" s="1"/>
  <c r="C96" i="4" s="1"/>
  <c r="C102" i="4" s="1"/>
  <c r="B8" i="4"/>
  <c r="B7" i="4"/>
  <c r="B6" i="4"/>
  <c r="B7" i="3"/>
  <c r="B97" i="3"/>
  <c r="B88" i="3"/>
  <c r="B87" i="3"/>
  <c r="B96" i="3" s="1"/>
  <c r="B106" i="3" s="1"/>
  <c r="B83" i="3"/>
  <c r="B102" i="3" s="1"/>
  <c r="B105" i="3" s="1"/>
  <c r="H84" i="3"/>
  <c r="H87" i="3" s="1"/>
  <c r="G84" i="3"/>
  <c r="G87" i="3" s="1"/>
  <c r="G96" i="3" s="1"/>
  <c r="G106" i="3" s="1"/>
  <c r="F84" i="3"/>
  <c r="F87" i="3" s="1"/>
  <c r="E84" i="3"/>
  <c r="E87" i="3" s="1"/>
  <c r="D84" i="3"/>
  <c r="D87" i="3" s="1"/>
  <c r="D96" i="3" s="1"/>
  <c r="D106" i="3" s="1"/>
  <c r="C84" i="3"/>
  <c r="C87" i="3" s="1"/>
  <c r="C96" i="3" s="1"/>
  <c r="C106" i="3" s="1"/>
  <c r="I84" i="3"/>
  <c r="I87" i="3" s="1"/>
  <c r="I96" i="3" s="1"/>
  <c r="I106" i="3" s="1"/>
  <c r="H73" i="3"/>
  <c r="H79" i="3" s="1"/>
  <c r="H95" i="3" s="1"/>
  <c r="H101" i="3" s="1"/>
  <c r="G73" i="3"/>
  <c r="G79" i="3" s="1"/>
  <c r="F73" i="3"/>
  <c r="F79" i="3" s="1"/>
  <c r="E73" i="3"/>
  <c r="D73" i="3"/>
  <c r="D79" i="3" s="1"/>
  <c r="D95" i="3" s="1"/>
  <c r="D101" i="3" s="1"/>
  <c r="C73" i="3"/>
  <c r="I73" i="3"/>
  <c r="I79" i="3" s="1"/>
  <c r="I95" i="3" s="1"/>
  <c r="H80" i="3"/>
  <c r="H83" i="3" s="1"/>
  <c r="G80" i="3"/>
  <c r="G83" i="3" s="1"/>
  <c r="F80" i="3"/>
  <c r="F83" i="3" s="1"/>
  <c r="E80" i="3"/>
  <c r="E83" i="3" s="1"/>
  <c r="E102" i="3" s="1"/>
  <c r="E105" i="3" s="1"/>
  <c r="D80" i="3"/>
  <c r="D83" i="3" s="1"/>
  <c r="C80" i="3"/>
  <c r="C83" i="3" s="1"/>
  <c r="C74" i="3"/>
  <c r="C88" i="3" s="1"/>
  <c r="D74" i="3"/>
  <c r="D88" i="3" s="1"/>
  <c r="E74" i="3"/>
  <c r="E88" i="3" s="1"/>
  <c r="F74" i="3"/>
  <c r="G74" i="3"/>
  <c r="G88" i="3" s="1"/>
  <c r="H74" i="3"/>
  <c r="H88" i="3" s="1"/>
  <c r="I74" i="3"/>
  <c r="I88" i="3" s="1"/>
  <c r="I80" i="3"/>
  <c r="I83" i="3" s="1"/>
  <c r="I102" i="3" s="1"/>
  <c r="I105" i="3" s="1"/>
  <c r="B79" i="3"/>
  <c r="B95" i="3" s="1"/>
  <c r="B101" i="3" s="1"/>
  <c r="C72" i="3"/>
  <c r="C94" i="3" s="1"/>
  <c r="C100" i="3" s="1"/>
  <c r="D72" i="3"/>
  <c r="D94" i="3" s="1"/>
  <c r="D100" i="3" s="1"/>
  <c r="E72" i="3"/>
  <c r="E94" i="3" s="1"/>
  <c r="E100" i="3" s="1"/>
  <c r="F72" i="3"/>
  <c r="F94" i="3" s="1"/>
  <c r="F100" i="3" s="1"/>
  <c r="G72" i="3"/>
  <c r="G78" i="3" s="1"/>
  <c r="H72" i="3"/>
  <c r="H94" i="3" s="1"/>
  <c r="H100" i="3" s="1"/>
  <c r="I72" i="3"/>
  <c r="I94" i="3" s="1"/>
  <c r="I100" i="3" s="1"/>
  <c r="B8" i="3"/>
  <c r="B6" i="3"/>
  <c r="C99" i="4" l="1"/>
  <c r="G81" i="4"/>
  <c r="I93" i="4"/>
  <c r="E93" i="4"/>
  <c r="C75" i="4"/>
  <c r="F93" i="4"/>
  <c r="C81" i="4"/>
  <c r="H75" i="4"/>
  <c r="H93" i="4"/>
  <c r="D93" i="4"/>
  <c r="G75" i="4"/>
  <c r="G86" i="4"/>
  <c r="G98" i="4" s="1"/>
  <c r="G99" i="4" s="1"/>
  <c r="H87" i="4"/>
  <c r="D98" i="4"/>
  <c r="D99" i="4" s="1"/>
  <c r="D87" i="4"/>
  <c r="F98" i="4"/>
  <c r="F99" i="4" s="1"/>
  <c r="F87" i="4"/>
  <c r="I99" i="4"/>
  <c r="E99" i="4"/>
  <c r="C87" i="4"/>
  <c r="E81" i="4"/>
  <c r="I81" i="4"/>
  <c r="E87" i="4"/>
  <c r="F75" i="4"/>
  <c r="B86" i="4"/>
  <c r="I87" i="4"/>
  <c r="H99" i="4"/>
  <c r="G93" i="4"/>
  <c r="C93" i="4"/>
  <c r="D81" i="4"/>
  <c r="H81" i="4"/>
  <c r="F81" i="4"/>
  <c r="D75" i="4"/>
  <c r="I75" i="4"/>
  <c r="E75" i="4"/>
  <c r="G94" i="3"/>
  <c r="G100" i="3" s="1"/>
  <c r="E75" i="3"/>
  <c r="E79" i="3"/>
  <c r="E95" i="3" s="1"/>
  <c r="E101" i="3" s="1"/>
  <c r="E103" i="3" s="1"/>
  <c r="F81" i="3"/>
  <c r="G102" i="3"/>
  <c r="G105" i="3" s="1"/>
  <c r="G107" i="3" s="1"/>
  <c r="G85" i="3"/>
  <c r="D81" i="3"/>
  <c r="I107" i="3"/>
  <c r="F75" i="3"/>
  <c r="C75" i="3"/>
  <c r="G81" i="3"/>
  <c r="H81" i="3"/>
  <c r="I75" i="3"/>
  <c r="I89" i="3"/>
  <c r="I101" i="3"/>
  <c r="I103" i="3" s="1"/>
  <c r="I97" i="3"/>
  <c r="C85" i="3"/>
  <c r="C102" i="3"/>
  <c r="E89" i="3"/>
  <c r="E96" i="3"/>
  <c r="E106" i="3" s="1"/>
  <c r="E107" i="3" s="1"/>
  <c r="D102" i="3"/>
  <c r="D85" i="3"/>
  <c r="H102" i="3"/>
  <c r="H103" i="3" s="1"/>
  <c r="H85" i="3"/>
  <c r="F96" i="3"/>
  <c r="F106" i="3" s="1"/>
  <c r="H89" i="3"/>
  <c r="F85" i="3"/>
  <c r="F102" i="3"/>
  <c r="F105" i="3" s="1"/>
  <c r="C78" i="3"/>
  <c r="F78" i="3"/>
  <c r="F95" i="3"/>
  <c r="F101" i="3" s="1"/>
  <c r="I78" i="3"/>
  <c r="E78" i="3"/>
  <c r="I81" i="3"/>
  <c r="D89" i="3"/>
  <c r="H96" i="3"/>
  <c r="H106" i="3" s="1"/>
  <c r="F88" i="3"/>
  <c r="F89" i="3" s="1"/>
  <c r="G95" i="3"/>
  <c r="H78" i="3"/>
  <c r="D78" i="3"/>
  <c r="D97" i="3"/>
  <c r="G89" i="3"/>
  <c r="C89" i="3"/>
  <c r="E85" i="3"/>
  <c r="I85" i="3"/>
  <c r="G75" i="3"/>
  <c r="C79" i="3"/>
  <c r="H75" i="3"/>
  <c r="D75" i="3"/>
  <c r="D103" i="4" l="1"/>
  <c r="D104" i="4" s="1"/>
  <c r="I103" i="4"/>
  <c r="I104" i="4" s="1"/>
  <c r="C103" i="4"/>
  <c r="C104" i="4" s="1"/>
  <c r="F103" i="4"/>
  <c r="F104" i="4" s="1"/>
  <c r="H103" i="4"/>
  <c r="H104" i="4" s="1"/>
  <c r="E103" i="4"/>
  <c r="E104" i="4" s="1"/>
  <c r="G87" i="4"/>
  <c r="G103" i="4" s="1"/>
  <c r="G104" i="4" s="1"/>
  <c r="B83" i="4"/>
  <c r="B87" i="4" s="1"/>
  <c r="B98" i="4"/>
  <c r="B95" i="4" s="1"/>
  <c r="B99" i="4" s="1"/>
  <c r="E81" i="3"/>
  <c r="E91" i="3" s="1"/>
  <c r="G91" i="3"/>
  <c r="F97" i="3"/>
  <c r="E97" i="3"/>
  <c r="H97" i="3"/>
  <c r="C105" i="3"/>
  <c r="C107" i="3" s="1"/>
  <c r="E109" i="3"/>
  <c r="I91" i="3"/>
  <c r="H105" i="3"/>
  <c r="H107" i="3" s="1"/>
  <c r="H109" i="3" s="1"/>
  <c r="D91" i="3"/>
  <c r="D105" i="3"/>
  <c r="D107" i="3" s="1"/>
  <c r="I109" i="3"/>
  <c r="G97" i="3"/>
  <c r="G101" i="3"/>
  <c r="G103" i="3" s="1"/>
  <c r="G109" i="3" s="1"/>
  <c r="F91" i="3"/>
  <c r="C81" i="3"/>
  <c r="C91" i="3" s="1"/>
  <c r="C95" i="3"/>
  <c r="D103" i="3"/>
  <c r="H91" i="3"/>
  <c r="F103" i="3"/>
  <c r="F107" i="3"/>
  <c r="D109" i="3" l="1"/>
  <c r="F109" i="3"/>
  <c r="C101" i="3"/>
  <c r="C103" i="3" s="1"/>
  <c r="C109" i="3" s="1"/>
  <c r="C97" i="3"/>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<sst xmlns="http://schemas.openxmlformats.org/spreadsheetml/2006/main" count="429" uniqueCount="247">
  <si>
    <t>Company Financial</t>
  </si>
  <si>
    <t>NVIDIA Corp</t>
  </si>
  <si>
    <t>NVDA US Equity    Periodicity:A    Currency:USD    Estimate Source:BST    Actual Source:Bloomberg</t>
  </si>
  <si>
    <t>In Millions of USD</t>
  </si>
  <si>
    <t xml:space="preserve">2016 A </t>
  </si>
  <si>
    <t xml:space="preserve">2017 A </t>
  </si>
  <si>
    <t>2018 A</t>
  </si>
  <si>
    <t xml:space="preserve">2019 A </t>
  </si>
  <si>
    <t xml:space="preserve">2020 A </t>
  </si>
  <si>
    <t xml:space="preserve">2021 A </t>
  </si>
  <si>
    <t xml:space="preserve">2022 A </t>
  </si>
  <si>
    <t xml:space="preserve">2023 A </t>
  </si>
  <si>
    <t xml:space="preserve">2024 A </t>
  </si>
  <si>
    <t xml:space="preserve">2025 A </t>
  </si>
  <si>
    <t>2026 F</t>
  </si>
  <si>
    <t>2027 F</t>
  </si>
  <si>
    <t>12 Months Ending</t>
  </si>
  <si>
    <t>#</t>
  </si>
  <si>
    <t xml:space="preserve">  Highlights</t>
  </si>
  <si>
    <t xml:space="preserve">  Adjusted Diluted EPS</t>
  </si>
  <si>
    <t xml:space="preserve">  Revenue</t>
  </si>
  <si>
    <t xml:space="preserve"> </t>
  </si>
  <si>
    <t xml:space="preserve">  End Market Revenue</t>
  </si>
  <si>
    <t xml:space="preserve">    Data Center</t>
  </si>
  <si>
    <t xml:space="preserve">    Gaming</t>
  </si>
  <si>
    <t xml:space="preserve">    Professional Visualization</t>
  </si>
  <si>
    <t xml:space="preserve">    Automotive</t>
  </si>
  <si>
    <t xml:space="preserve">    OEM &amp; Other</t>
  </si>
  <si>
    <t xml:space="preserve">  Adjusted Gross Margin (%)</t>
  </si>
  <si>
    <t xml:space="preserve">  Adjusted Total Operating Expenses</t>
  </si>
  <si>
    <t xml:space="preserve">  Adjusted Operating Income</t>
  </si>
  <si>
    <t xml:space="preserve">    Adjusted Operating Margin (%)</t>
  </si>
  <si>
    <t xml:space="preserve">  Adjusted Net Income Margin</t>
  </si>
  <si>
    <t xml:space="preserve">  R&amp;D Expenses</t>
  </si>
  <si>
    <t xml:space="preserve">    R&amp;D Intensity</t>
  </si>
  <si>
    <t xml:space="preserve">  Capital Expenditures</t>
  </si>
  <si>
    <t xml:space="preserve">    As % of Total Revenue</t>
  </si>
  <si>
    <t xml:space="preserve">  Free Cash Flow</t>
  </si>
  <si>
    <t xml:space="preserve">  End Market Breakdown</t>
  </si>
  <si>
    <t xml:space="preserve">      Compute </t>
  </si>
  <si>
    <t/>
  </si>
  <si>
    <t xml:space="preserve">        Blackwell</t>
  </si>
  <si>
    <t xml:space="preserve">      Networking </t>
  </si>
  <si>
    <t xml:space="preserve">  Business Breakdown</t>
  </si>
  <si>
    <t xml:space="preserve">  Graphics</t>
  </si>
  <si>
    <t xml:space="preserve">    Revenue</t>
  </si>
  <si>
    <t xml:space="preserve">    Operating Profit</t>
  </si>
  <si>
    <t xml:space="preserve">  </t>
  </si>
  <si>
    <t xml:space="preserve">  Compute &amp; Networking</t>
  </si>
  <si>
    <t xml:space="preserve">  Software Revenue</t>
  </si>
  <si>
    <t xml:space="preserve">  All Other</t>
  </si>
  <si>
    <t xml:space="preserve">  Prior Disclosure</t>
  </si>
  <si>
    <t xml:space="preserve">  GPU</t>
  </si>
  <si>
    <t xml:space="preserve">  Tegra Processor</t>
  </si>
  <si>
    <t xml:space="preserve">  Company Operating Metrics</t>
  </si>
  <si>
    <t xml:space="preserve">  Company-Level Industry Statistics</t>
  </si>
  <si>
    <t xml:space="preserve">  Number of Employees</t>
  </si>
  <si>
    <t xml:space="preserve">  Balance Sheet &amp; Cash Flow Metrics</t>
  </si>
  <si>
    <t xml:space="preserve">  Receivable Days</t>
  </si>
  <si>
    <t xml:space="preserve">  Days Inventory Outstanding</t>
  </si>
  <si>
    <t xml:space="preserve">  Regional Breakdown</t>
  </si>
  <si>
    <t xml:space="preserve">    United States</t>
  </si>
  <si>
    <t xml:space="preserve">    Taiwan</t>
  </si>
  <si>
    <t xml:space="preserve">    China (Including Hong Kong)</t>
  </si>
  <si>
    <t xml:space="preserve">    Singapore</t>
  </si>
  <si>
    <t xml:space="preserve">    Other Countries</t>
  </si>
  <si>
    <t xml:space="preserve">  Income Statement (Adjusted)</t>
  </si>
  <si>
    <t xml:space="preserve">  Total Revenue</t>
  </si>
  <si>
    <t xml:space="preserve">  Gross Profit</t>
  </si>
  <si>
    <t xml:space="preserve">    Gross Margin (%)</t>
  </si>
  <si>
    <t xml:space="preserve">  Total Operating Expenses</t>
  </si>
  <si>
    <t xml:space="preserve">    Selling, General &amp; Administrative</t>
  </si>
  <si>
    <t xml:space="preserve">    Research &amp; Development</t>
  </si>
  <si>
    <t xml:space="preserve">      As % of Revenue</t>
  </si>
  <si>
    <t xml:space="preserve">  Operating Income</t>
  </si>
  <si>
    <t xml:space="preserve">    Operating Margin (%)</t>
  </si>
  <si>
    <t xml:space="preserve">  Depreciation &amp; Amortization</t>
  </si>
  <si>
    <t xml:space="preserve">    Amortization</t>
  </si>
  <si>
    <t xml:space="preserve">  EBITDA</t>
  </si>
  <si>
    <t xml:space="preserve">  Non-Operating Expenses</t>
  </si>
  <si>
    <t xml:space="preserve">  Interest Expense (Income), Net</t>
  </si>
  <si>
    <t xml:space="preserve">    Interest Expense</t>
  </si>
  <si>
    <t xml:space="preserve">    Interest Income</t>
  </si>
  <si>
    <t xml:space="preserve">  Pre-Tax Income</t>
  </si>
  <si>
    <t xml:space="preserve">  Net Income</t>
  </si>
  <si>
    <t xml:space="preserve">    Net Margin (%)</t>
  </si>
  <si>
    <t xml:space="preserve">  Diluted Weighted Avg. Shares</t>
  </si>
  <si>
    <t xml:space="preserve">  Diluted EPS</t>
  </si>
  <si>
    <t xml:space="preserve">  Dividend Per Share</t>
  </si>
  <si>
    <t xml:space="preserve">  GAAP Results</t>
  </si>
  <si>
    <t xml:space="preserve">    Cost of Revenue</t>
  </si>
  <si>
    <t xml:space="preserve">    Gross Profit</t>
  </si>
  <si>
    <t xml:space="preserve">      Gross Margin (%)</t>
  </si>
  <si>
    <t xml:space="preserve">    Total Operating Expenses</t>
  </si>
  <si>
    <t xml:space="preserve">        Research &amp; Development</t>
  </si>
  <si>
    <t xml:space="preserve">        As % of Revenue</t>
  </si>
  <si>
    <t xml:space="preserve">        Selling, General &amp; Administrative</t>
  </si>
  <si>
    <t xml:space="preserve">    Operating Income</t>
  </si>
  <si>
    <t xml:space="preserve">      Operating Margin (%)</t>
  </si>
  <si>
    <t xml:space="preserve">    Interest Income / (Expense), Net</t>
  </si>
  <si>
    <t xml:space="preserve">      Other</t>
  </si>
  <si>
    <t xml:space="preserve">    Pretax Income</t>
  </si>
  <si>
    <t xml:space="preserve">      Pretax Margin (%)</t>
  </si>
  <si>
    <t xml:space="preserve">    Income Taxes</t>
  </si>
  <si>
    <t xml:space="preserve">      Tax Rate (%)</t>
  </si>
  <si>
    <t xml:space="preserve">    Net Income</t>
  </si>
  <si>
    <t xml:space="preserve">      Net Margin (%)</t>
  </si>
  <si>
    <t xml:space="preserve">    Weighted Avg. Basic Shares</t>
  </si>
  <si>
    <t xml:space="preserve">    Basic EPS</t>
  </si>
  <si>
    <t xml:space="preserve">    Weighted Avg. Diluted Shares</t>
  </si>
  <si>
    <t xml:space="preserve">    Diluted EPS</t>
  </si>
  <si>
    <t xml:space="preserve">      YoY Growth (%)</t>
  </si>
  <si>
    <t xml:space="preserve">  Company Specific Adjustments</t>
  </si>
  <si>
    <t xml:space="preserve">    Stock-Based Compensation</t>
  </si>
  <si>
    <t xml:space="preserve">      Cost of Revenue</t>
  </si>
  <si>
    <t xml:space="preserve">      Operating Expenses</t>
  </si>
  <si>
    <t xml:space="preserve">      Selling, General &amp; Administrative</t>
  </si>
  <si>
    <t xml:space="preserve">      Research &amp; Development</t>
  </si>
  <si>
    <t xml:space="preserve">    Tax Effect</t>
  </si>
  <si>
    <t xml:space="preserve">    Other Operating Expenses  </t>
  </si>
  <si>
    <t xml:space="preserve">    Gain/Loss on Investments</t>
  </si>
  <si>
    <t xml:space="preserve">    Acquisition-Related and Other Costs </t>
  </si>
  <si>
    <t xml:space="preserve">  Condensed Balance Sheet</t>
  </si>
  <si>
    <t xml:space="preserve">  Assets</t>
  </si>
  <si>
    <t xml:space="preserve">    Current Assets</t>
  </si>
  <si>
    <t xml:space="preserve">      Cash &amp; Cash Equivalents &amp; Marketable Securities</t>
  </si>
  <si>
    <t xml:space="preserve">        Cash &amp; Cash Equivalents</t>
  </si>
  <si>
    <t xml:space="preserve">        Marketable Securities</t>
  </si>
  <si>
    <t xml:space="preserve">      Accounts Receivable, Net</t>
  </si>
  <si>
    <t xml:space="preserve">      Inventory</t>
  </si>
  <si>
    <t xml:space="preserve">      Prepaid Expenses &amp; Other Current Assets</t>
  </si>
  <si>
    <t xml:space="preserve">    Non-Current Assets</t>
  </si>
  <si>
    <t xml:space="preserve">      Property, Plant, &amp; Equipment</t>
  </si>
  <si>
    <t xml:space="preserve">      Operating Lease Assets</t>
  </si>
  <si>
    <t xml:space="preserve">      Intangible Assets</t>
  </si>
  <si>
    <t xml:space="preserve">        Goodwill</t>
  </si>
  <si>
    <t xml:space="preserve">        Other</t>
  </si>
  <si>
    <t xml:space="preserve">      Deferred Income Taxes</t>
  </si>
  <si>
    <t xml:space="preserve">    Total Assets</t>
  </si>
  <si>
    <t xml:space="preserve">  Liabilities &amp; Equity</t>
  </si>
  <si>
    <t xml:space="preserve">    Current Liabilities</t>
  </si>
  <si>
    <t xml:space="preserve">      Accounts Payable</t>
  </si>
  <si>
    <t xml:space="preserve">      Short-Term Debt</t>
  </si>
  <si>
    <t xml:space="preserve">      Accrued Liabilities</t>
  </si>
  <si>
    <t xml:space="preserve">    Non-Current Liabilities</t>
  </si>
  <si>
    <t xml:space="preserve">      Long-term Debt</t>
  </si>
  <si>
    <t xml:space="preserve">      Long-Term Borrowings</t>
  </si>
  <si>
    <t xml:space="preserve">      Long-Term Finance Lease And Operating Lease Liabs</t>
  </si>
  <si>
    <t xml:space="preserve">    Total Liabilities</t>
  </si>
  <si>
    <t xml:space="preserve">    Total Shareholders' Equity</t>
  </si>
  <si>
    <t xml:space="preserve">      Additional Paid-In Capital</t>
  </si>
  <si>
    <t xml:space="preserve">      Treasury Stock</t>
  </si>
  <si>
    <t xml:space="preserve">      Retained Earnings</t>
  </si>
  <si>
    <t xml:space="preserve">      Accumulated Other Comprehensive Income (Loss)</t>
  </si>
  <si>
    <t xml:space="preserve">    Total Liabilities &amp; Shareholders' Equity</t>
  </si>
  <si>
    <t xml:space="preserve">  Special Company Reference Items</t>
  </si>
  <si>
    <t xml:space="preserve">    Net Debt</t>
  </si>
  <si>
    <t xml:space="preserve">    Total Debt to Total Equity</t>
  </si>
  <si>
    <t xml:space="preserve">    Total Debts to Total Capital</t>
  </si>
  <si>
    <t xml:space="preserve">    </t>
  </si>
  <si>
    <t xml:space="preserve">    Return on Assets (%)</t>
  </si>
  <si>
    <t xml:space="preserve">    Return on Equity (%)</t>
  </si>
  <si>
    <t xml:space="preserve">    Accounts Receivable Turnover</t>
  </si>
  <si>
    <t xml:space="preserve">    Quick Ratio</t>
  </si>
  <si>
    <t xml:space="preserve">    Current Ratio</t>
  </si>
  <si>
    <t xml:space="preserve">    Cash Ratio</t>
  </si>
  <si>
    <t xml:space="preserve">    Working Capital</t>
  </si>
  <si>
    <t xml:space="preserve">    Book Value per Share</t>
  </si>
  <si>
    <t xml:space="preserve">    Tangible Book Value per Share</t>
  </si>
  <si>
    <t xml:space="preserve">    Asset Turnover</t>
  </si>
  <si>
    <t xml:space="preserve">  Condensed Cash Flow Statement</t>
  </si>
  <si>
    <t xml:space="preserve">  Cash from Operating Activities</t>
  </si>
  <si>
    <t xml:space="preserve">    Depreciation &amp; Amortization</t>
  </si>
  <si>
    <t xml:space="preserve">    Stock Based Compensation</t>
  </si>
  <si>
    <t xml:space="preserve">    Deferred Income Taxes</t>
  </si>
  <si>
    <t xml:space="preserve">    Other Non-Cash Charges</t>
  </si>
  <si>
    <t xml:space="preserve">    Change in Non-Cash Working Capital</t>
  </si>
  <si>
    <t xml:space="preserve">      Accounts receivable</t>
  </si>
  <si>
    <t xml:space="preserve">      Inventories</t>
  </si>
  <si>
    <t xml:space="preserve">      Accrued Expenses</t>
  </si>
  <si>
    <t xml:space="preserve">      Other Liabilities</t>
  </si>
  <si>
    <t xml:space="preserve">  Cash Flow from Operations</t>
  </si>
  <si>
    <t xml:space="preserve">  Cash from Investing Activities</t>
  </si>
  <si>
    <t xml:space="preserve">    Capital Expenditures</t>
  </si>
  <si>
    <t xml:space="preserve">      As % of Total Revenue</t>
  </si>
  <si>
    <t xml:space="preserve">    Acquisitions</t>
  </si>
  <si>
    <t xml:space="preserve">    Proceeds from (Purchases of) Marketable Securities</t>
  </si>
  <si>
    <t xml:space="preserve">    Proceeds From The Maturity Of ST Marktble Secs</t>
  </si>
  <si>
    <t xml:space="preserve">    Purchases of Short-Term Marketable Securities</t>
  </si>
  <si>
    <t xml:space="preserve">    Other Investing Activities</t>
  </si>
  <si>
    <t xml:space="preserve">  Cash Flow from Investing</t>
  </si>
  <si>
    <t xml:space="preserve">  Cash from Financing Activities</t>
  </si>
  <si>
    <t xml:space="preserve">    Dividends Paid</t>
  </si>
  <si>
    <t xml:space="preserve">    Change in Debt</t>
  </si>
  <si>
    <t xml:space="preserve">    Proceeds from Repurchase of Equity</t>
  </si>
  <si>
    <t xml:space="preserve">      Cash Repurchase of Equity</t>
  </si>
  <si>
    <t xml:space="preserve">      Increase in Capital Stocks</t>
  </si>
  <si>
    <t xml:space="preserve">    Other</t>
  </si>
  <si>
    <t xml:space="preserve">  Cash Flow from Financing</t>
  </si>
  <si>
    <t xml:space="preserve">    Total Cash &amp; Cash Equivalents Plus Marketable Securities</t>
  </si>
  <si>
    <t xml:space="preserve">    Net Change in Cash</t>
  </si>
  <si>
    <t xml:space="preserve">      Cash &amp; Cash Equivalents (Beg of Period)</t>
  </si>
  <si>
    <t xml:space="preserve">      Cash &amp; Cash Equivalents (End of Period)</t>
  </si>
  <si>
    <t xml:space="preserve">    Free Cash Flow</t>
  </si>
  <si>
    <t xml:space="preserve">      Free Cash Flow Margin (%)</t>
  </si>
  <si>
    <t xml:space="preserve">      Free Cash Flow per Share</t>
  </si>
  <si>
    <t xml:space="preserve">    Cash Flow per Share</t>
  </si>
  <si>
    <t>Ticker</t>
  </si>
  <si>
    <t>NVDA</t>
  </si>
  <si>
    <t>CUSIP Number</t>
  </si>
  <si>
    <t>67066G104</t>
  </si>
  <si>
    <t>Current Price</t>
  </si>
  <si>
    <t xml:space="preserve">  52 Week (High - USD 153.13 &amp; Low - 86.62)        </t>
  </si>
  <si>
    <t>Nvidia Corporation is an American multinational corporation and technology company headquartered in Santa Clara, California, and incorporated in Delaware. Founded in 1993 by Jensen Huang (president and CEO), Chris Malachowsky, and Curtis Priem, it designs and supplies graphics processing units (GPUs), application programming interfaces (APIs) for data science and high-performance computing, and system on a chip units (SoCs) for mobile computing and the automotive market. Nvidia is also a leading supplier of artificial intelligence (AI) hardware and software. Nvidia outsources the manufacturing of the hardware it designs.</t>
  </si>
  <si>
    <t>Return on Equity</t>
  </si>
  <si>
    <t>Return on Equity (ROE)</t>
  </si>
  <si>
    <t>Net Profit</t>
  </si>
  <si>
    <t>Average Shareholder's Equity</t>
  </si>
  <si>
    <t>ROE - DuPont Equation</t>
  </si>
  <si>
    <t>Revenue</t>
  </si>
  <si>
    <t>Net Profit Margin (A)</t>
  </si>
  <si>
    <t>Average Total Asset</t>
  </si>
  <si>
    <t>Asset Turnover Ratio (B)</t>
  </si>
  <si>
    <t xml:space="preserve">Financial Leverage (C) </t>
  </si>
  <si>
    <t>Return on Equity (A*B*C)</t>
  </si>
  <si>
    <t>ROA - DuPont Equation</t>
  </si>
  <si>
    <t>Return on Asset (A*B)</t>
  </si>
  <si>
    <t>Return on Asset (ROA)</t>
  </si>
  <si>
    <t>Financial Summary</t>
  </si>
  <si>
    <t>About the Company</t>
  </si>
  <si>
    <t>DuPont Analysis - Return on Equity &amp; Return on Asset</t>
  </si>
  <si>
    <t>Altman's Z Score Analysis</t>
  </si>
  <si>
    <t>Altman's Z Score Analysis Calculation</t>
  </si>
  <si>
    <t>Working Capital</t>
  </si>
  <si>
    <t>Total Assets</t>
  </si>
  <si>
    <t xml:space="preserve">      Other Non-Current Assets</t>
  </si>
  <si>
    <t>Retained Earnings</t>
  </si>
  <si>
    <t>EBIT</t>
  </si>
  <si>
    <t>Market Cap</t>
  </si>
  <si>
    <t>Long-term Liabilities</t>
  </si>
  <si>
    <t>Sales</t>
  </si>
  <si>
    <t>Altman's Z Score</t>
  </si>
  <si>
    <t>Final Score</t>
  </si>
  <si>
    <t>Financial Stability</t>
  </si>
  <si>
    <t>Altman's Z-Score is a formula used to predict if a company is likely to go bankrupt. It combines a few financial ratios into one number — and if that number is low, the company might be in financial trouble. Here's the formula to calculate Altman's Z Score:</t>
  </si>
  <si>
    <r>
      <t xml:space="preserve">  </t>
    </r>
    <r>
      <rPr>
        <i/>
        <sz val="9"/>
        <color rgb="FF76B900"/>
        <rFont val="Calibri"/>
        <family val="2"/>
      </rPr>
      <t>Author:</t>
    </r>
    <r>
      <rPr>
        <i/>
        <sz val="9"/>
        <color theme="1"/>
        <rFont val="Calibri"/>
        <family val="2"/>
      </rPr>
      <t xml:space="preserve"> Shivansh Dhaka</t>
    </r>
  </si>
  <si>
    <t>Financial Summary of DuPont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</si>
</sst>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0.0\x"/>
    <numFmt numFmtId="167" formatCode="#,##0.0"/>
  </numFmts>
  <fonts count="12" x14ac:knownFonts="1">
    <font>
      <sz val="11"/>
      <color theme="1"/>
      <name val="Calibri"/>
      <family val="2"/>
    </font>
    <font>
      <sz val="11"/>
      <color theme="1"/>
      <name val="Calibri"/>
      <family val="2"/>
    </font>
    <font>
      <b/>
      <sz val="11"/>
      <color theme="0"/>
      <name val="Calibri"/>
      <family val="2"/>
    </font>
    <font>
      <b/>
      <sz val="11"/>
      <color theme="1"/>
      <name val="Calibri"/>
      <family val="2"/>
    </font>
    <font>
      <b/>
      <sz val="11"/>
      <color theme="1"/>
      <name val="Aptos Narrow"/>
      <family val="2"/>
      <scheme val="minor"/>
    </font>
    <font>
      <b/>
      <sz val="11"/>
      <color theme="0"/>
      <name val="Aptos Narrow"/>
      <family val="2"/>
      <scheme val="minor"/>
    </font>
    <font>
      <b/>
      <sz val="24"/>
      <color rgb="FF76B900"/>
      <name val="Calibri"/>
      <family val="2"/>
    </font>
    <font>
      <b/>
      <sz val="14"/>
      <color rgb="FF76B900"/>
      <name val="Calibri"/>
      <family val="2"/>
    </font>
    <font>
      <b/>
      <sz val="18"/>
      <color rgb="FF76B900"/>
      <name val="Calibri"/>
      <family val="2"/>
    </font>
    <font>
      <b/>
      <i/>
      <sz val="11"/>
      <color rgb="FF76B900"/>
      <name val="Calibri"/>
      <family val="2"/>
    </font>
    <font>
      <i/>
      <sz val="9"/>
      <color theme="1"/>
      <name val="Calibri"/>
      <family val="2"/>
    </font>
    <font>
      <i/>
      <sz val="9"/>
      <color rgb="FF76B900"/>
      <name val="Calibri"/>
      <family val="2"/>
    </font>
  </fonts>
  <fills count="5">
    <fill>
      <patternFill patternType="none"/>
    </fill>
    <fill>
      <patternFill patternType="gray125"/>
    </fill>
    <fill>
      <patternFill patternType="solid">
        <fgColor rgb="FF7030A0"/>
        <bgColor indexed="64"/>
      </patternFill>
    </fill>
    <fill>
      <patternFill patternType="solid">
        <fgColor rgb="FF76B900"/>
        <bgColor indexed="64"/>
      </patternFill>
    </fill>
    <fill>
      <patternFill patternType="solid">
        <fgColor rgb="FFDDFF9F"/>
        <bgColor indexed="64"/>
      </patternFill>
    </fill>
  </fills>
  <borders count="3">
    <border>
      <left/>
      <right/>
      <top/>
      <bottom/>
      <diagonal/>
    </border>
    <border>
      <left/>
      <right/>
      <top/>
      <bottom style="medium">
        <color rgb="FF76B900"/>
      </bottom>
      <diagonal/>
    </border>
    <border>
      <left/>
      <right/>
      <top style="medium">
        <color rgb="FF76B900"/>
      </top>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0" fontId="4" fillId="0" borderId="0" xfId="0" applyFont="1"/>
    <xf numFmtId="0" fontId="4" fillId="0" borderId="0" xfId="0" applyFont="1" applyAlignment="1">
      <alignment horizontal="right"/>
    </xf>
    <xf numFmtId="15" fontId="4" fillId="0" borderId="0" xfId="0" applyNumberFormat="1" applyFont="1"/>
    <xf numFmtId="0" fontId="0" fillId="0" borderId="0" xfId="0" applyAlignment="1">
      <alignment wrapText="1"/>
    </xf>
    <xf numFmtId="164" fontId="0" fillId="0" borderId="0" xfId="0" applyNumberFormat="1"/>
    <xf numFmtId="0" fontId="0" fillId="2" borderId="0" xfId="0" applyFill="1"/>
    <xf numFmtId="164" fontId="0" fillId="2" borderId="0" xfId="0" applyNumberFormat="1" applyFill="1"/>
    <xf numFmtId="0" fontId="5" fillId="2" borderId="0" xfId="0" applyFont="1" applyFill="1" applyAlignment="1">
      <alignment wrapText="1"/>
    </xf>
    <xf numFmtId="0" fontId="3" fillId="0" borderId="0" xfId="0" applyFont="1"/>
    <xf numFmtId="17" fontId="3" fillId="0" borderId="0" xfId="0" applyNumberFormat="1" applyFont="1"/>
    <xf numFmtId="0" fontId="3" fillId="4" borderId="0" xfId="0" applyFont="1" applyFill="1"/>
    <xf numFmtId="10" fontId="3" fillId="4" borderId="0" xfId="1" applyNumberFormat="1" applyFont="1" applyFill="1"/>
    <xf numFmtId="0" fontId="0" fillId="0" borderId="1" xfId="0" applyBorder="1"/>
    <xf numFmtId="165" fontId="0" fillId="0" borderId="0" xfId="0" applyNumberFormat="1"/>
    <xf numFmtId="166" fontId="3" fillId="4" borderId="0" xfId="1" applyNumberFormat="1" applyFont="1" applyFill="1"/>
    <xf numFmtId="0" fontId="7" fillId="0" borderId="0" xfId="0" applyFont="1"/>
    <xf numFmtId="0" fontId="7" fillId="0" borderId="0" xfId="0" applyFont="1" applyAlignment="1">
      <alignment horizontal="left"/>
    </xf>
    <xf numFmtId="0" fontId="0" fillId="0" borderId="0" xfId="0" applyAlignment="1">
      <alignment horizontal="left"/>
    </xf>
    <xf numFmtId="0" fontId="6" fillId="0" borderId="0" xfId="0" applyFont="1"/>
    <xf numFmtId="0" fontId="0" fillId="3" borderId="0" xfId="0" applyFill="1"/>
    <xf numFmtId="10" fontId="3" fillId="0" borderId="0" xfId="1" applyNumberFormat="1" applyFont="1" applyFill="1"/>
    <xf numFmtId="0" fontId="8" fillId="0" borderId="0" xfId="0" applyFont="1"/>
    <xf numFmtId="0" fontId="0" fillId="0" borderId="0" xfId="0" applyAlignment="1">
      <alignment horizontal="left" vertical="center" wrapText="1"/>
    </xf>
    <xf numFmtId="0" fontId="0" fillId="0" borderId="0" xfId="0" applyAlignment="1">
      <alignment horizontal="left" vertical="center" wrapText="1"/>
    </xf>
    <xf numFmtId="0" fontId="2" fillId="3" borderId="0" xfId="0" applyFont="1" applyFill="1" applyAlignment="1">
      <alignment horizontal="center"/>
    </xf>
    <xf numFmtId="0" fontId="8" fillId="0" borderId="2" xfId="0" applyFont="1" applyBorder="1" applyAlignment="1">
      <alignment horizontal="center"/>
    </xf>
    <xf numFmtId="0" fontId="0" fillId="0" borderId="0" xfId="0" applyFill="1"/>
    <xf numFmtId="165" fontId="0" fillId="0" borderId="0" xfId="0" applyNumberFormat="1" applyFill="1"/>
    <xf numFmtId="17" fontId="3" fillId="0" borderId="0" xfId="0" applyNumberFormat="1" applyFont="1" applyFill="1"/>
    <xf numFmtId="0" fontId="3" fillId="0" borderId="0" xfId="0" applyFont="1" applyAlignment="1">
      <alignment wrapText="1"/>
    </xf>
    <xf numFmtId="3" fontId="0" fillId="0" borderId="0" xfId="0" applyNumberFormat="1"/>
    <xf numFmtId="167" fontId="3" fillId="4" borderId="0" xfId="1" applyNumberFormat="1" applyFont="1" applyFill="1"/>
    <xf numFmtId="165" fontId="9" fillId="0" borderId="0" xfId="0" applyNumberFormat="1" applyFont="1" applyFill="1" applyAlignment="1">
      <alignment horizontal="right"/>
    </xf>
    <xf numFmtId="0" fontId="0" fillId="0" borderId="0" xfId="0" applyAlignment="1">
      <alignment vertical="center" wrapText="1"/>
    </xf>
    <xf numFmtId="0" fontId="0" fillId="0" borderId="0" xfId="0" applyAlignment="1">
      <alignment horizontal="center" vertical="center" wrapText="1"/>
    </xf>
    <xf numFmtId="0" fontId="10" fillId="0" borderId="0" xfId="0" applyFont="1" applyAlignment="1">
      <alignment horizontal="left" vertical="center"/>
    </xf>
    <xf numFmtId="0" fontId="7" fillId="0" borderId="0" xfId="0" applyFont="1"/>
  </cellXfs>
  <cellStyles count="2">
    <cellStyle name="Normal" xfId="0" builtinId="0"/>
    <cellStyle name="Percent" xfId="1" builtinId="5"/>
  </cellStyles>
  <dxfs count="0"/>
  <tableStyles count="0" defaultTableStyle="TableStyleMedium2" defaultPivotStyle="PivotStyleLight16"/>
  <colors>
    <mruColors>
      <color rgb="FFE0FFA7"/>
      <color rgb="FFD1FF7D"/>
      <color rgb="FFADFF19"/>
      <color rgb="FF76B900"/>
      <color rgb="FFC3FF57"/>
      <color rgb="FFF3FFDD"/>
      <color rgb="FFDBFF9B"/>
      <color rgb="FFB4FF2D"/>
      <color rgb="FFDDFF9F"/>
      <color rgb="FF51B8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2/10/relationships/richValueRel" Target="richData/richValueRel.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76B900"/>
            </a:solidFill>
            <a:ln>
              <a:noFill/>
            </a:ln>
            <a:effectLst/>
          </c:spPr>
          <c:invertIfNegative val="0"/>
          <c:dPt>
            <c:idx val="0"/>
            <c:invertIfNegative val="0"/>
            <c:bubble3D val="0"/>
            <c:spPr>
              <a:solidFill>
                <a:srgbClr val="E0FFA7"/>
              </a:solidFill>
              <a:ln>
                <a:noFill/>
              </a:ln>
              <a:effectLst/>
            </c:spPr>
            <c:extLst>
              <c:ext xmlns:c16="http://schemas.microsoft.com/office/drawing/2014/chart" uri="{C3380CC4-5D6E-409C-BE32-E72D297353CC}">
                <c16:uniqueId val="{00000006-0A07-485A-AF8B-6056D68022DD}"/>
              </c:ext>
            </c:extLst>
          </c:dPt>
          <c:dPt>
            <c:idx val="1"/>
            <c:invertIfNegative val="0"/>
            <c:bubble3D val="0"/>
            <c:spPr>
              <a:solidFill>
                <a:srgbClr val="D1FF7D"/>
              </a:solidFill>
              <a:ln>
                <a:noFill/>
              </a:ln>
              <a:effectLst/>
            </c:spPr>
            <c:extLst>
              <c:ext xmlns:c16="http://schemas.microsoft.com/office/drawing/2014/chart" uri="{C3380CC4-5D6E-409C-BE32-E72D297353CC}">
                <c16:uniqueId val="{00000005-0A07-485A-AF8B-6056D68022DD}"/>
              </c:ext>
            </c:extLst>
          </c:dPt>
          <c:dPt>
            <c:idx val="2"/>
            <c:invertIfNegative val="0"/>
            <c:bubble3D val="0"/>
            <c:spPr>
              <a:solidFill>
                <a:srgbClr val="ADFF19"/>
              </a:solidFill>
              <a:ln>
                <a:noFill/>
              </a:ln>
              <a:effectLst/>
            </c:spPr>
            <c:extLst>
              <c:ext xmlns:c16="http://schemas.microsoft.com/office/drawing/2014/chart" uri="{C3380CC4-5D6E-409C-BE32-E72D297353CC}">
                <c16:uniqueId val="{00000004-0A07-485A-AF8B-6056D68022DD}"/>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Analysis'!$F$78:$I$78</c:f>
              <c:numCache>
                <c:formatCode>mmm\-yy</c:formatCode>
                <c:ptCount val="4"/>
                <c:pt idx="0">
                  <c:v>44591</c:v>
                </c:pt>
                <c:pt idx="1">
                  <c:v>44955</c:v>
                </c:pt>
                <c:pt idx="2">
                  <c:v>45319</c:v>
                </c:pt>
                <c:pt idx="3">
                  <c:v>45683</c:v>
                </c:pt>
              </c:numCache>
            </c:numRef>
          </c:cat>
          <c:val>
            <c:numRef>
              <c:f>'DuPont Analysis'!$F$80:$I$80</c:f>
              <c:numCache>
                <c:formatCode>#,##0.0;\(#,##0.0\);\-</c:formatCode>
                <c:ptCount val="4"/>
                <c:pt idx="0">
                  <c:v>26914</c:v>
                </c:pt>
                <c:pt idx="1">
                  <c:v>26974</c:v>
                </c:pt>
                <c:pt idx="2">
                  <c:v>60922</c:v>
                </c:pt>
                <c:pt idx="3">
                  <c:v>130497</c:v>
                </c:pt>
              </c:numCache>
            </c:numRef>
          </c:val>
          <c:extLst>
            <c:ext xmlns:c16="http://schemas.microsoft.com/office/drawing/2014/chart" uri="{C3380CC4-5D6E-409C-BE32-E72D297353CC}">
              <c16:uniqueId val="{00000000-0A07-485A-AF8B-6056D68022DD}"/>
            </c:ext>
          </c:extLst>
        </c:ser>
        <c:dLbls>
          <c:showLegendKey val="0"/>
          <c:showVal val="0"/>
          <c:showCatName val="0"/>
          <c:showSerName val="0"/>
          <c:showPercent val="0"/>
          <c:showBubbleSize val="0"/>
        </c:dLbls>
        <c:gapWidth val="249"/>
        <c:overlap val="-18"/>
        <c:axId val="1166126671"/>
        <c:axId val="1166135791"/>
      </c:barChart>
      <c:catAx>
        <c:axId val="1166126671"/>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7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66135791"/>
        <c:crosses val="autoZero"/>
        <c:auto val="0"/>
        <c:lblAlgn val="ctr"/>
        <c:lblOffset val="100"/>
        <c:noMultiLvlLbl val="0"/>
      </c:catAx>
      <c:valAx>
        <c:axId val="1166135791"/>
        <c:scaling>
          <c:orientation val="minMax"/>
        </c:scaling>
        <c:delete val="1"/>
        <c:axPos val="l"/>
        <c:numFmt formatCode="#,##0.0;\(#,##0.0\);\-" sourceLinked="1"/>
        <c:majorTickMark val="none"/>
        <c:minorTickMark val="none"/>
        <c:tickLblPos val="nextTo"/>
        <c:crossAx val="11661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E0FFA7"/>
              </a:solidFill>
              <a:ln>
                <a:noFill/>
              </a:ln>
              <a:effectLst/>
            </c:spPr>
            <c:extLst>
              <c:ext xmlns:c16="http://schemas.microsoft.com/office/drawing/2014/chart" uri="{C3380CC4-5D6E-409C-BE32-E72D297353CC}">
                <c16:uniqueId val="{00000004-DBA6-48BC-B394-78711E77EAFE}"/>
              </c:ext>
            </c:extLst>
          </c:dPt>
          <c:dPt>
            <c:idx val="1"/>
            <c:invertIfNegative val="0"/>
            <c:bubble3D val="0"/>
            <c:spPr>
              <a:solidFill>
                <a:srgbClr val="D1FF7D"/>
              </a:solidFill>
              <a:ln>
                <a:noFill/>
              </a:ln>
              <a:effectLst/>
            </c:spPr>
            <c:extLst>
              <c:ext xmlns:c16="http://schemas.microsoft.com/office/drawing/2014/chart" uri="{C3380CC4-5D6E-409C-BE32-E72D297353CC}">
                <c16:uniqueId val="{00000003-DBA6-48BC-B394-78711E77EAFE}"/>
              </c:ext>
            </c:extLst>
          </c:dPt>
          <c:dPt>
            <c:idx val="2"/>
            <c:invertIfNegative val="0"/>
            <c:bubble3D val="0"/>
            <c:spPr>
              <a:solidFill>
                <a:srgbClr val="ADFF19"/>
              </a:solidFill>
              <a:ln>
                <a:noFill/>
              </a:ln>
              <a:effectLst/>
            </c:spPr>
            <c:extLst>
              <c:ext xmlns:c16="http://schemas.microsoft.com/office/drawing/2014/chart" uri="{C3380CC4-5D6E-409C-BE32-E72D297353CC}">
                <c16:uniqueId val="{00000002-DBA6-48BC-B394-78711E77EAFE}"/>
              </c:ext>
            </c:extLst>
          </c:dPt>
          <c:dPt>
            <c:idx val="3"/>
            <c:invertIfNegative val="0"/>
            <c:bubble3D val="0"/>
            <c:spPr>
              <a:solidFill>
                <a:srgbClr val="76B900"/>
              </a:solidFill>
              <a:ln>
                <a:noFill/>
              </a:ln>
              <a:effectLst/>
            </c:spPr>
            <c:extLst>
              <c:ext xmlns:c16="http://schemas.microsoft.com/office/drawing/2014/chart" uri="{C3380CC4-5D6E-409C-BE32-E72D297353CC}">
                <c16:uniqueId val="{00000001-DBA6-48BC-B394-78711E77EAFE}"/>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'Altman Z Score'!$F$90:$I$90</c:f>
              <c:numCache>
                <c:formatCode>mmm\-yy</c:formatCode>
                <c:ptCount val="4"/>
                <c:pt idx="0">
                  <c:v>44591</c:v>
                </c:pt>
                <c:pt idx="1">
                  <c:v>44955</c:v>
                </c:pt>
                <c:pt idx="2">
                  <c:v>45319</c:v>
                </c:pt>
                <c:pt idx="3">
                  <c:v>45683</c:v>
                </c:pt>
              </c:numCache>
            </c:numRef>
          </c:cat>
          <c:val>
            <c:numRef>
              <c:f>'Altman Z Score'!$F$93:$I$93</c:f>
              <c:numCache>
                <c:formatCode>0.00%</c:formatCode>
                <c:ptCount val="4"/>
                <c:pt idx="0">
                  <c:v>27.506042296072508</c:v>
                </c:pt>
                <c:pt idx="1">
                  <c:v>97.699312989295422</c:v>
                </c:pt>
                <c:pt idx="2">
                  <c:v>276.83802293918637</c:v>
                </c:pt>
                <c:pt idx="3">
                  <c:v>247.76832782737048</c:v>
                </c:pt>
              </c:numCache>
            </c:numRef>
          </c:val>
          <c:extLst>
            <c:ext xmlns:c16="http://schemas.microsoft.com/office/drawing/2014/chart" uri="{C3380CC4-5D6E-409C-BE32-E72D297353CC}">
              <c16:uniqueId val="{00000000-DBA6-48BC-B394-78711E77EAFE}"/>
            </c:ext>
          </c:extLst>
        </c:ser>
        <c:dLbls>
          <c:showLegendKey val="0"/>
          <c:showVal val="0"/>
          <c:showCatName val="0"/>
          <c:showSerName val="0"/>
          <c:showPercent val="0"/>
          <c:showBubbleSize val="0"/>
        </c:dLbls>
        <c:gapWidth val="249"/>
        <c:overlap val="-18"/>
        <c:axId val="1166126671"/>
        <c:axId val="1166135791"/>
      </c:barChart>
      <c:catAx>
        <c:axId val="1166126671"/>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7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66135791"/>
        <c:crosses val="autoZero"/>
        <c:auto val="0"/>
        <c:lblAlgn val="ctr"/>
        <c:lblOffset val="100"/>
        <c:noMultiLvlLbl val="0"/>
      </c:catAx>
      <c:valAx>
        <c:axId val="1166135791"/>
        <c:scaling>
          <c:orientation val="minMax"/>
        </c:scaling>
        <c:delete val="1"/>
        <c:axPos val="l"/>
        <c:numFmt formatCode="0.00%" sourceLinked="1"/>
        <c:majorTickMark val="none"/>
        <c:minorTickMark val="none"/>
        <c:tickLblPos val="nextTo"/>
        <c:crossAx val="11661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E0FFA7"/>
              </a:solidFill>
              <a:ln>
                <a:noFill/>
              </a:ln>
              <a:effectLst/>
            </c:spPr>
            <c:extLst>
              <c:ext xmlns:c16="http://schemas.microsoft.com/office/drawing/2014/chart" uri="{C3380CC4-5D6E-409C-BE32-E72D297353CC}">
                <c16:uniqueId val="{00000004-F724-4FC7-9936-21E1325DFA7C}"/>
              </c:ext>
            </c:extLst>
          </c:dPt>
          <c:dPt>
            <c:idx val="1"/>
            <c:invertIfNegative val="0"/>
            <c:bubble3D val="0"/>
            <c:spPr>
              <a:solidFill>
                <a:srgbClr val="D1FF7D"/>
              </a:solidFill>
              <a:ln>
                <a:noFill/>
              </a:ln>
              <a:effectLst/>
            </c:spPr>
            <c:extLst>
              <c:ext xmlns:c16="http://schemas.microsoft.com/office/drawing/2014/chart" uri="{C3380CC4-5D6E-409C-BE32-E72D297353CC}">
                <c16:uniqueId val="{00000003-F724-4FC7-9936-21E1325DFA7C}"/>
              </c:ext>
            </c:extLst>
          </c:dPt>
          <c:dPt>
            <c:idx val="2"/>
            <c:invertIfNegative val="0"/>
            <c:bubble3D val="0"/>
            <c:spPr>
              <a:solidFill>
                <a:srgbClr val="ADFF19"/>
              </a:solidFill>
              <a:ln>
                <a:noFill/>
              </a:ln>
              <a:effectLst/>
            </c:spPr>
            <c:extLst>
              <c:ext xmlns:c16="http://schemas.microsoft.com/office/drawing/2014/chart" uri="{C3380CC4-5D6E-409C-BE32-E72D297353CC}">
                <c16:uniqueId val="{00000002-F724-4FC7-9936-21E1325DFA7C}"/>
              </c:ext>
            </c:extLst>
          </c:dPt>
          <c:dPt>
            <c:idx val="3"/>
            <c:invertIfNegative val="0"/>
            <c:bubble3D val="0"/>
            <c:spPr>
              <a:solidFill>
                <a:srgbClr val="76B900"/>
              </a:solidFill>
              <a:ln>
                <a:noFill/>
              </a:ln>
              <a:effectLst/>
            </c:spPr>
            <c:extLst>
              <c:ext xmlns:c16="http://schemas.microsoft.com/office/drawing/2014/chart" uri="{C3380CC4-5D6E-409C-BE32-E72D297353CC}">
                <c16:uniqueId val="{00000001-F724-4FC7-9936-21E1325DFA7C}"/>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'Altman Z Score'!$F$96:$I$96</c:f>
              <c:numCache>
                <c:formatCode>mmm\-yy</c:formatCode>
                <c:ptCount val="4"/>
                <c:pt idx="0">
                  <c:v>44591</c:v>
                </c:pt>
                <c:pt idx="1">
                  <c:v>44955</c:v>
                </c:pt>
                <c:pt idx="2">
                  <c:v>45319</c:v>
                </c:pt>
                <c:pt idx="3">
                  <c:v>45683</c:v>
                </c:pt>
              </c:numCache>
            </c:numRef>
          </c:cat>
          <c:val>
            <c:numRef>
              <c:f>'Altman Z Score'!$F$99:$I$99</c:f>
              <c:numCache>
                <c:formatCode>0.00%</c:formatCode>
                <c:ptCount val="4"/>
                <c:pt idx="0">
                  <c:v>0.60909317219996828</c:v>
                </c:pt>
                <c:pt idx="1">
                  <c:v>0.65499490068476518</c:v>
                </c:pt>
                <c:pt idx="2">
                  <c:v>0.92688047711781885</c:v>
                </c:pt>
                <c:pt idx="3">
                  <c:v>1.169317479234057</c:v>
                </c:pt>
              </c:numCache>
            </c:numRef>
          </c:val>
          <c:extLst>
            <c:ext xmlns:c16="http://schemas.microsoft.com/office/drawing/2014/chart" uri="{C3380CC4-5D6E-409C-BE32-E72D297353CC}">
              <c16:uniqueId val="{00000000-F724-4FC7-9936-21E1325DFA7C}"/>
            </c:ext>
          </c:extLst>
        </c:ser>
        <c:dLbls>
          <c:showLegendKey val="0"/>
          <c:showVal val="0"/>
          <c:showCatName val="0"/>
          <c:showSerName val="0"/>
          <c:showPercent val="0"/>
          <c:showBubbleSize val="0"/>
        </c:dLbls>
        <c:gapWidth val="249"/>
        <c:overlap val="-18"/>
        <c:axId val="1166126671"/>
        <c:axId val="1166135791"/>
      </c:barChart>
      <c:catAx>
        <c:axId val="1166126671"/>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7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66135791"/>
        <c:crosses val="autoZero"/>
        <c:auto val="0"/>
        <c:lblAlgn val="ctr"/>
        <c:lblOffset val="100"/>
        <c:noMultiLvlLbl val="0"/>
      </c:catAx>
      <c:valAx>
        <c:axId val="1166135791"/>
        <c:scaling>
          <c:orientation val="minMax"/>
        </c:scaling>
        <c:delete val="1"/>
        <c:axPos val="l"/>
        <c:numFmt formatCode="0.00%" sourceLinked="1"/>
        <c:majorTickMark val="none"/>
        <c:minorTickMark val="none"/>
        <c:tickLblPos val="nextTo"/>
        <c:crossAx val="11661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E0FFA7"/>
              </a:solidFill>
              <a:ln>
                <a:noFill/>
              </a:ln>
              <a:effectLst/>
            </c:spPr>
            <c:extLst>
              <c:ext xmlns:c16="http://schemas.microsoft.com/office/drawing/2014/chart" uri="{C3380CC4-5D6E-409C-BE32-E72D297353CC}">
                <c16:uniqueId val="{00000004-5FC8-4902-BEDA-A4F270F0FA77}"/>
              </c:ext>
            </c:extLst>
          </c:dPt>
          <c:dPt>
            <c:idx val="1"/>
            <c:invertIfNegative val="0"/>
            <c:bubble3D val="0"/>
            <c:spPr>
              <a:solidFill>
                <a:srgbClr val="D1FF7D"/>
              </a:solidFill>
              <a:ln>
                <a:noFill/>
              </a:ln>
              <a:effectLst/>
            </c:spPr>
            <c:extLst>
              <c:ext xmlns:c16="http://schemas.microsoft.com/office/drawing/2014/chart" uri="{C3380CC4-5D6E-409C-BE32-E72D297353CC}">
                <c16:uniqueId val="{00000003-5FC8-4902-BEDA-A4F270F0FA77}"/>
              </c:ext>
            </c:extLst>
          </c:dPt>
          <c:dPt>
            <c:idx val="2"/>
            <c:invertIfNegative val="0"/>
            <c:bubble3D val="0"/>
            <c:spPr>
              <a:solidFill>
                <a:srgbClr val="ADFF19"/>
              </a:solidFill>
              <a:ln>
                <a:noFill/>
              </a:ln>
              <a:effectLst/>
            </c:spPr>
            <c:extLst>
              <c:ext xmlns:c16="http://schemas.microsoft.com/office/drawing/2014/chart" uri="{C3380CC4-5D6E-409C-BE32-E72D297353CC}">
                <c16:uniqueId val="{00000002-5FC8-4902-BEDA-A4F270F0FA77}"/>
              </c:ext>
            </c:extLst>
          </c:dPt>
          <c:dPt>
            <c:idx val="3"/>
            <c:invertIfNegative val="0"/>
            <c:bubble3D val="0"/>
            <c:spPr>
              <a:solidFill>
                <a:srgbClr val="76B900"/>
              </a:solidFill>
              <a:ln>
                <a:noFill/>
              </a:ln>
              <a:effectLst/>
            </c:spPr>
            <c:extLst>
              <c:ext xmlns:c16="http://schemas.microsoft.com/office/drawing/2014/chart" uri="{C3380CC4-5D6E-409C-BE32-E72D297353CC}">
                <c16:uniqueId val="{00000001-5FC8-4902-BEDA-A4F270F0FA77}"/>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'Altman Z Score'!$F$102:$I$102</c:f>
              <c:numCache>
                <c:formatCode>mmm\-yy</c:formatCode>
                <c:ptCount val="4"/>
                <c:pt idx="0">
                  <c:v>44591</c:v>
                </c:pt>
                <c:pt idx="1">
                  <c:v>44955</c:v>
                </c:pt>
                <c:pt idx="2">
                  <c:v>45319</c:v>
                </c:pt>
                <c:pt idx="3">
                  <c:v>45683</c:v>
                </c:pt>
              </c:numCache>
            </c:numRef>
          </c:cat>
          <c:val>
            <c:numRef>
              <c:f>'Altman Z Score'!$F$103:$I$103</c:f>
              <c:numCache>
                <c:formatCode>#,##0.0</c:formatCode>
                <c:ptCount val="4"/>
                <c:pt idx="0">
                  <c:v>19.240013908206794</c:v>
                </c:pt>
                <c:pt idx="1">
                  <c:v>60.825828384126517</c:v>
                </c:pt>
                <c:pt idx="2">
                  <c:v>170.14243614666663</c:v>
                </c:pt>
                <c:pt idx="3">
                  <c:v>153.91765837508106</c:v>
                </c:pt>
              </c:numCache>
            </c:numRef>
          </c:val>
          <c:extLst>
            <c:ext xmlns:c16="http://schemas.microsoft.com/office/drawing/2014/chart" uri="{C3380CC4-5D6E-409C-BE32-E72D297353CC}">
              <c16:uniqueId val="{00000000-5FC8-4902-BEDA-A4F270F0FA77}"/>
            </c:ext>
          </c:extLst>
        </c:ser>
        <c:dLbls>
          <c:showLegendKey val="0"/>
          <c:showVal val="0"/>
          <c:showCatName val="0"/>
          <c:showSerName val="0"/>
          <c:showPercent val="0"/>
          <c:showBubbleSize val="0"/>
        </c:dLbls>
        <c:gapWidth val="249"/>
        <c:overlap val="-18"/>
        <c:axId val="1166126671"/>
        <c:axId val="1166135791"/>
      </c:barChart>
      <c:catAx>
        <c:axId val="1166126671"/>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7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66135791"/>
        <c:crosses val="autoZero"/>
        <c:auto val="0"/>
        <c:lblAlgn val="ctr"/>
        <c:lblOffset val="100"/>
        <c:noMultiLvlLbl val="0"/>
      </c:catAx>
      <c:valAx>
        <c:axId val="1166135791"/>
        <c:scaling>
          <c:orientation val="minMax"/>
        </c:scaling>
        <c:delete val="1"/>
        <c:axPos val="l"/>
        <c:numFmt formatCode="#,##0.0" sourceLinked="1"/>
        <c:majorTickMark val="none"/>
        <c:minorTickMark val="none"/>
        <c:tickLblPos val="nextTo"/>
        <c:crossAx val="11661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E0FFA7"/>
              </a:solidFill>
              <a:ln>
                <a:noFill/>
              </a:ln>
              <a:effectLst/>
            </c:spPr>
            <c:extLst>
              <c:ext xmlns:c16="http://schemas.microsoft.com/office/drawing/2014/chart" uri="{C3380CC4-5D6E-409C-BE32-E72D297353CC}">
                <c16:uniqueId val="{00000001-9E49-48A7-9FC1-BFEAF71D8A4A}"/>
              </c:ext>
            </c:extLst>
          </c:dPt>
          <c:dPt>
            <c:idx val="1"/>
            <c:invertIfNegative val="0"/>
            <c:bubble3D val="0"/>
            <c:spPr>
              <a:solidFill>
                <a:srgbClr val="D1FF7D"/>
              </a:solidFill>
              <a:ln>
                <a:noFill/>
              </a:ln>
              <a:effectLst/>
            </c:spPr>
            <c:extLst>
              <c:ext xmlns:c16="http://schemas.microsoft.com/office/drawing/2014/chart" uri="{C3380CC4-5D6E-409C-BE32-E72D297353CC}">
                <c16:uniqueId val="{00000003-9E49-48A7-9FC1-BFEAF71D8A4A}"/>
              </c:ext>
            </c:extLst>
          </c:dPt>
          <c:dPt>
            <c:idx val="2"/>
            <c:invertIfNegative val="0"/>
            <c:bubble3D val="0"/>
            <c:spPr>
              <a:solidFill>
                <a:srgbClr val="ADFF19"/>
              </a:solidFill>
              <a:ln>
                <a:noFill/>
              </a:ln>
              <a:effectLst/>
            </c:spPr>
            <c:extLst>
              <c:ext xmlns:c16="http://schemas.microsoft.com/office/drawing/2014/chart" uri="{C3380CC4-5D6E-409C-BE32-E72D297353CC}">
                <c16:uniqueId val="{00000005-9E49-48A7-9FC1-BFEAF71D8A4A}"/>
              </c:ext>
            </c:extLst>
          </c:dPt>
          <c:dPt>
            <c:idx val="3"/>
            <c:invertIfNegative val="0"/>
            <c:bubble3D val="0"/>
            <c:spPr>
              <a:solidFill>
                <a:srgbClr val="76B900"/>
              </a:solidFill>
              <a:ln>
                <a:noFill/>
              </a:ln>
              <a:effectLst/>
            </c:spPr>
            <c:extLst>
              <c:ext xmlns:c16="http://schemas.microsoft.com/office/drawing/2014/chart" uri="{C3380CC4-5D6E-409C-BE32-E72D297353CC}">
                <c16:uniqueId val="{00000007-9E49-48A7-9FC1-BFEAF71D8A4A}"/>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Analysis'!$F$78:$I$78</c:f>
              <c:numCache>
                <c:formatCode>mmm\-yy</c:formatCode>
                <c:ptCount val="4"/>
                <c:pt idx="0">
                  <c:v>44591</c:v>
                </c:pt>
                <c:pt idx="1">
                  <c:v>44955</c:v>
                </c:pt>
                <c:pt idx="2">
                  <c:v>45319</c:v>
                </c:pt>
                <c:pt idx="3">
                  <c:v>45683</c:v>
                </c:pt>
              </c:numCache>
            </c:numRef>
          </c:cat>
          <c:val>
            <c:numRef>
              <c:f>'DuPont Analysis'!$F$79:$I$79</c:f>
              <c:numCache>
                <c:formatCode>#,##0.0;\(#,##0.0\);\-</c:formatCode>
                <c:ptCount val="4"/>
                <c:pt idx="0">
                  <c:v>11259</c:v>
                </c:pt>
                <c:pt idx="1">
                  <c:v>8366</c:v>
                </c:pt>
                <c:pt idx="2">
                  <c:v>32312</c:v>
                </c:pt>
                <c:pt idx="3">
                  <c:v>74265</c:v>
                </c:pt>
              </c:numCache>
            </c:numRef>
          </c:val>
          <c:extLst>
            <c:ext xmlns:c16="http://schemas.microsoft.com/office/drawing/2014/chart" uri="{C3380CC4-5D6E-409C-BE32-E72D297353CC}">
              <c16:uniqueId val="{00000006-9E49-48A7-9FC1-BFEAF71D8A4A}"/>
            </c:ext>
          </c:extLst>
        </c:ser>
        <c:dLbls>
          <c:showLegendKey val="0"/>
          <c:showVal val="0"/>
          <c:showCatName val="0"/>
          <c:showSerName val="0"/>
          <c:showPercent val="0"/>
          <c:showBubbleSize val="0"/>
        </c:dLbls>
        <c:gapWidth val="249"/>
        <c:overlap val="-18"/>
        <c:axId val="1166126671"/>
        <c:axId val="1166135791"/>
      </c:barChart>
      <c:catAx>
        <c:axId val="1166126671"/>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7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66135791"/>
        <c:crosses val="autoZero"/>
        <c:auto val="0"/>
        <c:lblAlgn val="ctr"/>
        <c:lblOffset val="100"/>
        <c:noMultiLvlLbl val="0"/>
      </c:catAx>
      <c:valAx>
        <c:axId val="1166135791"/>
        <c:scaling>
          <c:orientation val="minMax"/>
        </c:scaling>
        <c:delete val="1"/>
        <c:axPos val="l"/>
        <c:numFmt formatCode="#,##0.0;\(#,##0.0\);\-" sourceLinked="1"/>
        <c:majorTickMark val="none"/>
        <c:minorTickMark val="none"/>
        <c:tickLblPos val="nextTo"/>
        <c:crossAx val="11661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E0FFA7"/>
              </a:solidFill>
              <a:ln>
                <a:noFill/>
              </a:ln>
              <a:effectLst/>
            </c:spPr>
            <c:extLst>
              <c:ext xmlns:c16="http://schemas.microsoft.com/office/drawing/2014/chart" uri="{C3380CC4-5D6E-409C-BE32-E72D297353CC}">
                <c16:uniqueId val="{00000001-1017-45BE-A4E6-E610B3EE468B}"/>
              </c:ext>
            </c:extLst>
          </c:dPt>
          <c:dPt>
            <c:idx val="1"/>
            <c:invertIfNegative val="0"/>
            <c:bubble3D val="0"/>
            <c:spPr>
              <a:solidFill>
                <a:srgbClr val="D1FF7D"/>
              </a:solidFill>
              <a:ln>
                <a:noFill/>
              </a:ln>
              <a:effectLst/>
            </c:spPr>
            <c:extLst>
              <c:ext xmlns:c16="http://schemas.microsoft.com/office/drawing/2014/chart" uri="{C3380CC4-5D6E-409C-BE32-E72D297353CC}">
                <c16:uniqueId val="{00000003-1017-45BE-A4E6-E610B3EE468B}"/>
              </c:ext>
            </c:extLst>
          </c:dPt>
          <c:dPt>
            <c:idx val="2"/>
            <c:invertIfNegative val="0"/>
            <c:bubble3D val="0"/>
            <c:spPr>
              <a:solidFill>
                <a:srgbClr val="ADFF19"/>
              </a:solidFill>
              <a:ln>
                <a:noFill/>
              </a:ln>
              <a:effectLst/>
            </c:spPr>
            <c:extLst>
              <c:ext xmlns:c16="http://schemas.microsoft.com/office/drawing/2014/chart" uri="{C3380CC4-5D6E-409C-BE32-E72D297353CC}">
                <c16:uniqueId val="{00000005-1017-45BE-A4E6-E610B3EE468B}"/>
              </c:ext>
            </c:extLst>
          </c:dPt>
          <c:dPt>
            <c:idx val="3"/>
            <c:invertIfNegative val="0"/>
            <c:bubble3D val="0"/>
            <c:spPr>
              <a:solidFill>
                <a:srgbClr val="76B900"/>
              </a:solidFill>
              <a:ln>
                <a:noFill/>
              </a:ln>
              <a:effectLst/>
            </c:spPr>
            <c:extLst>
              <c:ext xmlns:c16="http://schemas.microsoft.com/office/drawing/2014/chart" uri="{C3380CC4-5D6E-409C-BE32-E72D297353CC}">
                <c16:uniqueId val="{00000006-1017-45BE-A4E6-E610B3EE468B}"/>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Analysis'!$F$78:$I$78</c:f>
              <c:numCache>
                <c:formatCode>mmm\-yy</c:formatCode>
                <c:ptCount val="4"/>
                <c:pt idx="0">
                  <c:v>44591</c:v>
                </c:pt>
                <c:pt idx="1">
                  <c:v>44955</c:v>
                </c:pt>
                <c:pt idx="2">
                  <c:v>45319</c:v>
                </c:pt>
                <c:pt idx="3">
                  <c:v>45683</c:v>
                </c:pt>
              </c:numCache>
            </c:numRef>
          </c:cat>
          <c:val>
            <c:numRef>
              <c:f>'DuPont Analysis'!$F$84:$I$84</c:f>
              <c:numCache>
                <c:formatCode>#,##0.0;\(#,##0.0\);\-</c:formatCode>
                <c:ptCount val="4"/>
                <c:pt idx="0">
                  <c:v>36489</c:v>
                </c:pt>
                <c:pt idx="1">
                  <c:v>42684.5</c:v>
                </c:pt>
                <c:pt idx="2">
                  <c:v>53455</c:v>
                </c:pt>
                <c:pt idx="3">
                  <c:v>88664.5</c:v>
                </c:pt>
              </c:numCache>
            </c:numRef>
          </c:val>
          <c:extLst>
            <c:ext xmlns:c16="http://schemas.microsoft.com/office/drawing/2014/chart" uri="{C3380CC4-5D6E-409C-BE32-E72D297353CC}">
              <c16:uniqueId val="{00000006-AE31-4B22-9844-40B995FC0EEC}"/>
            </c:ext>
          </c:extLst>
        </c:ser>
        <c:dLbls>
          <c:showLegendKey val="0"/>
          <c:showVal val="0"/>
          <c:showCatName val="0"/>
          <c:showSerName val="0"/>
          <c:showPercent val="0"/>
          <c:showBubbleSize val="0"/>
        </c:dLbls>
        <c:gapWidth val="249"/>
        <c:overlap val="-18"/>
        <c:axId val="1166126671"/>
        <c:axId val="1166135791"/>
      </c:barChart>
      <c:catAx>
        <c:axId val="1166126671"/>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7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66135791"/>
        <c:crosses val="autoZero"/>
        <c:auto val="0"/>
        <c:lblAlgn val="ctr"/>
        <c:lblOffset val="100"/>
        <c:noMultiLvlLbl val="0"/>
      </c:catAx>
      <c:valAx>
        <c:axId val="1166135791"/>
        <c:scaling>
          <c:orientation val="minMax"/>
        </c:scaling>
        <c:delete val="1"/>
        <c:axPos val="l"/>
        <c:numFmt formatCode="#,##0.0;\(#,##0.0\);\-" sourceLinked="1"/>
        <c:majorTickMark val="none"/>
        <c:minorTickMark val="none"/>
        <c:tickLblPos val="nextTo"/>
        <c:crossAx val="11661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E0FFA7"/>
              </a:solidFill>
              <a:ln>
                <a:noFill/>
              </a:ln>
              <a:effectLst/>
            </c:spPr>
            <c:extLst>
              <c:ext xmlns:c16="http://schemas.microsoft.com/office/drawing/2014/chart" uri="{C3380CC4-5D6E-409C-BE32-E72D297353CC}">
                <c16:uniqueId val="{00000001-0D12-4EBB-84E6-1F6CA82AE65E}"/>
              </c:ext>
            </c:extLst>
          </c:dPt>
          <c:dPt>
            <c:idx val="1"/>
            <c:invertIfNegative val="0"/>
            <c:bubble3D val="0"/>
            <c:spPr>
              <a:solidFill>
                <a:srgbClr val="D1FF7D"/>
              </a:solidFill>
              <a:ln>
                <a:noFill/>
              </a:ln>
              <a:effectLst/>
            </c:spPr>
            <c:extLst>
              <c:ext xmlns:c16="http://schemas.microsoft.com/office/drawing/2014/chart" uri="{C3380CC4-5D6E-409C-BE32-E72D297353CC}">
                <c16:uniqueId val="{00000003-0D12-4EBB-84E6-1F6CA82AE65E}"/>
              </c:ext>
            </c:extLst>
          </c:dPt>
          <c:dPt>
            <c:idx val="2"/>
            <c:invertIfNegative val="0"/>
            <c:bubble3D val="0"/>
            <c:spPr>
              <a:solidFill>
                <a:srgbClr val="ADFF19"/>
              </a:solidFill>
              <a:ln>
                <a:noFill/>
              </a:ln>
              <a:effectLst/>
            </c:spPr>
            <c:extLst>
              <c:ext xmlns:c16="http://schemas.microsoft.com/office/drawing/2014/chart" uri="{C3380CC4-5D6E-409C-BE32-E72D297353CC}">
                <c16:uniqueId val="{00000005-0D12-4EBB-84E6-1F6CA82AE65E}"/>
              </c:ext>
            </c:extLst>
          </c:dPt>
          <c:dPt>
            <c:idx val="3"/>
            <c:invertIfNegative val="0"/>
            <c:bubble3D val="0"/>
            <c:spPr>
              <a:solidFill>
                <a:srgbClr val="76B900"/>
              </a:solidFill>
              <a:ln>
                <a:noFill/>
              </a:ln>
              <a:effectLst/>
            </c:spPr>
            <c:extLst>
              <c:ext xmlns:c16="http://schemas.microsoft.com/office/drawing/2014/chart" uri="{C3380CC4-5D6E-409C-BE32-E72D297353CC}">
                <c16:uniqueId val="{00000007-0D12-4EBB-84E6-1F6CA82AE65E}"/>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Analysis'!$F$72:$I$72</c:f>
              <c:numCache>
                <c:formatCode>mmm\-yy</c:formatCode>
                <c:ptCount val="4"/>
                <c:pt idx="0">
                  <c:v>44591</c:v>
                </c:pt>
                <c:pt idx="1">
                  <c:v>44955</c:v>
                </c:pt>
                <c:pt idx="2">
                  <c:v>45319</c:v>
                </c:pt>
                <c:pt idx="3">
                  <c:v>45683</c:v>
                </c:pt>
              </c:numCache>
            </c:numRef>
          </c:cat>
          <c:val>
            <c:numRef>
              <c:f>'DuPont Analysis'!$F$75:$I$75</c:f>
              <c:numCache>
                <c:formatCode>0.00%</c:formatCode>
                <c:ptCount val="4"/>
                <c:pt idx="0">
                  <c:v>0.51759567865762557</c:v>
                </c:pt>
                <c:pt idx="1">
                  <c:v>0.34348120624884526</c:v>
                </c:pt>
                <c:pt idx="2">
                  <c:v>0.99300849736474128</c:v>
                </c:pt>
                <c:pt idx="3">
                  <c:v>1.2144229589959528</c:v>
                </c:pt>
              </c:numCache>
            </c:numRef>
          </c:val>
          <c:extLst>
            <c:ext xmlns:c16="http://schemas.microsoft.com/office/drawing/2014/chart" uri="{C3380CC4-5D6E-409C-BE32-E72D297353CC}">
              <c16:uniqueId val="{00000006-0D12-4EBB-84E6-1F6CA82AE65E}"/>
            </c:ext>
          </c:extLst>
        </c:ser>
        <c:dLbls>
          <c:showLegendKey val="0"/>
          <c:showVal val="0"/>
          <c:showCatName val="0"/>
          <c:showSerName val="0"/>
          <c:showPercent val="0"/>
          <c:showBubbleSize val="0"/>
        </c:dLbls>
        <c:gapWidth val="249"/>
        <c:overlap val="-18"/>
        <c:axId val="1166126671"/>
        <c:axId val="1166135791"/>
      </c:barChart>
      <c:catAx>
        <c:axId val="1166126671"/>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7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66135791"/>
        <c:crosses val="autoZero"/>
        <c:auto val="0"/>
        <c:lblAlgn val="ctr"/>
        <c:lblOffset val="100"/>
        <c:noMultiLvlLbl val="0"/>
      </c:catAx>
      <c:valAx>
        <c:axId val="1166135791"/>
        <c:scaling>
          <c:orientation val="minMax"/>
        </c:scaling>
        <c:delete val="1"/>
        <c:axPos val="l"/>
        <c:numFmt formatCode="0.00%" sourceLinked="1"/>
        <c:majorTickMark val="none"/>
        <c:minorTickMark val="none"/>
        <c:tickLblPos val="nextTo"/>
        <c:crossAx val="11661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E0FFA7"/>
              </a:solidFill>
              <a:ln>
                <a:noFill/>
              </a:ln>
              <a:effectLst/>
            </c:spPr>
            <c:extLst>
              <c:ext xmlns:c16="http://schemas.microsoft.com/office/drawing/2014/chart" uri="{C3380CC4-5D6E-409C-BE32-E72D297353CC}">
                <c16:uniqueId val="{00000001-8C8F-4DC9-B656-8F9152C5D1A8}"/>
              </c:ext>
            </c:extLst>
          </c:dPt>
          <c:dPt>
            <c:idx val="1"/>
            <c:invertIfNegative val="0"/>
            <c:bubble3D val="0"/>
            <c:spPr>
              <a:solidFill>
                <a:srgbClr val="D1FF7D"/>
              </a:solidFill>
              <a:ln>
                <a:noFill/>
              </a:ln>
              <a:effectLst/>
            </c:spPr>
            <c:extLst>
              <c:ext xmlns:c16="http://schemas.microsoft.com/office/drawing/2014/chart" uri="{C3380CC4-5D6E-409C-BE32-E72D297353CC}">
                <c16:uniqueId val="{00000003-8C8F-4DC9-B656-8F9152C5D1A8}"/>
              </c:ext>
            </c:extLst>
          </c:dPt>
          <c:dPt>
            <c:idx val="2"/>
            <c:invertIfNegative val="0"/>
            <c:bubble3D val="0"/>
            <c:spPr>
              <a:solidFill>
                <a:srgbClr val="ADFF19"/>
              </a:solidFill>
              <a:ln>
                <a:noFill/>
              </a:ln>
              <a:effectLst/>
            </c:spPr>
            <c:extLst>
              <c:ext xmlns:c16="http://schemas.microsoft.com/office/drawing/2014/chart" uri="{C3380CC4-5D6E-409C-BE32-E72D297353CC}">
                <c16:uniqueId val="{00000005-8C8F-4DC9-B656-8F9152C5D1A8}"/>
              </c:ext>
            </c:extLst>
          </c:dPt>
          <c:dPt>
            <c:idx val="3"/>
            <c:invertIfNegative val="0"/>
            <c:bubble3D val="0"/>
            <c:spPr>
              <a:solidFill>
                <a:srgbClr val="76B900"/>
              </a:solidFill>
              <a:ln>
                <a:noFill/>
              </a:ln>
              <a:effectLst/>
            </c:spPr>
            <c:extLst>
              <c:ext xmlns:c16="http://schemas.microsoft.com/office/drawing/2014/chart" uri="{C3380CC4-5D6E-409C-BE32-E72D297353CC}">
                <c16:uniqueId val="{00000007-8C8F-4DC9-B656-8F9152C5D1A8}"/>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Analysis'!$F$94:$I$94</c:f>
              <c:numCache>
                <c:formatCode>mmm\-yy</c:formatCode>
                <c:ptCount val="4"/>
                <c:pt idx="0">
                  <c:v>44591</c:v>
                </c:pt>
                <c:pt idx="1">
                  <c:v>44955</c:v>
                </c:pt>
                <c:pt idx="2">
                  <c:v>45319</c:v>
                </c:pt>
                <c:pt idx="3">
                  <c:v>45683</c:v>
                </c:pt>
              </c:numCache>
            </c:numRef>
          </c:cat>
          <c:val>
            <c:numRef>
              <c:f>'DuPont Analysis'!$F$97:$I$97</c:f>
              <c:numCache>
                <c:formatCode>0.00%</c:formatCode>
                <c:ptCount val="4"/>
                <c:pt idx="0">
                  <c:v>0.30855874373098741</c:v>
                </c:pt>
                <c:pt idx="1">
                  <c:v>0.19599620471131207</c:v>
                </c:pt>
                <c:pt idx="2">
                  <c:v>0.60447105041623794</c:v>
                </c:pt>
                <c:pt idx="3">
                  <c:v>0.83759565553293591</c:v>
                </c:pt>
              </c:numCache>
            </c:numRef>
          </c:val>
          <c:extLst>
            <c:ext xmlns:c16="http://schemas.microsoft.com/office/drawing/2014/chart" uri="{C3380CC4-5D6E-409C-BE32-E72D297353CC}">
              <c16:uniqueId val="{00000006-8C8F-4DC9-B656-8F9152C5D1A8}"/>
            </c:ext>
          </c:extLst>
        </c:ser>
        <c:dLbls>
          <c:showLegendKey val="0"/>
          <c:showVal val="0"/>
          <c:showCatName val="0"/>
          <c:showSerName val="0"/>
          <c:showPercent val="0"/>
          <c:showBubbleSize val="0"/>
        </c:dLbls>
        <c:gapWidth val="249"/>
        <c:overlap val="-18"/>
        <c:axId val="1166126671"/>
        <c:axId val="1166135791"/>
      </c:barChart>
      <c:catAx>
        <c:axId val="1166126671"/>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7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66135791"/>
        <c:crosses val="autoZero"/>
        <c:auto val="0"/>
        <c:lblAlgn val="ctr"/>
        <c:lblOffset val="100"/>
        <c:noMultiLvlLbl val="0"/>
      </c:catAx>
      <c:valAx>
        <c:axId val="1166135791"/>
        <c:scaling>
          <c:orientation val="minMax"/>
        </c:scaling>
        <c:delete val="1"/>
        <c:axPos val="l"/>
        <c:numFmt formatCode="0.00%" sourceLinked="1"/>
        <c:majorTickMark val="none"/>
        <c:minorTickMark val="none"/>
        <c:tickLblPos val="nextTo"/>
        <c:crossAx val="11661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E0FFA7"/>
              </a:solidFill>
              <a:ln>
                <a:noFill/>
              </a:ln>
              <a:effectLst/>
            </c:spPr>
            <c:extLst>
              <c:ext xmlns:c16="http://schemas.microsoft.com/office/drawing/2014/chart" uri="{C3380CC4-5D6E-409C-BE32-E72D297353CC}">
                <c16:uniqueId val="{00000001-6E7F-47BC-96F5-1B2AA3CF0B42}"/>
              </c:ext>
            </c:extLst>
          </c:dPt>
          <c:dPt>
            <c:idx val="1"/>
            <c:invertIfNegative val="0"/>
            <c:bubble3D val="0"/>
            <c:spPr>
              <a:solidFill>
                <a:srgbClr val="D1FF7D"/>
              </a:solidFill>
              <a:ln>
                <a:noFill/>
              </a:ln>
              <a:effectLst/>
            </c:spPr>
            <c:extLst>
              <c:ext xmlns:c16="http://schemas.microsoft.com/office/drawing/2014/chart" uri="{C3380CC4-5D6E-409C-BE32-E72D297353CC}">
                <c16:uniqueId val="{00000003-6E7F-47BC-96F5-1B2AA3CF0B42}"/>
              </c:ext>
            </c:extLst>
          </c:dPt>
          <c:dPt>
            <c:idx val="2"/>
            <c:invertIfNegative val="0"/>
            <c:bubble3D val="0"/>
            <c:spPr>
              <a:solidFill>
                <a:srgbClr val="ADFF19"/>
              </a:solidFill>
              <a:ln>
                <a:noFill/>
              </a:ln>
              <a:effectLst/>
            </c:spPr>
            <c:extLst>
              <c:ext xmlns:c16="http://schemas.microsoft.com/office/drawing/2014/chart" uri="{C3380CC4-5D6E-409C-BE32-E72D297353CC}">
                <c16:uniqueId val="{00000005-6E7F-47BC-96F5-1B2AA3CF0B42}"/>
              </c:ext>
            </c:extLst>
          </c:dPt>
          <c:dPt>
            <c:idx val="3"/>
            <c:invertIfNegative val="0"/>
            <c:bubble3D val="0"/>
            <c:spPr>
              <a:solidFill>
                <a:srgbClr val="76B900"/>
              </a:solidFill>
              <a:ln>
                <a:noFill/>
              </a:ln>
              <a:effectLst/>
            </c:spPr>
            <c:extLst>
              <c:ext xmlns:c16="http://schemas.microsoft.com/office/drawing/2014/chart" uri="{C3380CC4-5D6E-409C-BE32-E72D297353CC}">
                <c16:uniqueId val="{00000006-6E7F-47BC-96F5-1B2AA3CF0B42}"/>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'DuPont Analysis'!$F$89:$I$89</c:f>
              <c:numCache>
                <c:formatCode>0.0\x</c:formatCode>
                <c:ptCount val="4"/>
                <c:pt idx="0">
                  <c:v>1.6774623606482013</c:v>
                </c:pt>
                <c:pt idx="1">
                  <c:v>1.7524890686264447</c:v>
                </c:pt>
                <c:pt idx="2">
                  <c:v>1.6427726301879255</c:v>
                </c:pt>
                <c:pt idx="3">
                  <c:v>1.4498916642819182</c:v>
                </c:pt>
              </c:numCache>
            </c:numRef>
          </c:val>
          <c:extLst>
            <c:ext xmlns:c16="http://schemas.microsoft.com/office/drawing/2014/chart" uri="{C3380CC4-5D6E-409C-BE32-E72D297353CC}">
              <c16:uniqueId val="{00000006-99A8-4F24-99C8-1AB4512D54D8}"/>
            </c:ext>
          </c:extLst>
        </c:ser>
        <c:dLbls>
          <c:showLegendKey val="0"/>
          <c:showVal val="0"/>
          <c:showCatName val="0"/>
          <c:showSerName val="0"/>
          <c:showPercent val="0"/>
          <c:showBubbleSize val="0"/>
        </c:dLbls>
        <c:gapWidth val="249"/>
        <c:overlap val="-18"/>
        <c:axId val="1166126671"/>
        <c:axId val="1166135791"/>
      </c:barChart>
      <c:catAx>
        <c:axId val="1166126671"/>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7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66135791"/>
        <c:crosses val="autoZero"/>
        <c:auto val="0"/>
        <c:lblAlgn val="ctr"/>
        <c:lblOffset val="100"/>
        <c:noMultiLvlLbl val="0"/>
      </c:catAx>
      <c:valAx>
        <c:axId val="1166135791"/>
        <c:scaling>
          <c:orientation val="minMax"/>
        </c:scaling>
        <c:delete val="1"/>
        <c:axPos val="l"/>
        <c:numFmt formatCode="0.0\x" sourceLinked="1"/>
        <c:majorTickMark val="none"/>
        <c:minorTickMark val="none"/>
        <c:tickLblPos val="nextTo"/>
        <c:crossAx val="11661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E0FFA7"/>
              </a:solidFill>
              <a:ln>
                <a:noFill/>
              </a:ln>
              <a:effectLst/>
            </c:spPr>
            <c:extLst>
              <c:ext xmlns:c16="http://schemas.microsoft.com/office/drawing/2014/chart" uri="{C3380CC4-5D6E-409C-BE32-E72D297353CC}">
                <c16:uniqueId val="{00000001-F75C-4C84-8C33-3F9E50E629BF}"/>
              </c:ext>
            </c:extLst>
          </c:dPt>
          <c:dPt>
            <c:idx val="1"/>
            <c:invertIfNegative val="0"/>
            <c:bubble3D val="0"/>
            <c:spPr>
              <a:solidFill>
                <a:srgbClr val="D1FF7D"/>
              </a:solidFill>
              <a:ln>
                <a:noFill/>
              </a:ln>
              <a:effectLst/>
            </c:spPr>
            <c:extLst>
              <c:ext xmlns:c16="http://schemas.microsoft.com/office/drawing/2014/chart" uri="{C3380CC4-5D6E-409C-BE32-E72D297353CC}">
                <c16:uniqueId val="{00000003-F75C-4C84-8C33-3F9E50E629BF}"/>
              </c:ext>
            </c:extLst>
          </c:dPt>
          <c:dPt>
            <c:idx val="2"/>
            <c:invertIfNegative val="0"/>
            <c:bubble3D val="0"/>
            <c:spPr>
              <a:solidFill>
                <a:srgbClr val="ADFF19"/>
              </a:solidFill>
              <a:ln>
                <a:noFill/>
              </a:ln>
              <a:effectLst/>
            </c:spPr>
            <c:extLst>
              <c:ext xmlns:c16="http://schemas.microsoft.com/office/drawing/2014/chart" uri="{C3380CC4-5D6E-409C-BE32-E72D297353CC}">
                <c16:uniqueId val="{00000005-F75C-4C84-8C33-3F9E50E629BF}"/>
              </c:ext>
            </c:extLst>
          </c:dPt>
          <c:dPt>
            <c:idx val="3"/>
            <c:invertIfNegative val="0"/>
            <c:bubble3D val="0"/>
            <c:spPr>
              <a:solidFill>
                <a:srgbClr val="76B900"/>
              </a:solidFill>
              <a:ln>
                <a:noFill/>
              </a:ln>
              <a:effectLst/>
            </c:spPr>
            <c:extLst>
              <c:ext xmlns:c16="http://schemas.microsoft.com/office/drawing/2014/chart" uri="{C3380CC4-5D6E-409C-BE32-E72D297353CC}">
                <c16:uniqueId val="{00000009-F75C-4C84-8C33-3F9E50E629BF}"/>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'Altman Z Score'!$F$72:$I$72</c:f>
              <c:numCache>
                <c:formatCode>mmm\-yy</c:formatCode>
                <c:ptCount val="4"/>
                <c:pt idx="0">
                  <c:v>44591</c:v>
                </c:pt>
                <c:pt idx="1">
                  <c:v>44955</c:v>
                </c:pt>
                <c:pt idx="2">
                  <c:v>45319</c:v>
                </c:pt>
                <c:pt idx="3">
                  <c:v>45683</c:v>
                </c:pt>
              </c:numCache>
            </c:numRef>
          </c:cat>
          <c:val>
            <c:numRef>
              <c:f>'Altman Z Score'!$F$75:$I$75</c:f>
              <c:numCache>
                <c:formatCode>0.00%</c:formatCode>
                <c:ptCount val="4"/>
                <c:pt idx="0">
                  <c:v>0.55432593296670962</c:v>
                </c:pt>
                <c:pt idx="1">
                  <c:v>0.4009033072701666</c:v>
                </c:pt>
                <c:pt idx="2">
                  <c:v>0.51293208373904575</c:v>
                </c:pt>
                <c:pt idx="3">
                  <c:v>0.55625845646544381</c:v>
                </c:pt>
              </c:numCache>
            </c:numRef>
          </c:val>
          <c:extLst>
            <c:ext xmlns:c16="http://schemas.microsoft.com/office/drawing/2014/chart" uri="{C3380CC4-5D6E-409C-BE32-E72D297353CC}">
              <c16:uniqueId val="{00000006-F75C-4C84-8C33-3F9E50E629BF}"/>
            </c:ext>
          </c:extLst>
        </c:ser>
        <c:dLbls>
          <c:showLegendKey val="0"/>
          <c:showVal val="0"/>
          <c:showCatName val="0"/>
          <c:showSerName val="0"/>
          <c:showPercent val="0"/>
          <c:showBubbleSize val="0"/>
        </c:dLbls>
        <c:gapWidth val="249"/>
        <c:overlap val="-18"/>
        <c:axId val="1166126671"/>
        <c:axId val="1166135791"/>
      </c:barChart>
      <c:catAx>
        <c:axId val="1166126671"/>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7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66135791"/>
        <c:crosses val="autoZero"/>
        <c:auto val="0"/>
        <c:lblAlgn val="ctr"/>
        <c:lblOffset val="100"/>
        <c:noMultiLvlLbl val="0"/>
      </c:catAx>
      <c:valAx>
        <c:axId val="1166135791"/>
        <c:scaling>
          <c:orientation val="minMax"/>
        </c:scaling>
        <c:delete val="1"/>
        <c:axPos val="l"/>
        <c:numFmt formatCode="0.00%" sourceLinked="1"/>
        <c:majorTickMark val="none"/>
        <c:minorTickMark val="none"/>
        <c:tickLblPos val="nextTo"/>
        <c:crossAx val="11661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E0FFA7"/>
              </a:solidFill>
              <a:ln>
                <a:noFill/>
              </a:ln>
              <a:effectLst/>
            </c:spPr>
            <c:extLst>
              <c:ext xmlns:c16="http://schemas.microsoft.com/office/drawing/2014/chart" uri="{C3380CC4-5D6E-409C-BE32-E72D297353CC}">
                <c16:uniqueId val="{00000004-71F1-4884-A12F-EB8250513496}"/>
              </c:ext>
            </c:extLst>
          </c:dPt>
          <c:dPt>
            <c:idx val="1"/>
            <c:invertIfNegative val="0"/>
            <c:bubble3D val="0"/>
            <c:spPr>
              <a:solidFill>
                <a:srgbClr val="D1FF7D"/>
              </a:solidFill>
              <a:ln>
                <a:noFill/>
              </a:ln>
              <a:effectLst/>
            </c:spPr>
            <c:extLst>
              <c:ext xmlns:c16="http://schemas.microsoft.com/office/drawing/2014/chart" uri="{C3380CC4-5D6E-409C-BE32-E72D297353CC}">
                <c16:uniqueId val="{00000003-71F1-4884-A12F-EB8250513496}"/>
              </c:ext>
            </c:extLst>
          </c:dPt>
          <c:dPt>
            <c:idx val="2"/>
            <c:invertIfNegative val="0"/>
            <c:bubble3D val="0"/>
            <c:spPr>
              <a:solidFill>
                <a:srgbClr val="ADFF19"/>
              </a:solidFill>
              <a:ln>
                <a:noFill/>
              </a:ln>
              <a:effectLst/>
            </c:spPr>
            <c:extLst>
              <c:ext xmlns:c16="http://schemas.microsoft.com/office/drawing/2014/chart" uri="{C3380CC4-5D6E-409C-BE32-E72D297353CC}">
                <c16:uniqueId val="{00000002-71F1-4884-A12F-EB8250513496}"/>
              </c:ext>
            </c:extLst>
          </c:dPt>
          <c:dPt>
            <c:idx val="3"/>
            <c:invertIfNegative val="0"/>
            <c:bubble3D val="0"/>
            <c:spPr>
              <a:solidFill>
                <a:srgbClr val="76B900"/>
              </a:solidFill>
              <a:ln>
                <a:noFill/>
              </a:ln>
              <a:effectLst/>
            </c:spPr>
            <c:extLst>
              <c:ext xmlns:c16="http://schemas.microsoft.com/office/drawing/2014/chart" uri="{C3380CC4-5D6E-409C-BE32-E72D297353CC}">
                <c16:uniqueId val="{00000001-71F1-4884-A12F-EB8250513496}"/>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'Altman Z Score'!$F$78:$I$78</c:f>
              <c:numCache>
                <c:formatCode>mmm\-yy</c:formatCode>
                <c:ptCount val="4"/>
                <c:pt idx="0">
                  <c:v>44591</c:v>
                </c:pt>
                <c:pt idx="1">
                  <c:v>44955</c:v>
                </c:pt>
                <c:pt idx="2">
                  <c:v>45319</c:v>
                </c:pt>
                <c:pt idx="3">
                  <c:v>45683</c:v>
                </c:pt>
              </c:numCache>
            </c:numRef>
          </c:cat>
          <c:val>
            <c:numRef>
              <c:f>'Altman Z Score'!$F$81:$I$81</c:f>
              <c:numCache>
                <c:formatCode>0.00%</c:formatCode>
                <c:ptCount val="4"/>
                <c:pt idx="0">
                  <c:v>0.3674157557652703</c:v>
                </c:pt>
                <c:pt idx="1">
                  <c:v>0.24697683453936187</c:v>
                </c:pt>
                <c:pt idx="2">
                  <c:v>0.4536422833495618</c:v>
                </c:pt>
                <c:pt idx="3">
                  <c:v>0.60965403535810614</c:v>
                </c:pt>
              </c:numCache>
            </c:numRef>
          </c:val>
          <c:extLst>
            <c:ext xmlns:c16="http://schemas.microsoft.com/office/drawing/2014/chart" uri="{C3380CC4-5D6E-409C-BE32-E72D297353CC}">
              <c16:uniqueId val="{00000000-71F1-4884-A12F-EB8250513496}"/>
            </c:ext>
          </c:extLst>
        </c:ser>
        <c:dLbls>
          <c:showLegendKey val="0"/>
          <c:showVal val="0"/>
          <c:showCatName val="0"/>
          <c:showSerName val="0"/>
          <c:showPercent val="0"/>
          <c:showBubbleSize val="0"/>
        </c:dLbls>
        <c:gapWidth val="249"/>
        <c:overlap val="-18"/>
        <c:axId val="1166126671"/>
        <c:axId val="1166135791"/>
      </c:barChart>
      <c:catAx>
        <c:axId val="1166126671"/>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7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66135791"/>
        <c:crosses val="autoZero"/>
        <c:auto val="0"/>
        <c:lblAlgn val="ctr"/>
        <c:lblOffset val="100"/>
        <c:noMultiLvlLbl val="0"/>
      </c:catAx>
      <c:valAx>
        <c:axId val="1166135791"/>
        <c:scaling>
          <c:orientation val="minMax"/>
        </c:scaling>
        <c:delete val="1"/>
        <c:axPos val="l"/>
        <c:numFmt formatCode="0.00%" sourceLinked="1"/>
        <c:majorTickMark val="none"/>
        <c:minorTickMark val="none"/>
        <c:tickLblPos val="nextTo"/>
        <c:crossAx val="11661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E0FFA7"/>
              </a:solidFill>
              <a:ln>
                <a:noFill/>
              </a:ln>
              <a:effectLst/>
            </c:spPr>
            <c:extLst>
              <c:ext xmlns:c16="http://schemas.microsoft.com/office/drawing/2014/chart" uri="{C3380CC4-5D6E-409C-BE32-E72D297353CC}">
                <c16:uniqueId val="{00000004-4856-4864-9CCE-DED9A111FC7B}"/>
              </c:ext>
            </c:extLst>
          </c:dPt>
          <c:dPt>
            <c:idx val="1"/>
            <c:invertIfNegative val="0"/>
            <c:bubble3D val="0"/>
            <c:spPr>
              <a:solidFill>
                <a:srgbClr val="D1FF7D"/>
              </a:solidFill>
              <a:ln>
                <a:noFill/>
              </a:ln>
              <a:effectLst/>
            </c:spPr>
            <c:extLst>
              <c:ext xmlns:c16="http://schemas.microsoft.com/office/drawing/2014/chart" uri="{C3380CC4-5D6E-409C-BE32-E72D297353CC}">
                <c16:uniqueId val="{00000003-4856-4864-9CCE-DED9A111FC7B}"/>
              </c:ext>
            </c:extLst>
          </c:dPt>
          <c:dPt>
            <c:idx val="2"/>
            <c:invertIfNegative val="0"/>
            <c:bubble3D val="0"/>
            <c:spPr>
              <a:solidFill>
                <a:srgbClr val="ADFF19"/>
              </a:solidFill>
              <a:ln>
                <a:noFill/>
              </a:ln>
              <a:effectLst/>
            </c:spPr>
            <c:extLst>
              <c:ext xmlns:c16="http://schemas.microsoft.com/office/drawing/2014/chart" uri="{C3380CC4-5D6E-409C-BE32-E72D297353CC}">
                <c16:uniqueId val="{00000002-4856-4864-9CCE-DED9A111FC7B}"/>
              </c:ext>
            </c:extLst>
          </c:dPt>
          <c:dPt>
            <c:idx val="3"/>
            <c:invertIfNegative val="0"/>
            <c:bubble3D val="0"/>
            <c:spPr>
              <a:solidFill>
                <a:srgbClr val="76B900"/>
              </a:solidFill>
              <a:ln>
                <a:noFill/>
              </a:ln>
              <a:effectLst/>
            </c:spPr>
            <c:extLst>
              <c:ext xmlns:c16="http://schemas.microsoft.com/office/drawing/2014/chart" uri="{C3380CC4-5D6E-409C-BE32-E72D297353CC}">
                <c16:uniqueId val="{00000001-4856-4864-9CCE-DED9A111FC7B}"/>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'Altman Z Score'!$F$84:$I$84</c:f>
              <c:numCache>
                <c:formatCode>mmm\-yy</c:formatCode>
                <c:ptCount val="4"/>
                <c:pt idx="0">
                  <c:v>44591</c:v>
                </c:pt>
                <c:pt idx="1">
                  <c:v>44955</c:v>
                </c:pt>
                <c:pt idx="2">
                  <c:v>45319</c:v>
                </c:pt>
                <c:pt idx="3">
                  <c:v>45683</c:v>
                </c:pt>
              </c:numCache>
            </c:numRef>
          </c:cat>
          <c:val>
            <c:numRef>
              <c:f>'Altman Z Score'!$F$87:$I$87</c:f>
              <c:numCache>
                <c:formatCode>0.00%</c:formatCode>
                <c:ptCount val="4"/>
                <c:pt idx="0">
                  <c:v>0.2871885396157241</c:v>
                </c:pt>
                <c:pt idx="1">
                  <c:v>0.219513379631878</c:v>
                </c:pt>
                <c:pt idx="2">
                  <c:v>0.56428006329113922</c:v>
                </c:pt>
                <c:pt idx="3">
                  <c:v>0.77767224308025917</c:v>
                </c:pt>
              </c:numCache>
            </c:numRef>
          </c:val>
          <c:extLst>
            <c:ext xmlns:c16="http://schemas.microsoft.com/office/drawing/2014/chart" uri="{C3380CC4-5D6E-409C-BE32-E72D297353CC}">
              <c16:uniqueId val="{00000000-4856-4864-9CCE-DED9A111FC7B}"/>
            </c:ext>
          </c:extLst>
        </c:ser>
        <c:dLbls>
          <c:showLegendKey val="0"/>
          <c:showVal val="0"/>
          <c:showCatName val="0"/>
          <c:showSerName val="0"/>
          <c:showPercent val="0"/>
          <c:showBubbleSize val="0"/>
        </c:dLbls>
        <c:gapWidth val="249"/>
        <c:overlap val="-18"/>
        <c:axId val="1166126671"/>
        <c:axId val="1166135791"/>
      </c:barChart>
      <c:catAx>
        <c:axId val="1166126671"/>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7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66135791"/>
        <c:crosses val="autoZero"/>
        <c:auto val="0"/>
        <c:lblAlgn val="ctr"/>
        <c:lblOffset val="100"/>
        <c:noMultiLvlLbl val="0"/>
      </c:catAx>
      <c:valAx>
        <c:axId val="1166135791"/>
        <c:scaling>
          <c:orientation val="minMax"/>
        </c:scaling>
        <c:delete val="1"/>
        <c:axPos val="l"/>
        <c:numFmt formatCode="0.00%" sourceLinked="1"/>
        <c:majorTickMark val="none"/>
        <c:minorTickMark val="none"/>
        <c:tickLblPos val="nextTo"/>
        <c:crossAx val="11661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2.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6</xdr:col>
      <xdr:colOff>535215</xdr:colOff>
      <xdr:row>5</xdr:row>
      <xdr:rowOff>71223</xdr:rowOff>
    </xdr:from>
    <xdr:to>
      <xdr:col>8</xdr:col>
      <xdr:colOff>641351</xdr:colOff>
      <xdr:row>5</xdr:row>
      <xdr:rowOff>363088</xdr:rowOff>
    </xdr:to>
    <xdr:pic>
      <xdr:nvPicPr>
        <xdr:cNvPr id="3" name="Picture 2" descr="undefined">
          <a:extLst>
            <a:ext uri="{FF2B5EF4-FFF2-40B4-BE49-F238E27FC236}">
              <a16:creationId xmlns:a16="http://schemas.microsoft.com/office/drawing/2014/main" id="{FE0C5605-4119-73B5-ABBE-65DF803BFA4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23215" y="252652"/>
          <a:ext cx="1593850" cy="2918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xdr:colOff>
      <xdr:row>21</xdr:row>
      <xdr:rowOff>134937</xdr:rowOff>
    </xdr:from>
    <xdr:to>
      <xdr:col>1</xdr:col>
      <xdr:colOff>2397125</xdr:colOff>
      <xdr:row>32</xdr:row>
      <xdr:rowOff>161924</xdr:rowOff>
    </xdr:to>
    <xdr:grpSp>
      <xdr:nvGrpSpPr>
        <xdr:cNvPr id="14" name="Group 13">
          <a:extLst>
            <a:ext uri="{FF2B5EF4-FFF2-40B4-BE49-F238E27FC236}">
              <a16:creationId xmlns:a16="http://schemas.microsoft.com/office/drawing/2014/main" id="{A99078C7-731F-631B-6E7A-7879AC133CB0}"/>
            </a:ext>
          </a:extLst>
        </xdr:cNvPr>
        <xdr:cNvGrpSpPr/>
      </xdr:nvGrpSpPr>
      <xdr:grpSpPr>
        <a:xfrm>
          <a:off x="165100" y="4002087"/>
          <a:ext cx="2359025" cy="2052637"/>
          <a:chOff x="228601" y="2976562"/>
          <a:chExt cx="2359025" cy="2035175"/>
        </a:xfrm>
      </xdr:grpSpPr>
      <xdr:graphicFrame macro="">
        <xdr:nvGraphicFramePr>
          <xdr:cNvPr id="5" name="Chart 4">
            <a:extLst>
              <a:ext uri="{FF2B5EF4-FFF2-40B4-BE49-F238E27FC236}">
                <a16:creationId xmlns:a16="http://schemas.microsoft.com/office/drawing/2014/main" id="{45116104-3EF5-E644-0D80-1AF88E11EFB0}"/>
              </a:ext>
            </a:extLst>
          </xdr:cNvPr>
          <xdr:cNvGraphicFramePr/>
        </xdr:nvGraphicFramePr>
        <xdr:xfrm>
          <a:off x="228601" y="3286125"/>
          <a:ext cx="2359025" cy="1725612"/>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1" name="TextBox 10">
            <a:extLst>
              <a:ext uri="{FF2B5EF4-FFF2-40B4-BE49-F238E27FC236}">
                <a16:creationId xmlns:a16="http://schemas.microsoft.com/office/drawing/2014/main" id="{C6BC2C66-1C7B-B375-815B-F36102AAF25C}"/>
              </a:ext>
            </a:extLst>
          </xdr:cNvPr>
          <xdr:cNvSpPr txBox="1"/>
        </xdr:nvSpPr>
        <xdr:spPr>
          <a:xfrm>
            <a:off x="595313" y="3055937"/>
            <a:ext cx="1698624" cy="206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76B900"/>
                </a:solidFill>
                <a:latin typeface="Calibri" panose="020F0502020204030204" pitchFamily="34" charset="0"/>
                <a:ea typeface="Calibri" panose="020F0502020204030204" pitchFamily="34" charset="0"/>
                <a:cs typeface="Calibri" panose="020F0502020204030204" pitchFamily="34" charset="0"/>
              </a:rPr>
              <a:t>Revenues (USD Millions)</a:t>
            </a:r>
          </a:p>
        </xdr:txBody>
      </xdr:sp>
      <xdr:cxnSp macro="">
        <xdr:nvCxnSpPr>
          <xdr:cNvPr id="13" name="Straight Connector 12">
            <a:extLst>
              <a:ext uri="{FF2B5EF4-FFF2-40B4-BE49-F238E27FC236}">
                <a16:creationId xmlns:a16="http://schemas.microsoft.com/office/drawing/2014/main" id="{E036E869-EE42-DC0C-0DDF-126B0ED06819}"/>
              </a:ext>
            </a:extLst>
          </xdr:cNvPr>
          <xdr:cNvCxnSpPr/>
        </xdr:nvCxnSpPr>
        <xdr:spPr>
          <a:xfrm>
            <a:off x="365126" y="2976562"/>
            <a:ext cx="2063750" cy="0"/>
          </a:xfrm>
          <a:prstGeom prst="line">
            <a:avLst/>
          </a:prstGeom>
          <a:ln w="12700">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2</xdr:col>
      <xdr:colOff>174625</xdr:colOff>
      <xdr:row>21</xdr:row>
      <xdr:rowOff>134938</xdr:rowOff>
    </xdr:from>
    <xdr:to>
      <xdr:col>5</xdr:col>
      <xdr:colOff>295275</xdr:colOff>
      <xdr:row>32</xdr:row>
      <xdr:rowOff>161925</xdr:rowOff>
    </xdr:to>
    <xdr:grpSp>
      <xdr:nvGrpSpPr>
        <xdr:cNvPr id="15" name="Group 14">
          <a:extLst>
            <a:ext uri="{FF2B5EF4-FFF2-40B4-BE49-F238E27FC236}">
              <a16:creationId xmlns:a16="http://schemas.microsoft.com/office/drawing/2014/main" id="{DE98FAB7-FC2E-4CA1-8715-192E56689A27}"/>
            </a:ext>
          </a:extLst>
        </xdr:cNvPr>
        <xdr:cNvGrpSpPr/>
      </xdr:nvGrpSpPr>
      <xdr:grpSpPr>
        <a:xfrm>
          <a:off x="2790825" y="4002088"/>
          <a:ext cx="2349500" cy="2052637"/>
          <a:chOff x="228601" y="2976562"/>
          <a:chExt cx="2359025" cy="2035175"/>
        </a:xfrm>
      </xdr:grpSpPr>
      <xdr:graphicFrame macro="">
        <xdr:nvGraphicFramePr>
          <xdr:cNvPr id="16" name="Chart 15">
            <a:extLst>
              <a:ext uri="{FF2B5EF4-FFF2-40B4-BE49-F238E27FC236}">
                <a16:creationId xmlns:a16="http://schemas.microsoft.com/office/drawing/2014/main" id="{B850078F-CADF-8D7D-0037-84D9493C7DE7}"/>
              </a:ext>
            </a:extLst>
          </xdr:cNvPr>
          <xdr:cNvGraphicFramePr/>
        </xdr:nvGraphicFramePr>
        <xdr:xfrm>
          <a:off x="228601" y="3286125"/>
          <a:ext cx="2359025" cy="1725612"/>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7" name="TextBox 16">
            <a:extLst>
              <a:ext uri="{FF2B5EF4-FFF2-40B4-BE49-F238E27FC236}">
                <a16:creationId xmlns:a16="http://schemas.microsoft.com/office/drawing/2014/main" id="{DCCC6FFF-3039-38BE-4BB1-727B5D47FC46}"/>
              </a:ext>
            </a:extLst>
          </xdr:cNvPr>
          <xdr:cNvSpPr txBox="1"/>
        </xdr:nvSpPr>
        <xdr:spPr>
          <a:xfrm>
            <a:off x="595313" y="3055937"/>
            <a:ext cx="1698624" cy="206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76B900"/>
                </a:solidFill>
                <a:latin typeface="Calibri" panose="020F0502020204030204" pitchFamily="34" charset="0"/>
                <a:ea typeface="Calibri" panose="020F0502020204030204" pitchFamily="34" charset="0"/>
                <a:cs typeface="Calibri" panose="020F0502020204030204" pitchFamily="34" charset="0"/>
              </a:rPr>
              <a:t>Net</a:t>
            </a:r>
            <a:r>
              <a:rPr lang="en-US" sz="1050" b="1" baseline="0">
                <a:solidFill>
                  <a:srgbClr val="76B900"/>
                </a:solidFill>
                <a:latin typeface="Calibri" panose="020F0502020204030204" pitchFamily="34" charset="0"/>
                <a:ea typeface="Calibri" panose="020F0502020204030204" pitchFamily="34" charset="0"/>
                <a:cs typeface="Calibri" panose="020F0502020204030204" pitchFamily="34" charset="0"/>
              </a:rPr>
              <a:t> Profit</a:t>
            </a:r>
            <a:r>
              <a:rPr lang="en-US" sz="1050" b="1">
                <a:solidFill>
                  <a:srgbClr val="76B900"/>
                </a:solidFill>
                <a:latin typeface="Calibri" panose="020F0502020204030204" pitchFamily="34" charset="0"/>
                <a:ea typeface="Calibri" panose="020F0502020204030204" pitchFamily="34" charset="0"/>
                <a:cs typeface="Calibri" panose="020F0502020204030204" pitchFamily="34" charset="0"/>
              </a:rPr>
              <a:t> (USD Millions)</a:t>
            </a:r>
          </a:p>
        </xdr:txBody>
      </xdr:sp>
      <xdr:cxnSp macro="">
        <xdr:nvCxnSpPr>
          <xdr:cNvPr id="18" name="Straight Connector 17">
            <a:extLst>
              <a:ext uri="{FF2B5EF4-FFF2-40B4-BE49-F238E27FC236}">
                <a16:creationId xmlns:a16="http://schemas.microsoft.com/office/drawing/2014/main" id="{7A7CBEE9-D5B1-2A4D-9EDF-8376280C520B}"/>
              </a:ext>
            </a:extLst>
          </xdr:cNvPr>
          <xdr:cNvCxnSpPr/>
        </xdr:nvCxnSpPr>
        <xdr:spPr>
          <a:xfrm>
            <a:off x="365126" y="2976562"/>
            <a:ext cx="2063750" cy="0"/>
          </a:xfrm>
          <a:prstGeom prst="line">
            <a:avLst/>
          </a:prstGeom>
          <a:ln w="12700">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5</xdr:col>
      <xdr:colOff>658811</xdr:colOff>
      <xdr:row>21</xdr:row>
      <xdr:rowOff>142876</xdr:rowOff>
    </xdr:from>
    <xdr:to>
      <xdr:col>9</xdr:col>
      <xdr:colOff>39687</xdr:colOff>
      <xdr:row>32</xdr:row>
      <xdr:rowOff>169863</xdr:rowOff>
    </xdr:to>
    <xdr:grpSp>
      <xdr:nvGrpSpPr>
        <xdr:cNvPr id="19" name="Group 18">
          <a:extLst>
            <a:ext uri="{FF2B5EF4-FFF2-40B4-BE49-F238E27FC236}">
              <a16:creationId xmlns:a16="http://schemas.microsoft.com/office/drawing/2014/main" id="{E14998B4-9601-4471-AD2E-889074B1617A}"/>
            </a:ext>
          </a:extLst>
        </xdr:cNvPr>
        <xdr:cNvGrpSpPr/>
      </xdr:nvGrpSpPr>
      <xdr:grpSpPr>
        <a:xfrm>
          <a:off x="5503861" y="4010026"/>
          <a:ext cx="2352676" cy="2052637"/>
          <a:chOff x="228601" y="2976562"/>
          <a:chExt cx="2365376" cy="2035175"/>
        </a:xfrm>
      </xdr:grpSpPr>
      <xdr:graphicFrame macro="">
        <xdr:nvGraphicFramePr>
          <xdr:cNvPr id="20" name="Chart 19">
            <a:extLst>
              <a:ext uri="{FF2B5EF4-FFF2-40B4-BE49-F238E27FC236}">
                <a16:creationId xmlns:a16="http://schemas.microsoft.com/office/drawing/2014/main" id="{B721D70E-3A36-170F-D171-7D03A98C11AD}"/>
              </a:ext>
            </a:extLst>
          </xdr:cNvPr>
          <xdr:cNvGraphicFramePr/>
        </xdr:nvGraphicFramePr>
        <xdr:xfrm>
          <a:off x="228601" y="3286125"/>
          <a:ext cx="2359025" cy="1725612"/>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1" name="TextBox 20">
            <a:extLst>
              <a:ext uri="{FF2B5EF4-FFF2-40B4-BE49-F238E27FC236}">
                <a16:creationId xmlns:a16="http://schemas.microsoft.com/office/drawing/2014/main" id="{56F1A52B-16F1-C0D7-1CFB-6317F34FADCD}"/>
              </a:ext>
            </a:extLst>
          </xdr:cNvPr>
          <xdr:cNvSpPr txBox="1"/>
        </xdr:nvSpPr>
        <xdr:spPr>
          <a:xfrm>
            <a:off x="341312" y="3040061"/>
            <a:ext cx="2252665" cy="2143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76B900"/>
                </a:solidFill>
                <a:latin typeface="Calibri" panose="020F0502020204030204" pitchFamily="34" charset="0"/>
                <a:ea typeface="Calibri" panose="020F0502020204030204" pitchFamily="34" charset="0"/>
                <a:cs typeface="Calibri" panose="020F0502020204030204" pitchFamily="34" charset="0"/>
              </a:rPr>
              <a:t>Average Total</a:t>
            </a:r>
            <a:r>
              <a:rPr lang="en-US" sz="1050" b="1" baseline="0">
                <a:solidFill>
                  <a:srgbClr val="76B900"/>
                </a:solidFill>
                <a:latin typeface="Calibri" panose="020F0502020204030204" pitchFamily="34" charset="0"/>
                <a:ea typeface="Calibri" panose="020F0502020204030204" pitchFamily="34" charset="0"/>
                <a:cs typeface="Calibri" panose="020F0502020204030204" pitchFamily="34" charset="0"/>
              </a:rPr>
              <a:t> Assets</a:t>
            </a:r>
            <a:r>
              <a:rPr lang="en-US" sz="1050" b="1">
                <a:solidFill>
                  <a:srgbClr val="76B900"/>
                </a:solidFill>
                <a:latin typeface="Calibri" panose="020F0502020204030204" pitchFamily="34" charset="0"/>
                <a:ea typeface="Calibri" panose="020F0502020204030204" pitchFamily="34" charset="0"/>
                <a:cs typeface="Calibri" panose="020F0502020204030204" pitchFamily="34" charset="0"/>
              </a:rPr>
              <a:t> (USD Millions)</a:t>
            </a:r>
          </a:p>
        </xdr:txBody>
      </xdr:sp>
      <xdr:cxnSp macro="">
        <xdr:nvCxnSpPr>
          <xdr:cNvPr id="22" name="Straight Connector 21">
            <a:extLst>
              <a:ext uri="{FF2B5EF4-FFF2-40B4-BE49-F238E27FC236}">
                <a16:creationId xmlns:a16="http://schemas.microsoft.com/office/drawing/2014/main" id="{E30B9255-6309-A21F-CD00-55E916A5CD7E}"/>
              </a:ext>
            </a:extLst>
          </xdr:cNvPr>
          <xdr:cNvCxnSpPr/>
        </xdr:nvCxnSpPr>
        <xdr:spPr>
          <a:xfrm>
            <a:off x="365126" y="2976562"/>
            <a:ext cx="2063750" cy="0"/>
          </a:xfrm>
          <a:prstGeom prst="line">
            <a:avLst/>
          </a:prstGeom>
          <a:ln w="12700">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xdr:col>
      <xdr:colOff>39687</xdr:colOff>
      <xdr:row>35</xdr:row>
      <xdr:rowOff>55562</xdr:rowOff>
    </xdr:from>
    <xdr:to>
      <xdr:col>1</xdr:col>
      <xdr:colOff>2398712</xdr:colOff>
      <xdr:row>46</xdr:row>
      <xdr:rowOff>82549</xdr:rowOff>
    </xdr:to>
    <xdr:grpSp>
      <xdr:nvGrpSpPr>
        <xdr:cNvPr id="23" name="Group 22">
          <a:extLst>
            <a:ext uri="{FF2B5EF4-FFF2-40B4-BE49-F238E27FC236}">
              <a16:creationId xmlns:a16="http://schemas.microsoft.com/office/drawing/2014/main" id="{A9AA6270-A89F-406C-9878-68BCB395213F}"/>
            </a:ext>
          </a:extLst>
        </xdr:cNvPr>
        <xdr:cNvGrpSpPr/>
      </xdr:nvGrpSpPr>
      <xdr:grpSpPr>
        <a:xfrm>
          <a:off x="166687" y="6500812"/>
          <a:ext cx="2359025" cy="2052637"/>
          <a:chOff x="228601" y="2976562"/>
          <a:chExt cx="2359025" cy="2035175"/>
        </a:xfrm>
      </xdr:grpSpPr>
      <xdr:graphicFrame macro="">
        <xdr:nvGraphicFramePr>
          <xdr:cNvPr id="24" name="Chart 23">
            <a:extLst>
              <a:ext uri="{FF2B5EF4-FFF2-40B4-BE49-F238E27FC236}">
                <a16:creationId xmlns:a16="http://schemas.microsoft.com/office/drawing/2014/main" id="{C259D09C-94D0-303D-915E-670EA99654D2}"/>
              </a:ext>
            </a:extLst>
          </xdr:cNvPr>
          <xdr:cNvGraphicFramePr/>
        </xdr:nvGraphicFramePr>
        <xdr:xfrm>
          <a:off x="228601" y="3286125"/>
          <a:ext cx="2359025" cy="1725612"/>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5" name="TextBox 24">
            <a:extLst>
              <a:ext uri="{FF2B5EF4-FFF2-40B4-BE49-F238E27FC236}">
                <a16:creationId xmlns:a16="http://schemas.microsoft.com/office/drawing/2014/main" id="{C38BD009-63A6-815E-DFEC-9CA51F4EBEAE}"/>
              </a:ext>
            </a:extLst>
          </xdr:cNvPr>
          <xdr:cNvSpPr txBox="1"/>
        </xdr:nvSpPr>
        <xdr:spPr>
          <a:xfrm>
            <a:off x="738187" y="3063877"/>
            <a:ext cx="1331914" cy="3333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76B900"/>
                </a:solidFill>
                <a:latin typeface="Calibri" panose="020F0502020204030204" pitchFamily="34" charset="0"/>
                <a:ea typeface="Calibri" panose="020F0502020204030204" pitchFamily="34" charset="0"/>
                <a:cs typeface="Calibri" panose="020F0502020204030204" pitchFamily="34" charset="0"/>
              </a:rPr>
              <a:t>Return</a:t>
            </a:r>
            <a:r>
              <a:rPr lang="en-US" sz="1050" b="1" baseline="0">
                <a:solidFill>
                  <a:srgbClr val="76B900"/>
                </a:solidFill>
                <a:latin typeface="Calibri" panose="020F0502020204030204" pitchFamily="34" charset="0"/>
                <a:ea typeface="Calibri" panose="020F0502020204030204" pitchFamily="34" charset="0"/>
                <a:cs typeface="Calibri" panose="020F0502020204030204" pitchFamily="34" charset="0"/>
              </a:rPr>
              <a:t> on Equity (%)</a:t>
            </a:r>
            <a:r>
              <a:rPr lang="en-US" sz="1050" b="1">
                <a:solidFill>
                  <a:srgbClr val="76B900"/>
                </a:solidFill>
                <a:latin typeface="Calibri" panose="020F0502020204030204" pitchFamily="34" charset="0"/>
                <a:ea typeface="Calibri" panose="020F0502020204030204" pitchFamily="34" charset="0"/>
                <a:cs typeface="Calibri" panose="020F0502020204030204" pitchFamily="34" charset="0"/>
              </a:rPr>
              <a:t> </a:t>
            </a:r>
          </a:p>
        </xdr:txBody>
      </xdr:sp>
      <xdr:cxnSp macro="">
        <xdr:nvCxnSpPr>
          <xdr:cNvPr id="26" name="Straight Connector 25">
            <a:extLst>
              <a:ext uri="{FF2B5EF4-FFF2-40B4-BE49-F238E27FC236}">
                <a16:creationId xmlns:a16="http://schemas.microsoft.com/office/drawing/2014/main" id="{B192476C-E566-68B8-11C7-B237EA239D89}"/>
              </a:ext>
            </a:extLst>
          </xdr:cNvPr>
          <xdr:cNvCxnSpPr/>
        </xdr:nvCxnSpPr>
        <xdr:spPr>
          <a:xfrm>
            <a:off x="365126" y="2976562"/>
            <a:ext cx="2063750" cy="0"/>
          </a:xfrm>
          <a:prstGeom prst="line">
            <a:avLst/>
          </a:prstGeom>
          <a:ln w="12700">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2</xdr:col>
      <xdr:colOff>182563</xdr:colOff>
      <xdr:row>35</xdr:row>
      <xdr:rowOff>39688</xdr:rowOff>
    </xdr:from>
    <xdr:to>
      <xdr:col>5</xdr:col>
      <xdr:colOff>303213</xdr:colOff>
      <xdr:row>46</xdr:row>
      <xdr:rowOff>66675</xdr:rowOff>
    </xdr:to>
    <xdr:grpSp>
      <xdr:nvGrpSpPr>
        <xdr:cNvPr id="27" name="Group 26">
          <a:extLst>
            <a:ext uri="{FF2B5EF4-FFF2-40B4-BE49-F238E27FC236}">
              <a16:creationId xmlns:a16="http://schemas.microsoft.com/office/drawing/2014/main" id="{2FB0FC20-1518-4AB9-B6F2-61DEEE8B86B3}"/>
            </a:ext>
          </a:extLst>
        </xdr:cNvPr>
        <xdr:cNvGrpSpPr/>
      </xdr:nvGrpSpPr>
      <xdr:grpSpPr>
        <a:xfrm>
          <a:off x="2798763" y="6484938"/>
          <a:ext cx="2349500" cy="2052637"/>
          <a:chOff x="228601" y="2976562"/>
          <a:chExt cx="2359025" cy="2035175"/>
        </a:xfrm>
      </xdr:grpSpPr>
      <xdr:graphicFrame macro="">
        <xdr:nvGraphicFramePr>
          <xdr:cNvPr id="28" name="Chart 27">
            <a:extLst>
              <a:ext uri="{FF2B5EF4-FFF2-40B4-BE49-F238E27FC236}">
                <a16:creationId xmlns:a16="http://schemas.microsoft.com/office/drawing/2014/main" id="{A662A1E3-1621-6081-D0EE-5D9993DE7A9B}"/>
              </a:ext>
            </a:extLst>
          </xdr:cNvPr>
          <xdr:cNvGraphicFramePr/>
        </xdr:nvGraphicFramePr>
        <xdr:xfrm>
          <a:off x="228601" y="3286125"/>
          <a:ext cx="2359025" cy="1725612"/>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9" name="TextBox 28">
            <a:extLst>
              <a:ext uri="{FF2B5EF4-FFF2-40B4-BE49-F238E27FC236}">
                <a16:creationId xmlns:a16="http://schemas.microsoft.com/office/drawing/2014/main" id="{7FE87815-8928-B49C-8C41-9043E307BBDC}"/>
              </a:ext>
            </a:extLst>
          </xdr:cNvPr>
          <xdr:cNvSpPr txBox="1"/>
        </xdr:nvSpPr>
        <xdr:spPr>
          <a:xfrm>
            <a:off x="765794" y="3084525"/>
            <a:ext cx="1353187" cy="1988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76B900"/>
                </a:solidFill>
                <a:latin typeface="Calibri" panose="020F0502020204030204" pitchFamily="34" charset="0"/>
                <a:ea typeface="Calibri" panose="020F0502020204030204" pitchFamily="34" charset="0"/>
                <a:cs typeface="Calibri" panose="020F0502020204030204" pitchFamily="34" charset="0"/>
              </a:rPr>
              <a:t>Return on Asset (%)</a:t>
            </a:r>
          </a:p>
        </xdr:txBody>
      </xdr:sp>
      <xdr:cxnSp macro="">
        <xdr:nvCxnSpPr>
          <xdr:cNvPr id="30" name="Straight Connector 29">
            <a:extLst>
              <a:ext uri="{FF2B5EF4-FFF2-40B4-BE49-F238E27FC236}">
                <a16:creationId xmlns:a16="http://schemas.microsoft.com/office/drawing/2014/main" id="{295C2AD2-55BD-F961-8219-380FBDFDDE6F}"/>
              </a:ext>
            </a:extLst>
          </xdr:cNvPr>
          <xdr:cNvCxnSpPr/>
        </xdr:nvCxnSpPr>
        <xdr:spPr>
          <a:xfrm>
            <a:off x="365126" y="2976562"/>
            <a:ext cx="2063750" cy="0"/>
          </a:xfrm>
          <a:prstGeom prst="line">
            <a:avLst/>
          </a:prstGeom>
          <a:ln w="12700">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5</xdr:col>
      <xdr:colOff>666750</xdr:colOff>
      <xdr:row>35</xdr:row>
      <xdr:rowOff>23812</xdr:rowOff>
    </xdr:from>
    <xdr:to>
      <xdr:col>9</xdr:col>
      <xdr:colOff>41275</xdr:colOff>
      <xdr:row>46</xdr:row>
      <xdr:rowOff>50799</xdr:rowOff>
    </xdr:to>
    <xdr:grpSp>
      <xdr:nvGrpSpPr>
        <xdr:cNvPr id="31" name="Group 30">
          <a:extLst>
            <a:ext uri="{FF2B5EF4-FFF2-40B4-BE49-F238E27FC236}">
              <a16:creationId xmlns:a16="http://schemas.microsoft.com/office/drawing/2014/main" id="{74EC26EF-CD38-4789-93D8-2B32B91AF7CC}"/>
            </a:ext>
          </a:extLst>
        </xdr:cNvPr>
        <xdr:cNvGrpSpPr/>
      </xdr:nvGrpSpPr>
      <xdr:grpSpPr>
        <a:xfrm>
          <a:off x="5511800" y="6469062"/>
          <a:ext cx="2346325" cy="2052637"/>
          <a:chOff x="228601" y="2976562"/>
          <a:chExt cx="2359025" cy="2035175"/>
        </a:xfrm>
      </xdr:grpSpPr>
      <xdr:graphicFrame macro="">
        <xdr:nvGraphicFramePr>
          <xdr:cNvPr id="32" name="Chart 31">
            <a:extLst>
              <a:ext uri="{FF2B5EF4-FFF2-40B4-BE49-F238E27FC236}">
                <a16:creationId xmlns:a16="http://schemas.microsoft.com/office/drawing/2014/main" id="{B85BE098-935A-02B9-5164-6F6BA5F1C72C}"/>
              </a:ext>
            </a:extLst>
          </xdr:cNvPr>
          <xdr:cNvGraphicFramePr/>
        </xdr:nvGraphicFramePr>
        <xdr:xfrm>
          <a:off x="228601" y="3286125"/>
          <a:ext cx="2359025" cy="1725612"/>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33" name="TextBox 32">
            <a:extLst>
              <a:ext uri="{FF2B5EF4-FFF2-40B4-BE49-F238E27FC236}">
                <a16:creationId xmlns:a16="http://schemas.microsoft.com/office/drawing/2014/main" id="{EE61CE35-05C7-63A9-04E1-08B5FC1C5A1E}"/>
              </a:ext>
            </a:extLst>
          </xdr:cNvPr>
          <xdr:cNvSpPr txBox="1"/>
        </xdr:nvSpPr>
        <xdr:spPr>
          <a:xfrm>
            <a:off x="773300" y="3051173"/>
            <a:ext cx="1238721" cy="1900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76B900"/>
                </a:solidFill>
                <a:latin typeface="Calibri" panose="020F0502020204030204" pitchFamily="34" charset="0"/>
                <a:ea typeface="Calibri" panose="020F0502020204030204" pitchFamily="34" charset="0"/>
                <a:cs typeface="Calibri" panose="020F0502020204030204" pitchFamily="34" charset="0"/>
              </a:rPr>
              <a:t>Financial Leverage</a:t>
            </a:r>
          </a:p>
        </xdr:txBody>
      </xdr:sp>
      <xdr:cxnSp macro="">
        <xdr:nvCxnSpPr>
          <xdr:cNvPr id="34" name="Straight Connector 33">
            <a:extLst>
              <a:ext uri="{FF2B5EF4-FFF2-40B4-BE49-F238E27FC236}">
                <a16:creationId xmlns:a16="http://schemas.microsoft.com/office/drawing/2014/main" id="{D6C488A2-53DE-548A-F1F2-3C9D05520FCB}"/>
              </a:ext>
            </a:extLst>
          </xdr:cNvPr>
          <xdr:cNvCxnSpPr/>
        </xdr:nvCxnSpPr>
        <xdr:spPr>
          <a:xfrm>
            <a:off x="365126" y="2976562"/>
            <a:ext cx="2063750" cy="0"/>
          </a:xfrm>
          <a:prstGeom prst="line">
            <a:avLst/>
          </a:prstGeom>
          <a:ln w="12700">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xdr:col>
      <xdr:colOff>76201</xdr:colOff>
      <xdr:row>47</xdr:row>
      <xdr:rowOff>82550</xdr:rowOff>
    </xdr:from>
    <xdr:to>
      <xdr:col>8</xdr:col>
      <xdr:colOff>590550</xdr:colOff>
      <xdr:row>63</xdr:row>
      <xdr:rowOff>127000</xdr:rowOff>
    </xdr:to>
    <xdr:sp macro="" textlink="">
      <xdr:nvSpPr>
        <xdr:cNvPr id="35" name="TextBox 34">
          <a:extLst>
            <a:ext uri="{FF2B5EF4-FFF2-40B4-BE49-F238E27FC236}">
              <a16:creationId xmlns:a16="http://schemas.microsoft.com/office/drawing/2014/main" id="{FF4C8D50-06E8-FA7E-45CE-9E3B1CC56214}"/>
            </a:ext>
          </a:extLst>
        </xdr:cNvPr>
        <xdr:cNvSpPr txBox="1"/>
      </xdr:nvSpPr>
      <xdr:spPr>
        <a:xfrm>
          <a:off x="203201" y="8737600"/>
          <a:ext cx="7461249" cy="299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76B900"/>
              </a:solidFill>
              <a:latin typeface="Calibri" panose="020F0502020204030204" pitchFamily="34" charset="0"/>
              <a:ea typeface="Calibri" panose="020F0502020204030204" pitchFamily="34" charset="0"/>
              <a:cs typeface="Calibri" panose="020F0502020204030204" pitchFamily="34" charset="0"/>
            </a:rPr>
            <a:t>Recent Updates</a:t>
          </a:r>
        </a:p>
        <a:p>
          <a:endParaRPr lang="en-US" sz="500" b="1">
            <a:solidFill>
              <a:srgbClr val="76B900"/>
            </a:solidFill>
            <a:latin typeface="Calibri" panose="020F0502020204030204" pitchFamily="34" charset="0"/>
            <a:ea typeface="Calibri" panose="020F0502020204030204" pitchFamily="34" charset="0"/>
            <a:cs typeface="Calibri" panose="020F0502020204030204" pitchFamily="34" charset="0"/>
          </a:endParaRPr>
        </a:p>
        <a:p>
          <a:pPr marL="171450" indent="-171450">
            <a:buFont typeface="Arial" panose="020B0604020202020204" pitchFamily="34" charset="0"/>
            <a:buChar char="•"/>
          </a:pPr>
          <a:r>
            <a:rPr lang="en-US">
              <a:latin typeface="Calibri" panose="020F0502020204030204" pitchFamily="34" charset="0"/>
              <a:ea typeface="Calibri" panose="020F0502020204030204" pitchFamily="34" charset="0"/>
              <a:cs typeface="Calibri" panose="020F0502020204030204" pitchFamily="34" charset="0"/>
            </a:rPr>
            <a:t>CEO Jensen Huang has been touring Europe (London, Paris, Berlin), advocating for “sovereign AI”—national AI infrastructure to reduce dependency on U.S. cloud giants.</a:t>
          </a:r>
        </a:p>
        <a:p>
          <a:pPr marL="171450" indent="-171450">
            <a:buFont typeface="Arial" panose="020B0604020202020204" pitchFamily="34" charset="0"/>
            <a:buChar char="•"/>
          </a:pPr>
          <a:r>
            <a:rPr lang="en-US">
              <a:latin typeface="Calibri" panose="020F0502020204030204" pitchFamily="34" charset="0"/>
              <a:ea typeface="Calibri" panose="020F0502020204030204" pitchFamily="34" charset="0"/>
              <a:cs typeface="Calibri" panose="020F0502020204030204" pitchFamily="34" charset="0"/>
            </a:rPr>
            <a:t>New strategic partnerships include Deutsche Telekom and French startup Mistral, alongside backing from EU leaders (e.g., £1 bln from the UK, €20 bln EU initiative).</a:t>
          </a:r>
        </a:p>
        <a:p>
          <a:pPr marL="171450" indent="-171450">
            <a:buFont typeface="Arial" panose="020B0604020202020204" pitchFamily="34" charset="0"/>
            <a:buChar char="•"/>
          </a:pPr>
          <a:r>
            <a:rPr lang="en-US">
              <a:latin typeface="Calibri" panose="020F0502020204030204" pitchFamily="34" charset="0"/>
              <a:ea typeface="Calibri" panose="020F0502020204030204" pitchFamily="34" charset="0"/>
              <a:cs typeface="Calibri" panose="020F0502020204030204" pitchFamily="34" charset="0"/>
            </a:rPr>
            <a:t>Oppenheimer estimates the global sovereign AI opportunity at ~$1.5 trillion, with Europe accounting for ~$120 billion. Nvidia’s stock ticked higher (~2%) on the news.</a:t>
          </a:r>
        </a:p>
        <a:p>
          <a:pPr marL="171450" indent="-171450">
            <a:buFont typeface="Arial" panose="020B0604020202020204" pitchFamily="34" charset="0"/>
            <a:buChar char="•"/>
          </a:pPr>
          <a:r>
            <a:rPr lang="en-US">
              <a:latin typeface="Calibri" panose="020F0502020204030204" pitchFamily="34" charset="0"/>
              <a:ea typeface="Calibri" panose="020F0502020204030204" pitchFamily="34" charset="0"/>
              <a:cs typeface="Calibri" panose="020F0502020204030204" pitchFamily="34" charset="0"/>
            </a:rPr>
            <a:t>Nvidia will attend the China International Supply Chain Expo (July 16–20) to maintain engagement despite export restrictions.</a:t>
          </a:r>
        </a:p>
        <a:p>
          <a:pPr marL="171450" indent="-171450">
            <a:buFont typeface="Arial" panose="020B0604020202020204" pitchFamily="34" charset="0"/>
            <a:buChar char="•"/>
          </a:pPr>
          <a:r>
            <a:rPr lang="en-US">
              <a:latin typeface="Calibri" panose="020F0502020204030204" pitchFamily="34" charset="0"/>
              <a:ea typeface="Calibri" panose="020F0502020204030204" pitchFamily="34" charset="0"/>
              <a:cs typeface="Calibri" panose="020F0502020204030204" pitchFamily="34" charset="0"/>
            </a:rPr>
            <a:t>The company is preparing a lower-cost, Blackwell-based chip for China (~$6.5K–$8K), replacing the H20 model, to comply with U.S. export rules.</a:t>
          </a:r>
        </a:p>
        <a:p>
          <a:pPr marL="171450" indent="-171450">
            <a:buFont typeface="Arial" panose="020B0604020202020204" pitchFamily="34" charset="0"/>
            <a:buChar char="•"/>
          </a:pPr>
          <a:r>
            <a:rPr lang="en-US">
              <a:latin typeface="Calibri" panose="020F0502020204030204" pitchFamily="34" charset="0"/>
              <a:ea typeface="Calibri" panose="020F0502020204030204" pitchFamily="34" charset="0"/>
              <a:cs typeface="Calibri" panose="020F0502020204030204" pitchFamily="34" charset="0"/>
            </a:rPr>
            <a:t>It will also exclude China from future financial forecasts due to uncertainties, citing substantial revenue impacts from export curbs.</a:t>
          </a:r>
        </a:p>
        <a:p>
          <a:pPr marL="171450" indent="-171450">
            <a:buFont typeface="Arial" panose="020B0604020202020204" pitchFamily="34" charset="0"/>
            <a:buChar char="•"/>
          </a:pPr>
          <a:r>
            <a:rPr lang="en-US">
              <a:latin typeface="Calibri" panose="020F0502020204030204" pitchFamily="34" charset="0"/>
              <a:ea typeface="Calibri" panose="020F0502020204030204" pitchFamily="34" charset="0"/>
              <a:cs typeface="Calibri" panose="020F0502020204030204" pitchFamily="34" charset="0"/>
            </a:rPr>
            <a:t>Huang described quantum computing as an “inflection point” at VivaTech and highlighted growing commercial interest.</a:t>
          </a:r>
        </a:p>
        <a:p>
          <a:pPr marL="171450" indent="-171450">
            <a:buFont typeface="Arial" panose="020B0604020202020204" pitchFamily="34" charset="0"/>
            <a:buChar char="•"/>
          </a:pPr>
          <a:r>
            <a:rPr lang="en-US">
              <a:latin typeface="Calibri" panose="020F0502020204030204" pitchFamily="34" charset="0"/>
              <a:ea typeface="Calibri" panose="020F0502020204030204" pitchFamily="34" charset="0"/>
              <a:cs typeface="Calibri" panose="020F0502020204030204" pitchFamily="34" charset="0"/>
            </a:rPr>
            <a:t>Nvidia continues advancing GPU architecture: Rubin (2026), Rubin Ultra (2027), Feynman (2028).</a:t>
          </a:r>
        </a:p>
        <a:p>
          <a:endParaRPr lang="en-US"/>
        </a:p>
        <a:p>
          <a:endParaRPr lang="en-US"/>
        </a:p>
        <a:p>
          <a:endParaRPr lang="en-US" sz="11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50801</xdr:colOff>
      <xdr:row>110</xdr:row>
      <xdr:rowOff>107950</xdr:rowOff>
    </xdr:from>
    <xdr:to>
      <xdr:col>8</xdr:col>
      <xdr:colOff>641350</xdr:colOff>
      <xdr:row>128</xdr:row>
      <xdr:rowOff>6350</xdr:rowOff>
    </xdr:to>
    <xdr:sp macro="" textlink="">
      <xdr:nvSpPr>
        <xdr:cNvPr id="36" name="TextBox 35">
          <a:extLst>
            <a:ext uri="{FF2B5EF4-FFF2-40B4-BE49-F238E27FC236}">
              <a16:creationId xmlns:a16="http://schemas.microsoft.com/office/drawing/2014/main" id="{C19160B2-0752-48F8-A489-20DA1B81199C}"/>
            </a:ext>
          </a:extLst>
        </xdr:cNvPr>
        <xdr:cNvSpPr txBox="1"/>
      </xdr:nvSpPr>
      <xdr:spPr>
        <a:xfrm>
          <a:off x="50801" y="20478750"/>
          <a:ext cx="7664449" cy="284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76B900"/>
              </a:solidFill>
              <a:latin typeface="Calibri" panose="020F0502020204030204" pitchFamily="34" charset="0"/>
              <a:ea typeface="Calibri" panose="020F0502020204030204" pitchFamily="34" charset="0"/>
              <a:cs typeface="Calibri" panose="020F0502020204030204" pitchFamily="34" charset="0"/>
            </a:rPr>
            <a:t>DuPont</a:t>
          </a:r>
          <a:r>
            <a:rPr lang="en-US" sz="1400" b="1" baseline="0">
              <a:solidFill>
                <a:srgbClr val="76B900"/>
              </a:solidFill>
              <a:latin typeface="Calibri" panose="020F0502020204030204" pitchFamily="34" charset="0"/>
              <a:ea typeface="Calibri" panose="020F0502020204030204" pitchFamily="34" charset="0"/>
              <a:cs typeface="Calibri" panose="020F0502020204030204" pitchFamily="34" charset="0"/>
            </a:rPr>
            <a:t> Summary</a:t>
          </a:r>
          <a:endParaRPr lang="en-US" sz="1400" b="1">
            <a:solidFill>
              <a:srgbClr val="76B900"/>
            </a:solidFill>
            <a:latin typeface="Calibri" panose="020F0502020204030204" pitchFamily="34" charset="0"/>
            <a:ea typeface="Calibri" panose="020F0502020204030204" pitchFamily="34" charset="0"/>
            <a:cs typeface="Calibri" panose="020F0502020204030204" pitchFamily="34" charset="0"/>
          </a:endParaRPr>
        </a:p>
        <a:p>
          <a:pPr marL="171450" indent="-171450">
            <a:buFont typeface="Arial" panose="020B0604020202020204" pitchFamily="34" charset="0"/>
            <a:buChar char="•"/>
          </a:pPr>
          <a:endParaRPr lang="en-US" sz="500" b="1">
            <a:solidFill>
              <a:srgbClr val="76B900"/>
            </a:solidFill>
            <a:latin typeface="Calibri" panose="020F0502020204030204" pitchFamily="34" charset="0"/>
            <a:ea typeface="Calibri" panose="020F0502020204030204" pitchFamily="34" charset="0"/>
            <a:cs typeface="Calibri" panose="020F0502020204030204" pitchFamily="34" charset="0"/>
          </a:endParaRPr>
        </a:p>
        <a:p>
          <a:pPr marL="171450" indent="-171450">
            <a:buFont typeface="Arial" panose="020B0604020202020204" pitchFamily="34" charset="0"/>
            <a:buChar char="•"/>
          </a:pPr>
          <a:r>
            <a:rPr lang="en-US" b="1"/>
            <a:t>Return on Equity (ROE) Highlights</a:t>
          </a:r>
          <a:r>
            <a:rPr lang="en-US"/>
            <a:t>:</a:t>
          </a:r>
          <a:r>
            <a:rPr lang="en-US" baseline="0"/>
            <a:t> </a:t>
          </a:r>
          <a:r>
            <a:rPr lang="en-US"/>
            <a:t>ROE rose to </a:t>
          </a:r>
          <a:r>
            <a:rPr lang="en-US" b="1"/>
            <a:t>121.44% in FY2025</a:t>
          </a:r>
          <a:r>
            <a:rPr lang="en-US"/>
            <a:t>, up from 99.30% in FY2024 and 34.35% in FY2023.</a:t>
          </a:r>
          <a:r>
            <a:rPr lang="en-US" baseline="0"/>
            <a:t> </a:t>
          </a:r>
          <a:r>
            <a:rPr lang="en-US"/>
            <a:t>This growth was driven by improvements in </a:t>
          </a:r>
          <a:r>
            <a:rPr lang="en-US" b="1"/>
            <a:t>profitability</a:t>
          </a:r>
          <a:r>
            <a:rPr lang="en-US"/>
            <a:t> and </a:t>
          </a:r>
          <a:r>
            <a:rPr lang="en-US" b="1"/>
            <a:t>operational efficiency</a:t>
          </a:r>
          <a:r>
            <a:rPr lang="en-US"/>
            <a:t>, despite a reduction in financial leverage.</a:t>
          </a:r>
        </a:p>
        <a:p>
          <a:pPr marL="171450" indent="-171450">
            <a:buFont typeface="Arial" panose="020B0604020202020204" pitchFamily="34" charset="0"/>
            <a:buChar char="•"/>
          </a:pPr>
          <a:r>
            <a:rPr lang="en-US" b="1"/>
            <a:t>Net Profit Margin</a:t>
          </a:r>
          <a:r>
            <a:rPr lang="en-US"/>
            <a:t>:</a:t>
          </a:r>
          <a:r>
            <a:rPr lang="en-US" baseline="0"/>
            <a:t> </a:t>
          </a:r>
          <a:r>
            <a:rPr lang="en-US"/>
            <a:t>Increased significantly from </a:t>
          </a:r>
          <a:r>
            <a:rPr lang="en-US" b="1"/>
            <a:t>31.02% in FY2023</a:t>
          </a:r>
          <a:r>
            <a:rPr lang="en-US"/>
            <a:t> → </a:t>
          </a:r>
          <a:r>
            <a:rPr lang="en-US" b="1"/>
            <a:t>53.04% in FY2024</a:t>
          </a:r>
          <a:r>
            <a:rPr lang="en-US"/>
            <a:t> → </a:t>
          </a:r>
          <a:r>
            <a:rPr lang="en-US" b="1"/>
            <a:t>56.91% in FY2025</a:t>
          </a:r>
          <a:r>
            <a:rPr lang="en-US"/>
            <a:t>.</a:t>
          </a:r>
          <a:r>
            <a:rPr lang="en-US" baseline="0"/>
            <a:t> </a:t>
          </a:r>
          <a:r>
            <a:rPr lang="en-US"/>
            <a:t>Reflects strong gains in operating profitability, largely from growth in AI and data center segments.</a:t>
          </a:r>
        </a:p>
        <a:p>
          <a:pPr marL="171450" indent="-171450">
            <a:buFont typeface="Arial" panose="020B0604020202020204" pitchFamily="34" charset="0"/>
            <a:buChar char="•"/>
          </a:pPr>
          <a:r>
            <a:rPr lang="en-US" b="1"/>
            <a:t>Asset Turnover Ratio</a:t>
          </a:r>
          <a:r>
            <a:rPr lang="en-US"/>
            <a:t>:</a:t>
          </a:r>
          <a:r>
            <a:rPr lang="en-US" baseline="0"/>
            <a:t> </a:t>
          </a:r>
          <a:r>
            <a:rPr lang="en-US"/>
            <a:t>Improved from </a:t>
          </a:r>
          <a:r>
            <a:rPr lang="en-US" b="1"/>
            <a:t>0.6x in FY2023</a:t>
          </a:r>
          <a:r>
            <a:rPr lang="en-US"/>
            <a:t> → </a:t>
          </a:r>
          <a:r>
            <a:rPr lang="en-US" b="1"/>
            <a:t>1.1x in FY2024</a:t>
          </a:r>
          <a:r>
            <a:rPr lang="en-US"/>
            <a:t> → </a:t>
          </a:r>
          <a:r>
            <a:rPr lang="en-US" b="1"/>
            <a:t>1.5x in FY2025</a:t>
          </a:r>
          <a:r>
            <a:rPr lang="en-US"/>
            <a:t>.</a:t>
          </a:r>
          <a:r>
            <a:rPr lang="en-US" baseline="0"/>
            <a:t> </a:t>
          </a:r>
          <a:r>
            <a:rPr lang="en-US"/>
            <a:t>Shows Nvidia’s increased efficiency in generating revenue from its assets.</a:t>
          </a:r>
        </a:p>
        <a:p>
          <a:pPr marL="171450" indent="-171450">
            <a:buFont typeface="Arial" panose="020B0604020202020204" pitchFamily="34" charset="0"/>
            <a:buChar char="•"/>
          </a:pPr>
          <a:r>
            <a:rPr lang="en-US" b="1"/>
            <a:t>Financial Leverage</a:t>
          </a:r>
          <a:r>
            <a:rPr lang="en-US"/>
            <a:t>:</a:t>
          </a:r>
          <a:r>
            <a:rPr lang="en-US" baseline="0"/>
            <a:t> </a:t>
          </a:r>
          <a:r>
            <a:rPr lang="en-US"/>
            <a:t>Decreased from </a:t>
          </a:r>
          <a:r>
            <a:rPr lang="en-US" b="1"/>
            <a:t>1.8x in FY2023</a:t>
          </a:r>
          <a:r>
            <a:rPr lang="en-US"/>
            <a:t> → </a:t>
          </a:r>
          <a:r>
            <a:rPr lang="en-US" b="1"/>
            <a:t>1.6x in FY2024</a:t>
          </a:r>
          <a:r>
            <a:rPr lang="en-US"/>
            <a:t> → </a:t>
          </a:r>
          <a:r>
            <a:rPr lang="en-US" b="1"/>
            <a:t>1.4x in FY2025</a:t>
          </a:r>
          <a:r>
            <a:rPr lang="en-US"/>
            <a:t>.</a:t>
          </a:r>
          <a:r>
            <a:rPr lang="en-US" baseline="0"/>
            <a:t> </a:t>
          </a:r>
          <a:r>
            <a:rPr lang="en-US"/>
            <a:t>Indicates that Nvidia relied less on borrowed capital, yet still delivered higher shareholder returns.</a:t>
          </a:r>
        </a:p>
        <a:p>
          <a:pPr marL="171450" indent="-171450">
            <a:buFont typeface="Arial" panose="020B0604020202020204" pitchFamily="34" charset="0"/>
            <a:buChar char="•"/>
          </a:pPr>
          <a:r>
            <a:rPr lang="en-US" b="1"/>
            <a:t>Return on Asset (ROA) Trends</a:t>
          </a:r>
          <a:r>
            <a:rPr lang="en-US"/>
            <a:t>:</a:t>
          </a:r>
          <a:r>
            <a:rPr lang="en-US" baseline="0"/>
            <a:t> </a:t>
          </a:r>
          <a:r>
            <a:rPr lang="en-US"/>
            <a:t>ROA climbed sharply from </a:t>
          </a:r>
          <a:r>
            <a:rPr lang="en-US" b="1"/>
            <a:t>19.60% in FY2023</a:t>
          </a:r>
          <a:r>
            <a:rPr lang="en-US"/>
            <a:t> → </a:t>
          </a:r>
          <a:r>
            <a:rPr lang="en-US" b="1"/>
            <a:t>60.45% in FY2024</a:t>
          </a:r>
          <a:r>
            <a:rPr lang="en-US"/>
            <a:t> → </a:t>
          </a:r>
          <a:r>
            <a:rPr lang="en-US" b="1"/>
            <a:t>83.76% in FY2025</a:t>
          </a:r>
          <a:r>
            <a:rPr lang="en-US"/>
            <a:t>.</a:t>
          </a:r>
          <a:r>
            <a:rPr lang="en-US" baseline="0"/>
            <a:t> </a:t>
          </a:r>
          <a:r>
            <a:rPr lang="en-US"/>
            <a:t>This increase was fueled by both higher profit margins and better asset utilization.</a:t>
          </a:r>
          <a:r>
            <a:rPr lang="en-US" baseline="0"/>
            <a:t> </a:t>
          </a:r>
          <a:r>
            <a:rPr lang="en-US"/>
            <a:t>Nvidia's ROA indicates that the company is highly efficient in converting assets into net income, without needing excessive financial leverage.</a:t>
          </a:r>
        </a:p>
        <a:p>
          <a:pPr marL="171450" indent="-171450">
            <a:buFont typeface="Arial" panose="020B0604020202020204" pitchFamily="34" charset="0"/>
            <a:buChar char="•"/>
          </a:pPr>
          <a:r>
            <a:rPr lang="en-US" b="1"/>
            <a:t>Overall Takeaway</a:t>
          </a:r>
          <a:r>
            <a:rPr lang="en-US"/>
            <a:t>:</a:t>
          </a:r>
          <a:r>
            <a:rPr lang="en-US" baseline="0"/>
            <a:t> </a:t>
          </a:r>
          <a:r>
            <a:rPr lang="en-US"/>
            <a:t>Nvidia’s stellar FY2025 performance is marked by </a:t>
          </a:r>
          <a:r>
            <a:rPr lang="en-US" b="1"/>
            <a:t>record profitability</a:t>
          </a:r>
          <a:r>
            <a:rPr lang="en-US"/>
            <a:t>, </a:t>
          </a:r>
          <a:r>
            <a:rPr lang="en-US" b="1"/>
            <a:t>strong operational efficiency</a:t>
          </a:r>
          <a:r>
            <a:rPr lang="en-US"/>
            <a:t>, and </a:t>
          </a:r>
          <a:r>
            <a:rPr lang="en-US" b="1"/>
            <a:t>conservative leverage</a:t>
          </a:r>
          <a:r>
            <a:rPr lang="en-US"/>
            <a:t>.</a:t>
          </a:r>
          <a:r>
            <a:rPr lang="en-US" baseline="0"/>
            <a:t> </a:t>
          </a:r>
          <a:r>
            <a:rPr lang="en-US"/>
            <a:t>The company is generating exceptional returns for shareholders and utilizing its resources more effectively than ever before.</a:t>
          </a:r>
        </a:p>
        <a:p>
          <a:endParaRPr lang="en-US"/>
        </a:p>
        <a:p>
          <a:endParaRPr lang="en-US"/>
        </a:p>
        <a:p>
          <a:endParaRPr lang="en-US" sz="11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xdr:col>
      <xdr:colOff>22224</xdr:colOff>
      <xdr:row>125</xdr:row>
      <xdr:rowOff>165100</xdr:rowOff>
    </xdr:from>
    <xdr:to>
      <xdr:col>8</xdr:col>
      <xdr:colOff>698500</xdr:colOff>
      <xdr:row>130</xdr:row>
      <xdr:rowOff>158750</xdr:rowOff>
    </xdr:to>
    <xdr:sp macro="" textlink="">
      <xdr:nvSpPr>
        <xdr:cNvPr id="2" name="TextBox 1">
          <a:extLst>
            <a:ext uri="{FF2B5EF4-FFF2-40B4-BE49-F238E27FC236}">
              <a16:creationId xmlns:a16="http://schemas.microsoft.com/office/drawing/2014/main" id="{FD2347F7-A031-A629-AD3F-6F1054E7BB09}"/>
            </a:ext>
          </a:extLst>
        </xdr:cNvPr>
        <xdr:cNvSpPr txBox="1"/>
      </xdr:nvSpPr>
      <xdr:spPr>
        <a:xfrm>
          <a:off x="149224" y="23298150"/>
          <a:ext cx="7623176"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i="1">
              <a:solidFill>
                <a:srgbClr val="76B900"/>
              </a:solidFill>
              <a:latin typeface="Calibri" panose="020F0502020204030204" pitchFamily="34" charset="0"/>
              <a:ea typeface="Calibri" panose="020F0502020204030204" pitchFamily="34" charset="0"/>
              <a:cs typeface="Calibri" panose="020F0502020204030204" pitchFamily="34" charset="0"/>
            </a:rPr>
            <a:t>Disclaimer:</a:t>
          </a:r>
          <a:r>
            <a:rPr lang="en-US" sz="700" i="1" baseline="0">
              <a:solidFill>
                <a:srgbClr val="76B900"/>
              </a:solidFill>
              <a:latin typeface="Calibri" panose="020F0502020204030204" pitchFamily="34" charset="0"/>
              <a:ea typeface="Calibri" panose="020F0502020204030204" pitchFamily="34" charset="0"/>
              <a:cs typeface="Calibri" panose="020F0502020204030204" pitchFamily="34" charset="0"/>
            </a:rPr>
            <a:t> </a:t>
          </a:r>
          <a:r>
            <a:rPr lang="en-US" sz="700" i="1" baseline="0">
              <a:solidFill>
                <a:schemeClr val="tx1"/>
              </a:solidFill>
              <a:latin typeface="Calibri" panose="020F0502020204030204" pitchFamily="34" charset="0"/>
              <a:ea typeface="Calibri" panose="020F0502020204030204" pitchFamily="34" charset="0"/>
              <a:cs typeface="Calibri" panose="020F0502020204030204" pitchFamily="34" charset="0"/>
            </a:rPr>
            <a:t>This report is made as part of an academic activity and is meant for educational purposes only. The author of this report is not liable for any losses due to actions taken on the basis of this report.</a:t>
          </a:r>
          <a:endParaRPr lang="en-US" sz="700" i="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535215</xdr:colOff>
      <xdr:row>5</xdr:row>
      <xdr:rowOff>71223</xdr:rowOff>
    </xdr:from>
    <xdr:to>
      <xdr:col>8</xdr:col>
      <xdr:colOff>641351</xdr:colOff>
      <xdr:row>5</xdr:row>
      <xdr:rowOff>363088</xdr:rowOff>
    </xdr:to>
    <xdr:pic>
      <xdr:nvPicPr>
        <xdr:cNvPr id="2" name="Picture 1" descr="undefined">
          <a:extLst>
            <a:ext uri="{FF2B5EF4-FFF2-40B4-BE49-F238E27FC236}">
              <a16:creationId xmlns:a16="http://schemas.microsoft.com/office/drawing/2014/main" id="{1021B7B7-97C1-4E88-8085-98A2D96ED2C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23215" y="991973"/>
          <a:ext cx="1592036" cy="2918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xdr:colOff>
      <xdr:row>21</xdr:row>
      <xdr:rowOff>134937</xdr:rowOff>
    </xdr:from>
    <xdr:to>
      <xdr:col>1</xdr:col>
      <xdr:colOff>2397125</xdr:colOff>
      <xdr:row>32</xdr:row>
      <xdr:rowOff>161924</xdr:rowOff>
    </xdr:to>
    <xdr:grpSp>
      <xdr:nvGrpSpPr>
        <xdr:cNvPr id="3" name="Group 2">
          <a:extLst>
            <a:ext uri="{FF2B5EF4-FFF2-40B4-BE49-F238E27FC236}">
              <a16:creationId xmlns:a16="http://schemas.microsoft.com/office/drawing/2014/main" id="{289753F8-E328-43A4-BDC3-C69E0E791D8B}"/>
            </a:ext>
          </a:extLst>
        </xdr:cNvPr>
        <xdr:cNvGrpSpPr/>
      </xdr:nvGrpSpPr>
      <xdr:grpSpPr>
        <a:xfrm>
          <a:off x="165100" y="3983037"/>
          <a:ext cx="2359025" cy="2052637"/>
          <a:chOff x="228601" y="2976562"/>
          <a:chExt cx="2359025" cy="2035175"/>
        </a:xfrm>
      </xdr:grpSpPr>
      <xdr:graphicFrame macro="">
        <xdr:nvGraphicFramePr>
          <xdr:cNvPr id="4" name="Chart 3">
            <a:extLst>
              <a:ext uri="{FF2B5EF4-FFF2-40B4-BE49-F238E27FC236}">
                <a16:creationId xmlns:a16="http://schemas.microsoft.com/office/drawing/2014/main" id="{A60D6902-C755-539E-8582-59175F336967}"/>
              </a:ext>
            </a:extLst>
          </xdr:cNvPr>
          <xdr:cNvGraphicFramePr/>
        </xdr:nvGraphicFramePr>
        <xdr:xfrm>
          <a:off x="228601" y="3286125"/>
          <a:ext cx="2359025" cy="1725612"/>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5" name="TextBox 4">
            <a:extLst>
              <a:ext uri="{FF2B5EF4-FFF2-40B4-BE49-F238E27FC236}">
                <a16:creationId xmlns:a16="http://schemas.microsoft.com/office/drawing/2014/main" id="{BDFD0BDF-698B-5D08-3F7C-AAA15D37E814}"/>
              </a:ext>
            </a:extLst>
          </xdr:cNvPr>
          <xdr:cNvSpPr txBox="1"/>
        </xdr:nvSpPr>
        <xdr:spPr>
          <a:xfrm>
            <a:off x="474663" y="3031651"/>
            <a:ext cx="1906588" cy="2054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76B900"/>
                </a:solidFill>
                <a:latin typeface="Calibri" panose="020F0502020204030204" pitchFamily="34" charset="0"/>
                <a:ea typeface="Calibri" panose="020F0502020204030204" pitchFamily="34" charset="0"/>
                <a:cs typeface="Calibri" panose="020F0502020204030204" pitchFamily="34" charset="0"/>
              </a:rPr>
              <a:t>Working</a:t>
            </a:r>
            <a:r>
              <a:rPr lang="en-US" sz="1050" b="1" baseline="0">
                <a:solidFill>
                  <a:srgbClr val="76B900"/>
                </a:solidFill>
                <a:latin typeface="Calibri" panose="020F0502020204030204" pitchFamily="34" charset="0"/>
                <a:ea typeface="Calibri" panose="020F0502020204030204" pitchFamily="34" charset="0"/>
                <a:cs typeface="Calibri" panose="020F0502020204030204" pitchFamily="34" charset="0"/>
              </a:rPr>
              <a:t> Capital / Total Assets</a:t>
            </a:r>
            <a:endParaRPr lang="en-US" sz="1050" b="1">
              <a:solidFill>
                <a:srgbClr val="76B900"/>
              </a:solidFill>
              <a:latin typeface="Calibri" panose="020F0502020204030204" pitchFamily="34" charset="0"/>
              <a:ea typeface="Calibri" panose="020F0502020204030204" pitchFamily="34" charset="0"/>
              <a:cs typeface="Calibri" panose="020F0502020204030204" pitchFamily="34" charset="0"/>
            </a:endParaRPr>
          </a:p>
        </xdr:txBody>
      </xdr:sp>
      <xdr:cxnSp macro="">
        <xdr:nvCxnSpPr>
          <xdr:cNvPr id="6" name="Straight Connector 5">
            <a:extLst>
              <a:ext uri="{FF2B5EF4-FFF2-40B4-BE49-F238E27FC236}">
                <a16:creationId xmlns:a16="http://schemas.microsoft.com/office/drawing/2014/main" id="{E9539E06-C8F2-C568-A2AF-5B6BBFB8AC26}"/>
              </a:ext>
            </a:extLst>
          </xdr:cNvPr>
          <xdr:cNvCxnSpPr/>
        </xdr:nvCxnSpPr>
        <xdr:spPr>
          <a:xfrm>
            <a:off x="365126" y="2976562"/>
            <a:ext cx="2063750" cy="0"/>
          </a:xfrm>
          <a:prstGeom prst="line">
            <a:avLst/>
          </a:prstGeom>
          <a:ln w="12700">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xdr:col>
      <xdr:colOff>76201</xdr:colOff>
      <xdr:row>47</xdr:row>
      <xdr:rowOff>82550</xdr:rowOff>
    </xdr:from>
    <xdr:to>
      <xdr:col>8</xdr:col>
      <xdr:colOff>590550</xdr:colOff>
      <xdr:row>63</xdr:row>
      <xdr:rowOff>127000</xdr:rowOff>
    </xdr:to>
    <xdr:sp macro="" textlink="">
      <xdr:nvSpPr>
        <xdr:cNvPr id="27" name="TextBox 26">
          <a:extLst>
            <a:ext uri="{FF2B5EF4-FFF2-40B4-BE49-F238E27FC236}">
              <a16:creationId xmlns:a16="http://schemas.microsoft.com/office/drawing/2014/main" id="{E063A44F-C51F-44E3-8E3E-30FEE7115332}"/>
            </a:ext>
          </a:extLst>
        </xdr:cNvPr>
        <xdr:cNvSpPr txBox="1"/>
      </xdr:nvSpPr>
      <xdr:spPr>
        <a:xfrm>
          <a:off x="203201" y="8737600"/>
          <a:ext cx="7461249" cy="299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76B900"/>
              </a:solidFill>
              <a:latin typeface="Calibri" panose="020F0502020204030204" pitchFamily="34" charset="0"/>
              <a:ea typeface="Calibri" panose="020F0502020204030204" pitchFamily="34" charset="0"/>
              <a:cs typeface="Calibri" panose="020F0502020204030204" pitchFamily="34" charset="0"/>
            </a:rPr>
            <a:t>Recent Updates</a:t>
          </a:r>
        </a:p>
        <a:p>
          <a:endParaRPr lang="en-US" sz="500" b="1">
            <a:solidFill>
              <a:srgbClr val="76B900"/>
            </a:solidFill>
            <a:latin typeface="Calibri" panose="020F0502020204030204" pitchFamily="34" charset="0"/>
            <a:ea typeface="Calibri" panose="020F0502020204030204" pitchFamily="34" charset="0"/>
            <a:cs typeface="Calibri" panose="020F0502020204030204" pitchFamily="34" charset="0"/>
          </a:endParaRPr>
        </a:p>
        <a:p>
          <a:pPr marL="171450" indent="-171450">
            <a:buFont typeface="Arial" panose="020B0604020202020204" pitchFamily="34" charset="0"/>
            <a:buChar char="•"/>
          </a:pPr>
          <a:r>
            <a:rPr lang="en-US">
              <a:latin typeface="Calibri" panose="020F0502020204030204" pitchFamily="34" charset="0"/>
              <a:ea typeface="Calibri" panose="020F0502020204030204" pitchFamily="34" charset="0"/>
              <a:cs typeface="Calibri" panose="020F0502020204030204" pitchFamily="34" charset="0"/>
            </a:rPr>
            <a:t>CEO Jensen Huang has been touring Europe (London, Paris, Berlin), advocating for “sovereign AI”—national AI infrastructure to reduce dependency on U.S. cloud giants.</a:t>
          </a:r>
        </a:p>
        <a:p>
          <a:pPr marL="171450" indent="-171450">
            <a:buFont typeface="Arial" panose="020B0604020202020204" pitchFamily="34" charset="0"/>
            <a:buChar char="•"/>
          </a:pPr>
          <a:r>
            <a:rPr lang="en-US">
              <a:latin typeface="Calibri" panose="020F0502020204030204" pitchFamily="34" charset="0"/>
              <a:ea typeface="Calibri" panose="020F0502020204030204" pitchFamily="34" charset="0"/>
              <a:cs typeface="Calibri" panose="020F0502020204030204" pitchFamily="34" charset="0"/>
            </a:rPr>
            <a:t>New strategic partnerships include Deutsche Telekom and French startup Mistral, alongside backing from EU leaders (e.g., £1 bln from the UK, €20 bln EU initiative).</a:t>
          </a:r>
        </a:p>
        <a:p>
          <a:pPr marL="171450" indent="-171450">
            <a:buFont typeface="Arial" panose="020B0604020202020204" pitchFamily="34" charset="0"/>
            <a:buChar char="•"/>
          </a:pPr>
          <a:r>
            <a:rPr lang="en-US">
              <a:latin typeface="Calibri" panose="020F0502020204030204" pitchFamily="34" charset="0"/>
              <a:ea typeface="Calibri" panose="020F0502020204030204" pitchFamily="34" charset="0"/>
              <a:cs typeface="Calibri" panose="020F0502020204030204" pitchFamily="34" charset="0"/>
            </a:rPr>
            <a:t>Oppenheimer estimates the global sovereign AI opportunity at ~$1.5 trillion, with Europe accounting for ~$120 billion. Nvidia’s stock ticked higher (~2%) on the news.</a:t>
          </a:r>
        </a:p>
        <a:p>
          <a:pPr marL="171450" indent="-171450">
            <a:buFont typeface="Arial" panose="020B0604020202020204" pitchFamily="34" charset="0"/>
            <a:buChar char="•"/>
          </a:pPr>
          <a:r>
            <a:rPr lang="en-US">
              <a:latin typeface="Calibri" panose="020F0502020204030204" pitchFamily="34" charset="0"/>
              <a:ea typeface="Calibri" panose="020F0502020204030204" pitchFamily="34" charset="0"/>
              <a:cs typeface="Calibri" panose="020F0502020204030204" pitchFamily="34" charset="0"/>
            </a:rPr>
            <a:t>Nvidia will attend the China International Supply Chain Expo (July 16–20) to maintain engagement despite export restrictions.</a:t>
          </a:r>
        </a:p>
        <a:p>
          <a:pPr marL="171450" indent="-171450">
            <a:buFont typeface="Arial" panose="020B0604020202020204" pitchFamily="34" charset="0"/>
            <a:buChar char="•"/>
          </a:pPr>
          <a:r>
            <a:rPr lang="en-US">
              <a:latin typeface="Calibri" panose="020F0502020204030204" pitchFamily="34" charset="0"/>
              <a:ea typeface="Calibri" panose="020F0502020204030204" pitchFamily="34" charset="0"/>
              <a:cs typeface="Calibri" panose="020F0502020204030204" pitchFamily="34" charset="0"/>
            </a:rPr>
            <a:t>The company is preparing a lower-cost, Blackwell-based chip for China (~$6.5K–$8K), replacing the H20 model, to comply with U.S. export rules.</a:t>
          </a:r>
        </a:p>
        <a:p>
          <a:pPr marL="171450" indent="-171450">
            <a:buFont typeface="Arial" panose="020B0604020202020204" pitchFamily="34" charset="0"/>
            <a:buChar char="•"/>
          </a:pPr>
          <a:r>
            <a:rPr lang="en-US">
              <a:latin typeface="Calibri" panose="020F0502020204030204" pitchFamily="34" charset="0"/>
              <a:ea typeface="Calibri" panose="020F0502020204030204" pitchFamily="34" charset="0"/>
              <a:cs typeface="Calibri" panose="020F0502020204030204" pitchFamily="34" charset="0"/>
            </a:rPr>
            <a:t>It will also exclude China from future financial forecasts due to uncertainties, citing substantial revenue impacts from export curbs.</a:t>
          </a:r>
        </a:p>
        <a:p>
          <a:pPr marL="171450" indent="-171450">
            <a:buFont typeface="Arial" panose="020B0604020202020204" pitchFamily="34" charset="0"/>
            <a:buChar char="•"/>
          </a:pPr>
          <a:r>
            <a:rPr lang="en-US">
              <a:latin typeface="Calibri" panose="020F0502020204030204" pitchFamily="34" charset="0"/>
              <a:ea typeface="Calibri" panose="020F0502020204030204" pitchFamily="34" charset="0"/>
              <a:cs typeface="Calibri" panose="020F0502020204030204" pitchFamily="34" charset="0"/>
            </a:rPr>
            <a:t>Huang described quantum computing as an “inflection point” at VivaTech and highlighted growing commercial interest.</a:t>
          </a:r>
        </a:p>
        <a:p>
          <a:pPr marL="171450" indent="-171450">
            <a:buFont typeface="Arial" panose="020B0604020202020204" pitchFamily="34" charset="0"/>
            <a:buChar char="•"/>
          </a:pPr>
          <a:r>
            <a:rPr lang="en-US">
              <a:latin typeface="Calibri" panose="020F0502020204030204" pitchFamily="34" charset="0"/>
              <a:ea typeface="Calibri" panose="020F0502020204030204" pitchFamily="34" charset="0"/>
              <a:cs typeface="Calibri" panose="020F0502020204030204" pitchFamily="34" charset="0"/>
            </a:rPr>
            <a:t>Nvidia continues advancing GPU architecture: Rubin (2026), Rubin Ultra (2027), Feynman (2028).</a:t>
          </a:r>
        </a:p>
        <a:p>
          <a:endParaRPr lang="en-US"/>
        </a:p>
        <a:p>
          <a:endParaRPr lang="en-US"/>
        </a:p>
        <a:p>
          <a:endParaRPr lang="en-US" sz="11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xdr:col>
      <xdr:colOff>22224</xdr:colOff>
      <xdr:row>104</xdr:row>
      <xdr:rowOff>165100</xdr:rowOff>
    </xdr:from>
    <xdr:to>
      <xdr:col>8</xdr:col>
      <xdr:colOff>698500</xdr:colOff>
      <xdr:row>109</xdr:row>
      <xdr:rowOff>158750</xdr:rowOff>
    </xdr:to>
    <xdr:sp macro="" textlink="">
      <xdr:nvSpPr>
        <xdr:cNvPr id="29" name="TextBox 28">
          <a:extLst>
            <a:ext uri="{FF2B5EF4-FFF2-40B4-BE49-F238E27FC236}">
              <a16:creationId xmlns:a16="http://schemas.microsoft.com/office/drawing/2014/main" id="{E64B2131-48BD-4CD5-81CC-8A976D7DE2E1}"/>
            </a:ext>
          </a:extLst>
        </xdr:cNvPr>
        <xdr:cNvSpPr txBox="1"/>
      </xdr:nvSpPr>
      <xdr:spPr>
        <a:xfrm>
          <a:off x="149224" y="23298150"/>
          <a:ext cx="7623176"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i="1">
              <a:solidFill>
                <a:srgbClr val="76B900"/>
              </a:solidFill>
              <a:latin typeface="Calibri" panose="020F0502020204030204" pitchFamily="34" charset="0"/>
              <a:ea typeface="Calibri" panose="020F0502020204030204" pitchFamily="34" charset="0"/>
              <a:cs typeface="Calibri" panose="020F0502020204030204" pitchFamily="34" charset="0"/>
            </a:rPr>
            <a:t>Disclaimer:</a:t>
          </a:r>
          <a:r>
            <a:rPr lang="en-US" sz="700" i="1" baseline="0">
              <a:solidFill>
                <a:srgbClr val="76B900"/>
              </a:solidFill>
              <a:latin typeface="Calibri" panose="020F0502020204030204" pitchFamily="34" charset="0"/>
              <a:ea typeface="Calibri" panose="020F0502020204030204" pitchFamily="34" charset="0"/>
              <a:cs typeface="Calibri" panose="020F0502020204030204" pitchFamily="34" charset="0"/>
            </a:rPr>
            <a:t> </a:t>
          </a:r>
          <a:r>
            <a:rPr lang="en-US" sz="700" i="1" baseline="0">
              <a:solidFill>
                <a:schemeClr val="tx1"/>
              </a:solidFill>
              <a:latin typeface="Calibri" panose="020F0502020204030204" pitchFamily="34" charset="0"/>
              <a:ea typeface="Calibri" panose="020F0502020204030204" pitchFamily="34" charset="0"/>
              <a:cs typeface="Calibri" panose="020F0502020204030204" pitchFamily="34" charset="0"/>
            </a:rPr>
            <a:t>This report is made as part of an academic activity and is meant for educational purposes only. The author of this report is not liable for any losses due to actions taken on the basis of this report.</a:t>
          </a:r>
          <a:endParaRPr lang="en-US" sz="700" i="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203200</xdr:colOff>
      <xdr:row>21</xdr:row>
      <xdr:rowOff>127000</xdr:rowOff>
    </xdr:from>
    <xdr:to>
      <xdr:col>5</xdr:col>
      <xdr:colOff>333375</xdr:colOff>
      <xdr:row>32</xdr:row>
      <xdr:rowOff>153987</xdr:rowOff>
    </xdr:to>
    <xdr:grpSp>
      <xdr:nvGrpSpPr>
        <xdr:cNvPr id="30" name="Group 29">
          <a:extLst>
            <a:ext uri="{FF2B5EF4-FFF2-40B4-BE49-F238E27FC236}">
              <a16:creationId xmlns:a16="http://schemas.microsoft.com/office/drawing/2014/main" id="{28256A3D-F73F-42F7-918A-C197C2B1E5CD}"/>
            </a:ext>
          </a:extLst>
        </xdr:cNvPr>
        <xdr:cNvGrpSpPr/>
      </xdr:nvGrpSpPr>
      <xdr:grpSpPr>
        <a:xfrm>
          <a:off x="2819400" y="3975100"/>
          <a:ext cx="2359025" cy="2052637"/>
          <a:chOff x="228601" y="2976562"/>
          <a:chExt cx="2359025" cy="2035175"/>
        </a:xfrm>
      </xdr:grpSpPr>
      <xdr:graphicFrame macro="">
        <xdr:nvGraphicFramePr>
          <xdr:cNvPr id="31" name="Chart 30">
            <a:extLst>
              <a:ext uri="{FF2B5EF4-FFF2-40B4-BE49-F238E27FC236}">
                <a16:creationId xmlns:a16="http://schemas.microsoft.com/office/drawing/2014/main" id="{7D601FF7-9FB2-B10A-93BD-88645D704926}"/>
              </a:ext>
            </a:extLst>
          </xdr:cNvPr>
          <xdr:cNvGraphicFramePr/>
        </xdr:nvGraphicFramePr>
        <xdr:xfrm>
          <a:off x="228601" y="3286125"/>
          <a:ext cx="2359025" cy="1725612"/>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32" name="TextBox 31">
            <a:extLst>
              <a:ext uri="{FF2B5EF4-FFF2-40B4-BE49-F238E27FC236}">
                <a16:creationId xmlns:a16="http://schemas.microsoft.com/office/drawing/2014/main" id="{AF1482D4-86D7-C350-FF72-9A56A0CBCB6F}"/>
              </a:ext>
            </a:extLst>
          </xdr:cNvPr>
          <xdr:cNvSpPr txBox="1"/>
        </xdr:nvSpPr>
        <xdr:spPr>
          <a:xfrm>
            <a:off x="423863" y="3056835"/>
            <a:ext cx="2001838" cy="2345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baseline="0">
                <a:solidFill>
                  <a:srgbClr val="76B900"/>
                </a:solidFill>
                <a:latin typeface="Calibri" panose="020F0502020204030204" pitchFamily="34" charset="0"/>
                <a:ea typeface="Calibri" panose="020F0502020204030204" pitchFamily="34" charset="0"/>
                <a:cs typeface="Calibri" panose="020F0502020204030204" pitchFamily="34" charset="0"/>
              </a:rPr>
              <a:t>Retained Earnings / Total Assets</a:t>
            </a:r>
            <a:endParaRPr lang="en-US" sz="1050" b="1">
              <a:solidFill>
                <a:srgbClr val="76B900"/>
              </a:solidFill>
              <a:latin typeface="Calibri" panose="020F0502020204030204" pitchFamily="34" charset="0"/>
              <a:ea typeface="Calibri" panose="020F0502020204030204" pitchFamily="34" charset="0"/>
              <a:cs typeface="Calibri" panose="020F0502020204030204" pitchFamily="34" charset="0"/>
            </a:endParaRPr>
          </a:p>
        </xdr:txBody>
      </xdr:sp>
      <xdr:cxnSp macro="">
        <xdr:nvCxnSpPr>
          <xdr:cNvPr id="33" name="Straight Connector 32">
            <a:extLst>
              <a:ext uri="{FF2B5EF4-FFF2-40B4-BE49-F238E27FC236}">
                <a16:creationId xmlns:a16="http://schemas.microsoft.com/office/drawing/2014/main" id="{DB62E941-71A4-0AAF-D51C-59E188214206}"/>
              </a:ext>
            </a:extLst>
          </xdr:cNvPr>
          <xdr:cNvCxnSpPr/>
        </xdr:nvCxnSpPr>
        <xdr:spPr>
          <a:xfrm>
            <a:off x="365126" y="2976562"/>
            <a:ext cx="2063750" cy="0"/>
          </a:xfrm>
          <a:prstGeom prst="line">
            <a:avLst/>
          </a:prstGeom>
          <a:ln w="12700">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5</xdr:col>
      <xdr:colOff>558800</xdr:colOff>
      <xdr:row>21</xdr:row>
      <xdr:rowOff>120650</xdr:rowOff>
    </xdr:from>
    <xdr:to>
      <xdr:col>8</xdr:col>
      <xdr:colOff>688975</xdr:colOff>
      <xdr:row>32</xdr:row>
      <xdr:rowOff>147637</xdr:rowOff>
    </xdr:to>
    <xdr:grpSp>
      <xdr:nvGrpSpPr>
        <xdr:cNvPr id="34" name="Group 33">
          <a:extLst>
            <a:ext uri="{FF2B5EF4-FFF2-40B4-BE49-F238E27FC236}">
              <a16:creationId xmlns:a16="http://schemas.microsoft.com/office/drawing/2014/main" id="{869706B9-C88B-4537-862B-D24A42F1D56A}"/>
            </a:ext>
          </a:extLst>
        </xdr:cNvPr>
        <xdr:cNvGrpSpPr/>
      </xdr:nvGrpSpPr>
      <xdr:grpSpPr>
        <a:xfrm>
          <a:off x="5403850" y="3968750"/>
          <a:ext cx="2359025" cy="2052637"/>
          <a:chOff x="228601" y="2976562"/>
          <a:chExt cx="2359025" cy="2035175"/>
        </a:xfrm>
      </xdr:grpSpPr>
      <xdr:graphicFrame macro="">
        <xdr:nvGraphicFramePr>
          <xdr:cNvPr id="35" name="Chart 34">
            <a:extLst>
              <a:ext uri="{FF2B5EF4-FFF2-40B4-BE49-F238E27FC236}">
                <a16:creationId xmlns:a16="http://schemas.microsoft.com/office/drawing/2014/main" id="{ABC8DCA2-1D46-59E2-3581-FF5833818907}"/>
              </a:ext>
            </a:extLst>
          </xdr:cNvPr>
          <xdr:cNvGraphicFramePr/>
        </xdr:nvGraphicFramePr>
        <xdr:xfrm>
          <a:off x="228601" y="3286125"/>
          <a:ext cx="2359025" cy="1725612"/>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6" name="TextBox 35">
            <a:extLst>
              <a:ext uri="{FF2B5EF4-FFF2-40B4-BE49-F238E27FC236}">
                <a16:creationId xmlns:a16="http://schemas.microsoft.com/office/drawing/2014/main" id="{7521EC8B-40FA-76DE-3A4C-AB460DC0233F}"/>
              </a:ext>
            </a:extLst>
          </xdr:cNvPr>
          <xdr:cNvSpPr txBox="1"/>
        </xdr:nvSpPr>
        <xdr:spPr>
          <a:xfrm>
            <a:off x="474663" y="3037947"/>
            <a:ext cx="1906588" cy="2054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baseline="0">
                <a:solidFill>
                  <a:srgbClr val="76B900"/>
                </a:solidFill>
                <a:latin typeface="Calibri" panose="020F0502020204030204" pitchFamily="34" charset="0"/>
                <a:ea typeface="Calibri" panose="020F0502020204030204" pitchFamily="34" charset="0"/>
                <a:cs typeface="Calibri" panose="020F0502020204030204" pitchFamily="34" charset="0"/>
              </a:rPr>
              <a:t>            EBIT / Total Assets</a:t>
            </a:r>
            <a:endParaRPr lang="en-US" sz="1050" b="1">
              <a:solidFill>
                <a:srgbClr val="76B900"/>
              </a:solidFill>
              <a:latin typeface="Calibri" panose="020F0502020204030204" pitchFamily="34" charset="0"/>
              <a:ea typeface="Calibri" panose="020F0502020204030204" pitchFamily="34" charset="0"/>
              <a:cs typeface="Calibri" panose="020F0502020204030204" pitchFamily="34" charset="0"/>
            </a:endParaRPr>
          </a:p>
        </xdr:txBody>
      </xdr:sp>
      <xdr:cxnSp macro="">
        <xdr:nvCxnSpPr>
          <xdr:cNvPr id="37" name="Straight Connector 36">
            <a:extLst>
              <a:ext uri="{FF2B5EF4-FFF2-40B4-BE49-F238E27FC236}">
                <a16:creationId xmlns:a16="http://schemas.microsoft.com/office/drawing/2014/main" id="{8D673CA4-2F7A-3757-012D-768BD0A79FDB}"/>
              </a:ext>
            </a:extLst>
          </xdr:cNvPr>
          <xdr:cNvCxnSpPr/>
        </xdr:nvCxnSpPr>
        <xdr:spPr>
          <a:xfrm>
            <a:off x="365126" y="2976562"/>
            <a:ext cx="2063750" cy="0"/>
          </a:xfrm>
          <a:prstGeom prst="line">
            <a:avLst/>
          </a:prstGeom>
          <a:ln w="12700">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xdr:col>
      <xdr:colOff>0</xdr:colOff>
      <xdr:row>35</xdr:row>
      <xdr:rowOff>0</xdr:rowOff>
    </xdr:from>
    <xdr:to>
      <xdr:col>1</xdr:col>
      <xdr:colOff>2359025</xdr:colOff>
      <xdr:row>46</xdr:row>
      <xdr:rowOff>26987</xdr:rowOff>
    </xdr:to>
    <xdr:grpSp>
      <xdr:nvGrpSpPr>
        <xdr:cNvPr id="38" name="Group 37">
          <a:extLst>
            <a:ext uri="{FF2B5EF4-FFF2-40B4-BE49-F238E27FC236}">
              <a16:creationId xmlns:a16="http://schemas.microsoft.com/office/drawing/2014/main" id="{D4D7059E-A17E-44B7-B6C7-FC5C5D70EAA8}"/>
            </a:ext>
          </a:extLst>
        </xdr:cNvPr>
        <xdr:cNvGrpSpPr/>
      </xdr:nvGrpSpPr>
      <xdr:grpSpPr>
        <a:xfrm>
          <a:off x="127000" y="6426200"/>
          <a:ext cx="2359025" cy="2052637"/>
          <a:chOff x="228601" y="2976562"/>
          <a:chExt cx="2359025" cy="2035175"/>
        </a:xfrm>
      </xdr:grpSpPr>
      <xdr:graphicFrame macro="">
        <xdr:nvGraphicFramePr>
          <xdr:cNvPr id="39" name="Chart 38">
            <a:extLst>
              <a:ext uri="{FF2B5EF4-FFF2-40B4-BE49-F238E27FC236}">
                <a16:creationId xmlns:a16="http://schemas.microsoft.com/office/drawing/2014/main" id="{65AF6960-0338-3113-2A52-1BC4F82BF14A}"/>
              </a:ext>
            </a:extLst>
          </xdr:cNvPr>
          <xdr:cNvGraphicFramePr/>
        </xdr:nvGraphicFramePr>
        <xdr:xfrm>
          <a:off x="228601" y="3286125"/>
          <a:ext cx="2359025" cy="1725612"/>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40" name="TextBox 39">
            <a:extLst>
              <a:ext uri="{FF2B5EF4-FFF2-40B4-BE49-F238E27FC236}">
                <a16:creationId xmlns:a16="http://schemas.microsoft.com/office/drawing/2014/main" id="{42521F09-BD03-C426-C32C-EA360A02E284}"/>
              </a:ext>
            </a:extLst>
          </xdr:cNvPr>
          <xdr:cNvSpPr txBox="1"/>
        </xdr:nvSpPr>
        <xdr:spPr>
          <a:xfrm>
            <a:off x="366713" y="3031652"/>
            <a:ext cx="2147888" cy="1904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baseline="0">
                <a:solidFill>
                  <a:srgbClr val="76B900"/>
                </a:solidFill>
                <a:latin typeface="Calibri" panose="020F0502020204030204" pitchFamily="34" charset="0"/>
                <a:ea typeface="Calibri" panose="020F0502020204030204" pitchFamily="34" charset="0"/>
                <a:cs typeface="Calibri" panose="020F0502020204030204" pitchFamily="34" charset="0"/>
              </a:rPr>
              <a:t>Market Cap / Long-term Liabilities</a:t>
            </a:r>
            <a:endParaRPr lang="en-US" sz="1050" b="1">
              <a:solidFill>
                <a:srgbClr val="76B900"/>
              </a:solidFill>
              <a:latin typeface="Calibri" panose="020F0502020204030204" pitchFamily="34" charset="0"/>
              <a:ea typeface="Calibri" panose="020F0502020204030204" pitchFamily="34" charset="0"/>
              <a:cs typeface="Calibri" panose="020F0502020204030204" pitchFamily="34" charset="0"/>
            </a:endParaRPr>
          </a:p>
        </xdr:txBody>
      </xdr:sp>
      <xdr:cxnSp macro="">
        <xdr:nvCxnSpPr>
          <xdr:cNvPr id="41" name="Straight Connector 40">
            <a:extLst>
              <a:ext uri="{FF2B5EF4-FFF2-40B4-BE49-F238E27FC236}">
                <a16:creationId xmlns:a16="http://schemas.microsoft.com/office/drawing/2014/main" id="{12B6F455-26F8-4AD0-DD5D-B71FF59D5C5E}"/>
              </a:ext>
            </a:extLst>
          </xdr:cNvPr>
          <xdr:cNvCxnSpPr/>
        </xdr:nvCxnSpPr>
        <xdr:spPr>
          <a:xfrm>
            <a:off x="365126" y="2976562"/>
            <a:ext cx="2063750" cy="0"/>
          </a:xfrm>
          <a:prstGeom prst="line">
            <a:avLst/>
          </a:prstGeom>
          <a:ln w="12700">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2</xdr:col>
      <xdr:colOff>234950</xdr:colOff>
      <xdr:row>35</xdr:row>
      <xdr:rowOff>19050</xdr:rowOff>
    </xdr:from>
    <xdr:to>
      <xdr:col>5</xdr:col>
      <xdr:colOff>365125</xdr:colOff>
      <xdr:row>46</xdr:row>
      <xdr:rowOff>46037</xdr:rowOff>
    </xdr:to>
    <xdr:grpSp>
      <xdr:nvGrpSpPr>
        <xdr:cNvPr id="42" name="Group 41">
          <a:extLst>
            <a:ext uri="{FF2B5EF4-FFF2-40B4-BE49-F238E27FC236}">
              <a16:creationId xmlns:a16="http://schemas.microsoft.com/office/drawing/2014/main" id="{6BADD4CC-51EC-48DB-B770-9FE840CED790}"/>
            </a:ext>
          </a:extLst>
        </xdr:cNvPr>
        <xdr:cNvGrpSpPr/>
      </xdr:nvGrpSpPr>
      <xdr:grpSpPr>
        <a:xfrm>
          <a:off x="2851150" y="6445250"/>
          <a:ext cx="2359025" cy="2052637"/>
          <a:chOff x="228601" y="2976562"/>
          <a:chExt cx="2359025" cy="2035175"/>
        </a:xfrm>
      </xdr:grpSpPr>
      <xdr:graphicFrame macro="">
        <xdr:nvGraphicFramePr>
          <xdr:cNvPr id="43" name="Chart 42">
            <a:extLst>
              <a:ext uri="{FF2B5EF4-FFF2-40B4-BE49-F238E27FC236}">
                <a16:creationId xmlns:a16="http://schemas.microsoft.com/office/drawing/2014/main" id="{943A9158-D653-30C0-4323-AE7CBAB65FD7}"/>
              </a:ext>
            </a:extLst>
          </xdr:cNvPr>
          <xdr:cNvGraphicFramePr/>
        </xdr:nvGraphicFramePr>
        <xdr:xfrm>
          <a:off x="228601" y="3286125"/>
          <a:ext cx="2359025" cy="1725612"/>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44" name="TextBox 43">
            <a:extLst>
              <a:ext uri="{FF2B5EF4-FFF2-40B4-BE49-F238E27FC236}">
                <a16:creationId xmlns:a16="http://schemas.microsoft.com/office/drawing/2014/main" id="{3F17C177-5D21-8ED9-924F-24713947B54C}"/>
              </a:ext>
            </a:extLst>
          </xdr:cNvPr>
          <xdr:cNvSpPr txBox="1"/>
        </xdr:nvSpPr>
        <xdr:spPr>
          <a:xfrm>
            <a:off x="474663" y="3031651"/>
            <a:ext cx="1906588" cy="2054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baseline="0">
                <a:solidFill>
                  <a:srgbClr val="76B900"/>
                </a:solidFill>
                <a:latin typeface="Calibri" panose="020F0502020204030204" pitchFamily="34" charset="0"/>
                <a:ea typeface="Calibri" panose="020F0502020204030204" pitchFamily="34" charset="0"/>
                <a:cs typeface="Calibri" panose="020F0502020204030204" pitchFamily="34" charset="0"/>
              </a:rPr>
              <a:t>           Sales / Total Assets</a:t>
            </a:r>
            <a:endParaRPr lang="en-US" sz="1050" b="1">
              <a:solidFill>
                <a:srgbClr val="76B900"/>
              </a:solidFill>
              <a:latin typeface="Calibri" panose="020F0502020204030204" pitchFamily="34" charset="0"/>
              <a:ea typeface="Calibri" panose="020F0502020204030204" pitchFamily="34" charset="0"/>
              <a:cs typeface="Calibri" panose="020F0502020204030204" pitchFamily="34" charset="0"/>
            </a:endParaRPr>
          </a:p>
        </xdr:txBody>
      </xdr:sp>
      <xdr:cxnSp macro="">
        <xdr:nvCxnSpPr>
          <xdr:cNvPr id="45" name="Straight Connector 44">
            <a:extLst>
              <a:ext uri="{FF2B5EF4-FFF2-40B4-BE49-F238E27FC236}">
                <a16:creationId xmlns:a16="http://schemas.microsoft.com/office/drawing/2014/main" id="{187DF459-5B6A-1BBF-7B51-F9373AB30ED8}"/>
              </a:ext>
            </a:extLst>
          </xdr:cNvPr>
          <xdr:cNvCxnSpPr/>
        </xdr:nvCxnSpPr>
        <xdr:spPr>
          <a:xfrm>
            <a:off x="365126" y="2976562"/>
            <a:ext cx="2063750" cy="0"/>
          </a:xfrm>
          <a:prstGeom prst="line">
            <a:avLst/>
          </a:prstGeom>
          <a:ln w="12700">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5</xdr:col>
      <xdr:colOff>571500</xdr:colOff>
      <xdr:row>35</xdr:row>
      <xdr:rowOff>6350</xdr:rowOff>
    </xdr:from>
    <xdr:to>
      <xdr:col>8</xdr:col>
      <xdr:colOff>701675</xdr:colOff>
      <xdr:row>46</xdr:row>
      <xdr:rowOff>33337</xdr:rowOff>
    </xdr:to>
    <xdr:grpSp>
      <xdr:nvGrpSpPr>
        <xdr:cNvPr id="46" name="Group 45">
          <a:extLst>
            <a:ext uri="{FF2B5EF4-FFF2-40B4-BE49-F238E27FC236}">
              <a16:creationId xmlns:a16="http://schemas.microsoft.com/office/drawing/2014/main" id="{5D3BE735-9483-4965-A662-9A21396C1DE9}"/>
            </a:ext>
          </a:extLst>
        </xdr:cNvPr>
        <xdr:cNvGrpSpPr/>
      </xdr:nvGrpSpPr>
      <xdr:grpSpPr>
        <a:xfrm>
          <a:off x="5416550" y="6432550"/>
          <a:ext cx="2359025" cy="2052637"/>
          <a:chOff x="228601" y="2976562"/>
          <a:chExt cx="2359025" cy="2035175"/>
        </a:xfrm>
      </xdr:grpSpPr>
      <xdr:graphicFrame macro="">
        <xdr:nvGraphicFramePr>
          <xdr:cNvPr id="47" name="Chart 46">
            <a:extLst>
              <a:ext uri="{FF2B5EF4-FFF2-40B4-BE49-F238E27FC236}">
                <a16:creationId xmlns:a16="http://schemas.microsoft.com/office/drawing/2014/main" id="{C51CA9A6-B689-F1D8-AA58-51A11F44E662}"/>
              </a:ext>
            </a:extLst>
          </xdr:cNvPr>
          <xdr:cNvGraphicFramePr/>
        </xdr:nvGraphicFramePr>
        <xdr:xfrm>
          <a:off x="228601" y="3286125"/>
          <a:ext cx="2359025" cy="1725612"/>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48" name="TextBox 47">
            <a:extLst>
              <a:ext uri="{FF2B5EF4-FFF2-40B4-BE49-F238E27FC236}">
                <a16:creationId xmlns:a16="http://schemas.microsoft.com/office/drawing/2014/main" id="{B7454413-E650-7DFA-5118-2D57A0270A28}"/>
              </a:ext>
            </a:extLst>
          </xdr:cNvPr>
          <xdr:cNvSpPr txBox="1"/>
        </xdr:nvSpPr>
        <xdr:spPr>
          <a:xfrm>
            <a:off x="811213" y="3031652"/>
            <a:ext cx="1233488" cy="1841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baseline="0">
                <a:solidFill>
                  <a:srgbClr val="76B900"/>
                </a:solidFill>
                <a:latin typeface="Calibri" panose="020F0502020204030204" pitchFamily="34" charset="0"/>
                <a:ea typeface="Calibri" panose="020F0502020204030204" pitchFamily="34" charset="0"/>
                <a:cs typeface="Calibri" panose="020F0502020204030204" pitchFamily="34" charset="0"/>
              </a:rPr>
              <a:t>Altman's Z Score</a:t>
            </a:r>
            <a:endParaRPr lang="en-US" sz="1050" b="1">
              <a:solidFill>
                <a:srgbClr val="76B900"/>
              </a:solidFill>
              <a:latin typeface="Calibri" panose="020F0502020204030204" pitchFamily="34" charset="0"/>
              <a:ea typeface="Calibri" panose="020F0502020204030204" pitchFamily="34" charset="0"/>
              <a:cs typeface="Calibri" panose="020F0502020204030204" pitchFamily="34" charset="0"/>
            </a:endParaRPr>
          </a:p>
        </xdr:txBody>
      </xdr:sp>
      <xdr:cxnSp macro="">
        <xdr:nvCxnSpPr>
          <xdr:cNvPr id="49" name="Straight Connector 48">
            <a:extLst>
              <a:ext uri="{FF2B5EF4-FFF2-40B4-BE49-F238E27FC236}">
                <a16:creationId xmlns:a16="http://schemas.microsoft.com/office/drawing/2014/main" id="{8543A346-5E22-3425-5FE7-F209FDBD8EF4}"/>
              </a:ext>
            </a:extLst>
          </xdr:cNvPr>
          <xdr:cNvCxnSpPr/>
        </xdr:nvCxnSpPr>
        <xdr:spPr>
          <a:xfrm>
            <a:off x="365126" y="2976562"/>
            <a:ext cx="2063750" cy="0"/>
          </a:xfrm>
          <a:prstGeom prst="line">
            <a:avLst/>
          </a:prstGeom>
          <a:ln w="12700">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persons/person.xml><?xml version="1.0" encoding="utf-8"?>
<personList xmlns="http://schemas.microsoft.com/office/spreadsheetml/2018/threadedcomments" xmlns:x="http://schemas.openxmlformats.org/spreadsheetml/2006/mai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31891-21C0-44EC-92DF-F3351A883F3B}">
  <dimension ref="B2:I131"/>
  <sheetViews>
    <sheetView showGridLines="0" tabSelected="1" view="pageBreakPreview" zoomScaleNormal="70" zoomScaleSheetLayoutView="100" workbookViewId="0">
      <selection activeCell="L23" sqref="L23"/>
    </sheetView>
  </sheetViews>
  <sheetFormatPr defaultRowHeight="14.5" x14ac:dyDescent="0.35"/>
  <cols>
    <col min="1" max="1" width="1.81640625" customWidth="1"/>
    <col min="2" max="2" width="35.6328125" customWidth="1"/>
    <col min="3" max="9" width="10.6328125" customWidth="1"/>
    <col min="10" max="10" width="1.81640625" customWidth="1"/>
  </cols>
  <sheetData>
    <row r="2" spans="2:9" s="20" customFormat="1" x14ac:dyDescent="0.35"/>
    <row r="6" spans="2:9" ht="31" x14ac:dyDescent="0.7">
      <c r="B6" s="19" t="str">
        <f>'Data Sheet'!C1</f>
        <v>NVIDIA Corp</v>
      </c>
    </row>
    <row r="7" spans="2:9" x14ac:dyDescent="0.35">
      <c r="B7" t="str">
        <f>CONCATENATE("(",'Data Sheet'!F1," | ",'Data Sheet'!H1," : ",'Data Sheet'!I1,")")</f>
        <v>(NVDA | CUSIP Number : 67066G104)</v>
      </c>
    </row>
    <row r="8" spans="2:9" ht="20" customHeight="1" x14ac:dyDescent="0.45">
      <c r="B8" s="17" t="str">
        <f>CONCATENATE(" ","USD "&amp;'Data Sheet'!L1)</f>
        <v xml:space="preserve"> USD 145.06</v>
      </c>
    </row>
    <row r="9" spans="2:9" x14ac:dyDescent="0.35">
      <c r="B9" s="18" t="s">
        <v>212</v>
      </c>
    </row>
    <row r="10" spans="2:9" ht="10" customHeight="1" x14ac:dyDescent="0.35">
      <c r="B10" s="36" t="s">
        <v>245</v>
      </c>
    </row>
    <row r="11" spans="2:9" ht="10" customHeight="1" thickBot="1" x14ac:dyDescent="0.4">
      <c r="B11" s="13"/>
      <c r="C11" s="13"/>
      <c r="D11" s="13"/>
      <c r="E11" s="13"/>
      <c r="F11" s="13"/>
      <c r="G11" s="13"/>
      <c r="H11" s="13"/>
      <c r="I11" s="13"/>
    </row>
    <row r="12" spans="2:9" ht="18.5" x14ac:dyDescent="0.45">
      <c r="B12" s="16" t="s">
        <v>229</v>
      </c>
    </row>
    <row r="13" spans="2:9" ht="14.5" customHeight="1" x14ac:dyDescent="0.35">
      <c r="B13" s="24" t="s">
        <v>213</v>
      </c>
      <c r="C13" s="24"/>
      <c r="D13" s="24"/>
      <c r="E13" s="24"/>
      <c r="F13" s="24"/>
      <c r="G13" s="24"/>
      <c r="H13" s="24"/>
      <c r="I13" s="24"/>
    </row>
    <row r="14" spans="2:9" x14ac:dyDescent="0.35">
      <c r="B14" s="24"/>
      <c r="C14" s="24"/>
      <c r="D14" s="24"/>
      <c r="E14" s="24"/>
      <c r="F14" s="24"/>
      <c r="G14" s="24"/>
      <c r="H14" s="24"/>
      <c r="I14" s="24"/>
    </row>
    <row r="15" spans="2:9" x14ac:dyDescent="0.35">
      <c r="B15" s="24"/>
      <c r="C15" s="24"/>
      <c r="D15" s="24"/>
      <c r="E15" s="24"/>
      <c r="F15" s="24"/>
      <c r="G15" s="24"/>
      <c r="H15" s="24"/>
      <c r="I15" s="24"/>
    </row>
    <row r="16" spans="2:9" x14ac:dyDescent="0.35">
      <c r="B16" s="24"/>
      <c r="C16" s="24"/>
      <c r="D16" s="24"/>
      <c r="E16" s="24"/>
      <c r="F16" s="24"/>
      <c r="G16" s="24"/>
      <c r="H16" s="24"/>
      <c r="I16" s="24"/>
    </row>
    <row r="17" spans="2:9" x14ac:dyDescent="0.35">
      <c r="B17" s="24"/>
      <c r="C17" s="24"/>
      <c r="D17" s="24"/>
      <c r="E17" s="24"/>
      <c r="F17" s="24"/>
      <c r="G17" s="24"/>
      <c r="H17" s="24"/>
      <c r="I17" s="24"/>
    </row>
    <row r="18" spans="2:9" x14ac:dyDescent="0.35">
      <c r="B18" s="24"/>
      <c r="C18" s="24"/>
      <c r="D18" s="24"/>
      <c r="E18" s="24"/>
      <c r="F18" s="24"/>
      <c r="G18" s="24"/>
      <c r="H18" s="24"/>
      <c r="I18" s="24"/>
    </row>
    <row r="19" spans="2:9" ht="3" customHeight="1" x14ac:dyDescent="0.35"/>
    <row r="20" spans="2:9" ht="18.5" x14ac:dyDescent="0.45">
      <c r="B20" s="37" t="s">
        <v>246</v>
      </c>
      <c r="C20" s="37"/>
    </row>
    <row r="21" spans="2:9" ht="5" customHeight="1" x14ac:dyDescent="0.35"/>
    <row r="66" spans="2:9" s="20" customFormat="1" x14ac:dyDescent="0.35"/>
    <row r="67" spans="2:9" s="20" customFormat="1" x14ac:dyDescent="0.35"/>
    <row r="69" spans="2:9" ht="23.5" x14ac:dyDescent="0.55000000000000004">
      <c r="B69" s="22" t="s">
        <v>230</v>
      </c>
    </row>
    <row r="71" spans="2:9" x14ac:dyDescent="0.35">
      <c r="B71" s="25" t="s">
        <v>215</v>
      </c>
      <c r="C71" s="25"/>
      <c r="D71" s="25"/>
      <c r="E71" s="25"/>
      <c r="F71" s="25"/>
      <c r="G71" s="25"/>
      <c r="H71" s="25"/>
      <c r="I71" s="25"/>
    </row>
    <row r="72" spans="2:9" x14ac:dyDescent="0.35">
      <c r="C72" s="10">
        <f>'Data Sheet'!F6</f>
        <v>43492</v>
      </c>
      <c r="D72" s="10">
        <f>'Data Sheet'!G6</f>
        <v>43856</v>
      </c>
      <c r="E72" s="10">
        <f>'Data Sheet'!H6</f>
        <v>44227</v>
      </c>
      <c r="F72" s="10">
        <f>'Data Sheet'!I6</f>
        <v>44591</v>
      </c>
      <c r="G72" s="10">
        <f>'Data Sheet'!J6</f>
        <v>44955</v>
      </c>
      <c r="H72" s="10">
        <f>'Data Sheet'!K6</f>
        <v>45319</v>
      </c>
      <c r="I72" s="10">
        <f>'Data Sheet'!L6</f>
        <v>45683</v>
      </c>
    </row>
    <row r="73" spans="2:9" x14ac:dyDescent="0.35">
      <c r="B73" t="s">
        <v>216</v>
      </c>
      <c r="C73" s="14">
        <f>'Data Sheet'!F32</f>
        <v>4143</v>
      </c>
      <c r="D73" s="14">
        <f>'Data Sheet'!G32</f>
        <v>3580</v>
      </c>
      <c r="E73" s="14">
        <f>'Data Sheet'!H32</f>
        <v>6277</v>
      </c>
      <c r="F73" s="14">
        <f>'Data Sheet'!I32</f>
        <v>11259</v>
      </c>
      <c r="G73" s="14">
        <f>'Data Sheet'!J32</f>
        <v>8366</v>
      </c>
      <c r="H73" s="14">
        <f>'Data Sheet'!K32</f>
        <v>32312</v>
      </c>
      <c r="I73" s="14">
        <f>'Data Sheet'!L32</f>
        <v>74265</v>
      </c>
    </row>
    <row r="74" spans="2:9" x14ac:dyDescent="0.35">
      <c r="B74" t="s">
        <v>217</v>
      </c>
      <c r="C74" s="14">
        <f>('Data Sheet'!F107+'Data Sheet'!E107)/2</f>
        <v>8406.5</v>
      </c>
      <c r="D74" s="14">
        <f>('Data Sheet'!G107+'Data Sheet'!F107)/2</f>
        <v>10773</v>
      </c>
      <c r="E74" s="14">
        <f>('Data Sheet'!H107+'Data Sheet'!G107)/2</f>
        <v>14548.5</v>
      </c>
      <c r="F74" s="14">
        <f>('Data Sheet'!I107+'Data Sheet'!H107)/2</f>
        <v>21752.5</v>
      </c>
      <c r="G74" s="14">
        <f>('Data Sheet'!J107+'Data Sheet'!I107)/2</f>
        <v>24356.5</v>
      </c>
      <c r="H74" s="14">
        <f>('Data Sheet'!K107+'Data Sheet'!J107)/2</f>
        <v>32539.5</v>
      </c>
      <c r="I74" s="14">
        <f>('Data Sheet'!L107+'Data Sheet'!K107)/2</f>
        <v>61152.5</v>
      </c>
    </row>
    <row r="75" spans="2:9" x14ac:dyDescent="0.35">
      <c r="B75" s="11" t="s">
        <v>214</v>
      </c>
      <c r="C75" s="12">
        <f>C73/C74</f>
        <v>0.49283292690180219</v>
      </c>
      <c r="D75" s="12">
        <f t="shared" ref="D75:I75" si="0">D73/D74</f>
        <v>0.33231226213682352</v>
      </c>
      <c r="E75" s="12">
        <f t="shared" si="0"/>
        <v>0.43145341444135132</v>
      </c>
      <c r="F75" s="12">
        <f t="shared" si="0"/>
        <v>0.51759567865762557</v>
      </c>
      <c r="G75" s="12">
        <f t="shared" si="0"/>
        <v>0.34348120624884526</v>
      </c>
      <c r="H75" s="12">
        <f t="shared" si="0"/>
        <v>0.99300849736474128</v>
      </c>
      <c r="I75" s="12">
        <f t="shared" si="0"/>
        <v>1.2144229589959528</v>
      </c>
    </row>
    <row r="77" spans="2:9" x14ac:dyDescent="0.35">
      <c r="B77" s="25" t="s">
        <v>218</v>
      </c>
      <c r="C77" s="25"/>
      <c r="D77" s="25"/>
      <c r="E77" s="25"/>
      <c r="F77" s="25"/>
      <c r="G77" s="25"/>
      <c r="H77" s="25"/>
      <c r="I77" s="25"/>
    </row>
    <row r="78" spans="2:9" x14ac:dyDescent="0.35">
      <c r="C78" s="10">
        <f>C72</f>
        <v>43492</v>
      </c>
      <c r="D78" s="10">
        <f t="shared" ref="D78:I78" si="1">D72</f>
        <v>43856</v>
      </c>
      <c r="E78" s="10">
        <f t="shared" si="1"/>
        <v>44227</v>
      </c>
      <c r="F78" s="10">
        <f t="shared" si="1"/>
        <v>44591</v>
      </c>
      <c r="G78" s="10">
        <f t="shared" si="1"/>
        <v>44955</v>
      </c>
      <c r="H78" s="10">
        <f t="shared" si="1"/>
        <v>45319</v>
      </c>
      <c r="I78" s="10">
        <f t="shared" si="1"/>
        <v>45683</v>
      </c>
    </row>
    <row r="79" spans="2:9" x14ac:dyDescent="0.35">
      <c r="B79" t="str">
        <f>B73</f>
        <v>Net Profit</v>
      </c>
      <c r="C79" s="14">
        <f t="shared" ref="C79:I79" si="2">C73</f>
        <v>4143</v>
      </c>
      <c r="D79" s="14">
        <f t="shared" si="2"/>
        <v>3580</v>
      </c>
      <c r="E79" s="14">
        <f t="shared" si="2"/>
        <v>6277</v>
      </c>
      <c r="F79" s="14">
        <f t="shared" si="2"/>
        <v>11259</v>
      </c>
      <c r="G79" s="14">
        <f t="shared" si="2"/>
        <v>8366</v>
      </c>
      <c r="H79" s="14">
        <f t="shared" si="2"/>
        <v>32312</v>
      </c>
      <c r="I79" s="14">
        <f t="shared" si="2"/>
        <v>74265</v>
      </c>
    </row>
    <row r="80" spans="2:9" x14ac:dyDescent="0.35">
      <c r="B80" t="s">
        <v>219</v>
      </c>
      <c r="C80" s="14">
        <f>'Data Sheet'!F9</f>
        <v>11716</v>
      </c>
      <c r="D80" s="14">
        <f>'Data Sheet'!G9</f>
        <v>10918</v>
      </c>
      <c r="E80" s="14">
        <f>'Data Sheet'!H9</f>
        <v>16675</v>
      </c>
      <c r="F80" s="14">
        <f>'Data Sheet'!I9</f>
        <v>26914</v>
      </c>
      <c r="G80" s="14">
        <f>'Data Sheet'!J9</f>
        <v>26974</v>
      </c>
      <c r="H80" s="14">
        <f>'Data Sheet'!K9</f>
        <v>60922</v>
      </c>
      <c r="I80" s="14">
        <f>'Data Sheet'!L9</f>
        <v>130497</v>
      </c>
    </row>
    <row r="81" spans="2:9" x14ac:dyDescent="0.35">
      <c r="B81" s="11" t="s">
        <v>220</v>
      </c>
      <c r="C81" s="12">
        <f t="shared" ref="C81:H81" si="3">C79/C80</f>
        <v>0.35361898258791397</v>
      </c>
      <c r="D81" s="12">
        <f t="shared" si="3"/>
        <v>0.32789888257922695</v>
      </c>
      <c r="E81" s="12">
        <f t="shared" si="3"/>
        <v>0.37643178410794603</v>
      </c>
      <c r="F81" s="12">
        <f t="shared" si="3"/>
        <v>0.41833246637437765</v>
      </c>
      <c r="G81" s="12">
        <f t="shared" si="3"/>
        <v>0.31015051531104026</v>
      </c>
      <c r="H81" s="12">
        <f t="shared" si="3"/>
        <v>0.53038311283280259</v>
      </c>
      <c r="I81" s="12">
        <f>I79/I80</f>
        <v>0.56909354238028464</v>
      </c>
    </row>
    <row r="83" spans="2:9" x14ac:dyDescent="0.35">
      <c r="B83" t="str">
        <f>B80</f>
        <v>Revenue</v>
      </c>
      <c r="C83" s="14">
        <f>C80</f>
        <v>11716</v>
      </c>
      <c r="D83" s="14">
        <f t="shared" ref="D83:I83" si="4">D80</f>
        <v>10918</v>
      </c>
      <c r="E83" s="14">
        <f t="shared" si="4"/>
        <v>16675</v>
      </c>
      <c r="F83" s="14">
        <f t="shared" si="4"/>
        <v>26914</v>
      </c>
      <c r="G83" s="14">
        <f t="shared" si="4"/>
        <v>26974</v>
      </c>
      <c r="H83" s="14">
        <f t="shared" si="4"/>
        <v>60922</v>
      </c>
      <c r="I83" s="14">
        <f t="shared" si="4"/>
        <v>130497</v>
      </c>
    </row>
    <row r="84" spans="2:9" x14ac:dyDescent="0.35">
      <c r="B84" t="s">
        <v>221</v>
      </c>
      <c r="C84" s="14">
        <f>('Data Sheet'!F94+'Data Sheet'!E94)/2</f>
        <v>12266.5</v>
      </c>
      <c r="D84" s="14">
        <f>('Data Sheet'!G94+'Data Sheet'!F94)/2</f>
        <v>15303.5</v>
      </c>
      <c r="E84" s="14">
        <f>('Data Sheet'!H94+'Data Sheet'!G94)/2</f>
        <v>23053</v>
      </c>
      <c r="F84" s="14">
        <f>('Data Sheet'!I94+'Data Sheet'!H94)/2</f>
        <v>36489</v>
      </c>
      <c r="G84" s="14">
        <f>('Data Sheet'!J94+'Data Sheet'!I94)/2</f>
        <v>42684.5</v>
      </c>
      <c r="H84" s="14">
        <f>('Data Sheet'!K94+'Data Sheet'!J94)/2</f>
        <v>53455</v>
      </c>
      <c r="I84" s="14">
        <f>('Data Sheet'!L94+'Data Sheet'!K94)/2</f>
        <v>88664.5</v>
      </c>
    </row>
    <row r="85" spans="2:9" x14ac:dyDescent="0.35">
      <c r="B85" s="11" t="s">
        <v>222</v>
      </c>
      <c r="C85" s="15">
        <f t="shared" ref="C85" si="5">C83/C84</f>
        <v>0.95512167284881588</v>
      </c>
      <c r="D85" s="15">
        <f t="shared" ref="D85" si="6">D83/D84</f>
        <v>0.71343156794197404</v>
      </c>
      <c r="E85" s="15">
        <f t="shared" ref="E85" si="7">E83/E84</f>
        <v>0.72333318873899277</v>
      </c>
      <c r="F85" s="15">
        <f t="shared" ref="F85" si="8">F83/F84</f>
        <v>0.73759215105922338</v>
      </c>
      <c r="G85" s="15">
        <f t="shared" ref="G85" si="9">G83/G84</f>
        <v>0.63193899424849764</v>
      </c>
      <c r="H85" s="15">
        <f t="shared" ref="H85" si="10">H83/H84</f>
        <v>1.1396875876905808</v>
      </c>
      <c r="I85" s="15">
        <f>I83/I84</f>
        <v>1.4718066418916251</v>
      </c>
    </row>
    <row r="87" spans="2:9" x14ac:dyDescent="0.35">
      <c r="B87" t="str">
        <f>B84</f>
        <v>Average Total Asset</v>
      </c>
      <c r="C87" s="14">
        <f>C84</f>
        <v>12266.5</v>
      </c>
      <c r="D87" s="14">
        <f t="shared" ref="D87:I87" si="11">D84</f>
        <v>15303.5</v>
      </c>
      <c r="E87" s="14">
        <f t="shared" si="11"/>
        <v>23053</v>
      </c>
      <c r="F87" s="14">
        <f t="shared" si="11"/>
        <v>36489</v>
      </c>
      <c r="G87" s="14">
        <f t="shared" si="11"/>
        <v>42684.5</v>
      </c>
      <c r="H87" s="14">
        <f t="shared" si="11"/>
        <v>53455</v>
      </c>
      <c r="I87" s="14">
        <f t="shared" si="11"/>
        <v>88664.5</v>
      </c>
    </row>
    <row r="88" spans="2:9" x14ac:dyDescent="0.35">
      <c r="B88" t="str">
        <f>B74</f>
        <v>Average Shareholder's Equity</v>
      </c>
      <c r="C88" s="14">
        <f>C74</f>
        <v>8406.5</v>
      </c>
      <c r="D88" s="14">
        <f t="shared" ref="D88:I88" si="12">D74</f>
        <v>10773</v>
      </c>
      <c r="E88" s="14">
        <f t="shared" si="12"/>
        <v>14548.5</v>
      </c>
      <c r="F88" s="14">
        <f t="shared" si="12"/>
        <v>21752.5</v>
      </c>
      <c r="G88" s="14">
        <f t="shared" si="12"/>
        <v>24356.5</v>
      </c>
      <c r="H88" s="14">
        <f t="shared" si="12"/>
        <v>32539.5</v>
      </c>
      <c r="I88" s="14">
        <f t="shared" si="12"/>
        <v>61152.5</v>
      </c>
    </row>
    <row r="89" spans="2:9" x14ac:dyDescent="0.35">
      <c r="B89" s="11" t="s">
        <v>223</v>
      </c>
      <c r="C89" s="15">
        <f t="shared" ref="C89" si="13">C87/C88</f>
        <v>1.459168500565039</v>
      </c>
      <c r="D89" s="15">
        <f t="shared" ref="D89" si="14">D87/D88</f>
        <v>1.4205420959806925</v>
      </c>
      <c r="E89" s="15">
        <f t="shared" ref="E89" si="15">E87/E88</f>
        <v>1.5845619823349486</v>
      </c>
      <c r="F89" s="15">
        <f t="shared" ref="F89" si="16">F87/F88</f>
        <v>1.6774623606482013</v>
      </c>
      <c r="G89" s="15">
        <f t="shared" ref="G89" si="17">G87/G88</f>
        <v>1.7524890686264447</v>
      </c>
      <c r="H89" s="15">
        <f t="shared" ref="H89" si="18">H87/H88</f>
        <v>1.6427726301879255</v>
      </c>
      <c r="I89" s="15">
        <f>I87/I88</f>
        <v>1.4498916642819182</v>
      </c>
    </row>
    <row r="91" spans="2:9" x14ac:dyDescent="0.35">
      <c r="B91" s="11" t="s">
        <v>224</v>
      </c>
      <c r="C91" s="12">
        <f t="shared" ref="C91:H91" si="19">C89*C85*C81</f>
        <v>0.49283292690180219</v>
      </c>
      <c r="D91" s="12">
        <f t="shared" si="19"/>
        <v>0.33231226213682352</v>
      </c>
      <c r="E91" s="12">
        <f t="shared" si="19"/>
        <v>0.43145341444135132</v>
      </c>
      <c r="F91" s="12">
        <f t="shared" si="19"/>
        <v>0.51759567865762557</v>
      </c>
      <c r="G91" s="12">
        <f t="shared" si="19"/>
        <v>0.34348120624884532</v>
      </c>
      <c r="H91" s="12">
        <f t="shared" si="19"/>
        <v>0.99300849736474128</v>
      </c>
      <c r="I91" s="12">
        <f>I89*I85*I81</f>
        <v>1.214422958995953</v>
      </c>
    </row>
    <row r="93" spans="2:9" x14ac:dyDescent="0.35">
      <c r="B93" s="25" t="s">
        <v>227</v>
      </c>
      <c r="C93" s="25"/>
      <c r="D93" s="25"/>
      <c r="E93" s="25"/>
      <c r="F93" s="25"/>
      <c r="G93" s="25"/>
      <c r="H93" s="25"/>
      <c r="I93" s="25"/>
    </row>
    <row r="94" spans="2:9" x14ac:dyDescent="0.35">
      <c r="C94" s="10">
        <f>C72</f>
        <v>43492</v>
      </c>
      <c r="D94" s="10">
        <f t="shared" ref="D94:I94" si="20">D72</f>
        <v>43856</v>
      </c>
      <c r="E94" s="10">
        <f t="shared" si="20"/>
        <v>44227</v>
      </c>
      <c r="F94" s="10">
        <f t="shared" si="20"/>
        <v>44591</v>
      </c>
      <c r="G94" s="10">
        <f t="shared" si="20"/>
        <v>44955</v>
      </c>
      <c r="H94" s="10">
        <f t="shared" si="20"/>
        <v>45319</v>
      </c>
      <c r="I94" s="10">
        <f t="shared" si="20"/>
        <v>45683</v>
      </c>
    </row>
    <row r="95" spans="2:9" x14ac:dyDescent="0.35">
      <c r="B95" t="str">
        <f>B79</f>
        <v>Net Profit</v>
      </c>
      <c r="C95" s="14">
        <f t="shared" ref="C95:I95" si="21">C79</f>
        <v>4143</v>
      </c>
      <c r="D95" s="14">
        <f t="shared" si="21"/>
        <v>3580</v>
      </c>
      <c r="E95" s="14">
        <f t="shared" si="21"/>
        <v>6277</v>
      </c>
      <c r="F95" s="14">
        <f t="shared" si="21"/>
        <v>11259</v>
      </c>
      <c r="G95" s="14">
        <f t="shared" si="21"/>
        <v>8366</v>
      </c>
      <c r="H95" s="14">
        <f t="shared" si="21"/>
        <v>32312</v>
      </c>
      <c r="I95" s="14">
        <f t="shared" si="21"/>
        <v>74265</v>
      </c>
    </row>
    <row r="96" spans="2:9" x14ac:dyDescent="0.35">
      <c r="B96" t="str">
        <f>B87</f>
        <v>Average Total Asset</v>
      </c>
      <c r="C96" s="14">
        <f t="shared" ref="C96:I96" si="22">C87</f>
        <v>12266.5</v>
      </c>
      <c r="D96" s="14">
        <f t="shared" si="22"/>
        <v>15303.5</v>
      </c>
      <c r="E96" s="14">
        <f t="shared" si="22"/>
        <v>23053</v>
      </c>
      <c r="F96" s="14">
        <f t="shared" si="22"/>
        <v>36489</v>
      </c>
      <c r="G96" s="14">
        <f t="shared" si="22"/>
        <v>42684.5</v>
      </c>
      <c r="H96" s="14">
        <f t="shared" si="22"/>
        <v>53455</v>
      </c>
      <c r="I96" s="14">
        <f t="shared" si="22"/>
        <v>88664.5</v>
      </c>
    </row>
    <row r="97" spans="2:9" x14ac:dyDescent="0.35">
      <c r="B97" s="11" t="str">
        <f>B93</f>
        <v>Return on Asset (ROA)</v>
      </c>
      <c r="C97" s="12">
        <f>C95/C96</f>
        <v>0.3377491542004647</v>
      </c>
      <c r="D97" s="12">
        <f t="shared" ref="D97" si="23">D95/D96</f>
        <v>0.23393341392491915</v>
      </c>
      <c r="E97" s="12">
        <f t="shared" ref="E97" si="24">E95/E96</f>
        <v>0.2722856027415087</v>
      </c>
      <c r="F97" s="12">
        <f t="shared" ref="F97" si="25">F95/F96</f>
        <v>0.30855874373098741</v>
      </c>
      <c r="G97" s="12">
        <f t="shared" ref="G97" si="26">G95/G96</f>
        <v>0.19599620471131207</v>
      </c>
      <c r="H97" s="12">
        <f t="shared" ref="H97" si="27">H95/H96</f>
        <v>0.60447105041623794</v>
      </c>
      <c r="I97" s="12">
        <f t="shared" ref="I97" si="28">I95/I96</f>
        <v>0.83759565553293591</v>
      </c>
    </row>
    <row r="99" spans="2:9" x14ac:dyDescent="0.35">
      <c r="B99" s="25" t="s">
        <v>225</v>
      </c>
      <c r="C99" s="25"/>
      <c r="D99" s="25"/>
      <c r="E99" s="25"/>
      <c r="F99" s="25"/>
      <c r="G99" s="25"/>
      <c r="H99" s="25"/>
      <c r="I99" s="25"/>
    </row>
    <row r="100" spans="2:9" x14ac:dyDescent="0.35">
      <c r="C100" s="10">
        <f>C94</f>
        <v>43492</v>
      </c>
      <c r="D100" s="10">
        <f t="shared" ref="D100:I100" si="29">D94</f>
        <v>43856</v>
      </c>
      <c r="E100" s="10">
        <f t="shared" si="29"/>
        <v>44227</v>
      </c>
      <c r="F100" s="10">
        <f t="shared" si="29"/>
        <v>44591</v>
      </c>
      <c r="G100" s="10">
        <f t="shared" si="29"/>
        <v>44955</v>
      </c>
      <c r="H100" s="10">
        <f t="shared" si="29"/>
        <v>45319</v>
      </c>
      <c r="I100" s="10">
        <f t="shared" si="29"/>
        <v>45683</v>
      </c>
    </row>
    <row r="101" spans="2:9" x14ac:dyDescent="0.35">
      <c r="B101" t="str">
        <f>B95</f>
        <v>Net Profit</v>
      </c>
      <c r="C101" s="14">
        <f t="shared" ref="C101:I101" si="30">C95</f>
        <v>4143</v>
      </c>
      <c r="D101" s="14">
        <f t="shared" si="30"/>
        <v>3580</v>
      </c>
      <c r="E101" s="14">
        <f t="shared" si="30"/>
        <v>6277</v>
      </c>
      <c r="F101" s="14">
        <f t="shared" si="30"/>
        <v>11259</v>
      </c>
      <c r="G101" s="14">
        <f t="shared" si="30"/>
        <v>8366</v>
      </c>
      <c r="H101" s="14">
        <f t="shared" si="30"/>
        <v>32312</v>
      </c>
      <c r="I101" s="14">
        <f t="shared" si="30"/>
        <v>74265</v>
      </c>
    </row>
    <row r="102" spans="2:9" x14ac:dyDescent="0.35">
      <c r="B102" t="str">
        <f>B83</f>
        <v>Revenue</v>
      </c>
      <c r="C102" s="14">
        <f t="shared" ref="C102:I102" si="31">C83</f>
        <v>11716</v>
      </c>
      <c r="D102" s="14">
        <f t="shared" si="31"/>
        <v>10918</v>
      </c>
      <c r="E102" s="14">
        <f t="shared" si="31"/>
        <v>16675</v>
      </c>
      <c r="F102" s="14">
        <f t="shared" si="31"/>
        <v>26914</v>
      </c>
      <c r="G102" s="14">
        <f t="shared" si="31"/>
        <v>26974</v>
      </c>
      <c r="H102" s="14">
        <f t="shared" si="31"/>
        <v>60922</v>
      </c>
      <c r="I102" s="14">
        <f t="shared" si="31"/>
        <v>130497</v>
      </c>
    </row>
    <row r="103" spans="2:9" x14ac:dyDescent="0.35">
      <c r="B103" s="11" t="s">
        <v>220</v>
      </c>
      <c r="C103" s="12">
        <f t="shared" ref="C103" si="32">C101/C102</f>
        <v>0.35361898258791397</v>
      </c>
      <c r="D103" s="12">
        <f t="shared" ref="D103" si="33">D101/D102</f>
        <v>0.32789888257922695</v>
      </c>
      <c r="E103" s="12">
        <f t="shared" ref="E103" si="34">E101/E102</f>
        <v>0.37643178410794603</v>
      </c>
      <c r="F103" s="12">
        <f t="shared" ref="F103" si="35">F101/F102</f>
        <v>0.41833246637437765</v>
      </c>
      <c r="G103" s="12">
        <f t="shared" ref="G103" si="36">G101/G102</f>
        <v>0.31015051531104026</v>
      </c>
      <c r="H103" s="12">
        <f t="shared" ref="H103" si="37">H101/H102</f>
        <v>0.53038311283280259</v>
      </c>
      <c r="I103" s="12">
        <f>I101/I102</f>
        <v>0.56909354238028464</v>
      </c>
    </row>
    <row r="105" spans="2:9" x14ac:dyDescent="0.35">
      <c r="B105" t="str">
        <f>B102</f>
        <v>Revenue</v>
      </c>
      <c r="C105" s="14">
        <f t="shared" ref="C105:I105" si="38">C102</f>
        <v>11716</v>
      </c>
      <c r="D105" s="14">
        <f t="shared" si="38"/>
        <v>10918</v>
      </c>
      <c r="E105" s="14">
        <f t="shared" si="38"/>
        <v>16675</v>
      </c>
      <c r="F105" s="14">
        <f t="shared" si="38"/>
        <v>26914</v>
      </c>
      <c r="G105" s="14">
        <f t="shared" si="38"/>
        <v>26974</v>
      </c>
      <c r="H105" s="14">
        <f t="shared" si="38"/>
        <v>60922</v>
      </c>
      <c r="I105" s="14">
        <f t="shared" si="38"/>
        <v>130497</v>
      </c>
    </row>
    <row r="106" spans="2:9" x14ac:dyDescent="0.35">
      <c r="B106" t="str">
        <f>B96</f>
        <v>Average Total Asset</v>
      </c>
      <c r="C106" s="14">
        <f t="shared" ref="C106:I106" si="39">C96</f>
        <v>12266.5</v>
      </c>
      <c r="D106" s="14">
        <f t="shared" si="39"/>
        <v>15303.5</v>
      </c>
      <c r="E106" s="14">
        <f t="shared" si="39"/>
        <v>23053</v>
      </c>
      <c r="F106" s="14">
        <f t="shared" si="39"/>
        <v>36489</v>
      </c>
      <c r="G106" s="14">
        <f t="shared" si="39"/>
        <v>42684.5</v>
      </c>
      <c r="H106" s="14">
        <f t="shared" si="39"/>
        <v>53455</v>
      </c>
      <c r="I106" s="14">
        <f t="shared" si="39"/>
        <v>88664.5</v>
      </c>
    </row>
    <row r="107" spans="2:9" x14ac:dyDescent="0.35">
      <c r="B107" s="11" t="s">
        <v>222</v>
      </c>
      <c r="C107" s="15">
        <f t="shared" ref="C107" si="40">C105/C106</f>
        <v>0.95512167284881588</v>
      </c>
      <c r="D107" s="15">
        <f t="shared" ref="D107" si="41">D105/D106</f>
        <v>0.71343156794197404</v>
      </c>
      <c r="E107" s="15">
        <f t="shared" ref="E107" si="42">E105/E106</f>
        <v>0.72333318873899277</v>
      </c>
      <c r="F107" s="15">
        <f t="shared" ref="F107" si="43">F105/F106</f>
        <v>0.73759215105922338</v>
      </c>
      <c r="G107" s="15">
        <f t="shared" ref="G107" si="44">G105/G106</f>
        <v>0.63193899424849764</v>
      </c>
      <c r="H107" s="15">
        <f t="shared" ref="H107" si="45">H105/H106</f>
        <v>1.1396875876905808</v>
      </c>
      <c r="I107" s="15">
        <f>I105/I106</f>
        <v>1.4718066418916251</v>
      </c>
    </row>
    <row r="109" spans="2:9" x14ac:dyDescent="0.35">
      <c r="B109" s="11" t="s">
        <v>226</v>
      </c>
      <c r="C109" s="12">
        <f>C103*C107</f>
        <v>0.3377491542004647</v>
      </c>
      <c r="D109" s="12">
        <f t="shared" ref="D109:I109" si="46">D103*D107</f>
        <v>0.23393341392491912</v>
      </c>
      <c r="E109" s="12">
        <f t="shared" si="46"/>
        <v>0.2722856027415087</v>
      </c>
      <c r="F109" s="12">
        <f t="shared" si="46"/>
        <v>0.30855874373098746</v>
      </c>
      <c r="G109" s="12">
        <f t="shared" si="46"/>
        <v>0.19599620471131204</v>
      </c>
      <c r="H109" s="12">
        <f t="shared" si="46"/>
        <v>0.60447105041623794</v>
      </c>
      <c r="I109" s="12">
        <f t="shared" si="46"/>
        <v>0.83759565553293602</v>
      </c>
    </row>
    <row r="110" spans="2:9" x14ac:dyDescent="0.35">
      <c r="B110" s="9"/>
      <c r="C110" s="21"/>
      <c r="D110" s="21"/>
      <c r="E110" s="21"/>
      <c r="F110" s="21"/>
      <c r="G110" s="21"/>
      <c r="H110" s="21"/>
      <c r="I110" s="21"/>
    </row>
    <row r="111" spans="2:9" x14ac:dyDescent="0.35">
      <c r="B111" s="9"/>
      <c r="C111" s="21"/>
      <c r="D111" s="21"/>
      <c r="E111" s="21"/>
      <c r="F111" s="21"/>
      <c r="G111" s="21"/>
      <c r="H111" s="21"/>
      <c r="I111" s="21"/>
    </row>
    <row r="112" spans="2:9" x14ac:dyDescent="0.35">
      <c r="B112" s="9"/>
      <c r="C112" s="21"/>
      <c r="D112" s="21"/>
      <c r="E112" s="21"/>
      <c r="F112" s="21"/>
      <c r="G112" s="21"/>
      <c r="H112" s="21"/>
      <c r="I112" s="21"/>
    </row>
    <row r="113" spans="2:9" x14ac:dyDescent="0.35">
      <c r="B113" s="9"/>
      <c r="C113" s="21"/>
      <c r="D113" s="21"/>
      <c r="E113" s="21"/>
      <c r="F113" s="21"/>
      <c r="G113" s="21"/>
      <c r="H113" s="21"/>
      <c r="I113" s="21"/>
    </row>
    <row r="114" spans="2:9" x14ac:dyDescent="0.35">
      <c r="B114" s="9"/>
      <c r="C114" s="21"/>
      <c r="D114" s="21"/>
      <c r="E114" s="21"/>
      <c r="F114" s="21"/>
      <c r="G114" s="21"/>
      <c r="H114" s="21"/>
      <c r="I114" s="21"/>
    </row>
    <row r="115" spans="2:9" x14ac:dyDescent="0.35">
      <c r="B115" s="9"/>
      <c r="C115" s="21"/>
      <c r="D115" s="21"/>
      <c r="E115" s="21"/>
      <c r="F115" s="21"/>
      <c r="G115" s="21"/>
      <c r="H115" s="21"/>
      <c r="I115" s="21"/>
    </row>
    <row r="116" spans="2:9" x14ac:dyDescent="0.35">
      <c r="B116" s="9"/>
      <c r="C116" s="21"/>
      <c r="D116" s="21"/>
      <c r="E116" s="21"/>
      <c r="F116" s="21"/>
      <c r="G116" s="21"/>
      <c r="H116" s="21"/>
      <c r="I116" s="21"/>
    </row>
    <row r="117" spans="2:9" x14ac:dyDescent="0.35">
      <c r="B117" s="9"/>
      <c r="C117" s="21"/>
      <c r="D117" s="21"/>
      <c r="E117" s="21"/>
      <c r="F117" s="21"/>
      <c r="G117" s="21"/>
      <c r="H117" s="21"/>
      <c r="I117" s="21"/>
    </row>
    <row r="118" spans="2:9" x14ac:dyDescent="0.35">
      <c r="B118" s="9"/>
      <c r="C118" s="21"/>
      <c r="D118" s="21"/>
      <c r="E118" s="21"/>
      <c r="F118" s="21"/>
      <c r="G118" s="21"/>
      <c r="H118" s="21"/>
      <c r="I118" s="21"/>
    </row>
    <row r="119" spans="2:9" x14ac:dyDescent="0.35">
      <c r="B119" s="9"/>
      <c r="C119" s="21"/>
      <c r="D119" s="21"/>
      <c r="E119" s="21"/>
      <c r="F119" s="21"/>
      <c r="G119" s="21"/>
      <c r="H119" s="21"/>
      <c r="I119" s="21"/>
    </row>
    <row r="120" spans="2:9" x14ac:dyDescent="0.35">
      <c r="B120" s="9"/>
      <c r="C120" s="21"/>
      <c r="D120" s="21"/>
      <c r="E120" s="21"/>
      <c r="F120" s="21"/>
      <c r="G120" s="21"/>
      <c r="H120" s="21"/>
      <c r="I120" s="21"/>
    </row>
    <row r="121" spans="2:9" x14ac:dyDescent="0.35">
      <c r="B121" s="9"/>
      <c r="C121" s="21"/>
      <c r="D121" s="21"/>
      <c r="E121" s="21"/>
      <c r="F121" s="21"/>
      <c r="G121" s="21"/>
      <c r="H121" s="21"/>
      <c r="I121" s="21"/>
    </row>
    <row r="122" spans="2:9" x14ac:dyDescent="0.35">
      <c r="B122" s="9"/>
      <c r="C122" s="21"/>
      <c r="D122" s="21"/>
      <c r="E122" s="21"/>
      <c r="F122" s="21"/>
      <c r="G122" s="21"/>
      <c r="H122" s="21"/>
      <c r="I122" s="21"/>
    </row>
    <row r="123" spans="2:9" x14ac:dyDescent="0.35">
      <c r="B123" s="9"/>
      <c r="C123" s="21"/>
      <c r="D123" s="21"/>
      <c r="E123" s="21"/>
      <c r="F123" s="21"/>
      <c r="G123" s="21"/>
      <c r="H123" s="21"/>
      <c r="I123" s="21"/>
    </row>
    <row r="124" spans="2:9" x14ac:dyDescent="0.35">
      <c r="B124" s="9"/>
      <c r="C124" s="21"/>
      <c r="D124" s="21"/>
      <c r="E124" s="21"/>
      <c r="F124" s="21"/>
      <c r="G124" s="21"/>
      <c r="H124" s="21"/>
      <c r="I124" s="21"/>
    </row>
    <row r="125" spans="2:9" x14ac:dyDescent="0.35">
      <c r="B125" s="9"/>
      <c r="C125" s="21"/>
      <c r="D125" s="21"/>
      <c r="E125" s="21"/>
      <c r="F125" s="21"/>
      <c r="G125" s="21"/>
      <c r="H125" s="21"/>
      <c r="I125" s="21"/>
    </row>
    <row r="126" spans="2:9" x14ac:dyDescent="0.35">
      <c r="B126" s="9"/>
      <c r="C126" s="21"/>
      <c r="D126" s="21"/>
      <c r="E126" s="21"/>
      <c r="F126" s="21"/>
      <c r="G126" s="21"/>
      <c r="H126" s="21"/>
      <c r="I126" s="21"/>
    </row>
    <row r="127" spans="2:9" x14ac:dyDescent="0.35">
      <c r="B127" s="9"/>
      <c r="C127" s="21"/>
      <c r="D127" s="21"/>
      <c r="E127" s="21"/>
      <c r="F127" s="21"/>
      <c r="G127" s="21"/>
      <c r="H127" s="21"/>
      <c r="I127" s="21"/>
    </row>
    <row r="128" spans="2:9" x14ac:dyDescent="0.35">
      <c r="B128" s="9"/>
      <c r="C128" s="21"/>
      <c r="D128" s="21"/>
      <c r="E128" s="21"/>
      <c r="F128" s="21"/>
      <c r="G128" s="21"/>
      <c r="H128" s="21"/>
      <c r="I128" s="21"/>
    </row>
    <row r="129" spans="2:9" x14ac:dyDescent="0.35">
      <c r="B129" s="9"/>
      <c r="C129" s="21"/>
      <c r="D129" s="21"/>
      <c r="E129" s="21"/>
      <c r="F129" s="21"/>
      <c r="G129" s="21"/>
      <c r="H129" s="21"/>
      <c r="I129" s="21"/>
    </row>
    <row r="130" spans="2:9" x14ac:dyDescent="0.35">
      <c r="B130" s="9"/>
      <c r="C130" s="21"/>
      <c r="D130" s="21"/>
      <c r="E130" s="21"/>
      <c r="F130" s="21"/>
      <c r="G130" s="21"/>
      <c r="H130" s="21"/>
      <c r="I130" s="21"/>
    </row>
    <row r="131" spans="2:9" s="20" customFormat="1" x14ac:dyDescent="0.35"/>
  </sheetData>
  <mergeCells count="6">
    <mergeCell ref="B13:I18"/>
    <mergeCell ref="B71:I71"/>
    <mergeCell ref="B77:I77"/>
    <mergeCell ref="B93:I93"/>
    <mergeCell ref="B99:I99"/>
    <mergeCell ref="B20:C20"/>
  </mergeCells>
  <printOptions horizontalCentered="1" verticalCentered="1"/>
  <pageMargins left="0.25" right="0.25" top="0.75" bottom="0.75" header="0.3" footer="0.3"/>
  <pageSetup scale="70" orientation="portrait" r:id="rId1"/>
  <rowBreaks count="1" manualBreakCount="1">
    <brk id="66" max="9"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E142B-4D32-4095-AA80-2FB23EB5B665}">
  <dimension ref="B2:I110"/>
  <sheetViews>
    <sheetView showGridLines="0" view="pageBreakPreview" zoomScaleNormal="70" zoomScaleSheetLayoutView="100" workbookViewId="0">
      <selection activeCell="M14" sqref="M14"/>
    </sheetView>
  </sheetViews>
  <sheetFormatPr defaultRowHeight="14.5" x14ac:dyDescent="0.35"/>
  <cols>
    <col min="1" max="1" width="1.81640625" customWidth="1"/>
    <col min="2" max="2" width="35.6328125" customWidth="1"/>
    <col min="3" max="9" width="10.6328125" customWidth="1"/>
    <col min="10" max="10" width="1.81640625" customWidth="1"/>
  </cols>
  <sheetData>
    <row r="2" spans="2:9" s="20" customFormat="1" x14ac:dyDescent="0.35"/>
    <row r="6" spans="2:9" ht="31" x14ac:dyDescent="0.7">
      <c r="B6" s="19" t="str">
        <f>'Data Sheet'!C1</f>
        <v>NVIDIA Corp</v>
      </c>
    </row>
    <row r="7" spans="2:9" x14ac:dyDescent="0.35">
      <c r="B7" t="str">
        <f>CONCATENATE("(",'Data Sheet'!F1," | ",'Data Sheet'!H1," : ",'Data Sheet'!I1,")")</f>
        <v>(NVDA | CUSIP Number : 67066G104)</v>
      </c>
    </row>
    <row r="8" spans="2:9" ht="20" customHeight="1" x14ac:dyDescent="0.45">
      <c r="B8" s="17" t="str">
        <f>CONCATENATE(" ","USD "&amp;'Data Sheet'!L1)</f>
        <v xml:space="preserve"> USD 145.06</v>
      </c>
    </row>
    <row r="9" spans="2:9" x14ac:dyDescent="0.35">
      <c r="B9" s="18" t="s">
        <v>212</v>
      </c>
    </row>
    <row r="10" spans="2:9" ht="10" customHeight="1" x14ac:dyDescent="0.35">
      <c r="B10" s="36" t="s">
        <v>245</v>
      </c>
    </row>
    <row r="11" spans="2:9" ht="15" customHeight="1" thickBot="1" x14ac:dyDescent="0.4">
      <c r="B11" s="13"/>
      <c r="C11" s="13"/>
      <c r="D11" s="13"/>
      <c r="E11" s="13"/>
      <c r="F11" s="13"/>
      <c r="G11" s="13"/>
      <c r="H11" s="13"/>
      <c r="I11" s="13"/>
    </row>
    <row r="12" spans="2:9" ht="23.5" x14ac:dyDescent="0.55000000000000004">
      <c r="B12" s="26" t="s">
        <v>231</v>
      </c>
      <c r="C12" s="26"/>
      <c r="D12" s="26"/>
      <c r="E12" s="26"/>
      <c r="F12" s="26"/>
      <c r="G12" s="26"/>
      <c r="H12" s="26"/>
      <c r="I12" s="26"/>
    </row>
    <row r="13" spans="2:9" ht="14.5" customHeight="1" x14ac:dyDescent="0.35">
      <c r="B13" s="24" t="s">
        <v>244</v>
      </c>
      <c r="C13" s="24"/>
      <c r="D13" s="24"/>
      <c r="E13" s="24"/>
      <c r="F13" s="24"/>
      <c r="G13" s="24"/>
      <c r="H13" s="24"/>
      <c r="I13" s="24"/>
    </row>
    <row r="14" spans="2:9" ht="21.5" customHeight="1" x14ac:dyDescent="0.35">
      <c r="B14" s="24"/>
      <c r="C14" s="24"/>
      <c r="D14" s="24"/>
      <c r="E14" s="24"/>
      <c r="F14" s="24"/>
      <c r="G14" s="24"/>
      <c r="H14" s="24"/>
      <c r="I14" s="24"/>
    </row>
    <row r="15" spans="2:9" ht="3" customHeight="1" x14ac:dyDescent="0.35">
      <c r="B15" s="23"/>
      <c r="C15" s="23"/>
      <c r="D15" s="23"/>
      <c r="E15" s="23"/>
      <c r="F15" s="23"/>
      <c r="G15" s="23"/>
      <c r="H15" s="23"/>
      <c r="I15" s="23"/>
    </row>
    <row r="16" spans="2:9" ht="23.5" customHeight="1" x14ac:dyDescent="0.35">
      <c r="B16" s="35" t="e" vm="1">
        <v>#VALUE!</v>
      </c>
      <c r="C16" s="35"/>
      <c r="D16" s="35"/>
      <c r="E16" s="35"/>
      <c r="F16" s="35"/>
      <c r="G16" s="35"/>
      <c r="H16" s="35"/>
      <c r="I16" s="35"/>
    </row>
    <row r="17" spans="2:9" ht="13" customHeight="1" x14ac:dyDescent="0.35">
      <c r="B17" s="34"/>
      <c r="C17" s="34"/>
      <c r="D17" s="34"/>
      <c r="E17" s="34"/>
      <c r="F17" s="34"/>
      <c r="G17" s="34"/>
      <c r="H17" s="34"/>
      <c r="I17" s="34"/>
    </row>
    <row r="18" spans="2:9" ht="14.5" hidden="1" customHeight="1" x14ac:dyDescent="0.35">
      <c r="B18" s="34"/>
      <c r="C18" s="34"/>
      <c r="D18" s="34"/>
      <c r="E18" s="34"/>
      <c r="F18" s="34"/>
      <c r="G18" s="34"/>
      <c r="H18" s="34"/>
      <c r="I18" s="34"/>
    </row>
    <row r="19" spans="2:9" ht="3" customHeight="1" x14ac:dyDescent="0.35"/>
    <row r="20" spans="2:9" ht="18.5" x14ac:dyDescent="0.45">
      <c r="B20" s="16" t="s">
        <v>228</v>
      </c>
      <c r="C20" t="s">
        <v>21</v>
      </c>
    </row>
    <row r="21" spans="2:9" ht="5" customHeight="1" x14ac:dyDescent="0.35"/>
    <row r="66" spans="2:9" s="20" customFormat="1" x14ac:dyDescent="0.35"/>
    <row r="67" spans="2:9" s="20" customFormat="1" x14ac:dyDescent="0.35"/>
    <row r="69" spans="2:9" ht="23.5" x14ac:dyDescent="0.55000000000000004">
      <c r="B69" s="22" t="s">
        <v>232</v>
      </c>
    </row>
    <row r="71" spans="2:9" x14ac:dyDescent="0.35">
      <c r="B71" s="25" t="str">
        <f>B73&amp;" / "&amp;B74</f>
        <v>Working Capital / Total Assets</v>
      </c>
      <c r="C71" s="25"/>
      <c r="D71" s="25"/>
      <c r="E71" s="25"/>
      <c r="F71" s="25"/>
      <c r="G71" s="25"/>
      <c r="H71" s="25"/>
      <c r="I71" s="25"/>
    </row>
    <row r="72" spans="2:9" x14ac:dyDescent="0.35">
      <c r="C72" s="10">
        <f>'Data Sheet'!F6</f>
        <v>43492</v>
      </c>
      <c r="D72" s="10">
        <f>'Data Sheet'!G6</f>
        <v>43856</v>
      </c>
      <c r="E72" s="10">
        <f>'Data Sheet'!H6</f>
        <v>44227</v>
      </c>
      <c r="F72" s="10">
        <f>'Data Sheet'!I6</f>
        <v>44591</v>
      </c>
      <c r="G72" s="10">
        <f>'Data Sheet'!J6</f>
        <v>44955</v>
      </c>
      <c r="H72" s="10">
        <f>'Data Sheet'!K6</f>
        <v>45319</v>
      </c>
      <c r="I72" s="10">
        <f>'Data Sheet'!L6</f>
        <v>45683</v>
      </c>
    </row>
    <row r="73" spans="2:9" x14ac:dyDescent="0.35">
      <c r="B73" t="s">
        <v>233</v>
      </c>
      <c r="C73" s="14">
        <f>'Data Sheet'!F79-'Data Sheet'!F97</f>
        <v>9228</v>
      </c>
      <c r="D73" s="14">
        <f>'Data Sheet'!G79-'Data Sheet'!G97</f>
        <v>11906</v>
      </c>
      <c r="E73" s="14">
        <f>'Data Sheet'!H79-'Data Sheet'!H97</f>
        <v>12130</v>
      </c>
      <c r="F73" s="14">
        <f>'Data Sheet'!I79-'Data Sheet'!I97</f>
        <v>24494</v>
      </c>
      <c r="G73" s="14">
        <f>'Data Sheet'!J79-'Data Sheet'!J97</f>
        <v>16510</v>
      </c>
      <c r="H73" s="14">
        <f>'Data Sheet'!K79-'Data Sheet'!K97</f>
        <v>33714</v>
      </c>
      <c r="I73" s="14">
        <f>'Data Sheet'!L79-'Data Sheet'!L97</f>
        <v>62079</v>
      </c>
    </row>
    <row r="74" spans="2:9" x14ac:dyDescent="0.35">
      <c r="B74" t="s">
        <v>234</v>
      </c>
      <c r="C74" s="14">
        <f>'Data Sheet'!F94</f>
        <v>13292</v>
      </c>
      <c r="D74" s="14">
        <f>'Data Sheet'!G94</f>
        <v>17315</v>
      </c>
      <c r="E74" s="14">
        <f>'Data Sheet'!H94</f>
        <v>28791</v>
      </c>
      <c r="F74" s="14">
        <f>'Data Sheet'!I94</f>
        <v>44187</v>
      </c>
      <c r="G74" s="14">
        <f>'Data Sheet'!J94</f>
        <v>41182</v>
      </c>
      <c r="H74" s="14">
        <f>'Data Sheet'!K94</f>
        <v>65728</v>
      </c>
      <c r="I74" s="14">
        <f>'Data Sheet'!L94</f>
        <v>111601</v>
      </c>
    </row>
    <row r="75" spans="2:9" x14ac:dyDescent="0.35">
      <c r="B75" s="11" t="str">
        <f>B71&amp;" (A)"</f>
        <v>Working Capital / Total Assets (A)</v>
      </c>
      <c r="C75" s="12">
        <f>C73/C74</f>
        <v>0.6942521817634667</v>
      </c>
      <c r="D75" s="12">
        <f t="shared" ref="D75:I75" si="0">D73/D74</f>
        <v>0.68761189719896043</v>
      </c>
      <c r="E75" s="12">
        <f t="shared" si="0"/>
        <v>0.42131221562293775</v>
      </c>
      <c r="F75" s="12">
        <f t="shared" si="0"/>
        <v>0.55432593296670962</v>
      </c>
      <c r="G75" s="12">
        <f t="shared" si="0"/>
        <v>0.4009033072701666</v>
      </c>
      <c r="H75" s="12">
        <f t="shared" si="0"/>
        <v>0.51293208373904575</v>
      </c>
      <c r="I75" s="12">
        <f t="shared" si="0"/>
        <v>0.55625845646544381</v>
      </c>
    </row>
    <row r="77" spans="2:9" x14ac:dyDescent="0.35">
      <c r="B77" s="25" t="str">
        <f>B79&amp;" / "&amp;B80</f>
        <v>Retained Earnings / Total Assets</v>
      </c>
      <c r="C77" s="25"/>
      <c r="D77" s="25"/>
      <c r="E77" s="25"/>
      <c r="F77" s="25"/>
      <c r="G77" s="25"/>
      <c r="H77" s="25"/>
      <c r="I77" s="25"/>
    </row>
    <row r="78" spans="2:9" x14ac:dyDescent="0.35">
      <c r="C78" s="10">
        <f>C72</f>
        <v>43492</v>
      </c>
      <c r="D78" s="10">
        <f t="shared" ref="D78:I78" si="1">D72</f>
        <v>43856</v>
      </c>
      <c r="E78" s="10">
        <f t="shared" si="1"/>
        <v>44227</v>
      </c>
      <c r="F78" s="10">
        <f t="shared" si="1"/>
        <v>44591</v>
      </c>
      <c r="G78" s="10">
        <f t="shared" si="1"/>
        <v>44955</v>
      </c>
      <c r="H78" s="10">
        <f t="shared" si="1"/>
        <v>45319</v>
      </c>
      <c r="I78" s="10">
        <f t="shared" si="1"/>
        <v>45683</v>
      </c>
    </row>
    <row r="79" spans="2:9" x14ac:dyDescent="0.35">
      <c r="B79" t="s">
        <v>236</v>
      </c>
      <c r="C79" s="14">
        <f>'Data Sheet'!F110</f>
        <v>12565</v>
      </c>
      <c r="D79" s="14">
        <f>'Data Sheet'!G110</f>
        <v>14971</v>
      </c>
      <c r="E79" s="14">
        <f>'Data Sheet'!H110</f>
        <v>18908</v>
      </c>
      <c r="F79" s="14">
        <f>'Data Sheet'!I110</f>
        <v>16235</v>
      </c>
      <c r="G79" s="14">
        <f>'Data Sheet'!J110</f>
        <v>10171</v>
      </c>
      <c r="H79" s="14">
        <f>'Data Sheet'!K110</f>
        <v>29817</v>
      </c>
      <c r="I79" s="14">
        <f>'Data Sheet'!L110</f>
        <v>68038</v>
      </c>
    </row>
    <row r="80" spans="2:9" x14ac:dyDescent="0.35">
      <c r="B80" t="str">
        <f>B74</f>
        <v>Total Assets</v>
      </c>
      <c r="C80" s="14">
        <f t="shared" ref="C80:I80" si="2">C74</f>
        <v>13292</v>
      </c>
      <c r="D80" s="14">
        <f t="shared" si="2"/>
        <v>17315</v>
      </c>
      <c r="E80" s="14">
        <f t="shared" si="2"/>
        <v>28791</v>
      </c>
      <c r="F80" s="14">
        <f t="shared" si="2"/>
        <v>44187</v>
      </c>
      <c r="G80" s="14">
        <f t="shared" si="2"/>
        <v>41182</v>
      </c>
      <c r="H80" s="14">
        <f t="shared" si="2"/>
        <v>65728</v>
      </c>
      <c r="I80" s="14">
        <f t="shared" si="2"/>
        <v>111601</v>
      </c>
    </row>
    <row r="81" spans="2:9" x14ac:dyDescent="0.35">
      <c r="B81" s="11" t="str">
        <f>B77&amp;" (B)"</f>
        <v>Retained Earnings / Total Assets (B)</v>
      </c>
      <c r="C81" s="12">
        <f>C79/C80</f>
        <v>0.94530544688534457</v>
      </c>
      <c r="D81" s="12">
        <f t="shared" ref="D81:I81" si="3">D79/D80</f>
        <v>0.86462604678024835</v>
      </c>
      <c r="E81" s="12">
        <f t="shared" si="3"/>
        <v>0.65673300684241598</v>
      </c>
      <c r="F81" s="12">
        <f t="shared" si="3"/>
        <v>0.3674157557652703</v>
      </c>
      <c r="G81" s="12">
        <f t="shared" si="3"/>
        <v>0.24697683453936187</v>
      </c>
      <c r="H81" s="12">
        <f t="shared" si="3"/>
        <v>0.4536422833495618</v>
      </c>
      <c r="I81" s="12">
        <f t="shared" si="3"/>
        <v>0.60965403535810614</v>
      </c>
    </row>
    <row r="83" spans="2:9" x14ac:dyDescent="0.35">
      <c r="B83" s="25" t="str">
        <f>B85&amp;" / "&amp;B86</f>
        <v>EBIT / Total Assets</v>
      </c>
      <c r="C83" s="25"/>
      <c r="D83" s="25"/>
      <c r="E83" s="25"/>
      <c r="F83" s="25"/>
      <c r="G83" s="25"/>
      <c r="H83" s="25"/>
      <c r="I83" s="25"/>
    </row>
    <row r="84" spans="2:9" x14ac:dyDescent="0.35">
      <c r="C84" s="10">
        <f>C78</f>
        <v>43492</v>
      </c>
      <c r="D84" s="10">
        <f t="shared" ref="D84:I84" si="4">D78</f>
        <v>43856</v>
      </c>
      <c r="E84" s="10">
        <f t="shared" si="4"/>
        <v>44227</v>
      </c>
      <c r="F84" s="10">
        <f t="shared" si="4"/>
        <v>44591</v>
      </c>
      <c r="G84" s="10">
        <f t="shared" si="4"/>
        <v>44955</v>
      </c>
      <c r="H84" s="10">
        <f t="shared" si="4"/>
        <v>45319</v>
      </c>
      <c r="I84" s="10">
        <f t="shared" si="4"/>
        <v>45683</v>
      </c>
    </row>
    <row r="85" spans="2:9" x14ac:dyDescent="0.35">
      <c r="B85" t="s">
        <v>237</v>
      </c>
      <c r="C85" s="14">
        <f>'Data Sheet'!F24-'Data Sheet'!F21</f>
        <v>4436</v>
      </c>
      <c r="D85" s="14">
        <f>'Data Sheet'!G24-'Data Sheet'!G21</f>
        <v>3735</v>
      </c>
      <c r="E85" s="14">
        <f>'Data Sheet'!H24-'Data Sheet'!H21</f>
        <v>6803</v>
      </c>
      <c r="F85" s="14">
        <f>'Data Sheet'!I24-'Data Sheet'!I21</f>
        <v>12690</v>
      </c>
      <c r="G85" s="14">
        <f>'Data Sheet'!J24-'Data Sheet'!J21</f>
        <v>9040</v>
      </c>
      <c r="H85" s="14">
        <f>'Data Sheet'!K24-'Data Sheet'!K21</f>
        <v>37089</v>
      </c>
      <c r="I85" s="14">
        <f>'Data Sheet'!L24-'Data Sheet'!L21</f>
        <v>86789</v>
      </c>
    </row>
    <row r="86" spans="2:9" x14ac:dyDescent="0.35">
      <c r="B86" t="str">
        <f>B80</f>
        <v>Total Assets</v>
      </c>
      <c r="C86" s="14">
        <f t="shared" ref="C86:I86" si="5">C80</f>
        <v>13292</v>
      </c>
      <c r="D86" s="14">
        <f t="shared" si="5"/>
        <v>17315</v>
      </c>
      <c r="E86" s="14">
        <f t="shared" si="5"/>
        <v>28791</v>
      </c>
      <c r="F86" s="14">
        <f t="shared" si="5"/>
        <v>44187</v>
      </c>
      <c r="G86" s="14">
        <f t="shared" si="5"/>
        <v>41182</v>
      </c>
      <c r="H86" s="14">
        <f t="shared" si="5"/>
        <v>65728</v>
      </c>
      <c r="I86" s="14">
        <f t="shared" si="5"/>
        <v>111601</v>
      </c>
    </row>
    <row r="87" spans="2:9" x14ac:dyDescent="0.35">
      <c r="B87" s="11" t="str">
        <f>B83&amp;" (C)"</f>
        <v>EBIT / Total Assets (C)</v>
      </c>
      <c r="C87" s="12">
        <f>C85/C86</f>
        <v>0.33373457718928679</v>
      </c>
      <c r="D87" s="12">
        <f t="shared" ref="D87:I87" si="6">D85/D86</f>
        <v>0.21570892289922033</v>
      </c>
      <c r="E87" s="12">
        <f t="shared" si="6"/>
        <v>0.23628911812719253</v>
      </c>
      <c r="F87" s="12">
        <f t="shared" si="6"/>
        <v>0.2871885396157241</v>
      </c>
      <c r="G87" s="12">
        <f t="shared" si="6"/>
        <v>0.219513379631878</v>
      </c>
      <c r="H87" s="12">
        <f t="shared" si="6"/>
        <v>0.56428006329113922</v>
      </c>
      <c r="I87" s="12">
        <f t="shared" si="6"/>
        <v>0.77767224308025917</v>
      </c>
    </row>
    <row r="88" spans="2:9" x14ac:dyDescent="0.35">
      <c r="B88" s="27"/>
      <c r="C88" s="28"/>
      <c r="D88" s="28"/>
      <c r="E88" s="28"/>
      <c r="F88" s="28"/>
      <c r="G88" s="28"/>
      <c r="H88" s="28"/>
      <c r="I88" s="28"/>
    </row>
    <row r="89" spans="2:9" x14ac:dyDescent="0.35">
      <c r="B89" s="25" t="str">
        <f>B91&amp;" / "&amp;B92</f>
        <v>Market Cap / Long-term Liabilities</v>
      </c>
      <c r="C89" s="25"/>
      <c r="D89" s="25"/>
      <c r="E89" s="25"/>
      <c r="F89" s="25"/>
      <c r="G89" s="25"/>
      <c r="H89" s="25"/>
      <c r="I89" s="25"/>
    </row>
    <row r="90" spans="2:9" x14ac:dyDescent="0.35">
      <c r="C90" s="10">
        <f>C84</f>
        <v>43492</v>
      </c>
      <c r="D90" s="10">
        <f t="shared" ref="D90:I90" si="7">D84</f>
        <v>43856</v>
      </c>
      <c r="E90" s="10">
        <f t="shared" si="7"/>
        <v>44227</v>
      </c>
      <c r="F90" s="10">
        <f t="shared" si="7"/>
        <v>44591</v>
      </c>
      <c r="G90" s="10">
        <f t="shared" si="7"/>
        <v>44955</v>
      </c>
      <c r="H90" s="10">
        <f t="shared" si="7"/>
        <v>45319</v>
      </c>
      <c r="I90" s="10">
        <f t="shared" si="7"/>
        <v>45683</v>
      </c>
    </row>
    <row r="91" spans="2:9" x14ac:dyDescent="0.35">
      <c r="B91" t="s">
        <v>238</v>
      </c>
      <c r="C91" s="14">
        <f>'Data Sheet'!F249</f>
        <v>144000</v>
      </c>
      <c r="D91" s="14">
        <f>'Data Sheet'!G249</f>
        <v>323240</v>
      </c>
      <c r="E91" s="14">
        <f>'Data Sheet'!H249</f>
        <v>735270</v>
      </c>
      <c r="F91" s="14">
        <f>'Data Sheet'!I249</f>
        <v>364180</v>
      </c>
      <c r="G91" s="14">
        <f>'Data Sheet'!J249</f>
        <v>1223000</v>
      </c>
      <c r="H91" s="14">
        <f>'Data Sheet'!K249</f>
        <v>3355000</v>
      </c>
      <c r="I91" s="14">
        <f>'Data Sheet'!L249</f>
        <v>3525000</v>
      </c>
    </row>
    <row r="92" spans="2:9" x14ac:dyDescent="0.35">
      <c r="B92" t="s">
        <v>239</v>
      </c>
      <c r="C92" s="14">
        <f>'Data Sheet'!F101</f>
        <v>2621</v>
      </c>
      <c r="D92" s="14">
        <f>'Data Sheet'!G101</f>
        <v>3327</v>
      </c>
      <c r="E92" s="14">
        <f>'Data Sheet'!H101</f>
        <v>7973</v>
      </c>
      <c r="F92" s="14">
        <f>'Data Sheet'!I101</f>
        <v>13240</v>
      </c>
      <c r="G92" s="14">
        <f>'Data Sheet'!J101</f>
        <v>12518</v>
      </c>
      <c r="H92" s="14">
        <f>'Data Sheet'!K101</f>
        <v>12119</v>
      </c>
      <c r="I92" s="14">
        <f>'Data Sheet'!L101</f>
        <v>14227</v>
      </c>
    </row>
    <row r="93" spans="2:9" x14ac:dyDescent="0.35">
      <c r="B93" s="11" t="str">
        <f>B89&amp;" (D)"</f>
        <v>Market Cap / Long-term Liabilities (D)</v>
      </c>
      <c r="C93" s="12">
        <f>C91/C92</f>
        <v>54.940862266310567</v>
      </c>
      <c r="D93" s="12">
        <f t="shared" ref="D93:I93" si="8">D91/D92</f>
        <v>97.156597535317104</v>
      </c>
      <c r="E93" s="12">
        <f t="shared" si="8"/>
        <v>92.219992474601781</v>
      </c>
      <c r="F93" s="12">
        <f t="shared" si="8"/>
        <v>27.506042296072508</v>
      </c>
      <c r="G93" s="12">
        <f t="shared" si="8"/>
        <v>97.699312989295422</v>
      </c>
      <c r="H93" s="12">
        <f t="shared" si="8"/>
        <v>276.83802293918637</v>
      </c>
      <c r="I93" s="12">
        <f t="shared" si="8"/>
        <v>247.76832782737048</v>
      </c>
    </row>
    <row r="94" spans="2:9" x14ac:dyDescent="0.35">
      <c r="B94" s="27"/>
      <c r="C94" s="29"/>
      <c r="D94" s="29"/>
      <c r="E94" s="29"/>
      <c r="F94" s="29"/>
      <c r="G94" s="29"/>
      <c r="H94" s="29"/>
      <c r="I94" s="29"/>
    </row>
    <row r="95" spans="2:9" x14ac:dyDescent="0.35">
      <c r="B95" s="25" t="str">
        <f>B97&amp;" / "&amp;B98</f>
        <v>Sales / Total Assets</v>
      </c>
      <c r="C95" s="25"/>
      <c r="D95" s="25"/>
      <c r="E95" s="25"/>
      <c r="F95" s="25"/>
      <c r="G95" s="25"/>
      <c r="H95" s="25"/>
      <c r="I95" s="25"/>
    </row>
    <row r="96" spans="2:9" x14ac:dyDescent="0.35">
      <c r="C96" s="10">
        <f>C90</f>
        <v>43492</v>
      </c>
      <c r="D96" s="10">
        <f t="shared" ref="D96:I96" si="9">D90</f>
        <v>43856</v>
      </c>
      <c r="E96" s="10">
        <f t="shared" si="9"/>
        <v>44227</v>
      </c>
      <c r="F96" s="10">
        <f t="shared" si="9"/>
        <v>44591</v>
      </c>
      <c r="G96" s="10">
        <f t="shared" si="9"/>
        <v>44955</v>
      </c>
      <c r="H96" s="10">
        <f t="shared" si="9"/>
        <v>45319</v>
      </c>
      <c r="I96" s="10">
        <f t="shared" si="9"/>
        <v>45683</v>
      </c>
    </row>
    <row r="97" spans="2:9" x14ac:dyDescent="0.35">
      <c r="B97" t="s">
        <v>240</v>
      </c>
      <c r="C97" s="14">
        <f>'Data Sheet'!F9</f>
        <v>11716</v>
      </c>
      <c r="D97" s="14">
        <f>'Data Sheet'!G9</f>
        <v>10918</v>
      </c>
      <c r="E97" s="14">
        <f>'Data Sheet'!H9</f>
        <v>16675</v>
      </c>
      <c r="F97" s="14">
        <f>'Data Sheet'!I9</f>
        <v>26914</v>
      </c>
      <c r="G97" s="14">
        <f>'Data Sheet'!J9</f>
        <v>26974</v>
      </c>
      <c r="H97" s="14">
        <f>'Data Sheet'!K9</f>
        <v>60922</v>
      </c>
      <c r="I97" s="14">
        <f>'Data Sheet'!L9</f>
        <v>130497</v>
      </c>
    </row>
    <row r="98" spans="2:9" x14ac:dyDescent="0.35">
      <c r="B98" t="str">
        <f>B86</f>
        <v>Total Assets</v>
      </c>
      <c r="C98" s="14">
        <f t="shared" ref="C98:I98" si="10">C86</f>
        <v>13292</v>
      </c>
      <c r="D98" s="14">
        <f t="shared" si="10"/>
        <v>17315</v>
      </c>
      <c r="E98" s="14">
        <f t="shared" si="10"/>
        <v>28791</v>
      </c>
      <c r="F98" s="14">
        <f t="shared" si="10"/>
        <v>44187</v>
      </c>
      <c r="G98" s="14">
        <f t="shared" si="10"/>
        <v>41182</v>
      </c>
      <c r="H98" s="14">
        <f t="shared" si="10"/>
        <v>65728</v>
      </c>
      <c r="I98" s="14">
        <f t="shared" si="10"/>
        <v>111601</v>
      </c>
    </row>
    <row r="99" spans="2:9" x14ac:dyDescent="0.35">
      <c r="B99" s="11" t="str">
        <f>B95&amp;" (E)"</f>
        <v>Sales / Total Assets (E)</v>
      </c>
      <c r="C99" s="12">
        <f>C97/C98</f>
        <v>0.88143244056575387</v>
      </c>
      <c r="D99" s="12">
        <f t="shared" ref="D99:I99" si="11">D97/D98</f>
        <v>0.63055154490326304</v>
      </c>
      <c r="E99" s="12">
        <f t="shared" si="11"/>
        <v>0.57917404744538226</v>
      </c>
      <c r="F99" s="12">
        <f t="shared" si="11"/>
        <v>0.60909317219996828</v>
      </c>
      <c r="G99" s="12">
        <f t="shared" si="11"/>
        <v>0.65499490068476518</v>
      </c>
      <c r="H99" s="12">
        <f t="shared" si="11"/>
        <v>0.92688047711781885</v>
      </c>
      <c r="I99" s="12">
        <f t="shared" si="11"/>
        <v>1.169317479234057</v>
      </c>
    </row>
    <row r="100" spans="2:9" x14ac:dyDescent="0.35">
      <c r="B100" s="27"/>
      <c r="C100" s="29"/>
      <c r="D100" s="29"/>
      <c r="E100" s="29"/>
      <c r="F100" s="29"/>
      <c r="G100" s="29"/>
      <c r="H100" s="29"/>
      <c r="I100" s="29"/>
    </row>
    <row r="101" spans="2:9" x14ac:dyDescent="0.35">
      <c r="B101" s="25" t="s">
        <v>241</v>
      </c>
      <c r="C101" s="25"/>
      <c r="D101" s="25"/>
      <c r="E101" s="25"/>
      <c r="F101" s="25"/>
      <c r="G101" s="25"/>
      <c r="H101" s="25"/>
      <c r="I101" s="25"/>
    </row>
    <row r="102" spans="2:9" x14ac:dyDescent="0.35">
      <c r="C102" s="10">
        <f>C96</f>
        <v>43492</v>
      </c>
      <c r="D102" s="10">
        <f t="shared" ref="D102:I102" si="12">D96</f>
        <v>43856</v>
      </c>
      <c r="E102" s="10">
        <f t="shared" si="12"/>
        <v>44227</v>
      </c>
      <c r="F102" s="10">
        <f t="shared" si="12"/>
        <v>44591</v>
      </c>
      <c r="G102" s="10">
        <f t="shared" si="12"/>
        <v>44955</v>
      </c>
      <c r="H102" s="10">
        <f t="shared" si="12"/>
        <v>45319</v>
      </c>
      <c r="I102" s="10">
        <f t="shared" si="12"/>
        <v>45683</v>
      </c>
    </row>
    <row r="103" spans="2:9" x14ac:dyDescent="0.35">
      <c r="B103" s="11" t="s">
        <v>242</v>
      </c>
      <c r="C103" s="32">
        <f>(C75*1.2)+(C81*1.4)+(C87*3.3)+(C93*0.6)+(C99*1)</f>
        <v>37.103804148832381</v>
      </c>
      <c r="D103" s="32">
        <f t="shared" ref="D103:I103" si="13">(D75*1.2)+(D81*1.4)+(D87*3.3)+(D93*0.6)+(D99*1)</f>
        <v>61.671960253792051</v>
      </c>
      <c r="E103" s="32">
        <f t="shared" si="13"/>
        <v>58.115924490353095</v>
      </c>
      <c r="F103" s="32">
        <f t="shared" si="13"/>
        <v>19.240013908206794</v>
      </c>
      <c r="G103" s="32">
        <f t="shared" si="13"/>
        <v>60.825828384126517</v>
      </c>
      <c r="H103" s="32">
        <f t="shared" si="13"/>
        <v>170.14243614666663</v>
      </c>
      <c r="I103" s="32">
        <f t="shared" si="13"/>
        <v>153.91765837508106</v>
      </c>
    </row>
    <row r="104" spans="2:9" x14ac:dyDescent="0.35">
      <c r="B104" s="27" t="s">
        <v>243</v>
      </c>
      <c r="C104" s="33" t="str">
        <f>IF(C103&lt;1.81,"Distressed",IF(C103&gt;3,"Strong","Grey Zone"))</f>
        <v>Strong</v>
      </c>
      <c r="D104" s="33" t="str">
        <f t="shared" ref="D104:I104" si="14">IF(D103&lt;1.81,"Distressed",IF(D103&gt;3,"Strong","Grey Zone"))</f>
        <v>Strong</v>
      </c>
      <c r="E104" s="33" t="str">
        <f t="shared" si="14"/>
        <v>Strong</v>
      </c>
      <c r="F104" s="33" t="str">
        <f t="shared" si="14"/>
        <v>Strong</v>
      </c>
      <c r="G104" s="33" t="str">
        <f t="shared" si="14"/>
        <v>Strong</v>
      </c>
      <c r="H104" s="33" t="str">
        <f t="shared" si="14"/>
        <v>Strong</v>
      </c>
      <c r="I104" s="33" t="str">
        <f t="shared" si="14"/>
        <v>Strong</v>
      </c>
    </row>
    <row r="105" spans="2:9" x14ac:dyDescent="0.35">
      <c r="B105" s="9"/>
      <c r="C105" s="21"/>
      <c r="D105" s="21"/>
      <c r="E105" s="21"/>
      <c r="F105" s="21"/>
      <c r="G105" s="21"/>
      <c r="H105" s="21"/>
      <c r="I105" s="21"/>
    </row>
    <row r="106" spans="2:9" x14ac:dyDescent="0.35">
      <c r="B106" s="9"/>
      <c r="C106" s="21"/>
      <c r="D106" s="21"/>
      <c r="E106" s="21"/>
      <c r="F106" s="21"/>
      <c r="G106" s="21"/>
      <c r="H106" s="21"/>
      <c r="I106" s="21"/>
    </row>
    <row r="107" spans="2:9" x14ac:dyDescent="0.35">
      <c r="B107" s="9"/>
      <c r="C107" s="21"/>
      <c r="D107" s="21"/>
      <c r="E107" s="21"/>
      <c r="F107" s="21"/>
      <c r="G107" s="21"/>
      <c r="H107" s="21"/>
      <c r="I107" s="21"/>
    </row>
    <row r="108" spans="2:9" x14ac:dyDescent="0.35">
      <c r="B108" s="9"/>
      <c r="C108" s="21"/>
      <c r="D108" s="21"/>
      <c r="E108" s="21"/>
      <c r="F108" s="21"/>
      <c r="G108" s="21"/>
      <c r="H108" s="21"/>
      <c r="I108" s="21"/>
    </row>
    <row r="109" spans="2:9" x14ac:dyDescent="0.35">
      <c r="B109" s="9"/>
      <c r="C109" s="21"/>
      <c r="D109" s="21"/>
      <c r="E109" s="21"/>
      <c r="F109" s="21"/>
      <c r="G109" s="21"/>
      <c r="H109" s="21"/>
      <c r="I109" s="21"/>
    </row>
    <row r="110" spans="2:9" s="20" customFormat="1" x14ac:dyDescent="0.35"/>
  </sheetData>
  <mergeCells count="9">
    <mergeCell ref="B101:I101"/>
    <mergeCell ref="B13:I14"/>
    <mergeCell ref="B16:I16"/>
    <mergeCell ref="B71:I71"/>
    <mergeCell ref="B77:I77"/>
    <mergeCell ref="B12:I12"/>
    <mergeCell ref="B83:I83"/>
    <mergeCell ref="B89:I89"/>
    <mergeCell ref="B95:I95"/>
  </mergeCells>
  <printOptions horizontalCentered="1" verticalCentered="1"/>
  <pageMargins left="0.25" right="0.25" top="0.75" bottom="0.75" header="0.3" footer="0.3"/>
  <pageSetup scale="70" orientation="portrait" r:id="rId1"/>
  <rowBreaks count="1" manualBreakCount="1">
    <brk id="66" max="9"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0799C-E19C-416D-84F1-F5131D0F8217}">
  <sheetPr>
    <tabColor rgb="FF7030A0"/>
  </sheetPr>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2B3E6-3749-4107-ADEE-B4B306018E46}">
  <dimension ref="A1:O249"/>
  <sheetViews>
    <sheetView topLeftCell="B1" workbookViewId="0">
      <pane xSplit="1" ySplit="6" topLeftCell="C7" activePane="bottomRight" state="frozen"/>
      <selection activeCell="B1" sqref="B1"/>
      <selection pane="topRight" activeCell="C1" sqref="C1"/>
      <selection pane="bottomLeft" activeCell="B7" sqref="B7"/>
      <selection pane="bottomRight" activeCell="F249" sqref="F249"/>
    </sheetView>
  </sheetViews>
  <sheetFormatPr defaultRowHeight="14.5" x14ac:dyDescent="0.35"/>
  <cols>
    <col min="1" max="1" width="1.81640625" customWidth="1"/>
    <col min="2" max="2" width="30.6328125" customWidth="1"/>
    <col min="3" max="14" width="10.6328125" customWidth="1"/>
  </cols>
  <sheetData>
    <row r="1" spans="1:14" x14ac:dyDescent="0.35">
      <c r="B1" s="1" t="s">
        <v>0</v>
      </c>
      <c r="C1" s="1" t="s">
        <v>1</v>
      </c>
      <c r="E1" s="9" t="s">
        <v>207</v>
      </c>
      <c r="F1" s="9" t="s">
        <v>208</v>
      </c>
      <c r="H1" s="9" t="s">
        <v>209</v>
      </c>
      <c r="I1" s="9" t="s">
        <v>210</v>
      </c>
      <c r="K1" s="9" t="s">
        <v>211</v>
      </c>
      <c r="L1" s="9">
        <v>145.06</v>
      </c>
    </row>
    <row r="3" spans="1:14" x14ac:dyDescent="0.35">
      <c r="B3" t="s">
        <v>2</v>
      </c>
    </row>
    <row r="4" spans="1:14" x14ac:dyDescent="0.35">
      <c r="B4" t="s">
        <v>3</v>
      </c>
    </row>
    <row r="5" spans="1:14" x14ac:dyDescent="0.35">
      <c r="C5" s="2" t="s">
        <v>4</v>
      </c>
      <c r="D5" s="2" t="s">
        <v>5</v>
      </c>
      <c r="E5" s="2" t="s">
        <v>6</v>
      </c>
      <c r="F5" s="2" t="s">
        <v>7</v>
      </c>
      <c r="G5" s="2" t="s">
        <v>8</v>
      </c>
      <c r="H5" s="2" t="s">
        <v>9</v>
      </c>
      <c r="I5" s="2" t="s">
        <v>10</v>
      </c>
      <c r="J5" s="2" t="s">
        <v>11</v>
      </c>
      <c r="K5" s="2" t="s">
        <v>12</v>
      </c>
      <c r="L5" s="2" t="s">
        <v>13</v>
      </c>
      <c r="M5" s="2" t="s">
        <v>14</v>
      </c>
      <c r="N5" s="2" t="s">
        <v>15</v>
      </c>
    </row>
    <row r="6" spans="1:14" x14ac:dyDescent="0.35">
      <c r="B6" t="s">
        <v>16</v>
      </c>
      <c r="C6" s="3">
        <v>42400</v>
      </c>
      <c r="D6" s="3">
        <v>42764</v>
      </c>
      <c r="E6" s="3">
        <v>43128</v>
      </c>
      <c r="F6" s="3">
        <v>43492</v>
      </c>
      <c r="G6" s="3">
        <v>43856</v>
      </c>
      <c r="H6" s="3">
        <v>44227</v>
      </c>
      <c r="I6" s="3">
        <v>44591</v>
      </c>
      <c r="J6" s="3">
        <v>44955</v>
      </c>
      <c r="K6" s="3">
        <v>45319</v>
      </c>
      <c r="L6" s="3">
        <v>45683</v>
      </c>
      <c r="M6" s="3">
        <v>46048</v>
      </c>
      <c r="N6" s="3">
        <v>46413</v>
      </c>
    </row>
    <row r="7" spans="1:14" x14ac:dyDescent="0.35">
      <c r="B7" s="4" t="s">
        <v>47</v>
      </c>
      <c r="C7" s="5"/>
      <c r="D7" s="5"/>
      <c r="E7" s="5"/>
      <c r="F7" s="5"/>
      <c r="G7" s="5"/>
      <c r="H7" s="5"/>
      <c r="I7" s="5"/>
      <c r="J7" s="5"/>
      <c r="K7" s="5"/>
      <c r="L7" s="5"/>
      <c r="M7" s="5"/>
      <c r="N7" s="5"/>
    </row>
    <row r="8" spans="1:14" x14ac:dyDescent="0.35">
      <c r="A8" t="s">
        <v>17</v>
      </c>
      <c r="B8" s="8" t="s">
        <v>66</v>
      </c>
      <c r="C8" s="7"/>
      <c r="D8" s="7"/>
      <c r="E8" s="7"/>
      <c r="F8" s="7"/>
      <c r="G8" s="7"/>
      <c r="H8" s="7"/>
      <c r="I8" s="7"/>
      <c r="J8" s="7"/>
      <c r="K8" s="7"/>
      <c r="L8" s="7"/>
      <c r="M8" s="7"/>
      <c r="N8" s="7"/>
    </row>
    <row r="9" spans="1:14" x14ac:dyDescent="0.35">
      <c r="B9" s="4" t="s">
        <v>67</v>
      </c>
      <c r="C9" s="5">
        <v>5010</v>
      </c>
      <c r="D9" s="5">
        <v>6910</v>
      </c>
      <c r="E9" s="5">
        <v>9714</v>
      </c>
      <c r="F9" s="5">
        <v>11716</v>
      </c>
      <c r="G9" s="5">
        <v>10918</v>
      </c>
      <c r="H9" s="5">
        <v>16675</v>
      </c>
      <c r="I9" s="5">
        <v>26914</v>
      </c>
      <c r="J9" s="5">
        <v>26974</v>
      </c>
      <c r="K9" s="5">
        <v>60922</v>
      </c>
      <c r="L9" s="5">
        <v>130497</v>
      </c>
      <c r="M9" s="5">
        <v>200359.75862068968</v>
      </c>
      <c r="N9" s="5">
        <v>250084.3859649123</v>
      </c>
    </row>
    <row r="10" spans="1:14" x14ac:dyDescent="0.35">
      <c r="B10" s="4" t="s">
        <v>68</v>
      </c>
      <c r="C10" s="5">
        <v>2846</v>
      </c>
      <c r="D10" s="5">
        <v>4088</v>
      </c>
      <c r="E10" s="5">
        <v>5844</v>
      </c>
      <c r="F10" s="5">
        <v>7233</v>
      </c>
      <c r="G10" s="5">
        <v>6821</v>
      </c>
      <c r="H10" s="5">
        <v>10947</v>
      </c>
      <c r="I10" s="5">
        <v>17969</v>
      </c>
      <c r="J10" s="5">
        <v>15965</v>
      </c>
      <c r="K10" s="5">
        <v>44959</v>
      </c>
      <c r="L10" s="5">
        <v>98505</v>
      </c>
      <c r="M10" s="5">
        <v>141748.93241349381</v>
      </c>
      <c r="N10" s="5">
        <v>183185.87865012488</v>
      </c>
    </row>
    <row r="11" spans="1:14" x14ac:dyDescent="0.35">
      <c r="B11" s="4" t="s">
        <v>69</v>
      </c>
      <c r="C11" s="5">
        <v>56.8</v>
      </c>
      <c r="D11" s="5">
        <v>59.2</v>
      </c>
      <c r="E11" s="5">
        <v>60.2</v>
      </c>
      <c r="F11" s="5">
        <v>61.7</v>
      </c>
      <c r="G11" s="5">
        <v>62.5</v>
      </c>
      <c r="H11" s="5">
        <v>65.599999999999994</v>
      </c>
      <c r="I11" s="5">
        <v>66.8</v>
      </c>
      <c r="J11" s="5">
        <v>59.2</v>
      </c>
      <c r="K11" s="5">
        <v>73.8</v>
      </c>
      <c r="L11" s="5">
        <v>75.5</v>
      </c>
      <c r="M11" s="5">
        <v>71.022193228341223</v>
      </c>
      <c r="N11" s="5">
        <v>73.899299132416473</v>
      </c>
    </row>
    <row r="12" spans="1:14" x14ac:dyDescent="0.35">
      <c r="B12" s="4" t="s">
        <v>47</v>
      </c>
      <c r="C12" s="5"/>
      <c r="D12" s="5"/>
      <c r="E12" s="5"/>
      <c r="F12" s="5"/>
      <c r="G12" s="5"/>
      <c r="H12" s="5"/>
      <c r="I12" s="5"/>
      <c r="J12" s="5"/>
      <c r="K12" s="5"/>
      <c r="L12" s="5"/>
      <c r="M12" s="5"/>
      <c r="N12" s="5"/>
    </row>
    <row r="13" spans="1:14" x14ac:dyDescent="0.35">
      <c r="B13" s="4" t="s">
        <v>70</v>
      </c>
      <c r="C13" s="5">
        <v>1721</v>
      </c>
      <c r="D13" s="5">
        <v>1867</v>
      </c>
      <c r="E13" s="5">
        <v>2227</v>
      </c>
      <c r="F13" s="5">
        <v>2826</v>
      </c>
      <c r="G13" s="5">
        <v>3086</v>
      </c>
      <c r="H13" s="5">
        <v>4144</v>
      </c>
      <c r="I13" s="5">
        <v>5279</v>
      </c>
      <c r="J13" s="5">
        <v>6925</v>
      </c>
      <c r="K13" s="5">
        <v>7825</v>
      </c>
      <c r="L13" s="5">
        <v>11716</v>
      </c>
      <c r="M13" s="5">
        <v>16156.27798406966</v>
      </c>
      <c r="N13" s="5">
        <v>19654.603408143557</v>
      </c>
    </row>
    <row r="14" spans="1:14" x14ac:dyDescent="0.35">
      <c r="B14" s="4" t="s">
        <v>71</v>
      </c>
      <c r="C14" s="5">
        <v>528</v>
      </c>
      <c r="D14" s="5">
        <v>565</v>
      </c>
      <c r="E14" s="5">
        <v>664</v>
      </c>
      <c r="F14" s="5">
        <v>797</v>
      </c>
      <c r="G14" s="5">
        <v>828</v>
      </c>
      <c r="H14" s="5">
        <v>1089</v>
      </c>
      <c r="I14" s="5">
        <v>1328</v>
      </c>
      <c r="J14" s="5">
        <v>1580</v>
      </c>
      <c r="K14" s="5">
        <v>1721</v>
      </c>
      <c r="L14" s="5">
        <v>2304</v>
      </c>
      <c r="M14" s="5">
        <v>3018.096847673823</v>
      </c>
      <c r="N14" s="5">
        <v>3634.29836016129</v>
      </c>
    </row>
    <row r="15" spans="1:14" x14ac:dyDescent="0.35">
      <c r="B15" s="4" t="s">
        <v>72</v>
      </c>
      <c r="C15" s="5">
        <v>1216</v>
      </c>
      <c r="D15" s="5">
        <v>1331</v>
      </c>
      <c r="E15" s="5">
        <v>1578</v>
      </c>
      <c r="F15" s="5">
        <v>2040</v>
      </c>
      <c r="G15" s="5">
        <v>2289</v>
      </c>
      <c r="H15" s="5">
        <v>3055</v>
      </c>
      <c r="I15" s="5">
        <v>3951</v>
      </c>
      <c r="J15" s="5">
        <v>5408</v>
      </c>
      <c r="K15" s="5">
        <v>6094</v>
      </c>
      <c r="L15" s="5">
        <v>9412</v>
      </c>
      <c r="M15" s="5">
        <v>13005.935156299489</v>
      </c>
      <c r="N15" s="5">
        <v>15800.879827254033</v>
      </c>
    </row>
    <row r="16" spans="1:14" x14ac:dyDescent="0.35">
      <c r="B16" s="4" t="s">
        <v>73</v>
      </c>
      <c r="C16" s="5">
        <v>24.271457085828345</v>
      </c>
      <c r="D16" s="5">
        <v>19.261939218523878</v>
      </c>
      <c r="E16" s="5">
        <v>16.244595429277332</v>
      </c>
      <c r="F16" s="5">
        <v>17.412086036189827</v>
      </c>
      <c r="G16" s="5">
        <v>20.965378274409233</v>
      </c>
      <c r="H16" s="5">
        <v>18.320839580209896</v>
      </c>
      <c r="I16" s="5">
        <v>14.68009214535186</v>
      </c>
      <c r="J16" s="5">
        <v>20.048936012456441</v>
      </c>
      <c r="K16" s="5">
        <v>10.002954597682283</v>
      </c>
      <c r="L16" s="5">
        <v>7.2124263393028185</v>
      </c>
      <c r="M16" s="5">
        <v>6.5503710825145793</v>
      </c>
      <c r="N16" s="5">
        <v>6.3690143174087783</v>
      </c>
    </row>
    <row r="17" spans="2:14" x14ac:dyDescent="0.35">
      <c r="B17" s="4" t="s">
        <v>47</v>
      </c>
      <c r="C17" s="5"/>
      <c r="D17" s="5"/>
      <c r="E17" s="5"/>
      <c r="F17" s="5"/>
      <c r="G17" s="5"/>
      <c r="H17" s="5"/>
      <c r="I17" s="5"/>
      <c r="J17" s="5"/>
      <c r="K17" s="5"/>
      <c r="L17" s="5"/>
      <c r="M17" s="5"/>
      <c r="N17" s="5"/>
    </row>
    <row r="18" spans="2:14" x14ac:dyDescent="0.35">
      <c r="B18" s="4" t="s">
        <v>74</v>
      </c>
      <c r="C18" s="5">
        <v>1125</v>
      </c>
      <c r="D18" s="5">
        <v>2221</v>
      </c>
      <c r="E18" s="5">
        <v>3617</v>
      </c>
      <c r="F18" s="5">
        <v>4407</v>
      </c>
      <c r="G18" s="5">
        <v>3735</v>
      </c>
      <c r="H18" s="5">
        <v>6803</v>
      </c>
      <c r="I18" s="5">
        <v>12690</v>
      </c>
      <c r="J18" s="5">
        <v>9040</v>
      </c>
      <c r="K18" s="5">
        <v>37134</v>
      </c>
      <c r="L18" s="5">
        <v>86789</v>
      </c>
      <c r="M18" s="5">
        <v>125333.80434782608</v>
      </c>
      <c r="N18" s="5">
        <v>165696.20454545456</v>
      </c>
    </row>
    <row r="19" spans="2:14" x14ac:dyDescent="0.35">
      <c r="B19" s="4" t="s">
        <v>75</v>
      </c>
      <c r="C19" s="5">
        <v>22.45508982035928</v>
      </c>
      <c r="D19" s="5">
        <v>32.141823444283645</v>
      </c>
      <c r="E19" s="5">
        <v>37.234918674078649</v>
      </c>
      <c r="F19" s="5">
        <v>37.615227039945374</v>
      </c>
      <c r="G19" s="5">
        <v>34.209562190877449</v>
      </c>
      <c r="H19" s="5">
        <v>40.797601199400304</v>
      </c>
      <c r="I19" s="5">
        <v>47.150182061380697</v>
      </c>
      <c r="J19" s="5">
        <v>33.513753985319198</v>
      </c>
      <c r="K19" s="5">
        <v>60.953350185483082</v>
      </c>
      <c r="L19" s="5">
        <v>66.506509728192981</v>
      </c>
      <c r="M19" s="5">
        <v>62.811286526097973</v>
      </c>
      <c r="N19" s="5">
        <v>65.888087541206943</v>
      </c>
    </row>
    <row r="20" spans="2:14" x14ac:dyDescent="0.35">
      <c r="B20" s="4" t="s">
        <v>47</v>
      </c>
      <c r="C20" s="5"/>
      <c r="D20" s="5"/>
      <c r="E20" s="5"/>
      <c r="F20" s="5"/>
      <c r="G20" s="5"/>
      <c r="H20" s="5"/>
      <c r="I20" s="5"/>
      <c r="J20" s="5"/>
      <c r="K20" s="5"/>
      <c r="L20" s="5"/>
      <c r="M20" s="5"/>
      <c r="N20" s="5"/>
    </row>
    <row r="21" spans="2:14" x14ac:dyDescent="0.35">
      <c r="B21" s="4" t="s">
        <v>76</v>
      </c>
      <c r="C21" s="5">
        <v>124</v>
      </c>
      <c r="D21" s="5">
        <v>118</v>
      </c>
      <c r="E21" s="5">
        <v>144</v>
      </c>
      <c r="F21" s="5">
        <v>233</v>
      </c>
      <c r="G21" s="5">
        <v>381</v>
      </c>
      <c r="H21" s="5">
        <v>1098</v>
      </c>
      <c r="I21" s="5">
        <v>1174</v>
      </c>
      <c r="J21" s="5">
        <v>1544</v>
      </c>
      <c r="K21" s="5">
        <v>1553</v>
      </c>
      <c r="L21" s="5">
        <v>1864</v>
      </c>
      <c r="M21" s="5">
        <v>2334.3174321977426</v>
      </c>
      <c r="N21" s="5">
        <v>2886.3036589928161</v>
      </c>
    </row>
    <row r="22" spans="2:14" x14ac:dyDescent="0.35">
      <c r="B22" s="4" t="s">
        <v>77</v>
      </c>
      <c r="C22" s="5">
        <v>73</v>
      </c>
      <c r="D22" s="5">
        <v>68</v>
      </c>
      <c r="E22" s="5">
        <v>55</v>
      </c>
      <c r="F22" s="5">
        <v>29</v>
      </c>
      <c r="G22" s="5">
        <v>25</v>
      </c>
      <c r="H22" s="5">
        <v>612</v>
      </c>
      <c r="I22" s="5">
        <v>563</v>
      </c>
      <c r="J22" s="5">
        <v>699</v>
      </c>
      <c r="K22" s="5">
        <v>614</v>
      </c>
      <c r="L22" s="5">
        <v>593</v>
      </c>
      <c r="M22" s="5">
        <v>541.32923167298247</v>
      </c>
      <c r="N22" s="5">
        <v>448.13630239737569</v>
      </c>
    </row>
    <row r="23" spans="2:14" x14ac:dyDescent="0.35">
      <c r="B23" s="4" t="s">
        <v>47</v>
      </c>
      <c r="C23" s="5"/>
      <c r="D23" s="5"/>
      <c r="E23" s="5"/>
      <c r="F23" s="5"/>
      <c r="G23" s="5"/>
      <c r="H23" s="5"/>
      <c r="I23" s="5"/>
      <c r="J23" s="5"/>
      <c r="K23" s="5"/>
      <c r="L23" s="5"/>
      <c r="M23" s="5"/>
      <c r="N23" s="5"/>
    </row>
    <row r="24" spans="2:14" x14ac:dyDescent="0.35">
      <c r="B24" s="4" t="s">
        <v>78</v>
      </c>
      <c r="C24" s="5" t="s">
        <v>40</v>
      </c>
      <c r="D24" s="5">
        <v>2408</v>
      </c>
      <c r="E24" s="5">
        <v>3816</v>
      </c>
      <c r="F24" s="5">
        <v>4669</v>
      </c>
      <c r="G24" s="5">
        <v>4116</v>
      </c>
      <c r="H24" s="5">
        <v>7901</v>
      </c>
      <c r="I24" s="5">
        <v>13864</v>
      </c>
      <c r="J24" s="5">
        <v>10584</v>
      </c>
      <c r="K24" s="5">
        <v>38642</v>
      </c>
      <c r="L24" s="5">
        <v>88653</v>
      </c>
      <c r="M24" s="5">
        <v>125111.76923076922</v>
      </c>
      <c r="N24" s="5">
        <v>166810.57692307694</v>
      </c>
    </row>
    <row r="25" spans="2:14" x14ac:dyDescent="0.35">
      <c r="B25" s="4" t="s">
        <v>47</v>
      </c>
      <c r="C25" s="5"/>
      <c r="D25" s="5"/>
      <c r="E25" s="5"/>
      <c r="F25" s="5"/>
      <c r="G25" s="5"/>
      <c r="H25" s="5"/>
      <c r="I25" s="5"/>
      <c r="J25" s="5"/>
      <c r="K25" s="5"/>
      <c r="L25" s="5"/>
      <c r="M25" s="5"/>
      <c r="N25" s="5"/>
    </row>
    <row r="26" spans="2:14" x14ac:dyDescent="0.35">
      <c r="B26" s="4" t="s">
        <v>79</v>
      </c>
      <c r="C26" s="5">
        <v>-20</v>
      </c>
      <c r="D26" s="5">
        <v>8</v>
      </c>
      <c r="E26" s="5">
        <v>-7</v>
      </c>
      <c r="F26" s="5">
        <v>82</v>
      </c>
      <c r="G26" s="5">
        <v>-127</v>
      </c>
      <c r="H26" s="5">
        <v>120</v>
      </c>
      <c r="I26" s="5">
        <v>196</v>
      </c>
      <c r="J26" s="5">
        <v>-7</v>
      </c>
      <c r="K26" s="5">
        <v>-612</v>
      </c>
      <c r="L26" s="5">
        <v>1547</v>
      </c>
      <c r="M26" s="5">
        <v>-1809.252231350029</v>
      </c>
      <c r="N26" s="5">
        <v>-2102.06902967011</v>
      </c>
    </row>
    <row r="27" spans="2:14" x14ac:dyDescent="0.35">
      <c r="B27" s="4" t="s">
        <v>80</v>
      </c>
      <c r="C27" s="5">
        <v>8</v>
      </c>
      <c r="D27" s="5">
        <v>4</v>
      </c>
      <c r="E27" s="5">
        <v>-8</v>
      </c>
      <c r="F27" s="5">
        <v>-78</v>
      </c>
      <c r="G27" s="5">
        <v>-126</v>
      </c>
      <c r="H27" s="5">
        <v>127</v>
      </c>
      <c r="I27" s="5">
        <v>207</v>
      </c>
      <c r="J27" s="5">
        <v>-5</v>
      </c>
      <c r="K27" s="5">
        <v>-609</v>
      </c>
      <c r="L27" s="5">
        <v>-1539</v>
      </c>
      <c r="M27" s="5">
        <v>-1878.8126704444744</v>
      </c>
      <c r="N27" s="5">
        <v>-3444.9858654220211</v>
      </c>
    </row>
    <row r="28" spans="2:14" x14ac:dyDescent="0.35">
      <c r="B28" s="4" t="s">
        <v>81</v>
      </c>
      <c r="C28" s="5">
        <v>47</v>
      </c>
      <c r="D28" s="5">
        <v>58</v>
      </c>
      <c r="E28" s="5">
        <v>61</v>
      </c>
      <c r="F28" s="5">
        <v>58</v>
      </c>
      <c r="G28" s="5">
        <v>52</v>
      </c>
      <c r="H28" s="5">
        <v>184</v>
      </c>
      <c r="I28" s="5">
        <v>236</v>
      </c>
      <c r="J28" s="5">
        <v>262</v>
      </c>
      <c r="K28" s="5">
        <v>257</v>
      </c>
      <c r="L28" s="5">
        <v>247</v>
      </c>
      <c r="M28" s="5">
        <v>231.4153283783784</v>
      </c>
      <c r="N28" s="5">
        <v>234.9227701674277</v>
      </c>
    </row>
    <row r="29" spans="2:14" x14ac:dyDescent="0.35">
      <c r="B29" s="4" t="s">
        <v>82</v>
      </c>
      <c r="C29" s="5">
        <v>39</v>
      </c>
      <c r="D29" s="5">
        <v>54</v>
      </c>
      <c r="E29" s="5">
        <v>69</v>
      </c>
      <c r="F29" s="5">
        <v>136</v>
      </c>
      <c r="G29" s="5">
        <v>178</v>
      </c>
      <c r="H29" s="5">
        <v>57</v>
      </c>
      <c r="I29" s="5">
        <v>29</v>
      </c>
      <c r="J29" s="5">
        <v>267</v>
      </c>
      <c r="K29" s="5">
        <v>866</v>
      </c>
      <c r="L29" s="5">
        <v>1786</v>
      </c>
      <c r="M29" s="5">
        <v>1898.0845560385735</v>
      </c>
      <c r="N29" s="5">
        <v>2493.7798751914261</v>
      </c>
    </row>
    <row r="30" spans="2:14" x14ac:dyDescent="0.35">
      <c r="B30" s="4" t="s">
        <v>83</v>
      </c>
      <c r="C30" s="5">
        <v>1121</v>
      </c>
      <c r="D30" s="5">
        <v>2234</v>
      </c>
      <c r="E30" s="5">
        <v>3624</v>
      </c>
      <c r="F30" s="5">
        <v>4489</v>
      </c>
      <c r="G30" s="5">
        <v>3862</v>
      </c>
      <c r="H30" s="5">
        <v>6683</v>
      </c>
      <c r="I30" s="5">
        <v>12494</v>
      </c>
      <c r="J30" s="5">
        <v>9047</v>
      </c>
      <c r="K30" s="5">
        <v>33818</v>
      </c>
      <c r="L30" s="5">
        <v>88336</v>
      </c>
      <c r="M30" s="5">
        <v>125955.75</v>
      </c>
      <c r="N30" s="5">
        <v>165940.52631578947</v>
      </c>
    </row>
    <row r="31" spans="2:14" x14ac:dyDescent="0.35">
      <c r="B31" s="4" t="s">
        <v>47</v>
      </c>
      <c r="C31" s="5"/>
      <c r="D31" s="5"/>
      <c r="E31" s="5"/>
      <c r="F31" s="5"/>
      <c r="G31" s="5"/>
      <c r="H31" s="5"/>
      <c r="I31" s="5"/>
      <c r="J31" s="5"/>
      <c r="K31" s="5"/>
      <c r="L31" s="5"/>
      <c r="M31" s="5"/>
      <c r="N31" s="5"/>
    </row>
    <row r="32" spans="2:14" x14ac:dyDescent="0.35">
      <c r="B32" s="4" t="s">
        <v>84</v>
      </c>
      <c r="C32" s="5">
        <v>929</v>
      </c>
      <c r="D32" s="5">
        <v>1851</v>
      </c>
      <c r="E32" s="5">
        <v>3085</v>
      </c>
      <c r="F32" s="5">
        <v>4143</v>
      </c>
      <c r="G32" s="5">
        <v>3580</v>
      </c>
      <c r="H32" s="5">
        <v>6277</v>
      </c>
      <c r="I32" s="5">
        <v>11259</v>
      </c>
      <c r="J32" s="5">
        <v>8366</v>
      </c>
      <c r="K32" s="5">
        <v>32312</v>
      </c>
      <c r="L32" s="5">
        <v>74265</v>
      </c>
      <c r="M32" s="5">
        <v>106190.54716981133</v>
      </c>
      <c r="N32" s="5">
        <v>138957.69230769231</v>
      </c>
    </row>
    <row r="33" spans="2:14" x14ac:dyDescent="0.35">
      <c r="B33" s="4" t="s">
        <v>85</v>
      </c>
      <c r="C33" s="5">
        <v>18.542914171656687</v>
      </c>
      <c r="D33" s="5">
        <v>26.787264833574532</v>
      </c>
      <c r="E33" s="5">
        <v>31.758287008441428</v>
      </c>
      <c r="F33" s="5">
        <v>35.361898258791399</v>
      </c>
      <c r="G33" s="5">
        <v>32.789888257922698</v>
      </c>
      <c r="H33" s="5">
        <v>37.643178410794604</v>
      </c>
      <c r="I33" s="5">
        <v>41.833246637437767</v>
      </c>
      <c r="J33" s="5">
        <v>31.015051531104028</v>
      </c>
      <c r="K33" s="5">
        <v>53.038311283280258</v>
      </c>
      <c r="L33" s="5">
        <v>56.909354238028463</v>
      </c>
      <c r="M33" s="5">
        <v>53.148940774960785</v>
      </c>
      <c r="N33" s="5">
        <v>55.758139288350279</v>
      </c>
    </row>
    <row r="34" spans="2:14" x14ac:dyDescent="0.35">
      <c r="B34" s="4" t="s">
        <v>47</v>
      </c>
      <c r="C34" s="5"/>
      <c r="D34" s="5"/>
      <c r="E34" s="5"/>
      <c r="F34" s="5"/>
      <c r="G34" s="5"/>
      <c r="H34" s="5"/>
      <c r="I34" s="5"/>
      <c r="J34" s="5"/>
      <c r="K34" s="5"/>
      <c r="L34" s="5"/>
      <c r="M34" s="5"/>
      <c r="N34" s="5"/>
    </row>
    <row r="35" spans="2:14" x14ac:dyDescent="0.35">
      <c r="B35" s="4" t="s">
        <v>86</v>
      </c>
      <c r="C35" s="5">
        <v>22240</v>
      </c>
      <c r="D35" s="5">
        <v>24200</v>
      </c>
      <c r="E35" s="5">
        <v>25080</v>
      </c>
      <c r="F35" s="5">
        <v>24960</v>
      </c>
      <c r="G35" s="5">
        <v>24720</v>
      </c>
      <c r="H35" s="5">
        <v>25120</v>
      </c>
      <c r="I35" s="5">
        <v>25350</v>
      </c>
      <c r="J35" s="5">
        <v>25070</v>
      </c>
      <c r="K35" s="5">
        <v>24940</v>
      </c>
      <c r="L35" s="5">
        <v>24804</v>
      </c>
      <c r="M35" s="5">
        <v>24643.816474535015</v>
      </c>
      <c r="N35" s="5">
        <v>24507.144027264465</v>
      </c>
    </row>
    <row r="36" spans="2:14" x14ac:dyDescent="0.35">
      <c r="B36" s="4" t="s">
        <v>87</v>
      </c>
      <c r="C36" s="5">
        <v>4.1749999999999995E-2</v>
      </c>
      <c r="D36" s="5">
        <v>7.6499999999999999E-2</v>
      </c>
      <c r="E36" s="5">
        <v>0.123</v>
      </c>
      <c r="F36" s="5">
        <v>0.16599999999999998</v>
      </c>
      <c r="G36" s="5">
        <v>0.14474999999999999</v>
      </c>
      <c r="H36" s="5">
        <v>0.25</v>
      </c>
      <c r="I36" s="5">
        <v>0.44400000000000006</v>
      </c>
      <c r="J36" s="5">
        <v>0.33399999999999996</v>
      </c>
      <c r="K36" s="5">
        <v>1.296</v>
      </c>
      <c r="L36" s="5">
        <v>2.99</v>
      </c>
      <c r="M36" s="5">
        <v>4.3381481481481483</v>
      </c>
      <c r="N36" s="5">
        <v>5.768653846153847</v>
      </c>
    </row>
    <row r="37" spans="2:14" x14ac:dyDescent="0.35">
      <c r="B37" s="4" t="s">
        <v>47</v>
      </c>
      <c r="C37" s="5"/>
      <c r="D37" s="5"/>
      <c r="E37" s="5"/>
      <c r="F37" s="5"/>
      <c r="G37" s="5"/>
      <c r="H37" s="5"/>
      <c r="I37" s="5"/>
      <c r="J37" s="5"/>
      <c r="K37" s="5"/>
      <c r="L37" s="5"/>
      <c r="M37" s="5"/>
      <c r="N37" s="5"/>
    </row>
    <row r="38" spans="2:14" x14ac:dyDescent="0.35">
      <c r="B38" s="4" t="s">
        <v>88</v>
      </c>
      <c r="C38" s="5">
        <v>9.8750000000000001E-3</v>
      </c>
      <c r="D38" s="5">
        <v>1.2125E-2</v>
      </c>
      <c r="E38" s="5">
        <v>1.4249999999999999E-2</v>
      </c>
      <c r="F38" s="5">
        <v>1.525E-2</v>
      </c>
      <c r="G38" s="5">
        <v>1.6E-2</v>
      </c>
      <c r="H38" s="5">
        <v>1.6E-2</v>
      </c>
      <c r="I38" s="5">
        <v>1.6E-2</v>
      </c>
      <c r="J38" s="5">
        <v>1.6E-2</v>
      </c>
      <c r="K38" s="5">
        <v>1.6E-2</v>
      </c>
      <c r="L38" s="5">
        <v>3.4000000000000002E-2</v>
      </c>
      <c r="M38" s="5">
        <v>4.4576923076923097E-2</v>
      </c>
      <c r="N38" s="5">
        <v>4.5076923076923091E-2</v>
      </c>
    </row>
    <row r="39" spans="2:14" x14ac:dyDescent="0.35">
      <c r="B39" s="4" t="s">
        <v>47</v>
      </c>
      <c r="C39" s="5"/>
      <c r="D39" s="5"/>
      <c r="E39" s="5"/>
      <c r="F39" s="5"/>
      <c r="G39" s="5"/>
      <c r="H39" s="5"/>
      <c r="I39" s="5"/>
      <c r="J39" s="5"/>
      <c r="K39" s="5"/>
      <c r="L39" s="5"/>
      <c r="M39" s="5"/>
      <c r="N39" s="5"/>
    </row>
    <row r="40" spans="2:14" x14ac:dyDescent="0.35">
      <c r="B40" s="4" t="s">
        <v>89</v>
      </c>
      <c r="C40" s="5"/>
      <c r="D40" s="5"/>
      <c r="E40" s="5"/>
      <c r="F40" s="5"/>
      <c r="G40" s="5"/>
      <c r="H40" s="5"/>
      <c r="I40" s="5"/>
      <c r="J40" s="5"/>
      <c r="K40" s="5"/>
      <c r="L40" s="5"/>
      <c r="M40" s="5"/>
      <c r="N40" s="5"/>
    </row>
    <row r="41" spans="2:14" x14ac:dyDescent="0.35">
      <c r="B41" s="4" t="s">
        <v>90</v>
      </c>
      <c r="C41" s="5">
        <v>2199</v>
      </c>
      <c r="D41" s="5">
        <v>2847</v>
      </c>
      <c r="E41" s="5">
        <v>3892</v>
      </c>
      <c r="F41" s="5">
        <v>4545</v>
      </c>
      <c r="G41" s="5">
        <v>4150</v>
      </c>
      <c r="H41" s="5">
        <v>6279</v>
      </c>
      <c r="I41" s="5">
        <v>9439</v>
      </c>
      <c r="J41" s="5">
        <v>11618</v>
      </c>
      <c r="K41" s="5">
        <v>16621</v>
      </c>
      <c r="L41" s="5">
        <v>32639</v>
      </c>
      <c r="M41" s="5">
        <v>59225.084801548976</v>
      </c>
      <c r="N41" s="5">
        <v>65294.712980547476</v>
      </c>
    </row>
    <row r="42" spans="2:14" x14ac:dyDescent="0.35">
      <c r="B42" s="4" t="s">
        <v>91</v>
      </c>
      <c r="C42" s="5">
        <v>2811</v>
      </c>
      <c r="D42" s="5">
        <v>4063</v>
      </c>
      <c r="E42" s="5">
        <v>5822</v>
      </c>
      <c r="F42" s="5">
        <v>7171</v>
      </c>
      <c r="G42" s="5">
        <v>6768</v>
      </c>
      <c r="H42" s="5">
        <v>10396</v>
      </c>
      <c r="I42" s="5">
        <v>17475</v>
      </c>
      <c r="J42" s="5">
        <v>15356</v>
      </c>
      <c r="K42" s="5">
        <v>44301</v>
      </c>
      <c r="L42" s="5">
        <v>97858</v>
      </c>
      <c r="M42" s="5">
        <v>141350.06008044173</v>
      </c>
      <c r="N42" s="5">
        <v>183897.63820108087</v>
      </c>
    </row>
    <row r="43" spans="2:14" x14ac:dyDescent="0.35">
      <c r="B43" s="4" t="s">
        <v>92</v>
      </c>
      <c r="C43" s="5">
        <v>56.1</v>
      </c>
      <c r="D43" s="5">
        <v>5.8799999999999999E-5</v>
      </c>
      <c r="E43" s="5">
        <v>59.9</v>
      </c>
      <c r="F43" s="5">
        <v>61.2</v>
      </c>
      <c r="G43" s="5">
        <v>62</v>
      </c>
      <c r="H43" s="5">
        <v>62.3</v>
      </c>
      <c r="I43" s="5">
        <v>64.900000000000006</v>
      </c>
      <c r="J43" s="5">
        <v>56.9</v>
      </c>
      <c r="K43" s="5">
        <v>72.7</v>
      </c>
      <c r="L43" s="5">
        <v>75</v>
      </c>
      <c r="M43" s="5">
        <v>70.498151519993527</v>
      </c>
      <c r="N43" s="5">
        <v>73.211363032389329</v>
      </c>
    </row>
    <row r="44" spans="2:14" x14ac:dyDescent="0.35">
      <c r="B44" s="4" t="s">
        <v>93</v>
      </c>
      <c r="C44" s="5">
        <v>2064</v>
      </c>
      <c r="D44" s="5">
        <v>2129</v>
      </c>
      <c r="E44" s="5">
        <v>2612</v>
      </c>
      <c r="F44" s="5">
        <v>3367</v>
      </c>
      <c r="G44" s="5">
        <v>3922</v>
      </c>
      <c r="H44" s="5">
        <v>5864</v>
      </c>
      <c r="I44" s="5">
        <v>7434</v>
      </c>
      <c r="J44" s="5">
        <v>11132</v>
      </c>
      <c r="K44" s="5">
        <v>11329</v>
      </c>
      <c r="L44" s="5">
        <v>16405</v>
      </c>
      <c r="M44" s="5">
        <v>22886.639814492792</v>
      </c>
      <c r="N44" s="5">
        <v>27035.061601608631</v>
      </c>
    </row>
    <row r="45" spans="2:14" x14ac:dyDescent="0.35">
      <c r="B45" s="4" t="s">
        <v>73</v>
      </c>
      <c r="C45" s="5">
        <v>41.197604790419163</v>
      </c>
      <c r="D45" s="5">
        <v>30.810419681620836</v>
      </c>
      <c r="E45" s="5">
        <v>26.889026147827877</v>
      </c>
      <c r="F45" s="5">
        <v>28.73847729600546</v>
      </c>
      <c r="G45" s="5">
        <v>35.922330097087382</v>
      </c>
      <c r="H45" s="5">
        <v>35.166416791604199</v>
      </c>
      <c r="I45" s="5">
        <v>27.62131232815635</v>
      </c>
      <c r="J45" s="5">
        <v>41.269370504930677</v>
      </c>
      <c r="K45" s="5">
        <v>18.595909523653194</v>
      </c>
      <c r="L45" s="5">
        <v>12.571170218472455</v>
      </c>
      <c r="M45" s="5">
        <v>15.818495511756439</v>
      </c>
      <c r="N45" s="5">
        <v>16.147724241747301</v>
      </c>
    </row>
    <row r="46" spans="2:14" x14ac:dyDescent="0.35">
      <c r="B46" s="4" t="s">
        <v>94</v>
      </c>
      <c r="C46" s="5">
        <v>1331</v>
      </c>
      <c r="D46" s="5">
        <v>1466</v>
      </c>
      <c r="E46" s="5">
        <v>1797</v>
      </c>
      <c r="F46" s="5">
        <v>2376</v>
      </c>
      <c r="G46" s="5">
        <v>2829</v>
      </c>
      <c r="H46" s="5">
        <v>3924</v>
      </c>
      <c r="I46" s="5">
        <v>5268</v>
      </c>
      <c r="J46" s="5">
        <v>7339</v>
      </c>
      <c r="K46" s="5">
        <v>8675</v>
      </c>
      <c r="L46" s="5">
        <v>12914</v>
      </c>
      <c r="M46" s="5">
        <v>18046.684589867749</v>
      </c>
      <c r="N46" s="5">
        <v>21711.451201353477</v>
      </c>
    </row>
    <row r="47" spans="2:14" x14ac:dyDescent="0.35">
      <c r="B47" s="4" t="s">
        <v>95</v>
      </c>
      <c r="C47" s="5">
        <v>0</v>
      </c>
      <c r="D47" s="5">
        <v>0</v>
      </c>
      <c r="E47" s="5">
        <v>18.499073502161828</v>
      </c>
      <c r="F47" s="5">
        <v>20.279959030385797</v>
      </c>
      <c r="G47" s="5">
        <v>25.911339073090311</v>
      </c>
      <c r="H47" s="5">
        <v>23.532233883058471</v>
      </c>
      <c r="I47" s="5">
        <v>19.573456193802482</v>
      </c>
      <c r="J47" s="5">
        <v>27.20768147104619</v>
      </c>
      <c r="K47" s="5">
        <v>14.239519385443684</v>
      </c>
      <c r="L47" s="5">
        <v>9.8960129351632613</v>
      </c>
      <c r="M47" s="5">
        <v>9.0327452099824779</v>
      </c>
      <c r="N47" s="5">
        <v>8.7594836933283506</v>
      </c>
    </row>
    <row r="48" spans="2:14" ht="29" x14ac:dyDescent="0.35">
      <c r="B48" s="4" t="s">
        <v>96</v>
      </c>
      <c r="C48" s="5">
        <v>602</v>
      </c>
      <c r="D48" s="5">
        <v>663</v>
      </c>
      <c r="E48" s="5">
        <v>815</v>
      </c>
      <c r="F48" s="5">
        <v>991</v>
      </c>
      <c r="G48" s="5">
        <v>1093</v>
      </c>
      <c r="H48" s="5">
        <v>1940</v>
      </c>
      <c r="I48" s="5">
        <v>2166</v>
      </c>
      <c r="J48" s="5">
        <v>2440</v>
      </c>
      <c r="K48" s="5">
        <v>2654</v>
      </c>
      <c r="L48" s="5">
        <v>3491</v>
      </c>
      <c r="M48" s="5">
        <v>5027.4893523611745</v>
      </c>
      <c r="N48" s="5">
        <v>5901.1568689188298</v>
      </c>
    </row>
    <row r="49" spans="2:14" x14ac:dyDescent="0.35">
      <c r="B49" s="4" t="s">
        <v>95</v>
      </c>
      <c r="C49" s="5">
        <v>12.015968063872256</v>
      </c>
      <c r="D49" s="5">
        <v>9.5947901591895803</v>
      </c>
      <c r="E49" s="5">
        <v>8.3899526456660496</v>
      </c>
      <c r="F49" s="5">
        <v>8.4585182656196647</v>
      </c>
      <c r="G49" s="5">
        <v>10.01099102399707</v>
      </c>
      <c r="H49" s="5">
        <v>11.634182908545727</v>
      </c>
      <c r="I49" s="5">
        <v>8.0478561343538679</v>
      </c>
      <c r="J49" s="5">
        <v>9.0457477570994289</v>
      </c>
      <c r="K49" s="5">
        <v>4.3563901382095134</v>
      </c>
      <c r="L49" s="5">
        <v>2.6751572833091948</v>
      </c>
      <c r="M49" s="5">
        <v>2.5116441211447533</v>
      </c>
      <c r="N49" s="5">
        <v>2.3996151598753994</v>
      </c>
    </row>
    <row r="50" spans="2:14" x14ac:dyDescent="0.35">
      <c r="B50" s="4" t="s">
        <v>97</v>
      </c>
      <c r="C50" s="5">
        <v>747</v>
      </c>
      <c r="D50" s="5">
        <v>1934</v>
      </c>
      <c r="E50" s="5">
        <v>3210</v>
      </c>
      <c r="F50" s="5">
        <v>3804</v>
      </c>
      <c r="G50" s="5">
        <v>2846</v>
      </c>
      <c r="H50" s="5">
        <v>4532</v>
      </c>
      <c r="I50" s="5">
        <v>10041</v>
      </c>
      <c r="J50" s="5">
        <v>4224</v>
      </c>
      <c r="K50" s="5">
        <v>32972</v>
      </c>
      <c r="L50" s="5">
        <v>81453</v>
      </c>
      <c r="M50" s="5">
        <v>118133.46578489596</v>
      </c>
      <c r="N50" s="5">
        <v>153339.48489311096</v>
      </c>
    </row>
    <row r="51" spans="2:14" x14ac:dyDescent="0.35">
      <c r="B51" s="4" t="s">
        <v>98</v>
      </c>
      <c r="C51" s="5">
        <v>14.910179640718562</v>
      </c>
      <c r="D51" s="5">
        <v>27.988422575976845</v>
      </c>
      <c r="E51" s="5">
        <v>33.045089561457694</v>
      </c>
      <c r="F51" s="5">
        <v>32.468419255718679</v>
      </c>
      <c r="G51" s="5">
        <v>26.067045246382119</v>
      </c>
      <c r="H51" s="5">
        <v>27.178410794602698</v>
      </c>
      <c r="I51" s="5">
        <v>37.307720888756776</v>
      </c>
      <c r="J51" s="5">
        <v>15.65952398606065</v>
      </c>
      <c r="K51" s="5">
        <v>54.121663766783755</v>
      </c>
      <c r="L51" s="5">
        <v>62.417526839697466</v>
      </c>
      <c r="M51" s="5">
        <v>60.197013851363153</v>
      </c>
      <c r="N51" s="5">
        <v>63.354855411419472</v>
      </c>
    </row>
    <row r="52" spans="2:14" x14ac:dyDescent="0.35">
      <c r="B52" s="4" t="s">
        <v>99</v>
      </c>
      <c r="C52" s="5">
        <v>4</v>
      </c>
      <c r="D52" s="5">
        <v>29</v>
      </c>
      <c r="E52" s="5">
        <v>14</v>
      </c>
      <c r="F52" s="5">
        <v>-92</v>
      </c>
      <c r="G52" s="5">
        <v>-124</v>
      </c>
      <c r="H52" s="5">
        <v>123</v>
      </c>
      <c r="I52" s="5">
        <v>100</v>
      </c>
      <c r="J52" s="5">
        <v>43</v>
      </c>
      <c r="K52" s="5">
        <v>-846</v>
      </c>
      <c r="L52" s="5">
        <v>-2573</v>
      </c>
      <c r="M52" s="5">
        <v>-1452.472151068858</v>
      </c>
      <c r="N52" s="5">
        <v>-2458.9101714293029</v>
      </c>
    </row>
    <row r="53" spans="2:14" x14ac:dyDescent="0.35">
      <c r="B53" s="4" t="s">
        <v>100</v>
      </c>
      <c r="C53" s="5">
        <v>-4</v>
      </c>
      <c r="D53" s="5">
        <v>25</v>
      </c>
      <c r="E53" s="5">
        <v>22</v>
      </c>
      <c r="F53" s="5">
        <v>-14</v>
      </c>
      <c r="G53" s="5">
        <v>2</v>
      </c>
      <c r="H53" s="5">
        <v>-4</v>
      </c>
      <c r="I53" s="5">
        <v>-107</v>
      </c>
      <c r="J53" s="5">
        <v>48</v>
      </c>
      <c r="K53" s="5">
        <v>-237</v>
      </c>
      <c r="L53" s="5">
        <v>-1034</v>
      </c>
      <c r="M53" s="5">
        <v>149.61111111111111</v>
      </c>
      <c r="N53" s="5">
        <v>67.5</v>
      </c>
    </row>
    <row r="54" spans="2:14" x14ac:dyDescent="0.35">
      <c r="B54" s="4" t="s">
        <v>101</v>
      </c>
      <c r="C54" s="5">
        <v>747</v>
      </c>
      <c r="D54" s="5">
        <v>1934</v>
      </c>
      <c r="E54" s="5">
        <v>3196</v>
      </c>
      <c r="F54" s="5">
        <v>3896</v>
      </c>
      <c r="G54" s="5">
        <v>2970</v>
      </c>
      <c r="H54" s="5">
        <v>4409</v>
      </c>
      <c r="I54" s="5">
        <v>9941</v>
      </c>
      <c r="J54" s="5">
        <v>4181</v>
      </c>
      <c r="K54" s="5">
        <v>33818</v>
      </c>
      <c r="L54" s="5">
        <v>84026</v>
      </c>
      <c r="M54" s="5">
        <v>121270.95862971031</v>
      </c>
      <c r="N54" s="5">
        <v>156660.80495826577</v>
      </c>
    </row>
    <row r="55" spans="2:14" x14ac:dyDescent="0.35">
      <c r="B55" s="4" t="s">
        <v>102</v>
      </c>
      <c r="C55" s="5">
        <v>14.910179640718562</v>
      </c>
      <c r="D55" s="5">
        <v>27.988422575976845</v>
      </c>
      <c r="E55" s="5">
        <v>32.900967675519865</v>
      </c>
      <c r="F55" s="5">
        <v>33.253670194605668</v>
      </c>
      <c r="G55" s="5">
        <v>27.202784392745926</v>
      </c>
      <c r="H55" s="5">
        <v>26.440779610194902</v>
      </c>
      <c r="I55" s="5">
        <v>36.936167050605633</v>
      </c>
      <c r="J55" s="5">
        <v>15.500111218210128</v>
      </c>
      <c r="K55" s="5">
        <v>55.510324677456417</v>
      </c>
      <c r="L55" s="5">
        <v>64.389219675548091</v>
      </c>
      <c r="M55" s="5">
        <v>58.447294958970346</v>
      </c>
      <c r="N55" s="5">
        <v>61.823344057758504</v>
      </c>
    </row>
    <row r="56" spans="2:14" x14ac:dyDescent="0.35">
      <c r="B56" s="4" t="s">
        <v>103</v>
      </c>
      <c r="C56" s="5">
        <v>129</v>
      </c>
      <c r="D56" s="5">
        <v>239</v>
      </c>
      <c r="E56" s="5">
        <v>149</v>
      </c>
      <c r="F56" s="5">
        <v>-245</v>
      </c>
      <c r="G56" s="5">
        <v>174</v>
      </c>
      <c r="H56" s="5">
        <v>77</v>
      </c>
      <c r="I56" s="5">
        <v>189</v>
      </c>
      <c r="J56" s="5">
        <v>-187</v>
      </c>
      <c r="K56" s="5">
        <v>4058</v>
      </c>
      <c r="L56" s="5">
        <v>11146</v>
      </c>
      <c r="M56" s="5">
        <v>18130.784035086115</v>
      </c>
      <c r="N56" s="5">
        <v>23142.122191001217</v>
      </c>
    </row>
    <row r="57" spans="2:14" x14ac:dyDescent="0.35">
      <c r="B57" s="4" t="s">
        <v>104</v>
      </c>
      <c r="C57" s="5">
        <v>17.269076305220885</v>
      </c>
      <c r="D57" s="5">
        <v>12.357807652533609</v>
      </c>
      <c r="E57" s="5">
        <v>4.6620775969962454</v>
      </c>
      <c r="F57" s="5" t="s">
        <v>40</v>
      </c>
      <c r="G57" s="5">
        <v>5.858585858585859</v>
      </c>
      <c r="H57" s="5">
        <v>1.7464277613971422</v>
      </c>
      <c r="I57" s="5">
        <v>1.9012171813700836</v>
      </c>
      <c r="J57" s="5" t="s">
        <v>40</v>
      </c>
      <c r="K57" s="5">
        <v>11.99952687917677</v>
      </c>
      <c r="L57" s="5">
        <v>13.264941803727417</v>
      </c>
      <c r="M57" s="5">
        <v>15.398845938676603</v>
      </c>
      <c r="N57" s="5">
        <v>15.434053507610441</v>
      </c>
    </row>
    <row r="58" spans="2:14" x14ac:dyDescent="0.35">
      <c r="B58" s="4" t="s">
        <v>105</v>
      </c>
      <c r="C58" s="5">
        <v>614</v>
      </c>
      <c r="D58" s="5">
        <v>1666</v>
      </c>
      <c r="E58" s="5">
        <v>3047</v>
      </c>
      <c r="F58" s="5">
        <v>4141</v>
      </c>
      <c r="G58" s="5">
        <v>2796</v>
      </c>
      <c r="H58" s="5">
        <v>4332</v>
      </c>
      <c r="I58" s="5">
        <v>9752</v>
      </c>
      <c r="J58" s="5">
        <v>4368</v>
      </c>
      <c r="K58" s="5">
        <v>29759</v>
      </c>
      <c r="L58" s="5">
        <v>72880</v>
      </c>
      <c r="M58" s="5">
        <v>101414.93023255814</v>
      </c>
      <c r="N58" s="5">
        <v>132643.11904761905</v>
      </c>
    </row>
    <row r="59" spans="2:14" x14ac:dyDescent="0.35">
      <c r="B59" s="4" t="s">
        <v>106</v>
      </c>
      <c r="C59" s="5">
        <v>12.255489021956087</v>
      </c>
      <c r="D59" s="5">
        <v>24.109985528219973</v>
      </c>
      <c r="E59" s="5">
        <v>31.367099032324479</v>
      </c>
      <c r="F59" s="5">
        <v>35.344827586206897</v>
      </c>
      <c r="G59" s="5">
        <v>25.609085913170908</v>
      </c>
      <c r="H59" s="5">
        <v>25.979010494752625</v>
      </c>
      <c r="I59" s="5">
        <v>36.233930296499963</v>
      </c>
      <c r="J59" s="5">
        <v>16.193371394676355</v>
      </c>
      <c r="K59" s="5">
        <v>48.849348347066737</v>
      </c>
      <c r="L59" s="5">
        <v>55.848027157712444</v>
      </c>
      <c r="M59" s="5">
        <v>50.621920655590365</v>
      </c>
      <c r="N59" s="5">
        <v>52.97804632181127</v>
      </c>
    </row>
    <row r="60" spans="2:14" x14ac:dyDescent="0.35">
      <c r="B60" s="4" t="s">
        <v>107</v>
      </c>
      <c r="C60" s="5">
        <v>21720</v>
      </c>
      <c r="D60" s="5">
        <v>21640</v>
      </c>
      <c r="E60" s="5">
        <v>23960</v>
      </c>
      <c r="F60" s="5">
        <v>24320</v>
      </c>
      <c r="G60" s="5">
        <v>24390</v>
      </c>
      <c r="H60" s="5">
        <v>24670</v>
      </c>
      <c r="I60" s="5">
        <v>24960</v>
      </c>
      <c r="J60" s="5">
        <v>24870</v>
      </c>
      <c r="K60" s="5">
        <v>24690</v>
      </c>
      <c r="L60" s="5">
        <v>24555</v>
      </c>
      <c r="M60" s="5">
        <v>24320.411285307669</v>
      </c>
      <c r="N60" s="5">
        <v>24450.437274491644</v>
      </c>
    </row>
    <row r="61" spans="2:14" x14ac:dyDescent="0.35">
      <c r="B61" s="4" t="s">
        <v>108</v>
      </c>
      <c r="C61" s="5">
        <v>2.8249999999999997E-2</v>
      </c>
      <c r="D61" s="5">
        <v>7.6999999999999999E-2</v>
      </c>
      <c r="E61" s="5">
        <v>0.12725</v>
      </c>
      <c r="F61" s="5">
        <v>0.17024999999999998</v>
      </c>
      <c r="G61" s="5">
        <v>0.11499999999999999</v>
      </c>
      <c r="H61" s="5">
        <v>0.17599999999999999</v>
      </c>
      <c r="I61" s="5">
        <v>0.39100000000000001</v>
      </c>
      <c r="J61" s="5">
        <v>0.17599999999999999</v>
      </c>
      <c r="K61" s="5">
        <v>1.2050000000000001</v>
      </c>
      <c r="L61" s="5">
        <v>2.97</v>
      </c>
      <c r="M61" s="5">
        <v>4.0602715682481616</v>
      </c>
      <c r="N61" s="5">
        <v>5.3936423161029232</v>
      </c>
    </row>
    <row r="62" spans="2:14" x14ac:dyDescent="0.35">
      <c r="B62" s="4" t="s">
        <v>109</v>
      </c>
      <c r="C62" s="5">
        <v>22760</v>
      </c>
      <c r="D62" s="5">
        <v>25960</v>
      </c>
      <c r="E62" s="5">
        <v>25280</v>
      </c>
      <c r="F62" s="5">
        <v>25000</v>
      </c>
      <c r="G62" s="5">
        <v>24720</v>
      </c>
      <c r="H62" s="5">
        <v>25100</v>
      </c>
      <c r="I62" s="5">
        <v>25350</v>
      </c>
      <c r="J62" s="5">
        <v>25070</v>
      </c>
      <c r="K62" s="5">
        <v>24940</v>
      </c>
      <c r="L62" s="5">
        <v>24804</v>
      </c>
      <c r="M62" s="5">
        <v>24549.853798838853</v>
      </c>
      <c r="N62" s="5">
        <v>24437.286837432061</v>
      </c>
    </row>
    <row r="63" spans="2:14" x14ac:dyDescent="0.35">
      <c r="B63" s="4" t="s">
        <v>110</v>
      </c>
      <c r="C63" s="5">
        <v>2.7000000000000003E-2</v>
      </c>
      <c r="D63" s="5">
        <v>6.4250000000000002E-2</v>
      </c>
      <c r="E63" s="5">
        <v>0.12050000000000001</v>
      </c>
      <c r="F63" s="5">
        <v>0.16575000000000001</v>
      </c>
      <c r="G63" s="5">
        <v>0.11299999999999999</v>
      </c>
      <c r="H63" s="5">
        <v>0.17250000000000001</v>
      </c>
      <c r="I63" s="5">
        <v>0.38500000000000001</v>
      </c>
      <c r="J63" s="5">
        <v>0.17399999999999999</v>
      </c>
      <c r="K63" s="5">
        <v>1.1930000000000001</v>
      </c>
      <c r="L63" s="5">
        <v>2.94</v>
      </c>
      <c r="M63" s="5">
        <v>4.1869999999999994</v>
      </c>
      <c r="N63" s="5">
        <v>5.5469999999999988</v>
      </c>
    </row>
    <row r="64" spans="2:14" x14ac:dyDescent="0.35">
      <c r="B64" s="4" t="s">
        <v>111</v>
      </c>
      <c r="C64" s="5">
        <v>-3.5714285714285743</v>
      </c>
      <c r="D64" s="5">
        <v>137.96296296296293</v>
      </c>
      <c r="E64" s="5">
        <v>87.548638132295736</v>
      </c>
      <c r="F64" s="5">
        <v>37.551867219917007</v>
      </c>
      <c r="G64" s="5">
        <v>-31.82503770739066</v>
      </c>
      <c r="H64" s="5">
        <v>53.097345132743371</v>
      </c>
      <c r="I64" s="5">
        <v>122.5433526011561</v>
      </c>
      <c r="J64" s="5">
        <v>-54.805194805194809</v>
      </c>
      <c r="K64" s="5">
        <v>585.63218390804604</v>
      </c>
      <c r="L64" s="5">
        <v>146.43755238893544</v>
      </c>
      <c r="M64" s="5">
        <v>41.315527796972233</v>
      </c>
      <c r="N64" s="5">
        <v>29.838979856004727</v>
      </c>
    </row>
    <row r="65" spans="1:15" x14ac:dyDescent="0.35">
      <c r="B65" s="4" t="s">
        <v>47</v>
      </c>
      <c r="C65" s="5"/>
      <c r="D65" s="5"/>
      <c r="E65" s="5"/>
      <c r="F65" s="5"/>
      <c r="G65" s="5"/>
      <c r="H65" s="5"/>
      <c r="I65" s="5"/>
      <c r="J65" s="5"/>
      <c r="K65" s="5"/>
      <c r="L65" s="5"/>
      <c r="M65" s="5"/>
      <c r="N65" s="5"/>
    </row>
    <row r="66" spans="1:15" x14ac:dyDescent="0.35">
      <c r="B66" s="4" t="s">
        <v>112</v>
      </c>
      <c r="C66" s="5"/>
      <c r="D66" s="5"/>
      <c r="E66" s="5"/>
      <c r="F66" s="5"/>
      <c r="G66" s="5"/>
      <c r="H66" s="5"/>
      <c r="I66" s="5"/>
      <c r="J66" s="5"/>
      <c r="K66" s="5"/>
      <c r="L66" s="5"/>
      <c r="M66" s="5"/>
      <c r="N66" s="5"/>
    </row>
    <row r="67" spans="1:15" x14ac:dyDescent="0.35">
      <c r="B67" s="4" t="s">
        <v>113</v>
      </c>
      <c r="C67" s="5">
        <v>194</v>
      </c>
      <c r="D67" s="5">
        <v>247</v>
      </c>
      <c r="E67" s="5">
        <v>391</v>
      </c>
      <c r="F67" s="5">
        <v>557</v>
      </c>
      <c r="G67" s="5">
        <v>844</v>
      </c>
      <c r="H67" s="5">
        <v>1397</v>
      </c>
      <c r="I67" s="5">
        <v>2004</v>
      </c>
      <c r="J67" s="5">
        <v>2709</v>
      </c>
      <c r="K67" s="5">
        <v>3549</v>
      </c>
      <c r="L67" s="5">
        <v>4737</v>
      </c>
      <c r="M67" s="5">
        <v>5943.870712263425</v>
      </c>
      <c r="N67" s="5">
        <v>6889.8925388495554</v>
      </c>
    </row>
    <row r="68" spans="1:15" x14ac:dyDescent="0.35">
      <c r="B68" s="4" t="s">
        <v>114</v>
      </c>
      <c r="C68" s="5">
        <v>15</v>
      </c>
      <c r="D68" s="5">
        <v>15</v>
      </c>
      <c r="E68" s="5">
        <v>21</v>
      </c>
      <c r="F68" s="5">
        <v>27</v>
      </c>
      <c r="G68" s="5">
        <v>39</v>
      </c>
      <c r="H68" s="5">
        <v>88</v>
      </c>
      <c r="I68" s="5">
        <v>141</v>
      </c>
      <c r="J68" s="5">
        <v>137</v>
      </c>
      <c r="K68" s="5">
        <v>141</v>
      </c>
      <c r="L68" s="5">
        <v>178</v>
      </c>
      <c r="M68" s="5">
        <v>255.204428161447</v>
      </c>
      <c r="N68" s="5">
        <v>287.65946888803313</v>
      </c>
    </row>
    <row r="69" spans="1:15" x14ac:dyDescent="0.35">
      <c r="B69" s="4" t="s">
        <v>115</v>
      </c>
      <c r="C69" s="5">
        <v>190</v>
      </c>
      <c r="D69" s="5">
        <v>233</v>
      </c>
      <c r="E69" s="5">
        <v>370</v>
      </c>
      <c r="F69" s="5">
        <v>530</v>
      </c>
      <c r="G69" s="5">
        <v>805</v>
      </c>
      <c r="H69" s="5">
        <v>1309</v>
      </c>
      <c r="I69" s="5">
        <v>1863</v>
      </c>
      <c r="J69" s="5">
        <v>2572</v>
      </c>
      <c r="K69" s="5">
        <v>3408</v>
      </c>
      <c r="L69" s="5">
        <v>4559</v>
      </c>
      <c r="M69" s="5">
        <v>5955.8462964897572</v>
      </c>
      <c r="N69" s="5">
        <v>6488.1921025469292</v>
      </c>
    </row>
    <row r="70" spans="1:15" ht="29" x14ac:dyDescent="0.35">
      <c r="B70" s="4" t="s">
        <v>116</v>
      </c>
      <c r="C70" s="5">
        <v>74</v>
      </c>
      <c r="D70" s="5">
        <v>98</v>
      </c>
      <c r="E70" s="5">
        <v>151</v>
      </c>
      <c r="F70" s="5">
        <v>194</v>
      </c>
      <c r="G70" s="5">
        <v>265</v>
      </c>
      <c r="H70" s="5">
        <v>449</v>
      </c>
      <c r="I70" s="5">
        <v>565</v>
      </c>
      <c r="J70" s="5">
        <v>680</v>
      </c>
      <c r="K70" s="5">
        <v>876</v>
      </c>
      <c r="L70" s="5">
        <v>1136</v>
      </c>
      <c r="M70" s="5">
        <v>1575.1553085176379</v>
      </c>
      <c r="N70" s="5">
        <v>1957.2928688035752</v>
      </c>
    </row>
    <row r="71" spans="1:15" x14ac:dyDescent="0.35">
      <c r="B71" s="4" t="s">
        <v>117</v>
      </c>
      <c r="C71" s="5">
        <v>115</v>
      </c>
      <c r="D71" s="5">
        <v>135</v>
      </c>
      <c r="E71" s="5">
        <v>219</v>
      </c>
      <c r="F71" s="5">
        <v>336</v>
      </c>
      <c r="G71" s="5">
        <v>540</v>
      </c>
      <c r="H71" s="5">
        <v>860</v>
      </c>
      <c r="I71" s="5">
        <v>1298</v>
      </c>
      <c r="J71" s="5">
        <v>1892</v>
      </c>
      <c r="K71" s="5">
        <v>2532</v>
      </c>
      <c r="L71" s="5">
        <v>3423</v>
      </c>
      <c r="M71" s="5">
        <v>4749.6111793887912</v>
      </c>
      <c r="N71" s="5">
        <v>5708.7040263606314</v>
      </c>
    </row>
    <row r="72" spans="1:15" x14ac:dyDescent="0.35">
      <c r="B72" s="4" t="s">
        <v>118</v>
      </c>
      <c r="C72" s="5">
        <v>-87</v>
      </c>
      <c r="D72" s="5">
        <v>-144</v>
      </c>
      <c r="E72" s="5">
        <v>-390</v>
      </c>
      <c r="F72" s="5">
        <v>-591</v>
      </c>
      <c r="G72" s="5">
        <v>-106</v>
      </c>
      <c r="H72" s="5">
        <v>-329</v>
      </c>
      <c r="I72" s="5">
        <v>-712</v>
      </c>
      <c r="J72" s="5">
        <v>-867</v>
      </c>
      <c r="K72" s="5">
        <v>-1376</v>
      </c>
      <c r="L72" s="5">
        <v>-2925</v>
      </c>
      <c r="M72" s="5">
        <v>-1440.9361737236879</v>
      </c>
      <c r="N72" s="5">
        <v>-2759.8562724287285</v>
      </c>
    </row>
    <row r="73" spans="1:15" x14ac:dyDescent="0.35">
      <c r="B73" s="4" t="s">
        <v>119</v>
      </c>
      <c r="C73" s="5">
        <v>131</v>
      </c>
      <c r="D73" s="5">
        <v>9</v>
      </c>
      <c r="E73" s="5">
        <v>13</v>
      </c>
      <c r="F73" s="5">
        <v>11</v>
      </c>
      <c r="G73" s="5">
        <v>31</v>
      </c>
      <c r="H73" s="5">
        <v>411</v>
      </c>
      <c r="I73" s="5">
        <v>636</v>
      </c>
      <c r="J73" s="5">
        <v>2088</v>
      </c>
      <c r="K73" s="5">
        <v>106</v>
      </c>
      <c r="L73" s="5">
        <v>130</v>
      </c>
      <c r="M73" s="5">
        <v>132.93342989505493</v>
      </c>
      <c r="N73" s="5">
        <v>184.31312290438009</v>
      </c>
    </row>
    <row r="74" spans="1:15" x14ac:dyDescent="0.35">
      <c r="B74" s="4" t="s">
        <v>120</v>
      </c>
      <c r="C74" s="5">
        <v>-2</v>
      </c>
      <c r="D74" s="5">
        <v>-4</v>
      </c>
      <c r="E74" s="5">
        <v>-2</v>
      </c>
      <c r="F74" s="5">
        <v>-12</v>
      </c>
      <c r="G74" s="5">
        <v>1</v>
      </c>
      <c r="H74" s="5" t="s">
        <v>40</v>
      </c>
      <c r="I74" s="5">
        <v>-99</v>
      </c>
      <c r="J74" s="5">
        <v>45</v>
      </c>
      <c r="K74" s="5">
        <v>-238</v>
      </c>
      <c r="L74" s="5">
        <v>-1030</v>
      </c>
      <c r="M74" s="5">
        <v>232</v>
      </c>
      <c r="N74" s="5">
        <v>752.4</v>
      </c>
    </row>
    <row r="75" spans="1:15" ht="29" x14ac:dyDescent="0.35">
      <c r="B75" s="4" t="s">
        <v>121</v>
      </c>
      <c r="C75" s="5" t="s">
        <v>40</v>
      </c>
      <c r="D75" s="5" t="s">
        <v>40</v>
      </c>
      <c r="E75" s="5" t="s">
        <v>40</v>
      </c>
      <c r="F75" s="5" t="s">
        <v>40</v>
      </c>
      <c r="G75" s="5" t="s">
        <v>40</v>
      </c>
      <c r="H75" s="5" t="s">
        <v>40</v>
      </c>
      <c r="I75" s="5">
        <v>344</v>
      </c>
      <c r="J75" s="5" t="s">
        <v>40</v>
      </c>
      <c r="K75" s="5">
        <v>477</v>
      </c>
      <c r="L75" s="5">
        <v>472</v>
      </c>
      <c r="M75" s="5">
        <v>383.90215846136897</v>
      </c>
      <c r="N75" s="5">
        <v>387.61981457547751</v>
      </c>
    </row>
    <row r="76" spans="1:15" x14ac:dyDescent="0.35">
      <c r="B76" s="4" t="s">
        <v>47</v>
      </c>
      <c r="C76" s="5"/>
      <c r="D76" s="5"/>
      <c r="E76" s="5"/>
      <c r="F76" s="5"/>
      <c r="G76" s="5"/>
      <c r="H76" s="5"/>
      <c r="I76" s="5"/>
      <c r="J76" s="5"/>
      <c r="K76" s="5"/>
      <c r="L76" s="5"/>
      <c r="M76" s="5"/>
      <c r="N76" s="5"/>
    </row>
    <row r="77" spans="1:15" x14ac:dyDescent="0.35">
      <c r="A77" t="s">
        <v>17</v>
      </c>
      <c r="B77" s="8" t="s">
        <v>122</v>
      </c>
      <c r="C77" s="7"/>
      <c r="D77" s="7"/>
      <c r="E77" s="7"/>
      <c r="F77" s="7"/>
      <c r="G77" s="7"/>
      <c r="H77" s="7"/>
      <c r="I77" s="7"/>
      <c r="J77" s="7"/>
      <c r="K77" s="7"/>
      <c r="L77" s="7"/>
      <c r="M77" s="7"/>
      <c r="N77" s="7"/>
    </row>
    <row r="78" spans="1:15" x14ac:dyDescent="0.35">
      <c r="B78" s="4" t="s">
        <v>123</v>
      </c>
      <c r="C78" s="5"/>
      <c r="D78" s="5"/>
      <c r="E78" s="5"/>
      <c r="F78" s="5"/>
      <c r="G78" s="5"/>
      <c r="H78" s="5"/>
      <c r="I78" s="5"/>
      <c r="J78" s="5"/>
      <c r="K78" s="5"/>
      <c r="L78" s="5"/>
      <c r="M78" s="5"/>
      <c r="N78" s="5"/>
    </row>
    <row r="79" spans="1:15" x14ac:dyDescent="0.35">
      <c r="B79" s="4" t="s">
        <v>124</v>
      </c>
      <c r="C79" s="5">
        <v>6053</v>
      </c>
      <c r="D79" s="5">
        <v>8536</v>
      </c>
      <c r="E79" s="5">
        <v>9255</v>
      </c>
      <c r="F79" s="5">
        <v>10557</v>
      </c>
      <c r="G79" s="5">
        <v>13690</v>
      </c>
      <c r="H79" s="5">
        <v>16055</v>
      </c>
      <c r="I79" s="5">
        <v>28829</v>
      </c>
      <c r="J79" s="5">
        <v>23073</v>
      </c>
      <c r="K79" s="5">
        <v>44345</v>
      </c>
      <c r="L79" s="5">
        <v>80126</v>
      </c>
      <c r="M79" s="5">
        <v>146743.99419523563</v>
      </c>
      <c r="N79" s="5">
        <v>233329.47832735479</v>
      </c>
    </row>
    <row r="80" spans="1:15" ht="29" x14ac:dyDescent="0.35">
      <c r="B80" s="4" t="s">
        <v>125</v>
      </c>
      <c r="C80" s="5">
        <v>5037</v>
      </c>
      <c r="D80" s="5">
        <v>6798</v>
      </c>
      <c r="E80" s="5">
        <v>7108</v>
      </c>
      <c r="F80" s="5">
        <v>7422</v>
      </c>
      <c r="G80" s="5">
        <v>10897</v>
      </c>
      <c r="H80" s="5">
        <v>11561</v>
      </c>
      <c r="I80" s="5">
        <v>21208</v>
      </c>
      <c r="J80" s="5">
        <v>13296</v>
      </c>
      <c r="K80" s="5">
        <v>25984</v>
      </c>
      <c r="L80" s="5">
        <v>43210</v>
      </c>
      <c r="M80" s="5">
        <v>92343.09537821413</v>
      </c>
      <c r="N80" s="5">
        <v>159024.48422102924</v>
      </c>
      <c r="O80" s="5"/>
    </row>
    <row r="81" spans="2:15" x14ac:dyDescent="0.35">
      <c r="B81" s="4" t="s">
        <v>126</v>
      </c>
      <c r="C81" s="5">
        <v>596</v>
      </c>
      <c r="D81" s="5">
        <v>1766</v>
      </c>
      <c r="E81" s="5">
        <v>4002</v>
      </c>
      <c r="F81" s="5">
        <v>782</v>
      </c>
      <c r="G81" s="5">
        <v>10896</v>
      </c>
      <c r="H81" s="5">
        <v>847</v>
      </c>
      <c r="I81" s="5">
        <v>1990</v>
      </c>
      <c r="J81" s="5">
        <v>3389</v>
      </c>
      <c r="K81" s="5">
        <v>7280</v>
      </c>
      <c r="L81" s="5">
        <v>8589</v>
      </c>
      <c r="M81" s="5">
        <v>56613.223298233526</v>
      </c>
      <c r="N81" s="5">
        <v>128223.41291442756</v>
      </c>
    </row>
    <row r="82" spans="2:15" x14ac:dyDescent="0.35">
      <c r="B82" s="4" t="s">
        <v>127</v>
      </c>
      <c r="C82" s="5">
        <v>4441</v>
      </c>
      <c r="D82" s="5">
        <v>5032</v>
      </c>
      <c r="E82" s="5">
        <v>3106</v>
      </c>
      <c r="F82" s="5">
        <v>6640</v>
      </c>
      <c r="G82" s="5">
        <v>1</v>
      </c>
      <c r="H82" s="5">
        <v>10714</v>
      </c>
      <c r="I82" s="5">
        <v>19218</v>
      </c>
      <c r="J82" s="5">
        <v>9907</v>
      </c>
      <c r="K82" s="5">
        <v>18704</v>
      </c>
      <c r="L82" s="5">
        <v>34621</v>
      </c>
      <c r="M82" s="5">
        <v>42102.125</v>
      </c>
      <c r="N82" s="5">
        <v>51707.25</v>
      </c>
    </row>
    <row r="83" spans="2:15" x14ac:dyDescent="0.35">
      <c r="B83" s="4" t="s">
        <v>128</v>
      </c>
      <c r="C83" s="5">
        <v>505</v>
      </c>
      <c r="D83" s="5">
        <v>826</v>
      </c>
      <c r="E83" s="5">
        <v>1265</v>
      </c>
      <c r="F83" s="5">
        <v>1424</v>
      </c>
      <c r="G83" s="5">
        <v>1657</v>
      </c>
      <c r="H83" s="5">
        <v>2429</v>
      </c>
      <c r="I83" s="5">
        <v>4650</v>
      </c>
      <c r="J83" s="5">
        <v>3827</v>
      </c>
      <c r="K83" s="5">
        <v>9999</v>
      </c>
      <c r="L83" s="5">
        <v>23065</v>
      </c>
      <c r="M83" s="5">
        <v>29025.095560778027</v>
      </c>
      <c r="N83" s="5">
        <v>35401.741681595297</v>
      </c>
    </row>
    <row r="84" spans="2:15" x14ac:dyDescent="0.35">
      <c r="B84" s="4" t="s">
        <v>129</v>
      </c>
      <c r="C84" s="5">
        <v>418</v>
      </c>
      <c r="D84" s="5">
        <v>794</v>
      </c>
      <c r="E84" s="5">
        <v>796</v>
      </c>
      <c r="F84" s="5">
        <v>1575</v>
      </c>
      <c r="G84" s="5">
        <v>979</v>
      </c>
      <c r="H84" s="5">
        <v>1826</v>
      </c>
      <c r="I84" s="5">
        <v>2605</v>
      </c>
      <c r="J84" s="5">
        <v>5159</v>
      </c>
      <c r="K84" s="5">
        <v>5282</v>
      </c>
      <c r="L84" s="5">
        <v>10080</v>
      </c>
      <c r="M84" s="5">
        <v>13522.190885038779</v>
      </c>
      <c r="N84" s="5">
        <v>15825.241672360076</v>
      </c>
    </row>
    <row r="85" spans="2:15" ht="29" x14ac:dyDescent="0.35">
      <c r="B85" s="4" t="s">
        <v>130</v>
      </c>
      <c r="C85" s="5">
        <v>93</v>
      </c>
      <c r="D85" s="5">
        <v>118</v>
      </c>
      <c r="E85" s="5">
        <v>86</v>
      </c>
      <c r="F85" s="5">
        <v>136</v>
      </c>
      <c r="G85" s="5">
        <v>157</v>
      </c>
      <c r="H85" s="5">
        <v>239</v>
      </c>
      <c r="I85" s="5">
        <v>366</v>
      </c>
      <c r="J85" s="5">
        <v>791</v>
      </c>
      <c r="K85" s="5">
        <v>3080</v>
      </c>
      <c r="L85" s="5">
        <v>3771</v>
      </c>
      <c r="M85" s="5">
        <v>4391.8069599174105</v>
      </c>
      <c r="N85" s="5">
        <v>5500.8367267874319</v>
      </c>
    </row>
    <row r="86" spans="2:15" x14ac:dyDescent="0.35">
      <c r="B86" s="4" t="s">
        <v>131</v>
      </c>
      <c r="C86" s="5">
        <v>1317</v>
      </c>
      <c r="D86" s="5">
        <v>1305</v>
      </c>
      <c r="E86" s="5">
        <v>1986</v>
      </c>
      <c r="F86" s="5">
        <v>2735</v>
      </c>
      <c r="G86" s="5">
        <v>3625</v>
      </c>
      <c r="H86" s="5">
        <v>12736</v>
      </c>
      <c r="I86" s="5">
        <v>15358</v>
      </c>
      <c r="J86" s="5">
        <v>18109</v>
      </c>
      <c r="K86" s="5">
        <v>21383</v>
      </c>
      <c r="L86" s="5">
        <v>31475</v>
      </c>
      <c r="M86" s="5">
        <v>44000.175359454661</v>
      </c>
      <c r="N86" s="5">
        <v>52949.172417732785</v>
      </c>
      <c r="O86" s="5"/>
    </row>
    <row r="87" spans="2:15" x14ac:dyDescent="0.35">
      <c r="B87" s="4" t="s">
        <v>132</v>
      </c>
      <c r="C87" s="5">
        <v>466</v>
      </c>
      <c r="D87" s="5">
        <v>521</v>
      </c>
      <c r="E87" s="5">
        <v>997</v>
      </c>
      <c r="F87" s="5">
        <v>1404</v>
      </c>
      <c r="G87" s="5">
        <v>1674</v>
      </c>
      <c r="H87" s="5">
        <v>2149</v>
      </c>
      <c r="I87" s="5">
        <v>2778</v>
      </c>
      <c r="J87" s="5">
        <v>3807</v>
      </c>
      <c r="K87" s="5">
        <v>3914</v>
      </c>
      <c r="L87" s="5">
        <v>6283</v>
      </c>
      <c r="M87" s="5">
        <v>10137.753045555102</v>
      </c>
      <c r="N87" s="5">
        <v>14388.352165608972</v>
      </c>
    </row>
    <row r="88" spans="2:15" x14ac:dyDescent="0.35">
      <c r="B88" s="4" t="s">
        <v>133</v>
      </c>
      <c r="C88" s="5" t="s">
        <v>40</v>
      </c>
      <c r="D88" s="5" t="s">
        <v>40</v>
      </c>
      <c r="E88" s="5" t="s">
        <v>40</v>
      </c>
      <c r="F88" s="5">
        <v>0</v>
      </c>
      <c r="G88" s="5">
        <v>618</v>
      </c>
      <c r="H88" s="5">
        <v>707</v>
      </c>
      <c r="I88" s="5">
        <v>829</v>
      </c>
      <c r="J88" s="5">
        <v>1038</v>
      </c>
      <c r="K88" s="5">
        <v>1346</v>
      </c>
      <c r="L88" s="5">
        <v>1793</v>
      </c>
      <c r="M88" s="5">
        <v>1803.1890000000001</v>
      </c>
      <c r="N88" s="5">
        <v>1821.3114499999999</v>
      </c>
    </row>
    <row r="89" spans="2:15" x14ac:dyDescent="0.35">
      <c r="B89" s="4" t="s">
        <v>134</v>
      </c>
      <c r="C89" s="5" t="s">
        <v>40</v>
      </c>
      <c r="D89" s="5" t="s">
        <v>40</v>
      </c>
      <c r="E89" s="5" t="s">
        <v>40</v>
      </c>
      <c r="F89" s="5">
        <v>663</v>
      </c>
      <c r="G89" s="5">
        <v>667</v>
      </c>
      <c r="H89" s="5">
        <v>6930</v>
      </c>
      <c r="I89" s="5">
        <v>6688</v>
      </c>
      <c r="J89" s="5">
        <v>6048</v>
      </c>
      <c r="K89" s="5">
        <v>5542</v>
      </c>
      <c r="L89" s="5">
        <v>5995</v>
      </c>
      <c r="M89" s="5">
        <v>5633</v>
      </c>
      <c r="N89" s="5">
        <v>5609.6333333333332</v>
      </c>
    </row>
    <row r="90" spans="2:15" x14ac:dyDescent="0.35">
      <c r="B90" s="4" t="s">
        <v>135</v>
      </c>
      <c r="C90" s="5">
        <v>618</v>
      </c>
      <c r="D90" s="5">
        <v>618</v>
      </c>
      <c r="E90" s="5">
        <v>618</v>
      </c>
      <c r="F90" s="5">
        <v>618</v>
      </c>
      <c r="G90" s="5">
        <v>618</v>
      </c>
      <c r="H90" s="5">
        <v>4193</v>
      </c>
      <c r="I90" s="5">
        <v>4349</v>
      </c>
      <c r="J90" s="5">
        <v>4372</v>
      </c>
      <c r="K90" s="5">
        <v>4430</v>
      </c>
      <c r="L90" s="5">
        <v>5188</v>
      </c>
      <c r="M90" s="5">
        <v>5450</v>
      </c>
      <c r="N90" s="5">
        <v>5539.3125</v>
      </c>
    </row>
    <row r="91" spans="2:15" x14ac:dyDescent="0.35">
      <c r="B91" s="4" t="s">
        <v>136</v>
      </c>
      <c r="C91" s="5">
        <v>166</v>
      </c>
      <c r="D91" s="5">
        <v>104</v>
      </c>
      <c r="E91" s="5">
        <v>52</v>
      </c>
      <c r="F91" s="5">
        <v>45</v>
      </c>
      <c r="G91" s="5">
        <v>49</v>
      </c>
      <c r="H91" s="5">
        <v>2737</v>
      </c>
      <c r="I91" s="5">
        <v>2339</v>
      </c>
      <c r="J91" s="5">
        <v>1676</v>
      </c>
      <c r="K91" s="5">
        <v>1112</v>
      </c>
      <c r="L91" s="5">
        <v>807</v>
      </c>
      <c r="M91" s="5">
        <v>608.625</v>
      </c>
      <c r="N91" s="5">
        <v>529.24062500000002</v>
      </c>
    </row>
    <row r="92" spans="2:15" x14ac:dyDescent="0.35">
      <c r="B92" s="4" t="s">
        <v>137</v>
      </c>
      <c r="C92" s="5" t="s">
        <v>40</v>
      </c>
      <c r="D92" s="5" t="s">
        <v>40</v>
      </c>
      <c r="E92" s="5" t="s">
        <v>40</v>
      </c>
      <c r="F92" s="5">
        <v>560</v>
      </c>
      <c r="G92" s="5">
        <v>548</v>
      </c>
      <c r="H92" s="5">
        <v>806</v>
      </c>
      <c r="I92" s="5">
        <v>1222</v>
      </c>
      <c r="J92" s="5">
        <v>3396</v>
      </c>
      <c r="K92" s="5">
        <v>6081</v>
      </c>
      <c r="L92" s="5">
        <v>10979</v>
      </c>
      <c r="M92" s="5">
        <v>13809.805527777778</v>
      </c>
      <c r="N92" s="5">
        <v>16093.394775562278</v>
      </c>
    </row>
    <row r="93" spans="2:15" x14ac:dyDescent="0.35">
      <c r="B93" s="4" t="s">
        <v>235</v>
      </c>
      <c r="C93" s="5">
        <v>67</v>
      </c>
      <c r="D93" s="5">
        <v>62</v>
      </c>
      <c r="E93" s="5">
        <v>319</v>
      </c>
      <c r="F93" s="5">
        <v>108</v>
      </c>
      <c r="G93" s="5">
        <v>118</v>
      </c>
      <c r="H93" s="5">
        <v>2144</v>
      </c>
      <c r="I93" s="5">
        <v>3841</v>
      </c>
      <c r="J93" s="5">
        <v>3820</v>
      </c>
      <c r="K93" s="5">
        <v>4500</v>
      </c>
      <c r="L93" s="5">
        <v>6425</v>
      </c>
      <c r="M93" s="5">
        <v>7156.833333333333</v>
      </c>
      <c r="N93" s="5">
        <v>7405.5</v>
      </c>
    </row>
    <row r="94" spans="2:15" x14ac:dyDescent="0.35">
      <c r="B94" s="4" t="s">
        <v>138</v>
      </c>
      <c r="C94" s="5">
        <v>7370</v>
      </c>
      <c r="D94" s="5">
        <v>9841</v>
      </c>
      <c r="E94" s="5">
        <v>11241</v>
      </c>
      <c r="F94" s="5">
        <v>13292</v>
      </c>
      <c r="G94" s="5">
        <v>17315</v>
      </c>
      <c r="H94" s="5">
        <v>28791</v>
      </c>
      <c r="I94" s="5">
        <v>44187</v>
      </c>
      <c r="J94" s="5">
        <v>41182</v>
      </c>
      <c r="K94" s="5">
        <v>65728</v>
      </c>
      <c r="L94" s="5">
        <v>111601</v>
      </c>
      <c r="M94" s="5">
        <v>186686.69417978183</v>
      </c>
      <c r="N94" s="5">
        <v>274553.8021837963</v>
      </c>
    </row>
    <row r="95" spans="2:15" x14ac:dyDescent="0.35">
      <c r="B95" s="4" t="s">
        <v>47</v>
      </c>
      <c r="C95" s="5"/>
      <c r="D95" s="5"/>
      <c r="E95" s="5"/>
      <c r="F95" s="5"/>
      <c r="G95" s="5"/>
      <c r="H95" s="5"/>
      <c r="I95" s="5"/>
      <c r="J95" s="5"/>
      <c r="K95" s="5"/>
      <c r="L95" s="5"/>
      <c r="M95" s="5"/>
      <c r="N95" s="5"/>
    </row>
    <row r="96" spans="2:15" x14ac:dyDescent="0.35">
      <c r="B96" s="4" t="s">
        <v>139</v>
      </c>
      <c r="C96" s="5"/>
      <c r="D96" s="5"/>
      <c r="E96" s="5"/>
      <c r="F96" s="5"/>
      <c r="G96" s="5"/>
      <c r="H96" s="5"/>
      <c r="I96" s="5"/>
      <c r="J96" s="5"/>
      <c r="K96" s="5"/>
      <c r="L96" s="5"/>
      <c r="M96" s="5"/>
      <c r="N96" s="5"/>
    </row>
    <row r="97" spans="2:14" x14ac:dyDescent="0.35">
      <c r="B97" s="4" t="s">
        <v>140</v>
      </c>
      <c r="C97" s="5">
        <v>2351</v>
      </c>
      <c r="D97" s="5">
        <v>1788</v>
      </c>
      <c r="E97" s="5">
        <v>1153</v>
      </c>
      <c r="F97" s="5">
        <v>1329</v>
      </c>
      <c r="G97" s="5">
        <v>1784</v>
      </c>
      <c r="H97" s="5">
        <v>3925</v>
      </c>
      <c r="I97" s="5">
        <v>4335</v>
      </c>
      <c r="J97" s="5">
        <v>6563</v>
      </c>
      <c r="K97" s="5">
        <v>10631</v>
      </c>
      <c r="L97" s="5">
        <v>18047</v>
      </c>
      <c r="M97" s="5">
        <v>27596.421923204351</v>
      </c>
      <c r="N97" s="5">
        <v>30776.154066149342</v>
      </c>
    </row>
    <row r="98" spans="2:14" x14ac:dyDescent="0.35">
      <c r="B98" s="4" t="s">
        <v>141</v>
      </c>
      <c r="C98" s="5">
        <v>296</v>
      </c>
      <c r="D98" s="5">
        <v>485</v>
      </c>
      <c r="E98" s="5">
        <v>596</v>
      </c>
      <c r="F98" s="5">
        <v>511</v>
      </c>
      <c r="G98" s="5">
        <v>687</v>
      </c>
      <c r="H98" s="5">
        <v>1149</v>
      </c>
      <c r="I98" s="5">
        <v>1783</v>
      </c>
      <c r="J98" s="5">
        <v>1193</v>
      </c>
      <c r="K98" s="5">
        <v>2699</v>
      </c>
      <c r="L98" s="5">
        <v>6310</v>
      </c>
      <c r="M98" s="5">
        <v>8912.4770705669744</v>
      </c>
      <c r="N98" s="5">
        <v>9083.5536737546427</v>
      </c>
    </row>
    <row r="99" spans="2:14" x14ac:dyDescent="0.35">
      <c r="B99" s="4" t="s">
        <v>142</v>
      </c>
      <c r="C99" s="5">
        <v>1413</v>
      </c>
      <c r="D99" s="5">
        <v>796</v>
      </c>
      <c r="E99" s="5">
        <v>15</v>
      </c>
      <c r="F99" s="5">
        <v>0</v>
      </c>
      <c r="G99" s="5">
        <v>0</v>
      </c>
      <c r="H99" s="5">
        <v>999</v>
      </c>
      <c r="I99" s="5">
        <v>0</v>
      </c>
      <c r="J99" s="5">
        <v>1250</v>
      </c>
      <c r="K99" s="5">
        <v>1250</v>
      </c>
      <c r="L99" s="5">
        <v>0</v>
      </c>
      <c r="M99" s="5">
        <v>713.42857142857144</v>
      </c>
      <c r="N99" s="5">
        <v>763</v>
      </c>
    </row>
    <row r="100" spans="2:14" x14ac:dyDescent="0.35">
      <c r="B100" s="4" t="s">
        <v>143</v>
      </c>
      <c r="C100" s="5">
        <v>642</v>
      </c>
      <c r="D100" s="5">
        <v>507</v>
      </c>
      <c r="E100" s="5">
        <v>542</v>
      </c>
      <c r="F100" s="5">
        <v>818</v>
      </c>
      <c r="G100" s="5">
        <v>1097</v>
      </c>
      <c r="H100" s="5">
        <v>1777</v>
      </c>
      <c r="I100" s="5">
        <v>2552</v>
      </c>
      <c r="J100" s="5">
        <v>4120</v>
      </c>
      <c r="K100" s="5">
        <v>6682</v>
      </c>
      <c r="L100" s="5">
        <v>11737</v>
      </c>
      <c r="M100" s="5">
        <v>20155.134208492138</v>
      </c>
      <c r="N100" s="5">
        <v>22433.580102799402</v>
      </c>
    </row>
    <row r="101" spans="2:14" x14ac:dyDescent="0.35">
      <c r="B101" s="4" t="s">
        <v>144</v>
      </c>
      <c r="C101" s="5">
        <v>550</v>
      </c>
      <c r="D101" s="5">
        <v>2291</v>
      </c>
      <c r="E101" s="5">
        <v>2617</v>
      </c>
      <c r="F101" s="5">
        <v>2621</v>
      </c>
      <c r="G101" s="5">
        <v>3327</v>
      </c>
      <c r="H101" s="5">
        <v>7973</v>
      </c>
      <c r="I101" s="5">
        <v>13240</v>
      </c>
      <c r="J101" s="5">
        <v>12518</v>
      </c>
      <c r="K101" s="5">
        <v>12119</v>
      </c>
      <c r="L101" s="5">
        <v>14227</v>
      </c>
      <c r="M101" s="5">
        <v>14118.357630743518</v>
      </c>
      <c r="N101" s="5">
        <v>14065.404942189973</v>
      </c>
    </row>
    <row r="102" spans="2:14" x14ac:dyDescent="0.35">
      <c r="B102" s="4" t="s">
        <v>145</v>
      </c>
      <c r="C102" s="5">
        <v>87</v>
      </c>
      <c r="D102" s="5">
        <v>2014</v>
      </c>
      <c r="E102" s="5">
        <v>1985</v>
      </c>
      <c r="F102" s="5">
        <v>1988</v>
      </c>
      <c r="G102" s="5">
        <v>1991</v>
      </c>
      <c r="H102" s="5">
        <v>5964</v>
      </c>
      <c r="I102" s="5">
        <v>10946</v>
      </c>
      <c r="J102" s="5">
        <v>9703</v>
      </c>
      <c r="K102" s="5">
        <v>8459</v>
      </c>
      <c r="L102" s="5">
        <v>8463</v>
      </c>
      <c r="M102" s="5">
        <v>7962.1789473684203</v>
      </c>
      <c r="N102" s="5">
        <v>8071.2105263157891</v>
      </c>
    </row>
    <row r="103" spans="2:14" x14ac:dyDescent="0.35">
      <c r="B103" s="4" t="s">
        <v>146</v>
      </c>
      <c r="C103" s="5">
        <v>87</v>
      </c>
      <c r="D103" s="5">
        <v>2014</v>
      </c>
      <c r="E103" s="5">
        <v>1985</v>
      </c>
      <c r="F103" s="5">
        <v>1988</v>
      </c>
      <c r="G103" s="5">
        <v>1991</v>
      </c>
      <c r="H103" s="5">
        <v>5964</v>
      </c>
      <c r="I103" s="5">
        <v>10946</v>
      </c>
      <c r="J103" s="5">
        <v>9703</v>
      </c>
      <c r="K103" s="5">
        <v>8459</v>
      </c>
      <c r="L103" s="5">
        <v>8463</v>
      </c>
      <c r="M103" s="5">
        <v>8264.8956332796733</v>
      </c>
      <c r="N103" s="5">
        <v>8009.9941862079531</v>
      </c>
    </row>
    <row r="104" spans="2:14" ht="29" x14ac:dyDescent="0.35">
      <c r="B104" s="4" t="s">
        <v>147</v>
      </c>
      <c r="C104" s="5" t="s">
        <v>40</v>
      </c>
      <c r="D104" s="5" t="s">
        <v>40</v>
      </c>
      <c r="E104" s="5" t="s">
        <v>40</v>
      </c>
      <c r="F104" s="5" t="s">
        <v>40</v>
      </c>
      <c r="G104" s="5">
        <v>561</v>
      </c>
      <c r="H104" s="5">
        <v>634</v>
      </c>
      <c r="I104" s="5">
        <v>741</v>
      </c>
      <c r="J104" s="5">
        <v>902</v>
      </c>
      <c r="K104" s="5">
        <v>1119</v>
      </c>
      <c r="L104" s="5">
        <v>1519</v>
      </c>
      <c r="M104" s="5">
        <v>1964.0400681818182</v>
      </c>
      <c r="N104" s="5">
        <v>2418.4533958333336</v>
      </c>
    </row>
    <row r="105" spans="2:14" x14ac:dyDescent="0.35">
      <c r="B105" s="4" t="s">
        <v>100</v>
      </c>
      <c r="C105" s="5">
        <v>453</v>
      </c>
      <c r="D105" s="5">
        <v>271</v>
      </c>
      <c r="E105" s="5">
        <v>632</v>
      </c>
      <c r="F105" s="5">
        <v>633</v>
      </c>
      <c r="G105" s="5">
        <v>775</v>
      </c>
      <c r="H105" s="5">
        <v>1375</v>
      </c>
      <c r="I105" s="5">
        <v>1553</v>
      </c>
      <c r="J105" s="5">
        <v>1913</v>
      </c>
      <c r="K105" s="5">
        <v>2541</v>
      </c>
      <c r="L105" s="5">
        <v>4245</v>
      </c>
      <c r="M105" s="5">
        <v>5785.910020833333</v>
      </c>
      <c r="N105" s="5">
        <v>5999.5833333333321</v>
      </c>
    </row>
    <row r="106" spans="2:14" x14ac:dyDescent="0.35">
      <c r="B106" s="4" t="s">
        <v>148</v>
      </c>
      <c r="C106" s="5">
        <v>2901</v>
      </c>
      <c r="D106" s="5">
        <v>4079</v>
      </c>
      <c r="E106" s="5">
        <v>3770</v>
      </c>
      <c r="F106" s="5">
        <v>3950</v>
      </c>
      <c r="G106" s="5">
        <v>5111</v>
      </c>
      <c r="H106" s="5">
        <v>11898</v>
      </c>
      <c r="I106" s="5">
        <v>17575</v>
      </c>
      <c r="J106" s="5">
        <v>19081</v>
      </c>
      <c r="K106" s="5">
        <v>22750</v>
      </c>
      <c r="L106" s="5">
        <v>32274</v>
      </c>
      <c r="M106" s="5">
        <v>42947.807498197399</v>
      </c>
      <c r="N106" s="5">
        <v>46652.87386840066</v>
      </c>
    </row>
    <row r="107" spans="2:14" x14ac:dyDescent="0.35">
      <c r="B107" s="4" t="s">
        <v>149</v>
      </c>
      <c r="C107" s="5">
        <v>4469</v>
      </c>
      <c r="D107" s="5">
        <v>5762</v>
      </c>
      <c r="E107" s="5">
        <v>7471</v>
      </c>
      <c r="F107" s="5">
        <v>9342</v>
      </c>
      <c r="G107" s="5">
        <v>12204</v>
      </c>
      <c r="H107" s="5">
        <v>16893</v>
      </c>
      <c r="I107" s="5">
        <v>26612</v>
      </c>
      <c r="J107" s="5">
        <v>22101</v>
      </c>
      <c r="K107" s="5">
        <v>42978</v>
      </c>
      <c r="L107" s="5">
        <v>79327</v>
      </c>
      <c r="M107" s="5">
        <v>141701.88</v>
      </c>
      <c r="N107" s="5">
        <v>229124.23076923078</v>
      </c>
    </row>
    <row r="108" spans="2:14" x14ac:dyDescent="0.35">
      <c r="B108" s="4" t="s">
        <v>150</v>
      </c>
      <c r="C108" s="5">
        <v>4170</v>
      </c>
      <c r="D108" s="5">
        <v>4708</v>
      </c>
      <c r="E108" s="5">
        <v>5351</v>
      </c>
      <c r="F108" s="5">
        <v>6051</v>
      </c>
      <c r="G108" s="5">
        <v>7045</v>
      </c>
      <c r="H108" s="5">
        <v>8719</v>
      </c>
      <c r="I108" s="5">
        <v>10385</v>
      </c>
      <c r="J108" s="5">
        <v>11971</v>
      </c>
      <c r="K108" s="5">
        <v>13132</v>
      </c>
      <c r="L108" s="5">
        <v>11237</v>
      </c>
      <c r="M108" s="5">
        <v>17390.277442176644</v>
      </c>
      <c r="N108" s="5">
        <v>9346.2190764290626</v>
      </c>
    </row>
    <row r="109" spans="2:14" x14ac:dyDescent="0.35">
      <c r="B109" s="4" t="s">
        <v>151</v>
      </c>
      <c r="C109" s="5">
        <v>0</v>
      </c>
      <c r="D109" s="5">
        <v>0</v>
      </c>
      <c r="E109" s="5">
        <v>6650</v>
      </c>
      <c r="F109" s="5">
        <v>9263</v>
      </c>
      <c r="G109" s="5">
        <v>9814</v>
      </c>
      <c r="H109" s="5">
        <v>10756</v>
      </c>
      <c r="I109" s="5">
        <v>0</v>
      </c>
      <c r="J109" s="5">
        <v>0</v>
      </c>
      <c r="K109" s="5">
        <v>0</v>
      </c>
      <c r="L109" s="5">
        <v>0</v>
      </c>
      <c r="M109" s="5">
        <v>30000</v>
      </c>
      <c r="N109" s="5">
        <v>70000</v>
      </c>
    </row>
    <row r="110" spans="2:14" x14ac:dyDescent="0.35">
      <c r="B110" s="4" t="s">
        <v>152</v>
      </c>
      <c r="C110" s="5">
        <v>4350</v>
      </c>
      <c r="D110" s="5">
        <v>6108</v>
      </c>
      <c r="E110" s="5">
        <v>8787</v>
      </c>
      <c r="F110" s="5">
        <v>12565</v>
      </c>
      <c r="G110" s="5">
        <v>14971</v>
      </c>
      <c r="H110" s="5">
        <v>18908</v>
      </c>
      <c r="I110" s="5">
        <v>16235</v>
      </c>
      <c r="J110" s="5">
        <v>10171</v>
      </c>
      <c r="K110" s="5">
        <v>29817</v>
      </c>
      <c r="L110" s="5">
        <v>68038</v>
      </c>
      <c r="M110" s="5">
        <v>134624.61083369789</v>
      </c>
      <c r="N110" s="5">
        <v>214281.58483418674</v>
      </c>
    </row>
    <row r="111" spans="2:14" ht="29" x14ac:dyDescent="0.35">
      <c r="B111" s="4" t="s">
        <v>153</v>
      </c>
      <c r="C111" s="5">
        <v>-4</v>
      </c>
      <c r="D111" s="5">
        <v>-16</v>
      </c>
      <c r="E111" s="5">
        <v>-18</v>
      </c>
      <c r="F111" s="5">
        <v>-12</v>
      </c>
      <c r="G111" s="5">
        <v>1</v>
      </c>
      <c r="H111" s="5">
        <v>19</v>
      </c>
      <c r="I111" s="5">
        <v>-11</v>
      </c>
      <c r="J111" s="5">
        <v>-43</v>
      </c>
      <c r="K111" s="5">
        <v>27</v>
      </c>
      <c r="L111" s="5">
        <v>28</v>
      </c>
      <c r="M111" s="5">
        <v>106.2</v>
      </c>
      <c r="N111" s="5">
        <v>107</v>
      </c>
    </row>
    <row r="112" spans="2:14" ht="29" x14ac:dyDescent="0.35">
      <c r="B112" s="4" t="s">
        <v>154</v>
      </c>
      <c r="C112" s="5">
        <v>7370</v>
      </c>
      <c r="D112" s="5">
        <v>9841</v>
      </c>
      <c r="E112" s="5">
        <v>11241</v>
      </c>
      <c r="F112" s="5">
        <v>13292</v>
      </c>
      <c r="G112" s="5">
        <v>17315</v>
      </c>
      <c r="H112" s="5">
        <v>28791</v>
      </c>
      <c r="I112" s="5">
        <v>44187</v>
      </c>
      <c r="J112" s="5">
        <v>41182</v>
      </c>
      <c r="K112" s="5">
        <v>65728</v>
      </c>
      <c r="L112" s="5">
        <v>111601</v>
      </c>
      <c r="M112" s="5">
        <v>186686.69417978183</v>
      </c>
      <c r="N112" s="5">
        <v>274553.8021837963</v>
      </c>
    </row>
    <row r="113" spans="2:14" x14ac:dyDescent="0.35">
      <c r="B113" s="4" t="s">
        <v>47</v>
      </c>
      <c r="C113" s="5"/>
      <c r="D113" s="5"/>
      <c r="E113" s="5"/>
      <c r="F113" s="5"/>
      <c r="G113" s="5"/>
      <c r="H113" s="5"/>
      <c r="I113" s="5"/>
      <c r="J113" s="5"/>
      <c r="K113" s="5"/>
      <c r="L113" s="5"/>
      <c r="M113" s="5"/>
      <c r="N113" s="5"/>
    </row>
    <row r="114" spans="2:14" x14ac:dyDescent="0.35">
      <c r="B114" s="4" t="s">
        <v>155</v>
      </c>
      <c r="C114" s="5"/>
      <c r="D114" s="5"/>
      <c r="E114" s="5"/>
      <c r="F114" s="5"/>
      <c r="G114" s="5"/>
      <c r="H114" s="5"/>
      <c r="I114" s="5"/>
      <c r="J114" s="5"/>
      <c r="K114" s="5"/>
      <c r="L114" s="5"/>
      <c r="M114" s="5"/>
      <c r="N114" s="5"/>
    </row>
    <row r="115" spans="2:14" x14ac:dyDescent="0.35">
      <c r="B115" s="4" t="s">
        <v>156</v>
      </c>
      <c r="C115" s="5">
        <v>-3533</v>
      </c>
      <c r="D115" s="5">
        <v>-5971</v>
      </c>
      <c r="E115" s="5">
        <v>-5108</v>
      </c>
      <c r="F115" s="5">
        <v>-5434</v>
      </c>
      <c r="G115" s="5">
        <v>-8906</v>
      </c>
      <c r="H115" s="5">
        <v>-4598</v>
      </c>
      <c r="I115" s="5">
        <v>-10406</v>
      </c>
      <c r="J115" s="5">
        <v>-2343</v>
      </c>
      <c r="K115" s="5">
        <v>-16275</v>
      </c>
      <c r="L115" s="5">
        <v>-34747</v>
      </c>
      <c r="M115" s="5">
        <v>-89076.181818181823</v>
      </c>
      <c r="N115" s="5">
        <v>-178300.5</v>
      </c>
    </row>
    <row r="116" spans="2:14" x14ac:dyDescent="0.35">
      <c r="B116" s="4" t="s">
        <v>157</v>
      </c>
      <c r="C116" s="5">
        <v>33.654061311255312</v>
      </c>
      <c r="D116" s="5">
        <v>15.183188728547012</v>
      </c>
      <c r="E116" s="5">
        <v>26.770178021683851</v>
      </c>
      <c r="F116" s="5">
        <v>21.280239777349603</v>
      </c>
      <c r="G116" s="5">
        <v>21.656833824975418</v>
      </c>
      <c r="H116" s="5">
        <v>45.687562895874031</v>
      </c>
      <c r="I116" s="5">
        <v>43.916278370659853</v>
      </c>
      <c r="J116" s="5">
        <v>54.436450839328543</v>
      </c>
      <c r="K116" s="5">
        <v>25.724789427148774</v>
      </c>
      <c r="L116" s="5">
        <v>12.946411688328061</v>
      </c>
      <c r="M116" s="5">
        <v>8.2763585488975178</v>
      </c>
      <c r="N116" s="5">
        <v>5.4589610295257671</v>
      </c>
    </row>
    <row r="117" spans="2:14" x14ac:dyDescent="0.35">
      <c r="B117" s="4" t="s">
        <v>158</v>
      </c>
      <c r="C117" s="5">
        <v>25.179976561192031</v>
      </c>
      <c r="D117" s="5">
        <v>13.181774958782686</v>
      </c>
      <c r="E117" s="5">
        <v>21.117094287825996</v>
      </c>
      <c r="F117" s="5">
        <v>17.546337157987644</v>
      </c>
      <c r="G117" s="5">
        <v>17.801576075974946</v>
      </c>
      <c r="H117" s="5">
        <v>31.359960993051889</v>
      </c>
      <c r="I117" s="5">
        <v>30.515157053708975</v>
      </c>
      <c r="J117" s="5">
        <v>35.248447204968947</v>
      </c>
      <c r="K117" s="5">
        <v>20.461191101898805</v>
      </c>
      <c r="L117" s="5">
        <v>11.462437358393696</v>
      </c>
      <c r="M117" s="5">
        <v>6.6630191892761657</v>
      </c>
      <c r="N117" s="5">
        <v>4.3496488163861597</v>
      </c>
    </row>
    <row r="118" spans="2:14" x14ac:dyDescent="0.35">
      <c r="B118" s="4" t="s">
        <v>159</v>
      </c>
      <c r="C118" s="5"/>
      <c r="D118" s="5"/>
      <c r="E118" s="5"/>
      <c r="F118" s="5"/>
      <c r="G118" s="5"/>
      <c r="H118" s="5"/>
      <c r="I118" s="5"/>
      <c r="J118" s="5"/>
      <c r="K118" s="5"/>
      <c r="L118" s="5"/>
      <c r="M118" s="5"/>
      <c r="N118" s="5"/>
    </row>
    <row r="119" spans="2:14" x14ac:dyDescent="0.35">
      <c r="B119" s="4" t="s">
        <v>160</v>
      </c>
      <c r="C119" s="5">
        <v>8.4276988538878594</v>
      </c>
      <c r="D119" s="5">
        <v>19.359711812213121</v>
      </c>
      <c r="E119" s="5">
        <v>28.906175884640927</v>
      </c>
      <c r="F119" s="5">
        <v>33.758610850690907</v>
      </c>
      <c r="G119" s="5">
        <v>18.270330316594244</v>
      </c>
      <c r="H119" s="5">
        <v>18.791480501453172</v>
      </c>
      <c r="I119" s="5">
        <v>26.72586258872537</v>
      </c>
      <c r="J119" s="5">
        <v>10.233222832644168</v>
      </c>
      <c r="K119" s="5">
        <v>55.672995977925353</v>
      </c>
      <c r="L119" s="5">
        <v>82.197497307265024</v>
      </c>
      <c r="M119" s="5">
        <v>65.711586046448559</v>
      </c>
      <c r="N119" s="5">
        <v>55.507785151407212</v>
      </c>
    </row>
    <row r="120" spans="2:14" x14ac:dyDescent="0.35">
      <c r="B120" s="4" t="s">
        <v>161</v>
      </c>
      <c r="C120" s="5">
        <v>13.817936311466186</v>
      </c>
      <c r="D120" s="5">
        <v>33.60289038436575</v>
      </c>
      <c r="E120" s="5">
        <v>47.175165652783726</v>
      </c>
      <c r="F120" s="5">
        <v>49.259501576161298</v>
      </c>
      <c r="G120" s="5">
        <v>25.953773322194372</v>
      </c>
      <c r="H120" s="5">
        <v>29.776265594391177</v>
      </c>
      <c r="I120" s="5">
        <v>44.831628548442708</v>
      </c>
      <c r="J120" s="5">
        <v>17.933611151027446</v>
      </c>
      <c r="K120" s="5">
        <v>91.458074033098242</v>
      </c>
      <c r="L120" s="5">
        <v>119.17746617063898</v>
      </c>
      <c r="M120" s="5">
        <v>83.704343207660543</v>
      </c>
      <c r="N120" s="5">
        <v>67.489766290186722</v>
      </c>
    </row>
    <row r="121" spans="2:14" x14ac:dyDescent="0.35">
      <c r="B121" s="4" t="s">
        <v>162</v>
      </c>
      <c r="C121" s="5">
        <v>10.234933605720123</v>
      </c>
      <c r="D121" s="5">
        <v>10.383170548459805</v>
      </c>
      <c r="E121" s="5">
        <v>9.2912482065997128</v>
      </c>
      <c r="F121" s="5">
        <v>8.7140200818148017</v>
      </c>
      <c r="G121" s="5">
        <v>7.087309315157416</v>
      </c>
      <c r="H121" s="5">
        <v>8.1620166421928531</v>
      </c>
      <c r="I121" s="5">
        <v>7.6038988557705887</v>
      </c>
      <c r="J121" s="5">
        <v>6.3640438834493338</v>
      </c>
      <c r="K121" s="5">
        <v>8.8126717778099231</v>
      </c>
      <c r="L121" s="5">
        <v>7.8936002903459954</v>
      </c>
      <c r="M121" s="5">
        <v>7.6955206170275883</v>
      </c>
      <c r="N121" s="5">
        <v>8.1967213114754092</v>
      </c>
    </row>
    <row r="122" spans="2:14" x14ac:dyDescent="0.35">
      <c r="B122" s="4" t="s">
        <v>163</v>
      </c>
      <c r="C122" s="5">
        <v>2.3572947681837517</v>
      </c>
      <c r="D122" s="5">
        <v>4.2639821029082778</v>
      </c>
      <c r="E122" s="5">
        <v>7.2619254119687771</v>
      </c>
      <c r="F122" s="5">
        <v>6.6561324303987961</v>
      </c>
      <c r="G122" s="5">
        <v>7.0369955156950672</v>
      </c>
      <c r="H122" s="5">
        <v>3.5643312101910829</v>
      </c>
      <c r="I122" s="5">
        <v>5.9649365628604381</v>
      </c>
      <c r="J122" s="5">
        <v>2.6090202651226573</v>
      </c>
      <c r="K122" s="5">
        <v>3.3847239206095381</v>
      </c>
      <c r="L122" s="5">
        <v>3.672355516152269</v>
      </c>
      <c r="M122" s="5">
        <v>5.1005956673035726</v>
      </c>
      <c r="N122" s="5">
        <v>7.3071538681763286</v>
      </c>
    </row>
    <row r="123" spans="2:14" x14ac:dyDescent="0.35">
      <c r="B123" s="4" t="s">
        <v>164</v>
      </c>
      <c r="C123" s="5">
        <v>2.5746490854955337</v>
      </c>
      <c r="D123" s="5">
        <v>4.7740492170022373</v>
      </c>
      <c r="E123" s="5">
        <v>8.0268863833477884</v>
      </c>
      <c r="F123" s="5">
        <v>7.9435665914221216</v>
      </c>
      <c r="G123" s="5">
        <v>7.6737668161434973</v>
      </c>
      <c r="H123" s="5">
        <v>4.0904458598726112</v>
      </c>
      <c r="I123" s="5">
        <v>6.6502883506343711</v>
      </c>
      <c r="J123" s="5">
        <v>3.5156178576870332</v>
      </c>
      <c r="K123" s="5">
        <v>4.1712915059730973</v>
      </c>
      <c r="L123" s="5">
        <v>4.4398514988640772</v>
      </c>
      <c r="M123" s="5">
        <v>5.4036892698064882</v>
      </c>
      <c r="N123" s="5">
        <v>7.7725822176560344</v>
      </c>
    </row>
    <row r="124" spans="2:14" x14ac:dyDescent="0.35">
      <c r="B124" s="4" t="s">
        <v>165</v>
      </c>
      <c r="C124" s="5">
        <v>2.142492556358996</v>
      </c>
      <c r="D124" s="5">
        <v>3.8020134228187921</v>
      </c>
      <c r="E124" s="5">
        <v>6.1647875108412835</v>
      </c>
      <c r="F124" s="5">
        <v>5.5846501128668171</v>
      </c>
      <c r="G124" s="5">
        <v>6.1081838565022419</v>
      </c>
      <c r="H124" s="5">
        <v>2.9454777070063694</v>
      </c>
      <c r="I124" s="5">
        <v>4.8922722029988464</v>
      </c>
      <c r="J124" s="5">
        <v>2.025902788358982</v>
      </c>
      <c r="K124" s="5">
        <v>2.4441727024738973</v>
      </c>
      <c r="L124" s="5">
        <v>2.3943037623981827</v>
      </c>
      <c r="M124" s="5">
        <v>2.7540250547213865</v>
      </c>
      <c r="N124" s="5">
        <v>4.0031512127414777</v>
      </c>
    </row>
    <row r="125" spans="2:14" x14ac:dyDescent="0.35">
      <c r="B125" s="4" t="s">
        <v>166</v>
      </c>
      <c r="C125" s="5">
        <v>3702</v>
      </c>
      <c r="D125" s="5">
        <v>6748</v>
      </c>
      <c r="E125" s="5">
        <v>8102</v>
      </c>
      <c r="F125" s="5">
        <v>9228</v>
      </c>
      <c r="G125" s="5">
        <v>11906</v>
      </c>
      <c r="H125" s="5">
        <v>12130</v>
      </c>
      <c r="I125" s="5">
        <v>24494</v>
      </c>
      <c r="J125" s="5">
        <v>16510</v>
      </c>
      <c r="K125" s="5">
        <v>33714</v>
      </c>
      <c r="L125" s="5">
        <v>62079</v>
      </c>
      <c r="M125" s="5">
        <v>110505.39239228507</v>
      </c>
      <c r="N125" s="5">
        <v>183562.86397770481</v>
      </c>
    </row>
    <row r="126" spans="2:14" x14ac:dyDescent="0.35">
      <c r="B126" s="4" t="s">
        <v>167</v>
      </c>
      <c r="C126" s="5">
        <v>0.19635325131810194</v>
      </c>
      <c r="D126" s="5">
        <v>0.20981562693427103</v>
      </c>
      <c r="E126" s="5">
        <v>0.29553006329113918</v>
      </c>
      <c r="F126" s="5">
        <v>0.37368000000000001</v>
      </c>
      <c r="G126" s="5">
        <v>0.49368932038834951</v>
      </c>
      <c r="H126" s="5">
        <v>0.67302788844621519</v>
      </c>
      <c r="I126" s="5">
        <v>1.0497830374753452</v>
      </c>
      <c r="J126" s="5">
        <v>0.88157159952134012</v>
      </c>
      <c r="K126" s="5">
        <v>1.7232558139534884</v>
      </c>
      <c r="L126" s="5">
        <v>3.1981535236252219</v>
      </c>
      <c r="M126" s="5">
        <v>5.7420427724234564</v>
      </c>
      <c r="N126" s="5">
        <v>9.442346223073983</v>
      </c>
    </row>
    <row r="127" spans="2:14" x14ac:dyDescent="0.35">
      <c r="B127" s="4" t="s">
        <v>168</v>
      </c>
      <c r="C127" s="5">
        <v>0.17091836734693877</v>
      </c>
      <c r="D127" s="5">
        <v>0.21359917157385513</v>
      </c>
      <c r="E127" s="5">
        <v>0.28056930693069304</v>
      </c>
      <c r="F127" s="5">
        <v>0.35804455445544553</v>
      </c>
      <c r="G127" s="5">
        <v>0.47128267973856208</v>
      </c>
      <c r="H127" s="5">
        <v>0.40189592577652278</v>
      </c>
      <c r="I127" s="5">
        <v>0.79505187549880285</v>
      </c>
      <c r="J127" s="5">
        <v>0.65097323600973223</v>
      </c>
      <c r="K127" s="5">
        <v>1.5193181818181818</v>
      </c>
      <c r="L127" s="5">
        <v>2.9959553866895452</v>
      </c>
      <c r="M127" s="5">
        <v>4.9399539325651931</v>
      </c>
      <c r="N127" s="5">
        <v>8.081875764318541</v>
      </c>
    </row>
    <row r="128" spans="2:14" x14ac:dyDescent="0.35">
      <c r="B128" s="4" t="s">
        <v>169</v>
      </c>
      <c r="C128" s="5">
        <v>0.68766728433189206</v>
      </c>
      <c r="D128" s="5">
        <v>0.8029748416710244</v>
      </c>
      <c r="E128" s="5">
        <v>0.92154444549852954</v>
      </c>
      <c r="F128" s="5">
        <v>0.95512167284881588</v>
      </c>
      <c r="G128" s="5">
        <v>0.71343156794197404</v>
      </c>
      <c r="H128" s="5">
        <v>0.72333318873899277</v>
      </c>
      <c r="I128" s="5">
        <v>0.73759215105922338</v>
      </c>
      <c r="J128" s="5">
        <v>0.63193899424849764</v>
      </c>
      <c r="K128" s="5">
        <v>1.1396875876905808</v>
      </c>
      <c r="L128" s="5">
        <v>1.4718066418916251</v>
      </c>
      <c r="M128" s="5">
        <v>1.364891633525793</v>
      </c>
      <c r="N128" s="5">
        <v>1.1519272810785994</v>
      </c>
    </row>
    <row r="129" spans="1:14" x14ac:dyDescent="0.35">
      <c r="B129" s="4" t="s">
        <v>47</v>
      </c>
      <c r="C129" s="5"/>
      <c r="D129" s="5"/>
      <c r="E129" s="5"/>
      <c r="F129" s="5"/>
      <c r="G129" s="5"/>
      <c r="H129" s="5"/>
      <c r="I129" s="5"/>
      <c r="J129" s="5"/>
      <c r="K129" s="5"/>
      <c r="L129" s="5"/>
      <c r="M129" s="5"/>
      <c r="N129" s="5"/>
    </row>
    <row r="130" spans="1:14" x14ac:dyDescent="0.35">
      <c r="A130" t="s">
        <v>17</v>
      </c>
      <c r="B130" s="8" t="s">
        <v>170</v>
      </c>
      <c r="C130" s="7"/>
      <c r="D130" s="7"/>
      <c r="E130" s="7"/>
      <c r="F130" s="7"/>
      <c r="G130" s="7"/>
      <c r="H130" s="7"/>
      <c r="I130" s="7"/>
      <c r="J130" s="7"/>
      <c r="K130" s="7"/>
      <c r="L130" s="7"/>
      <c r="M130" s="7"/>
      <c r="N130" s="7"/>
    </row>
    <row r="131" spans="1:14" x14ac:dyDescent="0.35">
      <c r="B131" s="4" t="s">
        <v>171</v>
      </c>
      <c r="C131" s="5"/>
      <c r="D131" s="5"/>
      <c r="E131" s="5"/>
      <c r="F131" s="5"/>
      <c r="G131" s="5"/>
      <c r="H131" s="5"/>
      <c r="I131" s="5"/>
      <c r="J131" s="5"/>
      <c r="K131" s="5"/>
      <c r="L131" s="5"/>
      <c r="M131" s="5"/>
      <c r="N131" s="5"/>
    </row>
    <row r="132" spans="1:14" x14ac:dyDescent="0.35">
      <c r="B132" s="4" t="s">
        <v>105</v>
      </c>
      <c r="C132" s="5">
        <v>929</v>
      </c>
      <c r="D132" s="5">
        <v>1851</v>
      </c>
      <c r="E132" s="5">
        <v>3085</v>
      </c>
      <c r="F132" s="5">
        <v>4143</v>
      </c>
      <c r="G132" s="5">
        <v>3580</v>
      </c>
      <c r="H132" s="5">
        <v>6277</v>
      </c>
      <c r="I132" s="5">
        <v>11259</v>
      </c>
      <c r="J132" s="5">
        <v>8366</v>
      </c>
      <c r="K132" s="5">
        <v>32312</v>
      </c>
      <c r="L132" s="5">
        <v>74265</v>
      </c>
      <c r="M132" s="5">
        <v>106190.54716981133</v>
      </c>
      <c r="N132" s="5">
        <v>138957.69230769231</v>
      </c>
    </row>
    <row r="133" spans="1:14" x14ac:dyDescent="0.35">
      <c r="B133" s="4" t="s">
        <v>172</v>
      </c>
      <c r="C133" s="5">
        <v>124</v>
      </c>
      <c r="D133" s="5">
        <v>118</v>
      </c>
      <c r="E133" s="5">
        <v>144</v>
      </c>
      <c r="F133" s="5">
        <v>233</v>
      </c>
      <c r="G133" s="5">
        <v>381</v>
      </c>
      <c r="H133" s="5">
        <v>1098</v>
      </c>
      <c r="I133" s="5">
        <v>1174</v>
      </c>
      <c r="J133" s="5">
        <v>1544</v>
      </c>
      <c r="K133" s="5">
        <v>1553</v>
      </c>
      <c r="L133" s="5">
        <v>1864</v>
      </c>
      <c r="M133" s="5">
        <v>2334.3174321977426</v>
      </c>
      <c r="N133" s="5">
        <v>2886.3036589928161</v>
      </c>
    </row>
    <row r="134" spans="1:14" x14ac:dyDescent="0.35">
      <c r="B134" s="4" t="s">
        <v>173</v>
      </c>
      <c r="C134" s="5">
        <v>194</v>
      </c>
      <c r="D134" s="5">
        <v>247</v>
      </c>
      <c r="E134" s="5">
        <v>391</v>
      </c>
      <c r="F134" s="5">
        <v>557</v>
      </c>
      <c r="G134" s="5">
        <v>844</v>
      </c>
      <c r="H134" s="5">
        <v>1397</v>
      </c>
      <c r="I134" s="5">
        <v>2004</v>
      </c>
      <c r="J134" s="5">
        <v>2709</v>
      </c>
      <c r="K134" s="5">
        <v>3549</v>
      </c>
      <c r="L134" s="5">
        <v>4737</v>
      </c>
      <c r="M134" s="5">
        <v>5943.870712263425</v>
      </c>
      <c r="N134" s="5">
        <v>6889.8925388495554</v>
      </c>
    </row>
    <row r="135" spans="1:14" x14ac:dyDescent="0.35">
      <c r="B135" s="4" t="s">
        <v>174</v>
      </c>
      <c r="C135" s="5">
        <v>134</v>
      </c>
      <c r="D135" s="5">
        <v>197</v>
      </c>
      <c r="E135" s="5">
        <v>-359</v>
      </c>
      <c r="F135" s="5">
        <v>-315</v>
      </c>
      <c r="G135" s="5">
        <v>18</v>
      </c>
      <c r="H135" s="5">
        <v>-282</v>
      </c>
      <c r="I135" s="5">
        <v>-406</v>
      </c>
      <c r="J135" s="5">
        <v>-2164</v>
      </c>
      <c r="K135" s="5">
        <v>-2489</v>
      </c>
      <c r="L135" s="5">
        <v>-4477</v>
      </c>
      <c r="M135" s="5">
        <v>-3992.5781102941178</v>
      </c>
      <c r="N135" s="5">
        <v>-6372.2508935217784</v>
      </c>
    </row>
    <row r="136" spans="1:14" x14ac:dyDescent="0.35">
      <c r="B136" s="4" t="s">
        <v>175</v>
      </c>
      <c r="C136" s="5">
        <v>64</v>
      </c>
      <c r="D136" s="5">
        <v>11</v>
      </c>
      <c r="E136" s="5">
        <v>20</v>
      </c>
      <c r="F136" s="5">
        <v>-45</v>
      </c>
      <c r="G136" s="5">
        <v>5</v>
      </c>
      <c r="H136" s="5">
        <v>-20</v>
      </c>
      <c r="I136" s="5">
        <v>-53</v>
      </c>
      <c r="J136" s="5">
        <v>1391</v>
      </c>
      <c r="K136" s="5">
        <v>-516</v>
      </c>
      <c r="L136" s="5">
        <v>-1532</v>
      </c>
      <c r="M136" s="5">
        <v>-2.3294270833333335</v>
      </c>
      <c r="N136" s="5">
        <v>-128.50221761067706</v>
      </c>
    </row>
    <row r="137" spans="1:14" ht="29" x14ac:dyDescent="0.35">
      <c r="B137" s="4" t="s">
        <v>176</v>
      </c>
      <c r="C137" s="5">
        <v>7</v>
      </c>
      <c r="D137" s="5">
        <v>-679</v>
      </c>
      <c r="E137" s="5">
        <v>185</v>
      </c>
      <c r="F137" s="5">
        <v>-857</v>
      </c>
      <c r="G137" s="5">
        <v>717</v>
      </c>
      <c r="H137" s="5">
        <v>-703</v>
      </c>
      <c r="I137" s="5">
        <v>-3363</v>
      </c>
      <c r="J137" s="5">
        <v>-2207</v>
      </c>
      <c r="K137" s="5">
        <v>-3722</v>
      </c>
      <c r="L137" s="5">
        <v>-9383</v>
      </c>
      <c r="M137" s="5">
        <v>-1463.4052750234262</v>
      </c>
      <c r="N137" s="5">
        <v>-6209.7300539429534</v>
      </c>
    </row>
    <row r="138" spans="1:14" x14ac:dyDescent="0.35">
      <c r="B138" s="4" t="s">
        <v>177</v>
      </c>
      <c r="C138" s="5">
        <v>-32</v>
      </c>
      <c r="D138" s="5">
        <v>-321</v>
      </c>
      <c r="E138" s="5">
        <v>-440</v>
      </c>
      <c r="F138" s="5">
        <v>-149</v>
      </c>
      <c r="G138" s="5">
        <v>-233</v>
      </c>
      <c r="H138" s="5">
        <v>-550</v>
      </c>
      <c r="I138" s="5">
        <v>-2215</v>
      </c>
      <c r="J138" s="5">
        <v>822</v>
      </c>
      <c r="K138" s="5">
        <v>-6172</v>
      </c>
      <c r="L138" s="5">
        <v>-13063</v>
      </c>
      <c r="M138" s="5">
        <v>-6984.4722946858246</v>
      </c>
      <c r="N138" s="5">
        <v>-4317.9774066209675</v>
      </c>
    </row>
    <row r="139" spans="1:14" x14ac:dyDescent="0.35">
      <c r="B139" s="4" t="s">
        <v>178</v>
      </c>
      <c r="C139" s="5">
        <v>66</v>
      </c>
      <c r="D139" s="5">
        <v>-375</v>
      </c>
      <c r="E139" s="5">
        <v>0</v>
      </c>
      <c r="F139" s="5">
        <v>-776</v>
      </c>
      <c r="G139" s="5">
        <v>597</v>
      </c>
      <c r="H139" s="5">
        <v>-524</v>
      </c>
      <c r="I139" s="5">
        <v>-774</v>
      </c>
      <c r="J139" s="5">
        <v>-2554</v>
      </c>
      <c r="K139" s="5">
        <v>-98</v>
      </c>
      <c r="L139" s="5">
        <v>-4781</v>
      </c>
      <c r="M139" s="5">
        <v>-1381.9385096100505</v>
      </c>
      <c r="N139" s="5">
        <v>-2024.4472589388204</v>
      </c>
    </row>
    <row r="140" spans="1:14" x14ac:dyDescent="0.35">
      <c r="B140" s="4" t="s">
        <v>179</v>
      </c>
      <c r="C140" s="5" t="s">
        <v>40</v>
      </c>
      <c r="D140" s="5" t="s">
        <v>40</v>
      </c>
      <c r="E140" s="5">
        <v>33</v>
      </c>
      <c r="F140" s="5">
        <v>256</v>
      </c>
      <c r="G140" s="5">
        <v>54</v>
      </c>
      <c r="H140" s="5">
        <v>290</v>
      </c>
      <c r="I140" s="5">
        <v>581</v>
      </c>
      <c r="J140" s="5">
        <v>1341</v>
      </c>
      <c r="K140" s="5">
        <v>2025</v>
      </c>
      <c r="L140" s="5">
        <v>4278</v>
      </c>
      <c r="M140" s="5">
        <v>6214.2951745036953</v>
      </c>
      <c r="N140" s="5">
        <v>1051.4867459341626</v>
      </c>
    </row>
    <row r="141" spans="1:14" ht="29" x14ac:dyDescent="0.35">
      <c r="B141" s="4" t="s">
        <v>130</v>
      </c>
      <c r="C141" s="5">
        <v>-16</v>
      </c>
      <c r="D141" s="5">
        <v>-18</v>
      </c>
      <c r="E141" s="5">
        <v>21</v>
      </c>
      <c r="F141" s="5">
        <v>-55</v>
      </c>
      <c r="G141" s="5">
        <v>77</v>
      </c>
      <c r="H141" s="5">
        <v>-394</v>
      </c>
      <c r="I141" s="5">
        <v>-1715</v>
      </c>
      <c r="J141" s="5">
        <v>-1517</v>
      </c>
      <c r="K141" s="5">
        <v>-1522</v>
      </c>
      <c r="L141" s="5">
        <v>-395</v>
      </c>
      <c r="M141" s="5">
        <v>-962.82687287722217</v>
      </c>
      <c r="N141" s="5">
        <v>-2032.1471770031696</v>
      </c>
    </row>
    <row r="142" spans="1:14" x14ac:dyDescent="0.35">
      <c r="B142" s="4" t="s">
        <v>141</v>
      </c>
      <c r="C142" s="5">
        <v>-11</v>
      </c>
      <c r="D142" s="5">
        <v>184</v>
      </c>
      <c r="E142" s="5">
        <v>90</v>
      </c>
      <c r="F142" s="5">
        <v>-135</v>
      </c>
      <c r="G142" s="5">
        <v>194</v>
      </c>
      <c r="H142" s="5">
        <v>312</v>
      </c>
      <c r="I142" s="5">
        <v>568</v>
      </c>
      <c r="J142" s="5">
        <v>-551</v>
      </c>
      <c r="K142" s="5">
        <v>1531</v>
      </c>
      <c r="L142" s="5">
        <v>3357</v>
      </c>
      <c r="M142" s="5">
        <v>1219.6453824170421</v>
      </c>
      <c r="N142" s="5">
        <v>929.59335576218302</v>
      </c>
    </row>
    <row r="143" spans="1:14" x14ac:dyDescent="0.35">
      <c r="B143" s="4" t="s">
        <v>180</v>
      </c>
      <c r="C143" s="5">
        <v>-58</v>
      </c>
      <c r="D143" s="5" t="s">
        <v>40</v>
      </c>
      <c r="E143" s="5" t="s">
        <v>40</v>
      </c>
      <c r="F143" s="5">
        <v>258</v>
      </c>
      <c r="G143" s="5">
        <v>82</v>
      </c>
      <c r="H143" s="5">
        <v>163</v>
      </c>
      <c r="I143" s="5">
        <v>192</v>
      </c>
      <c r="J143" s="5">
        <v>252</v>
      </c>
      <c r="K143" s="5">
        <v>514</v>
      </c>
      <c r="L143" s="5" t="s">
        <v>40</v>
      </c>
      <c r="M143" s="5">
        <v>-400</v>
      </c>
      <c r="N143" s="5">
        <v>-4000</v>
      </c>
    </row>
    <row r="144" spans="1:14" x14ac:dyDescent="0.35">
      <c r="B144" s="4" t="s">
        <v>181</v>
      </c>
      <c r="C144" s="5">
        <v>1175</v>
      </c>
      <c r="D144" s="5">
        <v>1672</v>
      </c>
      <c r="E144" s="5">
        <v>3502</v>
      </c>
      <c r="F144" s="5">
        <v>3743</v>
      </c>
      <c r="G144" s="5">
        <v>4761</v>
      </c>
      <c r="H144" s="5">
        <v>5822</v>
      </c>
      <c r="I144" s="5">
        <v>9108</v>
      </c>
      <c r="J144" s="5">
        <v>5641</v>
      </c>
      <c r="K144" s="5">
        <v>28090</v>
      </c>
      <c r="L144" s="5">
        <v>64089</v>
      </c>
      <c r="M144" s="5">
        <v>103681.23168281639</v>
      </c>
      <c r="N144" s="5">
        <v>134542.56677702078</v>
      </c>
    </row>
    <row r="145" spans="2:14" x14ac:dyDescent="0.35">
      <c r="B145" s="4" t="s">
        <v>47</v>
      </c>
      <c r="C145" s="5"/>
      <c r="D145" s="5"/>
      <c r="E145" s="5"/>
      <c r="F145" s="5"/>
      <c r="G145" s="5"/>
      <c r="H145" s="5"/>
      <c r="I145" s="5"/>
      <c r="J145" s="5"/>
      <c r="K145" s="5"/>
      <c r="L145" s="5"/>
      <c r="M145" s="5"/>
      <c r="N145" s="5"/>
    </row>
    <row r="146" spans="2:14" x14ac:dyDescent="0.35">
      <c r="B146" s="4" t="s">
        <v>182</v>
      </c>
      <c r="C146" s="5"/>
      <c r="D146" s="5"/>
      <c r="E146" s="5"/>
      <c r="F146" s="5"/>
      <c r="G146" s="5"/>
      <c r="H146" s="5"/>
      <c r="I146" s="5"/>
      <c r="J146" s="5"/>
      <c r="K146" s="5"/>
      <c r="L146" s="5"/>
      <c r="M146" s="5"/>
      <c r="N146" s="5"/>
    </row>
    <row r="147" spans="2:14" x14ac:dyDescent="0.35">
      <c r="B147" s="4" t="s">
        <v>183</v>
      </c>
      <c r="C147" s="5">
        <v>-86</v>
      </c>
      <c r="D147" s="5">
        <v>-176</v>
      </c>
      <c r="E147" s="5">
        <v>-593</v>
      </c>
      <c r="F147" s="5">
        <v>-600</v>
      </c>
      <c r="G147" s="5">
        <v>-489</v>
      </c>
      <c r="H147" s="5">
        <v>-1128</v>
      </c>
      <c r="I147" s="5">
        <v>-976</v>
      </c>
      <c r="J147" s="5">
        <v>-1833</v>
      </c>
      <c r="K147" s="5">
        <v>-1069</v>
      </c>
      <c r="L147" s="5">
        <v>-3236</v>
      </c>
      <c r="M147" s="5">
        <v>-4331.405405405405</v>
      </c>
      <c r="N147" s="5">
        <v>-4717.8285714285721</v>
      </c>
    </row>
    <row r="148" spans="2:14" x14ac:dyDescent="0.35">
      <c r="B148" s="4" t="s">
        <v>184</v>
      </c>
      <c r="C148" s="5">
        <v>1.7165668662674649</v>
      </c>
      <c r="D148" s="5">
        <v>2.5470332850940669</v>
      </c>
      <c r="E148" s="5">
        <v>6.1045913115091617</v>
      </c>
      <c r="F148" s="5">
        <v>5.1212017753499488</v>
      </c>
      <c r="G148" s="5">
        <v>4.4788422788056419</v>
      </c>
      <c r="H148" s="5">
        <v>6.7646176911544229</v>
      </c>
      <c r="I148" s="5">
        <v>3.6263654603552054</v>
      </c>
      <c r="J148" s="5">
        <v>6.7954326388373998</v>
      </c>
      <c r="K148" s="5">
        <v>1.7547027346442992</v>
      </c>
      <c r="L148" s="5">
        <v>2.479750492348483</v>
      </c>
      <c r="M148" s="5">
        <v>2.5526198153851354</v>
      </c>
      <c r="N148" s="5">
        <v>2.9861729291270946</v>
      </c>
    </row>
    <row r="149" spans="2:14" x14ac:dyDescent="0.35">
      <c r="B149" s="4" t="s">
        <v>185</v>
      </c>
      <c r="C149" s="5">
        <v>0</v>
      </c>
      <c r="D149" s="5">
        <v>0</v>
      </c>
      <c r="E149" s="5">
        <v>0</v>
      </c>
      <c r="F149" s="5">
        <v>0</v>
      </c>
      <c r="G149" s="5">
        <v>-4</v>
      </c>
      <c r="H149" s="5">
        <v>-8524</v>
      </c>
      <c r="I149" s="5">
        <v>-263</v>
      </c>
      <c r="J149" s="5">
        <v>-49</v>
      </c>
      <c r="K149" s="5">
        <v>-83</v>
      </c>
      <c r="L149" s="5">
        <v>-1007</v>
      </c>
      <c r="M149" s="5">
        <v>-604.29999999999995</v>
      </c>
      <c r="N149" s="5">
        <v>-865.33333333333337</v>
      </c>
    </row>
    <row r="150" spans="2:14" ht="29" x14ac:dyDescent="0.35">
      <c r="B150" s="4" t="s">
        <v>186</v>
      </c>
      <c r="C150" s="5">
        <v>-339</v>
      </c>
      <c r="D150" s="5">
        <v>-619</v>
      </c>
      <c r="E150" s="5">
        <v>1905</v>
      </c>
      <c r="F150" s="5">
        <v>-3488</v>
      </c>
      <c r="G150" s="5">
        <v>6648</v>
      </c>
      <c r="H150" s="5">
        <v>-9989</v>
      </c>
      <c r="I150" s="5">
        <v>-8567</v>
      </c>
      <c r="J150" s="5">
        <v>9334</v>
      </c>
      <c r="K150" s="5">
        <v>-8429</v>
      </c>
      <c r="L150" s="5">
        <v>-14885</v>
      </c>
      <c r="M150" s="5">
        <v>-5072.6068471272783</v>
      </c>
      <c r="N150" s="5">
        <v>-3615.6666666666665</v>
      </c>
    </row>
    <row r="151" spans="2:14" ht="29" x14ac:dyDescent="0.35">
      <c r="B151" s="4" t="s">
        <v>187</v>
      </c>
      <c r="C151" s="5" t="s">
        <v>40</v>
      </c>
      <c r="D151" s="5" t="s">
        <v>40</v>
      </c>
      <c r="E151" s="5" t="s">
        <v>40</v>
      </c>
      <c r="F151" s="5" t="s">
        <v>40</v>
      </c>
      <c r="G151" s="5" t="s">
        <v>40</v>
      </c>
      <c r="H151" s="5">
        <v>8792</v>
      </c>
      <c r="I151" s="5">
        <v>15197</v>
      </c>
      <c r="J151" s="5">
        <v>19425</v>
      </c>
      <c r="K151" s="5">
        <v>9732</v>
      </c>
      <c r="L151" s="5">
        <v>11195</v>
      </c>
      <c r="M151" s="5">
        <v>4858.3723212348086</v>
      </c>
      <c r="N151" s="5">
        <v>10269.107421875</v>
      </c>
    </row>
    <row r="152" spans="2:14" ht="29" x14ac:dyDescent="0.35">
      <c r="B152" s="4" t="s">
        <v>188</v>
      </c>
      <c r="C152" s="5" t="s">
        <v>40</v>
      </c>
      <c r="D152" s="5" t="s">
        <v>40</v>
      </c>
      <c r="E152" s="5" t="s">
        <v>40</v>
      </c>
      <c r="F152" s="5" t="s">
        <v>40</v>
      </c>
      <c r="G152" s="5">
        <v>-1461</v>
      </c>
      <c r="H152" s="5">
        <v>-19308</v>
      </c>
      <c r="I152" s="5">
        <v>-24787</v>
      </c>
      <c r="J152" s="5">
        <v>-11897</v>
      </c>
      <c r="K152" s="5">
        <v>-18211</v>
      </c>
      <c r="L152" s="5">
        <v>-26575</v>
      </c>
      <c r="M152" s="5">
        <v>-15688.412664240057</v>
      </c>
      <c r="N152" s="5">
        <v>-27092.884301757811</v>
      </c>
    </row>
    <row r="153" spans="2:14" x14ac:dyDescent="0.35">
      <c r="B153" s="4" t="s">
        <v>189</v>
      </c>
      <c r="C153" s="5">
        <v>18</v>
      </c>
      <c r="D153" s="5">
        <v>-5</v>
      </c>
      <c r="E153" s="5">
        <v>-36</v>
      </c>
      <c r="F153" s="5">
        <v>-9</v>
      </c>
      <c r="G153" s="5">
        <v>-10</v>
      </c>
      <c r="H153" s="5">
        <v>-34</v>
      </c>
      <c r="I153" s="5">
        <v>-24</v>
      </c>
      <c r="J153" s="5">
        <v>-77</v>
      </c>
      <c r="K153" s="5">
        <v>-985</v>
      </c>
      <c r="L153" s="5">
        <v>-1293</v>
      </c>
      <c r="M153" s="5">
        <v>-672.1</v>
      </c>
      <c r="N153" s="5">
        <v>-766</v>
      </c>
    </row>
    <row r="154" spans="2:14" x14ac:dyDescent="0.35">
      <c r="B154" s="4" t="s">
        <v>190</v>
      </c>
      <c r="C154" s="5">
        <v>-400</v>
      </c>
      <c r="D154" s="5">
        <v>-793</v>
      </c>
      <c r="E154" s="5">
        <v>1278</v>
      </c>
      <c r="F154" s="5">
        <v>-4097</v>
      </c>
      <c r="G154" s="5">
        <v>6145</v>
      </c>
      <c r="H154" s="5">
        <v>-19675</v>
      </c>
      <c r="I154" s="5">
        <v>-9830</v>
      </c>
      <c r="J154" s="5">
        <v>7375</v>
      </c>
      <c r="K154" s="5">
        <v>-10566</v>
      </c>
      <c r="L154" s="5">
        <v>-20421</v>
      </c>
      <c r="M154" s="5">
        <v>-15845.802820453024</v>
      </c>
      <c r="N154" s="5">
        <v>-15192.832709087876</v>
      </c>
    </row>
    <row r="155" spans="2:14" x14ac:dyDescent="0.35">
      <c r="B155" s="4" t="s">
        <v>47</v>
      </c>
      <c r="C155" s="5"/>
      <c r="D155" s="5"/>
      <c r="E155" s="5"/>
      <c r="F155" s="5"/>
      <c r="G155" s="5"/>
      <c r="H155" s="5"/>
      <c r="I155" s="5"/>
      <c r="J155" s="5"/>
      <c r="K155" s="5"/>
      <c r="L155" s="5"/>
      <c r="M155" s="5"/>
      <c r="N155" s="5"/>
    </row>
    <row r="156" spans="2:14" x14ac:dyDescent="0.35">
      <c r="B156" s="4" t="s">
        <v>191</v>
      </c>
      <c r="C156" s="5"/>
      <c r="D156" s="5"/>
      <c r="E156" s="5"/>
      <c r="F156" s="5"/>
      <c r="G156" s="5"/>
      <c r="H156" s="5"/>
      <c r="I156" s="5"/>
      <c r="J156" s="5"/>
      <c r="K156" s="5"/>
      <c r="L156" s="5"/>
      <c r="M156" s="5"/>
      <c r="N156" s="5"/>
    </row>
    <row r="157" spans="2:14" x14ac:dyDescent="0.35">
      <c r="B157" s="4" t="s">
        <v>192</v>
      </c>
      <c r="C157" s="5">
        <v>-213</v>
      </c>
      <c r="D157" s="5">
        <v>-261</v>
      </c>
      <c r="E157" s="5">
        <v>-341</v>
      </c>
      <c r="F157" s="5">
        <v>-371</v>
      </c>
      <c r="G157" s="5">
        <v>-390</v>
      </c>
      <c r="H157" s="5">
        <v>-395</v>
      </c>
      <c r="I157" s="5">
        <v>-399</v>
      </c>
      <c r="J157" s="5">
        <v>-398</v>
      </c>
      <c r="K157" s="5">
        <v>-395</v>
      </c>
      <c r="L157" s="5">
        <v>-834</v>
      </c>
      <c r="M157" s="5">
        <v>-862.06883220995167</v>
      </c>
      <c r="N157" s="5">
        <v>-1150.2468425897935</v>
      </c>
    </row>
    <row r="158" spans="2:14" x14ac:dyDescent="0.35">
      <c r="B158" s="4" t="s">
        <v>193</v>
      </c>
      <c r="C158" s="5">
        <v>0</v>
      </c>
      <c r="D158" s="5">
        <v>1315</v>
      </c>
      <c r="E158" s="5">
        <v>-812</v>
      </c>
      <c r="F158" s="5">
        <v>-16</v>
      </c>
      <c r="G158" s="5">
        <v>0</v>
      </c>
      <c r="H158" s="5">
        <v>0</v>
      </c>
      <c r="I158" s="5">
        <v>-1000</v>
      </c>
      <c r="J158" s="5">
        <v>0</v>
      </c>
      <c r="K158" s="5">
        <v>-1250</v>
      </c>
      <c r="L158" s="5">
        <v>-1250</v>
      </c>
      <c r="M158" s="5">
        <v>-183.18571428571431</v>
      </c>
      <c r="N158" s="5">
        <v>-602.74111111111119</v>
      </c>
    </row>
    <row r="159" spans="2:14" ht="29" x14ac:dyDescent="0.35">
      <c r="B159" s="4" t="s">
        <v>194</v>
      </c>
      <c r="C159" s="5">
        <v>-457</v>
      </c>
      <c r="D159" s="5">
        <v>-572</v>
      </c>
      <c r="E159" s="5">
        <v>-770</v>
      </c>
      <c r="F159" s="5">
        <v>-1442</v>
      </c>
      <c r="G159" s="5">
        <v>149</v>
      </c>
      <c r="H159" s="5">
        <v>194</v>
      </c>
      <c r="I159" s="5">
        <v>281</v>
      </c>
      <c r="J159" s="5">
        <v>-9684</v>
      </c>
      <c r="K159" s="5">
        <v>-9130</v>
      </c>
      <c r="L159" s="5">
        <v>-33216</v>
      </c>
      <c r="M159" s="5">
        <v>-46312.5</v>
      </c>
      <c r="N159" s="5">
        <v>-43450</v>
      </c>
    </row>
    <row r="160" spans="2:14" x14ac:dyDescent="0.35">
      <c r="B160" s="4" t="s">
        <v>195</v>
      </c>
      <c r="C160" s="5">
        <v>-587</v>
      </c>
      <c r="D160" s="5">
        <v>-739</v>
      </c>
      <c r="E160" s="5">
        <v>-909</v>
      </c>
      <c r="F160" s="5">
        <v>-1579</v>
      </c>
      <c r="G160" s="5">
        <v>0</v>
      </c>
      <c r="H160" s="5">
        <v>0</v>
      </c>
      <c r="I160" s="5">
        <v>0</v>
      </c>
      <c r="J160" s="5">
        <v>-10039</v>
      </c>
      <c r="K160" s="5">
        <v>-9533</v>
      </c>
      <c r="L160" s="5">
        <v>-33706</v>
      </c>
      <c r="M160" s="5">
        <v>-40588.492402666401</v>
      </c>
      <c r="N160" s="5">
        <v>-48454.66545470366</v>
      </c>
    </row>
    <row r="161" spans="1:14" x14ac:dyDescent="0.35">
      <c r="B161" s="4" t="s">
        <v>196</v>
      </c>
      <c r="C161" s="5">
        <v>130</v>
      </c>
      <c r="D161" s="5">
        <v>167</v>
      </c>
      <c r="E161" s="5">
        <v>139</v>
      </c>
      <c r="F161" s="5">
        <v>137</v>
      </c>
      <c r="G161" s="5">
        <v>149</v>
      </c>
      <c r="H161" s="5">
        <v>194</v>
      </c>
      <c r="I161" s="5">
        <v>281</v>
      </c>
      <c r="J161" s="5">
        <v>355</v>
      </c>
      <c r="K161" s="5">
        <v>403</v>
      </c>
      <c r="L161" s="5">
        <v>490</v>
      </c>
      <c r="M161" s="5">
        <v>422.85714285714289</v>
      </c>
      <c r="N161" s="5">
        <v>493.33333333333331</v>
      </c>
    </row>
    <row r="162" spans="1:14" x14ac:dyDescent="0.35">
      <c r="B162" s="4" t="s">
        <v>197</v>
      </c>
      <c r="C162" s="5">
        <v>-6</v>
      </c>
      <c r="D162" s="5">
        <v>-191</v>
      </c>
      <c r="E162" s="5">
        <v>-621</v>
      </c>
      <c r="F162" s="5">
        <v>-1037</v>
      </c>
      <c r="G162" s="5">
        <v>-551</v>
      </c>
      <c r="H162" s="5">
        <v>4005</v>
      </c>
      <c r="I162" s="5">
        <v>2983</v>
      </c>
      <c r="J162" s="5">
        <v>-1535</v>
      </c>
      <c r="K162" s="5">
        <v>-2858</v>
      </c>
      <c r="L162" s="5">
        <v>-7059</v>
      </c>
      <c r="M162" s="5">
        <v>-1215</v>
      </c>
      <c r="N162" s="5">
        <v>0</v>
      </c>
    </row>
    <row r="163" spans="1:14" x14ac:dyDescent="0.35">
      <c r="B163" s="4" t="s">
        <v>198</v>
      </c>
      <c r="C163" s="5">
        <v>-676</v>
      </c>
      <c r="D163" s="5">
        <v>291</v>
      </c>
      <c r="E163" s="5">
        <v>-2544</v>
      </c>
      <c r="F163" s="5">
        <v>-2866</v>
      </c>
      <c r="G163" s="5">
        <v>-792</v>
      </c>
      <c r="H163" s="5">
        <v>3804</v>
      </c>
      <c r="I163" s="5">
        <v>1865</v>
      </c>
      <c r="J163" s="5">
        <v>-11617</v>
      </c>
      <c r="K163" s="5">
        <v>-13633</v>
      </c>
      <c r="L163" s="5">
        <v>-42359</v>
      </c>
      <c r="M163" s="5">
        <v>-37813.798065084287</v>
      </c>
      <c r="N163" s="5">
        <v>-44001.529926629199</v>
      </c>
    </row>
    <row r="164" spans="1:14" x14ac:dyDescent="0.35">
      <c r="B164" s="4" t="s">
        <v>47</v>
      </c>
      <c r="C164" s="5"/>
      <c r="D164" s="5"/>
      <c r="E164" s="5"/>
      <c r="F164" s="5"/>
      <c r="G164" s="5"/>
      <c r="H164" s="5"/>
      <c r="I164" s="5"/>
      <c r="J164" s="5"/>
      <c r="K164" s="5"/>
      <c r="L164" s="5"/>
      <c r="M164" s="5"/>
      <c r="N164" s="5"/>
    </row>
    <row r="165" spans="1:14" x14ac:dyDescent="0.35">
      <c r="B165" s="4" t="s">
        <v>155</v>
      </c>
      <c r="C165" s="5"/>
      <c r="D165" s="5"/>
      <c r="E165" s="5"/>
      <c r="F165" s="5"/>
      <c r="G165" s="5"/>
      <c r="H165" s="5"/>
      <c r="I165" s="5"/>
      <c r="J165" s="5"/>
      <c r="K165" s="5"/>
      <c r="L165" s="5"/>
      <c r="M165" s="5"/>
      <c r="N165" s="5"/>
    </row>
    <row r="166" spans="1:14" ht="29" x14ac:dyDescent="0.35">
      <c r="B166" s="4" t="s">
        <v>199</v>
      </c>
      <c r="C166" s="5">
        <v>5037</v>
      </c>
      <c r="D166" s="5">
        <v>6798</v>
      </c>
      <c r="E166" s="5">
        <v>7108</v>
      </c>
      <c r="F166" s="5">
        <v>7422</v>
      </c>
      <c r="G166" s="5">
        <v>10897</v>
      </c>
      <c r="H166" s="5">
        <v>11561</v>
      </c>
      <c r="I166" s="5">
        <v>21208</v>
      </c>
      <c r="J166" s="5">
        <v>13296</v>
      </c>
      <c r="K166" s="5">
        <v>25984</v>
      </c>
      <c r="L166" s="5">
        <v>43210</v>
      </c>
      <c r="M166" s="5">
        <v>92343.09537821413</v>
      </c>
      <c r="N166" s="5">
        <v>159024.48422102924</v>
      </c>
    </row>
    <row r="167" spans="1:14" x14ac:dyDescent="0.35">
      <c r="B167" s="4" t="s">
        <v>200</v>
      </c>
      <c r="C167" s="5">
        <v>99</v>
      </c>
      <c r="D167" s="5">
        <v>1170</v>
      </c>
      <c r="E167" s="5">
        <v>2236</v>
      </c>
      <c r="F167" s="5">
        <v>-3220</v>
      </c>
      <c r="G167" s="5">
        <v>10114</v>
      </c>
      <c r="H167" s="5">
        <v>-10049</v>
      </c>
      <c r="I167" s="5">
        <v>1143</v>
      </c>
      <c r="J167" s="5">
        <v>1399</v>
      </c>
      <c r="K167" s="5">
        <v>3891</v>
      </c>
      <c r="L167" s="5">
        <v>1309</v>
      </c>
      <c r="M167" s="5">
        <v>45960.916333897934</v>
      </c>
      <c r="N167" s="5">
        <v>74153.980224530969</v>
      </c>
    </row>
    <row r="168" spans="1:14" ht="29" x14ac:dyDescent="0.35">
      <c r="B168" s="4" t="s">
        <v>201</v>
      </c>
      <c r="C168" s="5">
        <v>497</v>
      </c>
      <c r="D168" s="5">
        <v>596</v>
      </c>
      <c r="E168" s="5">
        <v>1766</v>
      </c>
      <c r="F168" s="5">
        <v>4002</v>
      </c>
      <c r="G168" s="5">
        <v>782</v>
      </c>
      <c r="H168" s="5">
        <v>10896</v>
      </c>
      <c r="I168" s="5">
        <v>847</v>
      </c>
      <c r="J168" s="5">
        <v>1990</v>
      </c>
      <c r="K168" s="5">
        <v>3389</v>
      </c>
      <c r="L168" s="5">
        <v>7280</v>
      </c>
      <c r="M168" s="5">
        <v>8382.0036531647365</v>
      </c>
      <c r="N168" s="5">
        <v>71354.2332535491</v>
      </c>
    </row>
    <row r="169" spans="1:14" ht="29" x14ac:dyDescent="0.35">
      <c r="B169" s="4" t="s">
        <v>202</v>
      </c>
      <c r="C169" s="5">
        <v>596</v>
      </c>
      <c r="D169" s="5">
        <v>1766</v>
      </c>
      <c r="E169" s="5">
        <v>4002</v>
      </c>
      <c r="F169" s="5">
        <v>782</v>
      </c>
      <c r="G169" s="5">
        <v>10896</v>
      </c>
      <c r="H169" s="5">
        <v>847</v>
      </c>
      <c r="I169" s="5">
        <v>1990</v>
      </c>
      <c r="J169" s="5">
        <v>3389</v>
      </c>
      <c r="K169" s="5">
        <v>7280</v>
      </c>
      <c r="L169" s="5">
        <v>8589</v>
      </c>
      <c r="M169" s="5">
        <v>56613.223298233526</v>
      </c>
      <c r="N169" s="5">
        <v>128223.41291442756</v>
      </c>
    </row>
    <row r="170" spans="1:14" x14ac:dyDescent="0.35">
      <c r="B170" s="4"/>
      <c r="C170" s="5"/>
      <c r="D170" s="5"/>
      <c r="E170" s="5"/>
      <c r="F170" s="5"/>
      <c r="G170" s="5"/>
      <c r="H170" s="5"/>
      <c r="I170" s="5"/>
      <c r="J170" s="5"/>
      <c r="K170" s="5"/>
      <c r="L170" s="5"/>
      <c r="M170" s="5"/>
      <c r="N170" s="5"/>
    </row>
    <row r="171" spans="1:14" x14ac:dyDescent="0.35">
      <c r="B171" s="4" t="s">
        <v>203</v>
      </c>
      <c r="C171" s="5">
        <v>1089</v>
      </c>
      <c r="D171" s="5">
        <v>1496</v>
      </c>
      <c r="E171" s="5">
        <v>2909</v>
      </c>
      <c r="F171" s="5">
        <v>3143</v>
      </c>
      <c r="G171" s="5">
        <v>4272</v>
      </c>
      <c r="H171" s="5">
        <v>4694</v>
      </c>
      <c r="I171" s="5">
        <v>8132</v>
      </c>
      <c r="J171" s="5">
        <v>3808</v>
      </c>
      <c r="K171" s="5">
        <v>27021</v>
      </c>
      <c r="L171" s="5">
        <v>60853</v>
      </c>
      <c r="M171" s="5">
        <v>101724.90048004189</v>
      </c>
      <c r="N171" s="5">
        <v>131535.42878503082</v>
      </c>
    </row>
    <row r="172" spans="1:14" x14ac:dyDescent="0.35">
      <c r="B172" s="4" t="s">
        <v>204</v>
      </c>
      <c r="C172" s="5">
        <v>21.736526946107784</v>
      </c>
      <c r="D172" s="5">
        <v>21.649782923299565</v>
      </c>
      <c r="E172" s="5">
        <v>29.946469013794523</v>
      </c>
      <c r="F172" s="5">
        <v>26.826561966541483</v>
      </c>
      <c r="G172" s="5">
        <v>39.128045429565852</v>
      </c>
      <c r="H172" s="5">
        <v>28.14992503748126</v>
      </c>
      <c r="I172" s="5">
        <v>30.214758118451364</v>
      </c>
      <c r="J172" s="5">
        <v>14.117298138948618</v>
      </c>
      <c r="K172" s="5">
        <v>44.353435540527229</v>
      </c>
      <c r="L172" s="5">
        <v>46.631723334636042</v>
      </c>
      <c r="M172" s="5">
        <v>49.171488509094459</v>
      </c>
      <c r="N172" s="5">
        <v>53.474968217381615</v>
      </c>
    </row>
    <row r="173" spans="1:14" x14ac:dyDescent="0.35">
      <c r="B173" s="4" t="s">
        <v>205</v>
      </c>
      <c r="C173" s="5">
        <v>4.7847100175746927E-2</v>
      </c>
      <c r="D173" s="5">
        <v>5.7627118644067797E-2</v>
      </c>
      <c r="E173" s="5">
        <v>0.11507120253164557</v>
      </c>
      <c r="F173" s="5">
        <v>0.12572</v>
      </c>
      <c r="G173" s="5">
        <v>0.17281553398058253</v>
      </c>
      <c r="H173" s="5">
        <v>0.18701195219123506</v>
      </c>
      <c r="I173" s="5">
        <v>0.32078895463510848</v>
      </c>
      <c r="J173" s="5">
        <v>0.15189469485440765</v>
      </c>
      <c r="K173" s="5">
        <v>1.0834402566158781</v>
      </c>
      <c r="L173" s="5">
        <v>2.4533542976939202</v>
      </c>
      <c r="M173" s="5">
        <v>4.2749027573122582</v>
      </c>
      <c r="N173" s="5">
        <v>5.4763513751589397</v>
      </c>
    </row>
    <row r="174" spans="1:14" x14ac:dyDescent="0.35">
      <c r="B174" s="4" t="s">
        <v>206</v>
      </c>
      <c r="C174" s="5">
        <v>5.162565905096661E-2</v>
      </c>
      <c r="D174" s="5">
        <v>6.4406779661016947E-2</v>
      </c>
      <c r="E174" s="5">
        <v>0.13852848101265822</v>
      </c>
      <c r="F174" s="5">
        <v>0.14971999999999999</v>
      </c>
      <c r="G174" s="5">
        <v>0.19259708737864079</v>
      </c>
      <c r="H174" s="5">
        <v>0.23195219123505975</v>
      </c>
      <c r="I174" s="5">
        <v>0.35928994082840238</v>
      </c>
      <c r="J174" s="5">
        <v>0.2250099720781811</v>
      </c>
      <c r="K174" s="5">
        <v>1.1263031275060145</v>
      </c>
      <c r="L174" s="5">
        <v>2.5838171262699565</v>
      </c>
      <c r="M174" s="5">
        <v>4.4411028445200529</v>
      </c>
      <c r="N174" s="5">
        <v>5.7004817470528222</v>
      </c>
    </row>
    <row r="175" spans="1:14" x14ac:dyDescent="0.35">
      <c r="B175" s="4"/>
      <c r="C175" s="5"/>
      <c r="D175" s="5"/>
      <c r="E175" s="5"/>
      <c r="F175" s="5"/>
      <c r="G175" s="5"/>
      <c r="H175" s="5"/>
      <c r="I175" s="5"/>
      <c r="J175" s="5"/>
      <c r="K175" s="5"/>
      <c r="L175" s="5"/>
      <c r="M175" s="5"/>
      <c r="N175" s="5"/>
    </row>
    <row r="176" spans="1:14" x14ac:dyDescent="0.35">
      <c r="A176" t="s">
        <v>17</v>
      </c>
      <c r="B176" s="8" t="s">
        <v>18</v>
      </c>
      <c r="C176" s="6"/>
      <c r="D176" s="6"/>
      <c r="E176" s="6"/>
      <c r="F176" s="6"/>
      <c r="G176" s="6"/>
      <c r="H176" s="6"/>
      <c r="I176" s="6"/>
      <c r="J176" s="6"/>
      <c r="K176" s="6"/>
      <c r="L176" s="6"/>
      <c r="M176" s="6"/>
      <c r="N176" s="6"/>
    </row>
    <row r="177" spans="2:14" x14ac:dyDescent="0.35">
      <c r="B177" s="4" t="s">
        <v>19</v>
      </c>
      <c r="C177">
        <v>4.1749999999999995E-2</v>
      </c>
      <c r="D177">
        <v>7.6499999999999999E-2</v>
      </c>
      <c r="E177">
        <v>0.123</v>
      </c>
      <c r="F177">
        <v>0.16599999999999998</v>
      </c>
      <c r="G177">
        <v>0.14474999999999999</v>
      </c>
      <c r="H177">
        <v>0.25</v>
      </c>
      <c r="I177">
        <v>0.44400000000000006</v>
      </c>
      <c r="J177">
        <v>0.33399999999999996</v>
      </c>
      <c r="K177">
        <v>1.296</v>
      </c>
      <c r="L177">
        <v>2.99</v>
      </c>
      <c r="M177" s="5">
        <v>4.3381481481481483</v>
      </c>
      <c r="N177" s="5">
        <v>5.768653846153847</v>
      </c>
    </row>
    <row r="178" spans="2:14" x14ac:dyDescent="0.35">
      <c r="B178" s="4" t="s">
        <v>20</v>
      </c>
      <c r="C178">
        <v>5010</v>
      </c>
      <c r="D178">
        <v>6910</v>
      </c>
      <c r="E178">
        <v>9714</v>
      </c>
      <c r="F178">
        <v>11716</v>
      </c>
      <c r="G178">
        <v>10918</v>
      </c>
      <c r="H178">
        <v>16675</v>
      </c>
      <c r="I178">
        <v>26914</v>
      </c>
      <c r="J178">
        <v>26974</v>
      </c>
      <c r="K178">
        <v>60922</v>
      </c>
      <c r="L178">
        <v>130497</v>
      </c>
      <c r="M178" s="5">
        <v>200359.75862068968</v>
      </c>
      <c r="N178" s="5">
        <v>250084.3859649123</v>
      </c>
    </row>
    <row r="179" spans="2:14" x14ac:dyDescent="0.35">
      <c r="B179" s="4" t="s">
        <v>21</v>
      </c>
    </row>
    <row r="180" spans="2:14" x14ac:dyDescent="0.35">
      <c r="B180" s="4" t="s">
        <v>22</v>
      </c>
    </row>
    <row r="181" spans="2:14" x14ac:dyDescent="0.35">
      <c r="B181" s="4" t="s">
        <v>23</v>
      </c>
      <c r="C181" s="5">
        <v>339</v>
      </c>
      <c r="D181" s="5">
        <v>830</v>
      </c>
      <c r="E181" s="5">
        <v>1932</v>
      </c>
      <c r="F181" s="5">
        <v>2932</v>
      </c>
      <c r="G181" s="5">
        <v>2983</v>
      </c>
      <c r="H181" s="5">
        <v>6696</v>
      </c>
      <c r="I181" s="5">
        <v>10613</v>
      </c>
      <c r="J181" s="5">
        <v>15005</v>
      </c>
      <c r="K181" s="5">
        <v>47525</v>
      </c>
      <c r="L181" s="5">
        <v>115186</v>
      </c>
      <c r="M181" s="5">
        <v>179101.97466321112</v>
      </c>
      <c r="N181" s="5">
        <v>227116.58348722433</v>
      </c>
    </row>
    <row r="182" spans="2:14" x14ac:dyDescent="0.35">
      <c r="B182" s="4" t="s">
        <v>24</v>
      </c>
      <c r="C182" s="5">
        <v>2818</v>
      </c>
      <c r="D182" s="5">
        <v>4060</v>
      </c>
      <c r="E182" s="5">
        <v>5513</v>
      </c>
      <c r="F182" s="5">
        <v>6246</v>
      </c>
      <c r="G182" s="5">
        <v>5518</v>
      </c>
      <c r="H182" s="5">
        <v>7759</v>
      </c>
      <c r="I182" s="5">
        <v>12462</v>
      </c>
      <c r="J182" s="5">
        <v>9067</v>
      </c>
      <c r="K182" s="5">
        <v>10447</v>
      </c>
      <c r="L182" s="5">
        <v>11350</v>
      </c>
      <c r="M182" s="5">
        <v>15357.730455057674</v>
      </c>
      <c r="N182" s="5">
        <v>16253.261886970145</v>
      </c>
    </row>
    <row r="183" spans="2:14" x14ac:dyDescent="0.35">
      <c r="B183" s="4" t="s">
        <v>25</v>
      </c>
      <c r="C183" s="5">
        <v>750</v>
      </c>
      <c r="D183" s="5">
        <v>835</v>
      </c>
      <c r="E183" s="5">
        <v>934</v>
      </c>
      <c r="F183" s="5">
        <v>1130</v>
      </c>
      <c r="G183" s="5">
        <v>1212</v>
      </c>
      <c r="H183" s="5">
        <v>1053</v>
      </c>
      <c r="I183" s="5">
        <v>2111</v>
      </c>
      <c r="J183" s="5">
        <v>1544</v>
      </c>
      <c r="K183" s="5">
        <v>1553</v>
      </c>
      <c r="L183" s="5">
        <v>1878</v>
      </c>
      <c r="M183" s="5">
        <v>2164.25767782708</v>
      </c>
      <c r="N183" s="5">
        <v>2428.3729534673748</v>
      </c>
    </row>
    <row r="184" spans="2:14" x14ac:dyDescent="0.35">
      <c r="B184" s="4" t="s">
        <v>26</v>
      </c>
      <c r="C184" s="5">
        <v>320</v>
      </c>
      <c r="D184" s="5">
        <v>487</v>
      </c>
      <c r="E184" s="5">
        <v>558</v>
      </c>
      <c r="F184" s="5">
        <v>641</v>
      </c>
      <c r="G184" s="5">
        <v>700</v>
      </c>
      <c r="H184" s="5">
        <v>536</v>
      </c>
      <c r="I184" s="5">
        <v>566</v>
      </c>
      <c r="J184" s="5">
        <v>903</v>
      </c>
      <c r="K184" s="5">
        <v>1091</v>
      </c>
      <c r="L184" s="5">
        <v>1694</v>
      </c>
      <c r="M184" s="5">
        <v>2560.1164745900683</v>
      </c>
      <c r="N184" s="5">
        <v>3403.3216267036687</v>
      </c>
    </row>
    <row r="185" spans="2:14" x14ac:dyDescent="0.35">
      <c r="B185" s="4" t="s">
        <v>27</v>
      </c>
      <c r="C185" s="5">
        <v>783</v>
      </c>
      <c r="D185" s="5">
        <v>698</v>
      </c>
      <c r="E185" s="5">
        <v>777</v>
      </c>
      <c r="F185" s="5">
        <v>767</v>
      </c>
      <c r="G185" s="5">
        <v>505</v>
      </c>
      <c r="H185" s="5">
        <v>631</v>
      </c>
      <c r="I185" s="5">
        <v>1162</v>
      </c>
      <c r="J185" s="5">
        <v>455</v>
      </c>
      <c r="K185" s="5">
        <v>306</v>
      </c>
      <c r="L185" s="5">
        <v>389</v>
      </c>
      <c r="M185" s="5">
        <v>453.19006332579397</v>
      </c>
      <c r="N185" s="5">
        <v>477.86581596238517</v>
      </c>
    </row>
    <row r="186" spans="2:14" x14ac:dyDescent="0.35">
      <c r="B186" s="4"/>
      <c r="C186" s="5"/>
      <c r="D186" s="5"/>
      <c r="E186" s="5"/>
      <c r="F186" s="5"/>
      <c r="G186" s="5"/>
      <c r="H186" s="5"/>
      <c r="I186" s="5"/>
      <c r="J186" s="5"/>
      <c r="K186" s="5"/>
      <c r="L186" s="5"/>
      <c r="M186" s="5"/>
      <c r="N186" s="5"/>
    </row>
    <row r="187" spans="2:14" x14ac:dyDescent="0.35">
      <c r="B187" s="4" t="s">
        <v>28</v>
      </c>
      <c r="C187" s="5">
        <v>56.8</v>
      </c>
      <c r="D187" s="5">
        <v>59.2</v>
      </c>
      <c r="E187" s="5">
        <v>60.2</v>
      </c>
      <c r="F187" s="5">
        <v>61.7</v>
      </c>
      <c r="G187" s="5">
        <v>62.5</v>
      </c>
      <c r="H187" s="5">
        <v>65.599999999999994</v>
      </c>
      <c r="I187" s="5">
        <v>66.8</v>
      </c>
      <c r="J187" s="5">
        <v>59.2</v>
      </c>
      <c r="K187" s="5">
        <v>73.8</v>
      </c>
      <c r="L187" s="5">
        <v>75.5</v>
      </c>
      <c r="M187" s="5">
        <v>71.022193228341223</v>
      </c>
      <c r="N187" s="5">
        <v>73.899299132416473</v>
      </c>
    </row>
    <row r="188" spans="2:14" ht="29" x14ac:dyDescent="0.35">
      <c r="B188" s="4" t="s">
        <v>29</v>
      </c>
      <c r="C188" s="5">
        <v>1721</v>
      </c>
      <c r="D188" s="5">
        <v>1867</v>
      </c>
      <c r="E188" s="5">
        <v>2227</v>
      </c>
      <c r="F188" s="5">
        <v>2826</v>
      </c>
      <c r="G188" s="5">
        <v>3086</v>
      </c>
      <c r="H188" s="5">
        <v>4144</v>
      </c>
      <c r="I188" s="5">
        <v>5279</v>
      </c>
      <c r="J188" s="5">
        <v>6925</v>
      </c>
      <c r="K188" s="5">
        <v>7825</v>
      </c>
      <c r="L188" s="5">
        <v>11716</v>
      </c>
      <c r="M188" s="5">
        <v>16156.27798406966</v>
      </c>
      <c r="N188" s="5">
        <v>19654.603408143557</v>
      </c>
    </row>
    <row r="189" spans="2:14" x14ac:dyDescent="0.35">
      <c r="B189" s="4" t="s">
        <v>30</v>
      </c>
      <c r="C189" s="5">
        <v>1125</v>
      </c>
      <c r="D189" s="5">
        <v>2221</v>
      </c>
      <c r="E189" s="5">
        <v>3617</v>
      </c>
      <c r="F189" s="5">
        <v>4407</v>
      </c>
      <c r="G189" s="5">
        <v>3735</v>
      </c>
      <c r="H189" s="5">
        <v>6803</v>
      </c>
      <c r="I189" s="5">
        <v>12690</v>
      </c>
      <c r="J189" s="5">
        <v>9040</v>
      </c>
      <c r="K189" s="5">
        <v>37134</v>
      </c>
      <c r="L189" s="5">
        <v>86789</v>
      </c>
      <c r="M189" s="5">
        <v>125333.80434782608</v>
      </c>
      <c r="N189" s="5">
        <v>165696.20454545456</v>
      </c>
    </row>
    <row r="190" spans="2:14" x14ac:dyDescent="0.35">
      <c r="B190" s="4" t="s">
        <v>31</v>
      </c>
      <c r="C190" s="5">
        <v>22.45508982035928</v>
      </c>
      <c r="D190" s="5">
        <v>32.141823444283645</v>
      </c>
      <c r="E190" s="5">
        <v>37.234918674078649</v>
      </c>
      <c r="F190" s="5">
        <v>37.615227039945374</v>
      </c>
      <c r="G190" s="5">
        <v>34.209562190877449</v>
      </c>
      <c r="H190" s="5">
        <v>40.797601199400304</v>
      </c>
      <c r="I190" s="5">
        <v>47.150182061380697</v>
      </c>
      <c r="J190" s="5">
        <v>33.513753985319198</v>
      </c>
      <c r="K190" s="5">
        <v>60.953350185483082</v>
      </c>
      <c r="L190" s="5">
        <v>66.506509728192981</v>
      </c>
      <c r="M190" s="5">
        <v>62.811286526097973</v>
      </c>
      <c r="N190" s="5">
        <v>65.888087541206943</v>
      </c>
    </row>
    <row r="191" spans="2:14" x14ac:dyDescent="0.35">
      <c r="B191" s="4" t="s">
        <v>32</v>
      </c>
      <c r="C191" s="5">
        <v>18.542914171656687</v>
      </c>
      <c r="D191" s="5">
        <v>26.787264833574532</v>
      </c>
      <c r="E191" s="5">
        <v>31.758287008441428</v>
      </c>
      <c r="F191" s="5">
        <v>35.361898258791399</v>
      </c>
      <c r="G191" s="5">
        <v>32.789888257922698</v>
      </c>
      <c r="H191" s="5">
        <v>37.643178410794604</v>
      </c>
      <c r="I191" s="5">
        <v>41.833246637437767</v>
      </c>
      <c r="J191" s="5">
        <v>31.015051531104028</v>
      </c>
      <c r="K191" s="5">
        <v>53.038311283280258</v>
      </c>
      <c r="L191" s="5">
        <v>56.909354238028463</v>
      </c>
      <c r="M191" s="5">
        <v>53.148940774960785</v>
      </c>
      <c r="N191" s="5">
        <v>55.758139288350279</v>
      </c>
    </row>
    <row r="192" spans="2:14" x14ac:dyDescent="0.35">
      <c r="B192" s="4"/>
      <c r="C192" s="5"/>
      <c r="D192" s="5"/>
      <c r="E192" s="5"/>
      <c r="F192" s="5"/>
      <c r="G192" s="5"/>
      <c r="H192" s="5"/>
      <c r="I192" s="5"/>
      <c r="J192" s="5"/>
      <c r="K192" s="5"/>
      <c r="L192" s="5"/>
      <c r="M192" s="5"/>
      <c r="N192" s="5"/>
    </row>
    <row r="193" spans="2:14" x14ac:dyDescent="0.35">
      <c r="B193" s="4" t="s">
        <v>33</v>
      </c>
      <c r="C193" s="5">
        <v>1331</v>
      </c>
      <c r="D193" s="5">
        <v>1466</v>
      </c>
      <c r="E193" s="5">
        <v>1797</v>
      </c>
      <c r="F193" s="5">
        <v>2376</v>
      </c>
      <c r="G193" s="5">
        <v>2829</v>
      </c>
      <c r="H193" s="5">
        <v>3924</v>
      </c>
      <c r="I193" s="5">
        <v>5268</v>
      </c>
      <c r="J193" s="5">
        <v>7339</v>
      </c>
      <c r="K193" s="5">
        <v>8675</v>
      </c>
      <c r="L193" s="5">
        <v>12914</v>
      </c>
      <c r="M193" s="5">
        <v>18046.684589867749</v>
      </c>
      <c r="N193" s="5">
        <v>21711.451201353477</v>
      </c>
    </row>
    <row r="194" spans="2:14" x14ac:dyDescent="0.35">
      <c r="B194" s="4" t="s">
        <v>34</v>
      </c>
      <c r="C194" s="5">
        <v>0</v>
      </c>
      <c r="D194" s="5">
        <v>0</v>
      </c>
      <c r="E194" s="5">
        <v>18.499073502161828</v>
      </c>
      <c r="F194" s="5">
        <v>20.279959030385797</v>
      </c>
      <c r="G194" s="5">
        <v>25.911339073090311</v>
      </c>
      <c r="H194" s="5">
        <v>23.532233883058471</v>
      </c>
      <c r="I194" s="5">
        <v>19.573456193802482</v>
      </c>
      <c r="J194" s="5">
        <v>27.20768147104619</v>
      </c>
      <c r="K194" s="5">
        <v>14.239519385443684</v>
      </c>
      <c r="L194" s="5">
        <v>9.8960129351632613</v>
      </c>
      <c r="M194" s="5">
        <v>9.0327452099824779</v>
      </c>
      <c r="N194" s="5">
        <v>8.7594836933283506</v>
      </c>
    </row>
    <row r="195" spans="2:14" x14ac:dyDescent="0.35">
      <c r="B195" s="4" t="s">
        <v>35</v>
      </c>
      <c r="C195" s="5">
        <v>-86</v>
      </c>
      <c r="D195" s="5">
        <v>-176</v>
      </c>
      <c r="E195" s="5">
        <v>-593</v>
      </c>
      <c r="F195" s="5">
        <v>-600</v>
      </c>
      <c r="G195" s="5">
        <v>-489</v>
      </c>
      <c r="H195" s="5">
        <v>-1128</v>
      </c>
      <c r="I195" s="5">
        <v>-976</v>
      </c>
      <c r="J195" s="5">
        <v>-1833</v>
      </c>
      <c r="K195" s="5">
        <v>-1069</v>
      </c>
      <c r="L195" s="5">
        <v>-3236</v>
      </c>
      <c r="M195" s="5">
        <v>-4331.405405405405</v>
      </c>
      <c r="N195" s="5">
        <v>-4717.8285714285721</v>
      </c>
    </row>
    <row r="196" spans="2:14" x14ac:dyDescent="0.35">
      <c r="B196" s="4" t="s">
        <v>36</v>
      </c>
      <c r="C196" s="5">
        <v>1.7165668662674649</v>
      </c>
      <c r="D196" s="5">
        <v>2.5470332850940669</v>
      </c>
      <c r="E196" s="5">
        <v>6.1045913115091617</v>
      </c>
      <c r="F196" s="5">
        <v>5.1212017753499488</v>
      </c>
      <c r="G196" s="5">
        <v>4.4788422788056419</v>
      </c>
      <c r="H196" s="5">
        <v>6.7646176911544229</v>
      </c>
      <c r="I196" s="5">
        <v>3.6263654603552054</v>
      </c>
      <c r="J196" s="5">
        <v>6.7954326388373998</v>
      </c>
      <c r="K196" s="5">
        <v>1.7547027346442992</v>
      </c>
      <c r="L196" s="5">
        <v>2.479750492348483</v>
      </c>
      <c r="M196" s="5">
        <v>2.5526198153851354</v>
      </c>
      <c r="N196" s="5">
        <v>2.9861729291270946</v>
      </c>
    </row>
    <row r="197" spans="2:14" x14ac:dyDescent="0.35">
      <c r="B197" s="4" t="s">
        <v>37</v>
      </c>
      <c r="C197" s="5">
        <v>1089</v>
      </c>
      <c r="D197" s="5">
        <v>1496</v>
      </c>
      <c r="E197" s="5">
        <v>2909</v>
      </c>
      <c r="F197" s="5">
        <v>3143</v>
      </c>
      <c r="G197" s="5">
        <v>4272</v>
      </c>
      <c r="H197" s="5">
        <v>4694</v>
      </c>
      <c r="I197" s="5">
        <v>8132</v>
      </c>
      <c r="J197" s="5">
        <v>3808</v>
      </c>
      <c r="K197" s="5">
        <v>27021</v>
      </c>
      <c r="L197" s="5">
        <v>60853</v>
      </c>
      <c r="M197" s="5">
        <v>101724.90048004189</v>
      </c>
      <c r="N197" s="5">
        <v>131535.42878503082</v>
      </c>
    </row>
    <row r="198" spans="2:14" x14ac:dyDescent="0.35">
      <c r="B198" s="4"/>
      <c r="C198" s="5"/>
      <c r="D198" s="5"/>
      <c r="E198" s="5"/>
      <c r="F198" s="5"/>
      <c r="G198" s="5"/>
      <c r="H198" s="5"/>
      <c r="I198" s="5"/>
      <c r="J198" s="5"/>
      <c r="K198" s="5"/>
      <c r="L198" s="5"/>
      <c r="M198" s="5"/>
      <c r="N198" s="5"/>
    </row>
    <row r="199" spans="2:14" x14ac:dyDescent="0.35">
      <c r="B199" s="4" t="s">
        <v>38</v>
      </c>
      <c r="C199" s="5"/>
      <c r="D199" s="5"/>
      <c r="E199" s="5"/>
      <c r="F199" s="5"/>
      <c r="G199" s="5"/>
      <c r="H199" s="5"/>
      <c r="I199" s="5"/>
      <c r="J199" s="5"/>
      <c r="K199" s="5"/>
      <c r="L199" s="5"/>
      <c r="M199" s="5"/>
      <c r="N199" s="5"/>
    </row>
    <row r="200" spans="2:14" x14ac:dyDescent="0.35">
      <c r="B200" s="4" t="s">
        <v>20</v>
      </c>
      <c r="C200" s="5"/>
      <c r="D200" s="5"/>
      <c r="E200" s="5"/>
      <c r="F200" s="5"/>
      <c r="G200" s="5"/>
      <c r="H200" s="5"/>
      <c r="I200" s="5"/>
      <c r="J200" s="5"/>
      <c r="K200" s="5"/>
      <c r="L200" s="5"/>
      <c r="M200" s="5"/>
      <c r="N200" s="5"/>
    </row>
    <row r="201" spans="2:14" x14ac:dyDescent="0.35">
      <c r="B201" s="4" t="s">
        <v>23</v>
      </c>
      <c r="C201" s="5">
        <v>339</v>
      </c>
      <c r="D201" s="5">
        <v>830</v>
      </c>
      <c r="E201" s="5">
        <v>1932</v>
      </c>
      <c r="F201" s="5">
        <v>2932</v>
      </c>
      <c r="G201" s="5">
        <v>2983</v>
      </c>
      <c r="H201" s="5">
        <v>6696</v>
      </c>
      <c r="I201" s="5">
        <v>10613</v>
      </c>
      <c r="J201" s="5">
        <v>15005</v>
      </c>
      <c r="K201" s="5">
        <v>47525</v>
      </c>
      <c r="L201" s="5">
        <v>115186</v>
      </c>
      <c r="M201" s="5">
        <v>179101.97466321112</v>
      </c>
      <c r="N201" s="5">
        <v>227116.58348722433</v>
      </c>
    </row>
    <row r="202" spans="2:14" x14ac:dyDescent="0.35">
      <c r="B202" s="4" t="s">
        <v>39</v>
      </c>
      <c r="C202" s="5" t="s">
        <v>40</v>
      </c>
      <c r="D202" s="5" t="s">
        <v>40</v>
      </c>
      <c r="E202" s="5" t="s">
        <v>40</v>
      </c>
      <c r="F202" s="5" t="s">
        <v>40</v>
      </c>
      <c r="G202" s="5" t="s">
        <v>40</v>
      </c>
      <c r="H202" s="5" t="s">
        <v>40</v>
      </c>
      <c r="I202" s="5" t="s">
        <v>40</v>
      </c>
      <c r="J202" s="5" t="s">
        <v>40</v>
      </c>
      <c r="K202" s="5" t="s">
        <v>40</v>
      </c>
      <c r="L202" s="5">
        <v>102196</v>
      </c>
      <c r="M202" s="5">
        <v>155989.70333211671</v>
      </c>
      <c r="N202" s="5">
        <v>198473.79398836152</v>
      </c>
    </row>
    <row r="203" spans="2:14" x14ac:dyDescent="0.35">
      <c r="B203" s="4" t="s">
        <v>41</v>
      </c>
      <c r="C203" s="5" t="s">
        <v>40</v>
      </c>
      <c r="D203" s="5" t="s">
        <v>40</v>
      </c>
      <c r="E203" s="5" t="s">
        <v>40</v>
      </c>
      <c r="F203" s="5" t="s">
        <v>40</v>
      </c>
      <c r="G203" s="5" t="s">
        <v>40</v>
      </c>
      <c r="H203" s="5" t="s">
        <v>40</v>
      </c>
      <c r="I203" s="5" t="s">
        <v>40</v>
      </c>
      <c r="J203" s="5" t="s">
        <v>40</v>
      </c>
      <c r="K203" s="5" t="s">
        <v>40</v>
      </c>
      <c r="L203" s="5">
        <v>11000</v>
      </c>
      <c r="M203" s="5" t="s">
        <v>40</v>
      </c>
      <c r="N203" s="5" t="s">
        <v>40</v>
      </c>
    </row>
    <row r="204" spans="2:14" x14ac:dyDescent="0.35">
      <c r="B204" s="4" t="s">
        <v>42</v>
      </c>
      <c r="C204" s="5" t="s">
        <v>40</v>
      </c>
      <c r="D204" s="5" t="s">
        <v>40</v>
      </c>
      <c r="E204" s="5" t="s">
        <v>40</v>
      </c>
      <c r="F204" s="5" t="s">
        <v>40</v>
      </c>
      <c r="G204" s="5" t="s">
        <v>40</v>
      </c>
      <c r="H204" s="5" t="s">
        <v>40</v>
      </c>
      <c r="I204" s="5" t="s">
        <v>40</v>
      </c>
      <c r="J204" s="5" t="s">
        <v>40</v>
      </c>
      <c r="K204" s="5" t="s">
        <v>40</v>
      </c>
      <c r="L204" s="5">
        <v>12990</v>
      </c>
      <c r="M204" s="5">
        <v>21782.395400014251</v>
      </c>
      <c r="N204" s="5">
        <v>26871.453713122792</v>
      </c>
    </row>
    <row r="205" spans="2:14" x14ac:dyDescent="0.35">
      <c r="B205" s="4" t="s">
        <v>24</v>
      </c>
      <c r="C205" s="5">
        <v>2818</v>
      </c>
      <c r="D205" s="5">
        <v>4060</v>
      </c>
      <c r="E205" s="5">
        <v>5513</v>
      </c>
      <c r="F205" s="5">
        <v>6246</v>
      </c>
      <c r="G205" s="5">
        <v>5518</v>
      </c>
      <c r="H205" s="5">
        <v>7759</v>
      </c>
      <c r="I205" s="5">
        <v>12462</v>
      </c>
      <c r="J205" s="5">
        <v>9067</v>
      </c>
      <c r="K205" s="5">
        <v>10447</v>
      </c>
      <c r="L205" s="5">
        <v>11350</v>
      </c>
      <c r="M205" s="5">
        <v>15357.730455057674</v>
      </c>
      <c r="N205" s="5">
        <v>16253.261886970145</v>
      </c>
    </row>
    <row r="206" spans="2:14" x14ac:dyDescent="0.35">
      <c r="B206" s="4" t="s">
        <v>25</v>
      </c>
      <c r="C206" s="5">
        <v>750</v>
      </c>
      <c r="D206" s="5">
        <v>835</v>
      </c>
      <c r="E206" s="5">
        <v>934</v>
      </c>
      <c r="F206" s="5">
        <v>1130</v>
      </c>
      <c r="G206" s="5">
        <v>1212</v>
      </c>
      <c r="H206" s="5">
        <v>1053</v>
      </c>
      <c r="I206" s="5">
        <v>2111</v>
      </c>
      <c r="J206" s="5">
        <v>1544</v>
      </c>
      <c r="K206" s="5">
        <v>1553</v>
      </c>
      <c r="L206" s="5">
        <v>1878</v>
      </c>
      <c r="M206" s="5">
        <v>2164.25767782708</v>
      </c>
      <c r="N206" s="5">
        <v>2428.3729534673748</v>
      </c>
    </row>
    <row r="207" spans="2:14" x14ac:dyDescent="0.35">
      <c r="B207" s="4" t="s">
        <v>26</v>
      </c>
      <c r="C207" s="5">
        <v>320</v>
      </c>
      <c r="D207" s="5">
        <v>487</v>
      </c>
      <c r="E207" s="5">
        <v>558</v>
      </c>
      <c r="F207" s="5">
        <v>641</v>
      </c>
      <c r="G207" s="5">
        <v>700</v>
      </c>
      <c r="H207" s="5">
        <v>536</v>
      </c>
      <c r="I207" s="5">
        <v>566</v>
      </c>
      <c r="J207" s="5">
        <v>903</v>
      </c>
      <c r="K207" s="5">
        <v>1091</v>
      </c>
      <c r="L207" s="5">
        <v>1694</v>
      </c>
      <c r="M207" s="5">
        <v>2560.1164745900683</v>
      </c>
      <c r="N207" s="5">
        <v>3403.3216267036687</v>
      </c>
    </row>
    <row r="208" spans="2:14" x14ac:dyDescent="0.35">
      <c r="B208" s="4" t="s">
        <v>27</v>
      </c>
      <c r="C208" s="5">
        <v>783</v>
      </c>
      <c r="D208" s="5">
        <v>698</v>
      </c>
      <c r="E208" s="5">
        <v>777</v>
      </c>
      <c r="F208" s="5">
        <v>767</v>
      </c>
      <c r="G208" s="5">
        <v>505</v>
      </c>
      <c r="H208" s="5">
        <v>631</v>
      </c>
      <c r="I208" s="5">
        <v>1162</v>
      </c>
      <c r="J208" s="5">
        <v>455</v>
      </c>
      <c r="K208" s="5">
        <v>306</v>
      </c>
      <c r="L208" s="5">
        <v>389</v>
      </c>
      <c r="M208" s="5">
        <v>453.19006332579397</v>
      </c>
      <c r="N208" s="5">
        <v>477.86581596238517</v>
      </c>
    </row>
    <row r="209" spans="2:14" x14ac:dyDescent="0.35">
      <c r="B209" s="4"/>
      <c r="C209" s="5"/>
      <c r="D209" s="5"/>
      <c r="E209" s="5"/>
      <c r="F209" s="5"/>
      <c r="G209" s="5"/>
      <c r="H209" s="5"/>
      <c r="I209" s="5"/>
      <c r="J209" s="5"/>
      <c r="K209" s="5"/>
      <c r="L209" s="5"/>
      <c r="M209" s="5"/>
      <c r="N209" s="5"/>
    </row>
    <row r="210" spans="2:14" x14ac:dyDescent="0.35">
      <c r="B210" s="4" t="s">
        <v>43</v>
      </c>
      <c r="C210" s="5"/>
      <c r="D210" s="5"/>
      <c r="E210" s="5"/>
      <c r="F210" s="5"/>
      <c r="G210" s="5"/>
      <c r="H210" s="5"/>
      <c r="I210" s="5"/>
      <c r="J210" s="5"/>
      <c r="K210" s="5"/>
      <c r="L210" s="5"/>
      <c r="M210" s="5"/>
      <c r="N210" s="5"/>
    </row>
    <row r="211" spans="2:14" x14ac:dyDescent="0.35">
      <c r="B211" s="4" t="s">
        <v>44</v>
      </c>
      <c r="C211" s="5"/>
      <c r="D211" s="5"/>
      <c r="E211" s="5"/>
      <c r="F211" s="5"/>
      <c r="G211" s="5"/>
      <c r="H211" s="5"/>
      <c r="I211" s="5"/>
      <c r="J211" s="5"/>
      <c r="K211" s="5"/>
      <c r="L211" s="5"/>
      <c r="M211" s="5"/>
      <c r="N211" s="5"/>
    </row>
    <row r="212" spans="2:14" x14ac:dyDescent="0.35">
      <c r="B212" s="4" t="s">
        <v>45</v>
      </c>
      <c r="C212" s="5" t="s">
        <v>40</v>
      </c>
      <c r="D212" s="5" t="s">
        <v>40</v>
      </c>
      <c r="E212" s="5" t="s">
        <v>40</v>
      </c>
      <c r="F212" s="5" t="s">
        <v>40</v>
      </c>
      <c r="G212" s="5">
        <v>7639</v>
      </c>
      <c r="H212" s="5">
        <v>9834</v>
      </c>
      <c r="I212" s="5">
        <v>15868</v>
      </c>
      <c r="J212" s="5">
        <v>11906</v>
      </c>
      <c r="K212" s="5">
        <v>13517</v>
      </c>
      <c r="L212" s="5">
        <v>14304</v>
      </c>
      <c r="M212" s="5">
        <v>23889.610849297911</v>
      </c>
      <c r="N212" s="5">
        <v>28985.661878466672</v>
      </c>
    </row>
    <row r="213" spans="2:14" x14ac:dyDescent="0.35">
      <c r="B213" s="4" t="s">
        <v>46</v>
      </c>
      <c r="C213" s="5" t="s">
        <v>40</v>
      </c>
      <c r="D213" s="5" t="s">
        <v>40</v>
      </c>
      <c r="E213" s="5" t="s">
        <v>40</v>
      </c>
      <c r="F213" s="5" t="s">
        <v>40</v>
      </c>
      <c r="G213" s="5">
        <v>3267</v>
      </c>
      <c r="H213" s="5">
        <v>4612</v>
      </c>
      <c r="I213" s="5">
        <v>8492</v>
      </c>
      <c r="J213" s="5">
        <v>4552</v>
      </c>
      <c r="K213" s="5">
        <v>5846</v>
      </c>
      <c r="L213" s="5">
        <v>5085</v>
      </c>
      <c r="M213" s="5">
        <v>19537.442000000003</v>
      </c>
      <c r="N213" s="5">
        <v>24086.989750000001</v>
      </c>
    </row>
    <row r="214" spans="2:14" x14ac:dyDescent="0.35">
      <c r="B214" s="4" t="s">
        <v>47</v>
      </c>
      <c r="C214" s="5"/>
      <c r="D214" s="5"/>
      <c r="E214" s="5"/>
      <c r="F214" s="5"/>
      <c r="G214" s="5"/>
      <c r="H214" s="5"/>
      <c r="I214" s="5"/>
      <c r="J214" s="5"/>
      <c r="K214" s="5"/>
      <c r="L214" s="5"/>
      <c r="M214" s="5"/>
      <c r="N214" s="5"/>
    </row>
    <row r="215" spans="2:14" x14ac:dyDescent="0.35">
      <c r="B215" s="4" t="s">
        <v>48</v>
      </c>
      <c r="C215" s="5"/>
      <c r="D215" s="5"/>
      <c r="E215" s="5"/>
      <c r="F215" s="5"/>
      <c r="G215" s="5"/>
      <c r="H215" s="5"/>
      <c r="I215" s="5"/>
      <c r="J215" s="5"/>
      <c r="K215" s="5"/>
      <c r="L215" s="5"/>
      <c r="M215" s="5"/>
      <c r="N215" s="5"/>
    </row>
    <row r="216" spans="2:14" x14ac:dyDescent="0.35">
      <c r="B216" s="4" t="s">
        <v>45</v>
      </c>
      <c r="C216" s="5" t="s">
        <v>40</v>
      </c>
      <c r="D216" s="5" t="s">
        <v>40</v>
      </c>
      <c r="E216" s="5" t="s">
        <v>40</v>
      </c>
      <c r="F216" s="5" t="s">
        <v>40</v>
      </c>
      <c r="G216" s="5">
        <v>3279</v>
      </c>
      <c r="H216" s="5">
        <v>6841</v>
      </c>
      <c r="I216" s="5">
        <v>11046</v>
      </c>
      <c r="J216" s="5">
        <v>15068</v>
      </c>
      <c r="K216" s="5">
        <v>47405</v>
      </c>
      <c r="L216" s="5">
        <v>116193</v>
      </c>
      <c r="M216" s="5">
        <v>174859.7131375625</v>
      </c>
      <c r="N216" s="5">
        <v>214093.61251674179</v>
      </c>
    </row>
    <row r="217" spans="2:14" x14ac:dyDescent="0.35">
      <c r="B217" s="4" t="s">
        <v>46</v>
      </c>
      <c r="C217" s="5" t="s">
        <v>40</v>
      </c>
      <c r="D217" s="5" t="s">
        <v>40</v>
      </c>
      <c r="E217" s="5" t="s">
        <v>40</v>
      </c>
      <c r="F217" s="5" t="s">
        <v>40</v>
      </c>
      <c r="G217" s="5">
        <v>751</v>
      </c>
      <c r="H217" s="5">
        <v>2548</v>
      </c>
      <c r="I217" s="5">
        <v>4598</v>
      </c>
      <c r="J217" s="5">
        <v>5083</v>
      </c>
      <c r="K217" s="5">
        <v>32016</v>
      </c>
      <c r="L217" s="5">
        <v>82875</v>
      </c>
      <c r="M217" s="5">
        <v>187560.8</v>
      </c>
      <c r="N217" s="5">
        <v>204739.41287499998</v>
      </c>
    </row>
    <row r="218" spans="2:14" x14ac:dyDescent="0.35">
      <c r="B218" s="4" t="s">
        <v>47</v>
      </c>
      <c r="C218" s="5"/>
      <c r="D218" s="5"/>
      <c r="E218" s="5"/>
      <c r="F218" s="5"/>
      <c r="G218" s="5"/>
      <c r="H218" s="5"/>
      <c r="I218" s="5"/>
      <c r="J218" s="5"/>
      <c r="K218" s="5"/>
      <c r="L218" s="5"/>
      <c r="M218" s="5"/>
      <c r="N218" s="5"/>
    </row>
    <row r="219" spans="2:14" x14ac:dyDescent="0.35">
      <c r="B219" s="4" t="s">
        <v>49</v>
      </c>
      <c r="C219" s="5" t="s">
        <v>40</v>
      </c>
      <c r="D219" s="5" t="s">
        <v>40</v>
      </c>
      <c r="E219" s="5" t="s">
        <v>40</v>
      </c>
      <c r="F219" s="5" t="s">
        <v>40</v>
      </c>
      <c r="G219" s="5" t="s">
        <v>40</v>
      </c>
      <c r="H219" s="5" t="s">
        <v>40</v>
      </c>
      <c r="I219" s="5" t="s">
        <v>40</v>
      </c>
      <c r="J219" s="5" t="s">
        <v>40</v>
      </c>
      <c r="K219" s="5" t="s">
        <v>40</v>
      </c>
      <c r="L219" s="5" t="s">
        <v>40</v>
      </c>
      <c r="M219" s="5">
        <v>2653.2009471887509</v>
      </c>
      <c r="N219" s="5">
        <v>4326.5402324126144</v>
      </c>
    </row>
    <row r="220" spans="2:14" x14ac:dyDescent="0.35">
      <c r="B220" s="4" t="s">
        <v>47</v>
      </c>
      <c r="C220" s="5"/>
      <c r="D220" s="5"/>
      <c r="E220" s="5"/>
      <c r="F220" s="5"/>
      <c r="G220" s="5"/>
      <c r="H220" s="5"/>
      <c r="I220" s="5"/>
      <c r="J220" s="5"/>
      <c r="K220" s="5"/>
      <c r="L220" s="5"/>
      <c r="M220" s="5"/>
      <c r="N220" s="5"/>
    </row>
    <row r="221" spans="2:14" x14ac:dyDescent="0.35">
      <c r="B221" s="4" t="s">
        <v>50</v>
      </c>
      <c r="C221" s="5"/>
      <c r="D221" s="5"/>
      <c r="E221" s="5"/>
      <c r="F221" s="5"/>
      <c r="G221" s="5"/>
      <c r="H221" s="5"/>
      <c r="I221" s="5"/>
      <c r="J221" s="5"/>
      <c r="K221" s="5"/>
      <c r="L221" s="5"/>
      <c r="M221" s="5"/>
      <c r="N221" s="5"/>
    </row>
    <row r="222" spans="2:14" x14ac:dyDescent="0.35">
      <c r="B222" s="4" t="s">
        <v>45</v>
      </c>
      <c r="C222" s="5">
        <v>264</v>
      </c>
      <c r="D222" s="5">
        <v>264</v>
      </c>
      <c r="E222" s="5">
        <v>43</v>
      </c>
      <c r="F222" s="5">
        <v>0</v>
      </c>
      <c r="G222" s="5">
        <v>0</v>
      </c>
      <c r="H222" s="5">
        <v>0</v>
      </c>
      <c r="I222" s="5">
        <v>0</v>
      </c>
      <c r="J222" s="5">
        <v>0</v>
      </c>
      <c r="K222" s="5">
        <v>0</v>
      </c>
      <c r="L222" s="5">
        <v>0</v>
      </c>
      <c r="M222" s="5" t="s">
        <v>40</v>
      </c>
      <c r="N222" s="5" t="s">
        <v>40</v>
      </c>
    </row>
    <row r="223" spans="2:14" x14ac:dyDescent="0.35">
      <c r="B223" s="4" t="s">
        <v>46</v>
      </c>
      <c r="C223" s="5">
        <v>-358</v>
      </c>
      <c r="D223" s="5">
        <v>-237</v>
      </c>
      <c r="E223" s="5">
        <v>-600</v>
      </c>
      <c r="F223" s="5">
        <v>-880</v>
      </c>
      <c r="G223" s="5">
        <v>-1172</v>
      </c>
      <c r="H223" s="5">
        <v>-2628</v>
      </c>
      <c r="I223" s="5">
        <v>-3049</v>
      </c>
      <c r="J223" s="5">
        <v>-5411</v>
      </c>
      <c r="K223" s="5">
        <v>-4890</v>
      </c>
      <c r="L223" s="5">
        <v>-6507</v>
      </c>
      <c r="M223" s="5">
        <v>-855.09200000000101</v>
      </c>
      <c r="N223" s="5">
        <v>12043.494875000011</v>
      </c>
    </row>
    <row r="224" spans="2:14" x14ac:dyDescent="0.35">
      <c r="B224" s="4" t="s">
        <v>47</v>
      </c>
      <c r="C224" s="5"/>
      <c r="D224" s="5"/>
      <c r="E224" s="5"/>
      <c r="F224" s="5"/>
      <c r="G224" s="5"/>
      <c r="H224" s="5"/>
      <c r="I224" s="5"/>
      <c r="J224" s="5"/>
      <c r="K224" s="5"/>
      <c r="L224" s="5"/>
      <c r="M224" s="5"/>
      <c r="N224" s="5"/>
    </row>
    <row r="225" spans="2:14" x14ac:dyDescent="0.35">
      <c r="B225" s="4" t="s">
        <v>51</v>
      </c>
      <c r="C225" s="5"/>
      <c r="D225" s="5"/>
      <c r="E225" s="5"/>
      <c r="F225" s="5"/>
      <c r="G225" s="5"/>
      <c r="H225" s="5"/>
      <c r="I225" s="5"/>
      <c r="J225" s="5"/>
      <c r="K225" s="5"/>
      <c r="L225" s="5"/>
      <c r="M225" s="5"/>
      <c r="N225" s="5"/>
    </row>
    <row r="226" spans="2:14" x14ac:dyDescent="0.35">
      <c r="B226" s="4" t="s">
        <v>52</v>
      </c>
      <c r="C226" s="5"/>
      <c r="D226" s="5"/>
      <c r="E226" s="5"/>
      <c r="F226" s="5"/>
      <c r="G226" s="5"/>
      <c r="H226" s="5"/>
      <c r="I226" s="5"/>
      <c r="J226" s="5"/>
      <c r="K226" s="5"/>
      <c r="L226" s="5"/>
      <c r="M226" s="5"/>
      <c r="N226" s="5"/>
    </row>
    <row r="227" spans="2:14" x14ac:dyDescent="0.35">
      <c r="B227" s="4" t="s">
        <v>45</v>
      </c>
      <c r="C227" s="5">
        <v>4187</v>
      </c>
      <c r="D227" s="5">
        <v>5822</v>
      </c>
      <c r="E227" s="5">
        <v>8137</v>
      </c>
      <c r="F227" s="5">
        <v>10175</v>
      </c>
      <c r="G227" s="5">
        <v>9465</v>
      </c>
      <c r="H227" s="5" t="s">
        <v>40</v>
      </c>
      <c r="I227" s="5" t="s">
        <v>40</v>
      </c>
      <c r="J227" s="5" t="s">
        <v>40</v>
      </c>
      <c r="K227" s="5" t="s">
        <v>40</v>
      </c>
      <c r="L227" s="5" t="s">
        <v>40</v>
      </c>
      <c r="M227" s="5">
        <v>192050.38996709208</v>
      </c>
      <c r="N227" s="5">
        <v>252450.36166536447</v>
      </c>
    </row>
    <row r="228" spans="2:14" x14ac:dyDescent="0.35">
      <c r="B228" s="4" t="s">
        <v>47</v>
      </c>
      <c r="C228" s="5"/>
      <c r="D228" s="5"/>
      <c r="E228" s="5"/>
      <c r="F228" s="5"/>
      <c r="G228" s="5"/>
      <c r="H228" s="5"/>
      <c r="I228" s="5"/>
      <c r="J228" s="5"/>
      <c r="K228" s="5"/>
      <c r="L228" s="5"/>
      <c r="M228" s="5"/>
      <c r="N228" s="5"/>
    </row>
    <row r="229" spans="2:14" x14ac:dyDescent="0.35">
      <c r="B229" s="4" t="s">
        <v>53</v>
      </c>
      <c r="C229" s="5"/>
      <c r="D229" s="5"/>
      <c r="E229" s="5"/>
      <c r="F229" s="5"/>
      <c r="G229" s="5"/>
      <c r="H229" s="5"/>
      <c r="I229" s="5"/>
      <c r="J229" s="5"/>
      <c r="K229" s="5"/>
      <c r="L229" s="5"/>
      <c r="M229" s="5"/>
      <c r="N229" s="5"/>
    </row>
    <row r="230" spans="2:14" x14ac:dyDescent="0.35">
      <c r="B230" s="4" t="s">
        <v>45</v>
      </c>
      <c r="C230" s="5">
        <v>559</v>
      </c>
      <c r="D230" s="5">
        <v>824</v>
      </c>
      <c r="E230" s="5">
        <v>1534</v>
      </c>
      <c r="F230" s="5">
        <v>1541</v>
      </c>
      <c r="G230" s="5">
        <v>1453</v>
      </c>
      <c r="H230" s="5" t="s">
        <v>40</v>
      </c>
      <c r="I230" s="5" t="s">
        <v>40</v>
      </c>
      <c r="J230" s="5" t="s">
        <v>40</v>
      </c>
      <c r="K230" s="5" t="s">
        <v>40</v>
      </c>
      <c r="L230" s="5" t="s">
        <v>40</v>
      </c>
      <c r="M230" s="5">
        <v>2436.4286577137145</v>
      </c>
      <c r="N230" s="5">
        <v>2736.7095202948512</v>
      </c>
    </row>
    <row r="231" spans="2:14" x14ac:dyDescent="0.35">
      <c r="B231" s="4" t="s">
        <v>47</v>
      </c>
      <c r="C231" s="5"/>
      <c r="D231" s="5"/>
      <c r="E231" s="5"/>
      <c r="F231" s="5"/>
      <c r="G231" s="5"/>
      <c r="H231" s="5"/>
      <c r="I231" s="5"/>
      <c r="J231" s="5"/>
      <c r="K231" s="5"/>
      <c r="L231" s="5"/>
      <c r="M231" s="5"/>
      <c r="N231" s="5"/>
    </row>
    <row r="232" spans="2:14" x14ac:dyDescent="0.35">
      <c r="B232" s="4" t="s">
        <v>54</v>
      </c>
      <c r="C232" s="5"/>
      <c r="D232" s="5"/>
      <c r="E232" s="5"/>
      <c r="F232" s="5"/>
      <c r="G232" s="5"/>
      <c r="H232" s="5"/>
      <c r="I232" s="5"/>
      <c r="J232" s="5"/>
      <c r="K232" s="5"/>
      <c r="L232" s="5"/>
      <c r="M232" s="5"/>
      <c r="N232" s="5"/>
    </row>
    <row r="233" spans="2:14" x14ac:dyDescent="0.35">
      <c r="B233" s="4" t="s">
        <v>47</v>
      </c>
      <c r="C233" s="5"/>
      <c r="D233" s="5"/>
      <c r="E233" s="5"/>
      <c r="F233" s="5"/>
      <c r="G233" s="5"/>
      <c r="H233" s="5"/>
      <c r="I233" s="5"/>
      <c r="J233" s="5"/>
      <c r="K233" s="5"/>
      <c r="L233" s="5"/>
      <c r="M233" s="5"/>
      <c r="N233" s="5"/>
    </row>
    <row r="234" spans="2:14" x14ac:dyDescent="0.35">
      <c r="B234" s="4" t="s">
        <v>55</v>
      </c>
      <c r="C234" s="5"/>
      <c r="D234" s="5"/>
      <c r="E234" s="5"/>
      <c r="F234" s="5"/>
      <c r="G234" s="5"/>
      <c r="H234" s="5"/>
      <c r="I234" s="5"/>
      <c r="J234" s="5"/>
      <c r="K234" s="5"/>
      <c r="L234" s="5"/>
      <c r="M234" s="5"/>
      <c r="N234" s="5"/>
    </row>
    <row r="235" spans="2:14" x14ac:dyDescent="0.35">
      <c r="B235" s="4" t="s">
        <v>56</v>
      </c>
      <c r="C235" s="5">
        <v>9227</v>
      </c>
      <c r="D235" s="5">
        <v>7282</v>
      </c>
      <c r="E235" s="5">
        <v>8191</v>
      </c>
      <c r="F235" s="5">
        <v>13277</v>
      </c>
      <c r="G235" s="5">
        <v>13775</v>
      </c>
      <c r="H235" s="5">
        <v>18975</v>
      </c>
      <c r="I235" s="5">
        <v>22473</v>
      </c>
      <c r="J235" s="5">
        <v>26196</v>
      </c>
      <c r="K235" s="5">
        <v>29600</v>
      </c>
      <c r="L235" s="5">
        <v>36000</v>
      </c>
      <c r="M235" s="5" t="s">
        <v>40</v>
      </c>
      <c r="N235" s="5" t="s">
        <v>40</v>
      </c>
    </row>
    <row r="236" spans="2:14" x14ac:dyDescent="0.35">
      <c r="B236" s="4" t="s">
        <v>47</v>
      </c>
      <c r="C236" s="5"/>
      <c r="D236" s="5"/>
      <c r="E236" s="5"/>
      <c r="F236" s="5"/>
      <c r="G236" s="5"/>
      <c r="H236" s="5"/>
      <c r="I236" s="5"/>
      <c r="J236" s="5"/>
      <c r="K236" s="5"/>
      <c r="L236" s="5"/>
      <c r="M236" s="5"/>
      <c r="N236" s="5"/>
    </row>
    <row r="237" spans="2:14" ht="29" x14ac:dyDescent="0.35">
      <c r="B237" s="4" t="s">
        <v>57</v>
      </c>
      <c r="C237" s="5"/>
      <c r="D237" s="5"/>
      <c r="E237" s="5"/>
      <c r="F237" s="5"/>
      <c r="G237" s="5"/>
      <c r="H237" s="5"/>
      <c r="I237" s="5"/>
      <c r="J237" s="5"/>
      <c r="K237" s="5"/>
      <c r="L237" s="5"/>
      <c r="M237" s="5"/>
      <c r="N237" s="5"/>
    </row>
    <row r="238" spans="2:14" x14ac:dyDescent="0.35">
      <c r="B238" s="4" t="s">
        <v>58</v>
      </c>
      <c r="C238" s="5">
        <v>37.396207584830336</v>
      </c>
      <c r="D238" s="5">
        <v>43.511432706222863</v>
      </c>
      <c r="E238" s="5">
        <v>47.401688284949557</v>
      </c>
      <c r="F238" s="5">
        <v>44.241720723796519</v>
      </c>
      <c r="G238" s="5">
        <v>55.243451181535072</v>
      </c>
      <c r="H238" s="5">
        <v>54.042518740629689</v>
      </c>
      <c r="I238" s="5">
        <v>62.889202645463328</v>
      </c>
      <c r="J238" s="5">
        <v>51.64336027285534</v>
      </c>
      <c r="K238" s="5">
        <v>59.742556055283806</v>
      </c>
      <c r="L238" s="5">
        <v>64.336038376361145</v>
      </c>
      <c r="M238" s="5">
        <v>48.834278368169741</v>
      </c>
      <c r="N238" s="5">
        <v>47.229946715938361</v>
      </c>
    </row>
    <row r="239" spans="2:14" x14ac:dyDescent="0.35">
      <c r="B239" s="4" t="s">
        <v>59</v>
      </c>
      <c r="C239" s="5">
        <v>70.522055479763523</v>
      </c>
      <c r="D239" s="5">
        <v>101.51598173515981</v>
      </c>
      <c r="E239" s="5">
        <v>74.446043165467628</v>
      </c>
      <c r="F239" s="5">
        <v>126.13861386138613</v>
      </c>
      <c r="G239" s="5">
        <v>85.868915662650593</v>
      </c>
      <c r="H239" s="5">
        <v>107.89074693422519</v>
      </c>
      <c r="I239" s="5">
        <v>100.45767560122893</v>
      </c>
      <c r="J239" s="5">
        <v>161.63504906180066</v>
      </c>
      <c r="K239" s="5">
        <v>115.67583177907467</v>
      </c>
      <c r="L239" s="5">
        <v>112.41520879928919</v>
      </c>
      <c r="M239" s="5">
        <v>75.020707367460133</v>
      </c>
      <c r="N239" s="5">
        <v>79.264668504286504</v>
      </c>
    </row>
    <row r="240" spans="2:14" x14ac:dyDescent="0.35">
      <c r="B240" s="4" t="s">
        <v>47</v>
      </c>
      <c r="C240" s="5"/>
      <c r="D240" s="5"/>
      <c r="E240" s="5"/>
      <c r="F240" s="5"/>
      <c r="G240" s="5"/>
      <c r="H240" s="5"/>
      <c r="I240" s="5"/>
      <c r="J240" s="5"/>
      <c r="K240" s="5"/>
      <c r="L240" s="5"/>
      <c r="M240" s="5"/>
      <c r="N240" s="5"/>
    </row>
    <row r="241" spans="1:14" x14ac:dyDescent="0.35">
      <c r="B241" s="4" t="s">
        <v>60</v>
      </c>
      <c r="C241" s="5"/>
      <c r="D241" s="5"/>
      <c r="E241" s="5"/>
      <c r="F241" s="5"/>
      <c r="G241" s="5"/>
      <c r="H241" s="5"/>
      <c r="I241" s="5"/>
      <c r="J241" s="5"/>
      <c r="K241" s="5"/>
      <c r="L241" s="5"/>
      <c r="M241" s="5"/>
      <c r="N241" s="5"/>
    </row>
    <row r="242" spans="1:14" x14ac:dyDescent="0.35">
      <c r="B242" s="4" t="s">
        <v>20</v>
      </c>
      <c r="C242" s="5"/>
      <c r="D242" s="5"/>
      <c r="E242" s="5"/>
      <c r="F242" s="5"/>
      <c r="G242" s="5"/>
      <c r="H242" s="5"/>
      <c r="I242" s="5"/>
      <c r="J242" s="5"/>
      <c r="K242" s="5"/>
      <c r="L242" s="5"/>
      <c r="M242" s="5"/>
      <c r="N242" s="5"/>
    </row>
    <row r="243" spans="1:14" x14ac:dyDescent="0.35">
      <c r="B243" s="4" t="s">
        <v>61</v>
      </c>
      <c r="C243" s="5">
        <v>643</v>
      </c>
      <c r="D243" s="5">
        <v>904</v>
      </c>
      <c r="E243" s="5">
        <v>1274</v>
      </c>
      <c r="F243" s="5">
        <v>1506</v>
      </c>
      <c r="G243" s="5">
        <v>886</v>
      </c>
      <c r="H243" s="5">
        <v>3214</v>
      </c>
      <c r="I243" s="5">
        <v>4349</v>
      </c>
      <c r="J243" s="5">
        <v>8292</v>
      </c>
      <c r="K243" s="5">
        <v>26966</v>
      </c>
      <c r="L243" s="5">
        <v>61257</v>
      </c>
      <c r="M243" s="5">
        <v>92153.859462260079</v>
      </c>
      <c r="N243" s="5">
        <v>122485.34606264984</v>
      </c>
    </row>
    <row r="244" spans="1:14" x14ac:dyDescent="0.35">
      <c r="B244" s="4" t="s">
        <v>62</v>
      </c>
      <c r="C244" s="5">
        <v>1912</v>
      </c>
      <c r="D244" s="5">
        <v>2546</v>
      </c>
      <c r="E244" s="5">
        <v>2991</v>
      </c>
      <c r="F244" s="5">
        <v>3360</v>
      </c>
      <c r="G244" s="5">
        <v>3025</v>
      </c>
      <c r="H244" s="5">
        <v>4531</v>
      </c>
      <c r="I244" s="5">
        <v>8544</v>
      </c>
      <c r="J244" s="5">
        <v>6986</v>
      </c>
      <c r="K244" s="5">
        <v>13405</v>
      </c>
      <c r="L244" s="5">
        <v>20573</v>
      </c>
      <c r="M244" s="5">
        <v>28822.935026079256</v>
      </c>
      <c r="N244" s="5">
        <v>37740.167634319281</v>
      </c>
    </row>
    <row r="245" spans="1:14" x14ac:dyDescent="0.35">
      <c r="B245" s="4" t="s">
        <v>63</v>
      </c>
      <c r="C245" s="5">
        <v>806</v>
      </c>
      <c r="D245" s="5">
        <v>1305</v>
      </c>
      <c r="E245" s="5">
        <v>1896</v>
      </c>
      <c r="F245" s="5">
        <v>2801</v>
      </c>
      <c r="G245" s="5">
        <v>2731</v>
      </c>
      <c r="H245" s="5">
        <v>3886</v>
      </c>
      <c r="I245" s="5">
        <v>7111</v>
      </c>
      <c r="J245" s="5">
        <v>5785</v>
      </c>
      <c r="K245" s="5">
        <v>10306</v>
      </c>
      <c r="L245" s="5">
        <v>17108</v>
      </c>
      <c r="M245" s="5">
        <v>24417.986136864532</v>
      </c>
      <c r="N245" s="5">
        <v>42580.130097630841</v>
      </c>
    </row>
    <row r="246" spans="1:14" x14ac:dyDescent="0.35">
      <c r="B246" s="4" t="s">
        <v>64</v>
      </c>
      <c r="C246" s="5" t="s">
        <v>40</v>
      </c>
      <c r="D246" s="5" t="s">
        <v>40</v>
      </c>
      <c r="E246" s="5" t="s">
        <v>40</v>
      </c>
      <c r="F246" s="5" t="s">
        <v>40</v>
      </c>
      <c r="G246" s="5" t="s">
        <v>40</v>
      </c>
      <c r="H246" s="5" t="s">
        <v>40</v>
      </c>
      <c r="I246" s="5" t="s">
        <v>40</v>
      </c>
      <c r="J246" s="5" t="s">
        <v>40</v>
      </c>
      <c r="K246" s="5" t="s">
        <v>40</v>
      </c>
      <c r="L246" s="5">
        <v>23684</v>
      </c>
      <c r="M246" s="5">
        <v>37239.368999999999</v>
      </c>
      <c r="N246" s="5">
        <v>44446.057950000002</v>
      </c>
    </row>
    <row r="247" spans="1:14" x14ac:dyDescent="0.35">
      <c r="B247" s="4" t="s">
        <v>65</v>
      </c>
      <c r="C247" s="5" t="s">
        <v>40</v>
      </c>
      <c r="D247" s="5" t="s">
        <v>40</v>
      </c>
      <c r="E247" s="5" t="s">
        <v>40</v>
      </c>
      <c r="F247" s="5" t="s">
        <v>40</v>
      </c>
      <c r="G247" s="5" t="s">
        <v>40</v>
      </c>
      <c r="H247" s="5" t="s">
        <v>40</v>
      </c>
      <c r="I247" s="5" t="s">
        <v>40</v>
      </c>
      <c r="J247" s="5" t="s">
        <v>40</v>
      </c>
      <c r="K247" s="5" t="s">
        <v>40</v>
      </c>
      <c r="L247" s="5">
        <v>7875</v>
      </c>
      <c r="M247" s="5" t="s">
        <v>40</v>
      </c>
      <c r="N247" s="5" t="s">
        <v>40</v>
      </c>
    </row>
    <row r="249" spans="1:14" x14ac:dyDescent="0.35">
      <c r="A249" t="s">
        <v>17</v>
      </c>
      <c r="B249" s="30" t="s">
        <v>238</v>
      </c>
      <c r="C249" s="31">
        <v>57530</v>
      </c>
      <c r="D249" s="31">
        <v>117260</v>
      </c>
      <c r="E249" s="31">
        <v>81430</v>
      </c>
      <c r="F249" s="31">
        <v>144000</v>
      </c>
      <c r="G249" s="31">
        <v>323240</v>
      </c>
      <c r="H249" s="31">
        <v>735270</v>
      </c>
      <c r="I249" s="31">
        <v>364180</v>
      </c>
      <c r="J249" s="31">
        <v>1223000</v>
      </c>
      <c r="K249" s="31">
        <v>3355000</v>
      </c>
      <c r="L249" s="31">
        <v>3525000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DuPont Analysis</vt:lpstr>
      <vt:lpstr>Altman Z Score</vt:lpstr>
      <vt:lpstr>Data&gt;</vt:lpstr>
      <vt:lpstr>Data Sheet</vt:lpstr>
      <vt:lpstr>'Altman Z Score'!Print_Area</vt:lpstr>
      <vt:lpstr>'DuPont Analysis'!Print_Area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Shivansh Dhaka</dc:creator>
  <cp:lastModifiedBy>Shivansh Dhaka</cp:lastModifiedBy>
  <cp:lastPrinted>2025-06-17T16:17:20Z</cp:lastPrinted>
  <dcterms:created xsi:type="dcterms:W3CDTF">2025-06-16T18:33:41Z</dcterms:created>
  <dcterms:modified xsi:type="dcterms:W3CDTF">2025-06-17T16:17:41Z</dcterms:modified>
</cp:coreProperties>
</file>