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3.xml" ContentType="application/vnd.openxmlformats-officedocument.drawing+xml"/>
  <Override PartName="/xl/tables/table1.xml" ContentType="application/vnd.openxmlformats-officedocument.spreadsheetml.table+xml"/>
  <Override PartName="/xl/charts/chart3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4.xml" ContentType="application/vnd.openxmlformats-officedocument.drawing+xml"/>
  <Override PartName="/xl/tables/table2.xml" ContentType="application/vnd.openxmlformats-officedocument.spreadsheetml.table+xml"/>
  <Override PartName="/xl/charts/chart3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Results\"/>
    </mc:Choice>
  </mc:AlternateContent>
  <bookViews>
    <workbookView xWindow="360" yWindow="50" windowWidth="9560" windowHeight="4950" activeTab="2"/>
  </bookViews>
  <sheets>
    <sheet name="IP_linksErrorFree" sheetId="1" r:id="rId1"/>
    <sheet name="MPLS_Demands" sheetId="2" r:id="rId2"/>
    <sheet name="Shut-off lambda" sheetId="4" r:id="rId3"/>
    <sheet name="Multiple-path Reroute" sheetId="14" r:id="rId4"/>
    <sheet name="Selective 0&lt;alpha&lt;1" sheetId="15" r:id="rId5"/>
    <sheet name="BDF" sheetId="5" r:id="rId6"/>
    <sheet name="SDF" sheetId="6" r:id="rId7"/>
    <sheet name="Single-hop Reroute" sheetId="8" r:id="rId8"/>
    <sheet name="NoRerouting" sheetId="9" r:id="rId9"/>
    <sheet name="ES-EP" sheetId="10" r:id="rId10"/>
    <sheet name="US-EP" sheetId="11" r:id="rId11"/>
    <sheet name="US-UP" sheetId="12" r:id="rId12"/>
    <sheet name="US" sheetId="13" r:id="rId13"/>
    <sheet name="FlowThinning" sheetId="16" r:id="rId14"/>
    <sheet name="AffineFlowThinning" sheetId="19" r:id="rId15"/>
    <sheet name="conclusion" sheetId="7" r:id="rId16"/>
  </sheets>
  <calcPr calcId="162913"/>
</workbook>
</file>

<file path=xl/calcChain.xml><?xml version="1.0" encoding="utf-8"?>
<calcChain xmlns="http://schemas.openxmlformats.org/spreadsheetml/2006/main">
  <c r="U4" i="4" l="1"/>
  <c r="B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33" i="19" s="1"/>
  <c r="D5" i="19"/>
  <c r="D4" i="19"/>
  <c r="D3" i="19"/>
  <c r="D2" i="19"/>
  <c r="W31" i="8" l="1"/>
  <c r="W30" i="8"/>
  <c r="Q40" i="19"/>
  <c r="P40" i="19"/>
  <c r="O40" i="19"/>
  <c r="Q39" i="19"/>
  <c r="P39" i="19"/>
  <c r="O39" i="19"/>
  <c r="N39" i="19"/>
  <c r="M39" i="19"/>
  <c r="R39" i="19" s="1"/>
  <c r="Q38" i="19"/>
  <c r="P38" i="19"/>
  <c r="O38" i="19"/>
  <c r="N38" i="19"/>
  <c r="N40" i="19" s="1"/>
  <c r="M38" i="19"/>
  <c r="M40" i="19" s="1"/>
  <c r="R40" i="19" s="1"/>
  <c r="R37" i="19"/>
  <c r="R36" i="19"/>
  <c r="R35" i="19"/>
  <c r="R34" i="19"/>
  <c r="R33" i="19"/>
  <c r="R32" i="19"/>
  <c r="R31" i="19"/>
  <c r="R30" i="19"/>
  <c r="R29" i="19"/>
  <c r="R28" i="19"/>
  <c r="R27" i="19"/>
  <c r="R38" i="19" s="1"/>
  <c r="R26" i="19"/>
  <c r="H27" i="19"/>
  <c r="H26" i="19"/>
  <c r="H25" i="19"/>
  <c r="H24" i="19"/>
  <c r="H10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11" i="19"/>
  <c r="H6" i="19"/>
  <c r="H7" i="19"/>
  <c r="H8" i="19"/>
  <c r="H9" i="19"/>
  <c r="H5" i="19"/>
  <c r="S27" i="5"/>
  <c r="R37" i="5"/>
  <c r="R36" i="5"/>
  <c r="H28" i="19" l="1"/>
  <c r="S20" i="16" l="1"/>
  <c r="S22" i="16" s="1"/>
  <c r="R20" i="16"/>
  <c r="R21" i="16" s="1"/>
  <c r="Q20" i="16"/>
  <c r="Q21" i="16" s="1"/>
  <c r="P20" i="16"/>
  <c r="P21" i="16" s="1"/>
  <c r="O20" i="16"/>
  <c r="O21" i="16" s="1"/>
  <c r="T19" i="16"/>
  <c r="T18" i="16"/>
  <c r="T17" i="16"/>
  <c r="T16" i="16"/>
  <c r="T15" i="16"/>
  <c r="T14" i="16"/>
  <c r="T13" i="16"/>
  <c r="T12" i="16"/>
  <c r="T11" i="16"/>
  <c r="T10" i="16"/>
  <c r="T9" i="16"/>
  <c r="T8" i="16"/>
  <c r="J12" i="16"/>
  <c r="J13" i="16" s="1"/>
  <c r="K10" i="16"/>
  <c r="K9" i="16"/>
  <c r="B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33" i="16" s="1"/>
  <c r="P22" i="16" l="1"/>
  <c r="T20" i="16"/>
  <c r="O22" i="16"/>
  <c r="S21" i="16"/>
  <c r="T21" i="16" s="1"/>
  <c r="R22" i="16"/>
  <c r="Q22" i="16"/>
  <c r="T22" i="16" l="1"/>
  <c r="E57" i="15"/>
  <c r="N56" i="15"/>
  <c r="L56" i="15"/>
  <c r="O56" i="15" s="1"/>
  <c r="H56" i="15"/>
  <c r="N55" i="15"/>
  <c r="L55" i="15"/>
  <c r="O55" i="15" s="1"/>
  <c r="H55" i="15"/>
  <c r="N54" i="15"/>
  <c r="L54" i="15"/>
  <c r="O54" i="15" s="1"/>
  <c r="H54" i="15"/>
  <c r="N53" i="15"/>
  <c r="L53" i="15"/>
  <c r="O53" i="15" s="1"/>
  <c r="H53" i="15"/>
  <c r="N52" i="15"/>
  <c r="L52" i="15"/>
  <c r="O52" i="15" s="1"/>
  <c r="H52" i="15"/>
  <c r="N51" i="15"/>
  <c r="L51" i="15"/>
  <c r="O51" i="15" s="1"/>
  <c r="H51" i="15"/>
  <c r="N50" i="15"/>
  <c r="L50" i="15"/>
  <c r="O50" i="15" s="1"/>
  <c r="H50" i="15"/>
  <c r="N49" i="15"/>
  <c r="L49" i="15"/>
  <c r="O49" i="15" s="1"/>
  <c r="H49" i="15"/>
  <c r="N48" i="15"/>
  <c r="L48" i="15"/>
  <c r="O48" i="15" s="1"/>
  <c r="H48" i="15"/>
  <c r="N47" i="15"/>
  <c r="L47" i="15"/>
  <c r="O47" i="15" s="1"/>
  <c r="H47" i="15"/>
  <c r="N46" i="15"/>
  <c r="L46" i="15"/>
  <c r="O46" i="15" s="1"/>
  <c r="H46" i="15"/>
  <c r="N45" i="15"/>
  <c r="L45" i="15"/>
  <c r="O45" i="15" s="1"/>
  <c r="H45" i="15"/>
  <c r="AC44" i="15"/>
  <c r="AC46" i="15" s="1"/>
  <c r="AB44" i="15"/>
  <c r="AB46" i="15" s="1"/>
  <c r="AA44" i="15"/>
  <c r="AA46" i="15" s="1"/>
  <c r="Z44" i="15"/>
  <c r="Z45" i="15" s="1"/>
  <c r="Y44" i="15"/>
  <c r="Y46" i="15" s="1"/>
  <c r="N44" i="15"/>
  <c r="L44" i="15"/>
  <c r="O44" i="15" s="1"/>
  <c r="H44" i="15"/>
  <c r="AD43" i="15"/>
  <c r="N43" i="15"/>
  <c r="L43" i="15"/>
  <c r="O43" i="15" s="1"/>
  <c r="H43" i="15"/>
  <c r="AD42" i="15"/>
  <c r="O42" i="15"/>
  <c r="N42" i="15"/>
  <c r="L42" i="15"/>
  <c r="H42" i="15"/>
  <c r="AD41" i="15"/>
  <c r="N41" i="15"/>
  <c r="L41" i="15"/>
  <c r="O41" i="15" s="1"/>
  <c r="H41" i="15"/>
  <c r="AD40" i="15"/>
  <c r="P40" i="15"/>
  <c r="N40" i="15"/>
  <c r="L40" i="15"/>
  <c r="O40" i="15" s="1"/>
  <c r="H40" i="15"/>
  <c r="AD39" i="15"/>
  <c r="U39" i="15"/>
  <c r="P39" i="15"/>
  <c r="N39" i="15"/>
  <c r="L39" i="15"/>
  <c r="O39" i="15" s="1"/>
  <c r="H39" i="15"/>
  <c r="AD38" i="15"/>
  <c r="U38" i="15"/>
  <c r="P38" i="15"/>
  <c r="N38" i="15"/>
  <c r="L38" i="15"/>
  <c r="O38" i="15" s="1"/>
  <c r="H38" i="15"/>
  <c r="AD37" i="15"/>
  <c r="V37" i="15"/>
  <c r="N37" i="15"/>
  <c r="L37" i="15"/>
  <c r="O37" i="15" s="1"/>
  <c r="H37" i="15"/>
  <c r="AD36" i="15"/>
  <c r="V36" i="15"/>
  <c r="N36" i="15"/>
  <c r="L36" i="15"/>
  <c r="O36" i="15" s="1"/>
  <c r="H36" i="15"/>
  <c r="AD35" i="15"/>
  <c r="V35" i="15"/>
  <c r="N35" i="15"/>
  <c r="L35" i="15"/>
  <c r="O35" i="15" s="1"/>
  <c r="H35" i="15"/>
  <c r="AD34" i="15"/>
  <c r="V34" i="15"/>
  <c r="N34" i="15"/>
  <c r="L34" i="15"/>
  <c r="O34" i="15" s="1"/>
  <c r="H34" i="15"/>
  <c r="AD33" i="15"/>
  <c r="N33" i="15"/>
  <c r="L33" i="15"/>
  <c r="O33" i="15" s="1"/>
  <c r="H33" i="15"/>
  <c r="AD32" i="15"/>
  <c r="P32" i="15"/>
  <c r="O32" i="15"/>
  <c r="N32" i="15"/>
  <c r="L32" i="15"/>
  <c r="H32" i="15"/>
  <c r="P31" i="15"/>
  <c r="N31" i="15"/>
  <c r="L31" i="15"/>
  <c r="O31" i="15" s="1"/>
  <c r="H31" i="15"/>
  <c r="P30" i="15"/>
  <c r="N30" i="15"/>
  <c r="L30" i="15"/>
  <c r="O30" i="15" s="1"/>
  <c r="H30" i="15"/>
  <c r="N29" i="15"/>
  <c r="L29" i="15"/>
  <c r="O29" i="15" s="1"/>
  <c r="H29" i="15"/>
  <c r="P28" i="15"/>
  <c r="N28" i="15"/>
  <c r="L28" i="15"/>
  <c r="O28" i="15" s="1"/>
  <c r="H28" i="15"/>
  <c r="N27" i="15"/>
  <c r="L27" i="15"/>
  <c r="O27" i="15" s="1"/>
  <c r="H27" i="15"/>
  <c r="P26" i="15"/>
  <c r="N26" i="15"/>
  <c r="L26" i="15"/>
  <c r="O26" i="15" s="1"/>
  <c r="H26" i="15"/>
  <c r="P24" i="15"/>
  <c r="N24" i="15"/>
  <c r="L24" i="15"/>
  <c r="O24" i="15" s="1"/>
  <c r="H24" i="15"/>
  <c r="P23" i="15"/>
  <c r="N23" i="15"/>
  <c r="L23" i="15"/>
  <c r="O23" i="15" s="1"/>
  <c r="H23" i="15"/>
  <c r="N22" i="15"/>
  <c r="L22" i="15"/>
  <c r="O22" i="15" s="1"/>
  <c r="H22" i="15"/>
  <c r="P21" i="15"/>
  <c r="N21" i="15"/>
  <c r="L21" i="15"/>
  <c r="O21" i="15" s="1"/>
  <c r="H21" i="15"/>
  <c r="P20" i="15"/>
  <c r="N20" i="15"/>
  <c r="L20" i="15"/>
  <c r="O20" i="15" s="1"/>
  <c r="H20" i="15"/>
  <c r="O19" i="15"/>
  <c r="N19" i="15"/>
  <c r="L19" i="15"/>
  <c r="H19" i="15"/>
  <c r="N18" i="15"/>
  <c r="L18" i="15"/>
  <c r="O18" i="15" s="1"/>
  <c r="H18" i="15"/>
  <c r="N17" i="15"/>
  <c r="L17" i="15"/>
  <c r="O17" i="15" s="1"/>
  <c r="H17" i="15"/>
  <c r="P16" i="15"/>
  <c r="N16" i="15"/>
  <c r="L16" i="15"/>
  <c r="O16" i="15" s="1"/>
  <c r="H16" i="15"/>
  <c r="N15" i="15"/>
  <c r="L15" i="15"/>
  <c r="O15" i="15" s="1"/>
  <c r="H15" i="15"/>
  <c r="P13" i="15"/>
  <c r="N13" i="15"/>
  <c r="L13" i="15"/>
  <c r="O13" i="15" s="1"/>
  <c r="H13" i="15"/>
  <c r="N12" i="15"/>
  <c r="L12" i="15"/>
  <c r="O12" i="15" s="1"/>
  <c r="H12" i="15"/>
  <c r="N11" i="15"/>
  <c r="L11" i="15"/>
  <c r="O11" i="15" s="1"/>
  <c r="H11" i="15"/>
  <c r="P10" i="15"/>
  <c r="N10" i="15"/>
  <c r="L10" i="15"/>
  <c r="O10" i="15" s="1"/>
  <c r="H10" i="15"/>
  <c r="P9" i="15"/>
  <c r="N9" i="15"/>
  <c r="L9" i="15"/>
  <c r="O9" i="15" s="1"/>
  <c r="H9" i="15"/>
  <c r="N8" i="15"/>
  <c r="L8" i="15"/>
  <c r="O8" i="15" s="1"/>
  <c r="H8" i="15"/>
  <c r="P7" i="15"/>
  <c r="N7" i="15"/>
  <c r="L7" i="15"/>
  <c r="O7" i="15" s="1"/>
  <c r="H7" i="15"/>
  <c r="N6" i="15"/>
  <c r="L6" i="15"/>
  <c r="O6" i="15" s="1"/>
  <c r="H6" i="15"/>
  <c r="N5" i="15"/>
  <c r="L5" i="15"/>
  <c r="O5" i="15" s="1"/>
  <c r="H5" i="15"/>
  <c r="P4" i="15"/>
  <c r="N4" i="15"/>
  <c r="L4" i="15"/>
  <c r="O4" i="15" s="1"/>
  <c r="H4" i="15"/>
  <c r="P3" i="15"/>
  <c r="N3" i="15"/>
  <c r="L3" i="15"/>
  <c r="O3" i="15" s="1"/>
  <c r="H3" i="15"/>
  <c r="AB63" i="14"/>
  <c r="AB65" i="14" s="1"/>
  <c r="AA63" i="14"/>
  <c r="AA64" i="14" s="1"/>
  <c r="Z63" i="14"/>
  <c r="Z64" i="14" s="1"/>
  <c r="Y63" i="14"/>
  <c r="Y65" i="14" s="1"/>
  <c r="X63" i="14"/>
  <c r="X65" i="14" s="1"/>
  <c r="AC62" i="14"/>
  <c r="AC61" i="14"/>
  <c r="AC60" i="14"/>
  <c r="AC59" i="14"/>
  <c r="AC58" i="14"/>
  <c r="AC57" i="14"/>
  <c r="E57" i="14"/>
  <c r="AC56" i="14"/>
  <c r="N56" i="14"/>
  <c r="L56" i="14"/>
  <c r="O56" i="14" s="1"/>
  <c r="H56" i="14"/>
  <c r="AC55" i="14"/>
  <c r="N55" i="14"/>
  <c r="L55" i="14"/>
  <c r="O55" i="14" s="1"/>
  <c r="H55" i="14"/>
  <c r="AC54" i="14"/>
  <c r="N54" i="14"/>
  <c r="L54" i="14"/>
  <c r="O54" i="14" s="1"/>
  <c r="H54" i="14"/>
  <c r="AC53" i="14"/>
  <c r="N53" i="14"/>
  <c r="L53" i="14"/>
  <c r="O53" i="14" s="1"/>
  <c r="H53" i="14"/>
  <c r="AC52" i="14"/>
  <c r="N52" i="14"/>
  <c r="L52" i="14"/>
  <c r="O52" i="14" s="1"/>
  <c r="H52" i="14"/>
  <c r="AC51" i="14"/>
  <c r="N51" i="14"/>
  <c r="L51" i="14"/>
  <c r="O51" i="14" s="1"/>
  <c r="H51" i="14"/>
  <c r="T50" i="14"/>
  <c r="T51" i="14" s="1"/>
  <c r="O50" i="14"/>
  <c r="N50" i="14"/>
  <c r="L50" i="14"/>
  <c r="H50" i="14"/>
  <c r="U49" i="14"/>
  <c r="N49" i="14"/>
  <c r="L49" i="14"/>
  <c r="O49" i="14" s="1"/>
  <c r="H49" i="14"/>
  <c r="U48" i="14"/>
  <c r="N48" i="14"/>
  <c r="L48" i="14"/>
  <c r="O48" i="14" s="1"/>
  <c r="H48" i="14"/>
  <c r="U47" i="14"/>
  <c r="N47" i="14"/>
  <c r="L47" i="14"/>
  <c r="O47" i="14" s="1"/>
  <c r="H47" i="14"/>
  <c r="N46" i="14"/>
  <c r="L46" i="14"/>
  <c r="O46" i="14" s="1"/>
  <c r="H46" i="14"/>
  <c r="O45" i="14"/>
  <c r="N45" i="14"/>
  <c r="L45" i="14"/>
  <c r="H45" i="14"/>
  <c r="N44" i="14"/>
  <c r="L44" i="14"/>
  <c r="O44" i="14" s="1"/>
  <c r="H44" i="14"/>
  <c r="N43" i="14"/>
  <c r="L43" i="14"/>
  <c r="O43" i="14" s="1"/>
  <c r="H43" i="14"/>
  <c r="N42" i="14"/>
  <c r="L42" i="14"/>
  <c r="O42" i="14" s="1"/>
  <c r="H42" i="14"/>
  <c r="N41" i="14"/>
  <c r="L41" i="14"/>
  <c r="O41" i="14" s="1"/>
  <c r="H41" i="14"/>
  <c r="N40" i="14"/>
  <c r="L40" i="14"/>
  <c r="O40" i="14" s="1"/>
  <c r="H40" i="14"/>
  <c r="N39" i="14"/>
  <c r="L39" i="14"/>
  <c r="O39" i="14" s="1"/>
  <c r="H39" i="14"/>
  <c r="N38" i="14"/>
  <c r="L38" i="14"/>
  <c r="O38" i="14" s="1"/>
  <c r="H38" i="14"/>
  <c r="N37" i="14"/>
  <c r="L37" i="14"/>
  <c r="O37" i="14" s="1"/>
  <c r="H37" i="14"/>
  <c r="N36" i="14"/>
  <c r="L36" i="14"/>
  <c r="O36" i="14" s="1"/>
  <c r="H36" i="14"/>
  <c r="N35" i="14"/>
  <c r="L35" i="14"/>
  <c r="O35" i="14" s="1"/>
  <c r="H35" i="14"/>
  <c r="O34" i="14"/>
  <c r="N34" i="14"/>
  <c r="L34" i="14"/>
  <c r="H34" i="14"/>
  <c r="N33" i="14"/>
  <c r="L33" i="14"/>
  <c r="O33" i="14" s="1"/>
  <c r="H33" i="14"/>
  <c r="N32" i="14"/>
  <c r="L32" i="14"/>
  <c r="O32" i="14" s="1"/>
  <c r="H32" i="14"/>
  <c r="O31" i="14"/>
  <c r="N31" i="14"/>
  <c r="L31" i="14"/>
  <c r="H31" i="14"/>
  <c r="N30" i="14"/>
  <c r="L30" i="14"/>
  <c r="O30" i="14" s="1"/>
  <c r="H30" i="14"/>
  <c r="O29" i="14"/>
  <c r="N29" i="14"/>
  <c r="L29" i="14"/>
  <c r="H29" i="14"/>
  <c r="N28" i="14"/>
  <c r="L28" i="14"/>
  <c r="O28" i="14" s="1"/>
  <c r="H28" i="14"/>
  <c r="N27" i="14"/>
  <c r="L27" i="14"/>
  <c r="O27" i="14" s="1"/>
  <c r="H27" i="14"/>
  <c r="N26" i="14"/>
  <c r="L26" i="14"/>
  <c r="O26" i="14" s="1"/>
  <c r="H26" i="14"/>
  <c r="N24" i="14"/>
  <c r="L24" i="14"/>
  <c r="O24" i="14" s="1"/>
  <c r="H24" i="14"/>
  <c r="O23" i="14"/>
  <c r="N23" i="14"/>
  <c r="L23" i="14"/>
  <c r="H23" i="14"/>
  <c r="N22" i="14"/>
  <c r="L22" i="14"/>
  <c r="O22" i="14" s="1"/>
  <c r="H22" i="14"/>
  <c r="O21" i="14"/>
  <c r="N21" i="14"/>
  <c r="L21" i="14"/>
  <c r="H21" i="14"/>
  <c r="N20" i="14"/>
  <c r="L20" i="14"/>
  <c r="O20" i="14" s="1"/>
  <c r="H20" i="14"/>
  <c r="O19" i="14"/>
  <c r="N19" i="14"/>
  <c r="L19" i="14"/>
  <c r="H19" i="14"/>
  <c r="N18" i="14"/>
  <c r="L18" i="14"/>
  <c r="O18" i="14" s="1"/>
  <c r="H18" i="14"/>
  <c r="N17" i="14"/>
  <c r="L17" i="14"/>
  <c r="O17" i="14" s="1"/>
  <c r="H17" i="14"/>
  <c r="N16" i="14"/>
  <c r="L16" i="14"/>
  <c r="O16" i="14" s="1"/>
  <c r="H16" i="14"/>
  <c r="N15" i="14"/>
  <c r="L15" i="14"/>
  <c r="O15" i="14" s="1"/>
  <c r="H15" i="14"/>
  <c r="O13" i="14"/>
  <c r="N13" i="14"/>
  <c r="L13" i="14"/>
  <c r="H13" i="14"/>
  <c r="N12" i="14"/>
  <c r="L12" i="14"/>
  <c r="O12" i="14" s="1"/>
  <c r="H12" i="14"/>
  <c r="N11" i="14"/>
  <c r="L11" i="14"/>
  <c r="O11" i="14" s="1"/>
  <c r="H11" i="14"/>
  <c r="N10" i="14"/>
  <c r="L10" i="14"/>
  <c r="O10" i="14" s="1"/>
  <c r="H10" i="14"/>
  <c r="N9" i="14"/>
  <c r="L9" i="14"/>
  <c r="O9" i="14" s="1"/>
  <c r="H9" i="14"/>
  <c r="O8" i="14"/>
  <c r="N8" i="14"/>
  <c r="L8" i="14"/>
  <c r="H8" i="14"/>
  <c r="N7" i="14"/>
  <c r="L7" i="14"/>
  <c r="O7" i="14" s="1"/>
  <c r="H7" i="14"/>
  <c r="N6" i="14"/>
  <c r="L6" i="14"/>
  <c r="O6" i="14" s="1"/>
  <c r="H6" i="14"/>
  <c r="N5" i="14"/>
  <c r="L5" i="14"/>
  <c r="O5" i="14" s="1"/>
  <c r="H5" i="14"/>
  <c r="N4" i="14"/>
  <c r="L4" i="14"/>
  <c r="O4" i="14" s="1"/>
  <c r="H4" i="14"/>
  <c r="N3" i="14"/>
  <c r="L3" i="14"/>
  <c r="O3" i="14" s="1"/>
  <c r="H3" i="14"/>
  <c r="AC45" i="15" l="1"/>
  <c r="Y45" i="15"/>
  <c r="AD44" i="15"/>
  <c r="AA45" i="15"/>
  <c r="AB45" i="15"/>
  <c r="AD45" i="15" s="1"/>
  <c r="Z46" i="15"/>
  <c r="AD46" i="15" s="1"/>
  <c r="X64" i="14"/>
  <c r="AC64" i="14" s="1"/>
  <c r="AC63" i="14"/>
  <c r="Y64" i="14"/>
  <c r="AB64" i="14"/>
  <c r="Z65" i="14"/>
  <c r="AA65" i="14"/>
  <c r="X49" i="4"/>
  <c r="X51" i="4" s="1"/>
  <c r="W49" i="4"/>
  <c r="W51" i="4" s="1"/>
  <c r="V49" i="4"/>
  <c r="V51" i="4" s="1"/>
  <c r="U49" i="4"/>
  <c r="U50" i="4" s="1"/>
  <c r="T49" i="4"/>
  <c r="T51" i="4" s="1"/>
  <c r="Y48" i="4"/>
  <c r="Y47" i="4"/>
  <c r="Y46" i="4"/>
  <c r="Y45" i="4"/>
  <c r="Y44" i="4"/>
  <c r="Y43" i="4"/>
  <c r="Y42" i="4"/>
  <c r="Y41" i="4"/>
  <c r="Y40" i="4"/>
  <c r="Y39" i="4"/>
  <c r="Y38" i="4"/>
  <c r="Y37" i="4"/>
  <c r="V50" i="4" l="1"/>
  <c r="U51" i="4"/>
  <c r="W50" i="4"/>
  <c r="T50" i="4"/>
  <c r="X50" i="4"/>
  <c r="AC65" i="14"/>
  <c r="Y49" i="4"/>
  <c r="E57" i="4"/>
  <c r="Y51" i="4" l="1"/>
  <c r="Y50" i="4"/>
  <c r="N4" i="4"/>
  <c r="N5" i="4"/>
  <c r="N6" i="4"/>
  <c r="N7" i="4"/>
  <c r="N8" i="4"/>
  <c r="N9" i="4"/>
  <c r="N10" i="4"/>
  <c r="N11" i="4"/>
  <c r="N12" i="4"/>
  <c r="N13" i="4"/>
  <c r="N15" i="4"/>
  <c r="N16" i="4"/>
  <c r="N17" i="4"/>
  <c r="N18" i="4"/>
  <c r="N19" i="4"/>
  <c r="N20" i="4"/>
  <c r="N21" i="4"/>
  <c r="N22" i="4"/>
  <c r="N23" i="4"/>
  <c r="N24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3" i="4"/>
  <c r="L56" i="13" l="1"/>
  <c r="M56" i="13" s="1"/>
  <c r="N56" i="13" s="1"/>
  <c r="H56" i="13"/>
  <c r="G56" i="13"/>
  <c r="L55" i="13"/>
  <c r="M55" i="13" s="1"/>
  <c r="N55" i="13" s="1"/>
  <c r="H55" i="13"/>
  <c r="G55" i="13"/>
  <c r="L54" i="13"/>
  <c r="M54" i="13" s="1"/>
  <c r="N54" i="13" s="1"/>
  <c r="H54" i="13"/>
  <c r="G54" i="13"/>
  <c r="M53" i="13"/>
  <c r="N53" i="13" s="1"/>
  <c r="L53" i="13"/>
  <c r="H53" i="13"/>
  <c r="G53" i="13"/>
  <c r="L52" i="13"/>
  <c r="M52" i="13" s="1"/>
  <c r="N52" i="13" s="1"/>
  <c r="H52" i="13"/>
  <c r="G52" i="13"/>
  <c r="L51" i="13"/>
  <c r="M51" i="13" s="1"/>
  <c r="N51" i="13" s="1"/>
  <c r="H51" i="13"/>
  <c r="G51" i="13"/>
  <c r="M50" i="13"/>
  <c r="N50" i="13" s="1"/>
  <c r="L50" i="13"/>
  <c r="H50" i="13"/>
  <c r="G50" i="13"/>
  <c r="L49" i="13"/>
  <c r="M49" i="13" s="1"/>
  <c r="N49" i="13" s="1"/>
  <c r="H49" i="13"/>
  <c r="G49" i="13"/>
  <c r="L48" i="13"/>
  <c r="M48" i="13" s="1"/>
  <c r="N48" i="13" s="1"/>
  <c r="H48" i="13"/>
  <c r="G48" i="13"/>
  <c r="L47" i="13"/>
  <c r="M47" i="13" s="1"/>
  <c r="N47" i="13" s="1"/>
  <c r="H47" i="13"/>
  <c r="G47" i="13"/>
  <c r="L46" i="13"/>
  <c r="M46" i="13" s="1"/>
  <c r="N46" i="13" s="1"/>
  <c r="H46" i="13"/>
  <c r="G46" i="13"/>
  <c r="L45" i="13"/>
  <c r="M45" i="13" s="1"/>
  <c r="N45" i="13" s="1"/>
  <c r="H45" i="13"/>
  <c r="G45" i="13"/>
  <c r="L44" i="13"/>
  <c r="M44" i="13" s="1"/>
  <c r="N44" i="13" s="1"/>
  <c r="H44" i="13"/>
  <c r="G44" i="13"/>
  <c r="L43" i="13"/>
  <c r="M43" i="13" s="1"/>
  <c r="N43" i="13" s="1"/>
  <c r="H43" i="13"/>
  <c r="G43" i="13"/>
  <c r="M42" i="13"/>
  <c r="N42" i="13" s="1"/>
  <c r="L42" i="13"/>
  <c r="H42" i="13"/>
  <c r="G42" i="13"/>
  <c r="L41" i="13"/>
  <c r="M41" i="13" s="1"/>
  <c r="N41" i="13" s="1"/>
  <c r="H41" i="13"/>
  <c r="G41" i="13"/>
  <c r="L40" i="13"/>
  <c r="M40" i="13" s="1"/>
  <c r="N40" i="13" s="1"/>
  <c r="H40" i="13"/>
  <c r="G40" i="13"/>
  <c r="L39" i="13"/>
  <c r="M39" i="13" s="1"/>
  <c r="N39" i="13" s="1"/>
  <c r="H39" i="13"/>
  <c r="G39" i="13"/>
  <c r="M38" i="13"/>
  <c r="N38" i="13" s="1"/>
  <c r="L38" i="13"/>
  <c r="H38" i="13"/>
  <c r="G38" i="13"/>
  <c r="L37" i="13"/>
  <c r="M37" i="13" s="1"/>
  <c r="N37" i="13" s="1"/>
  <c r="H37" i="13"/>
  <c r="G37" i="13"/>
  <c r="L36" i="13"/>
  <c r="M36" i="13" s="1"/>
  <c r="N36" i="13" s="1"/>
  <c r="H36" i="13"/>
  <c r="G36" i="13"/>
  <c r="L35" i="13"/>
  <c r="M35" i="13" s="1"/>
  <c r="N35" i="13" s="1"/>
  <c r="H35" i="13"/>
  <c r="G35" i="13"/>
  <c r="M34" i="13"/>
  <c r="N34" i="13" s="1"/>
  <c r="L34" i="13"/>
  <c r="H34" i="13"/>
  <c r="G34" i="13"/>
  <c r="L33" i="13"/>
  <c r="M33" i="13" s="1"/>
  <c r="N33" i="13" s="1"/>
  <c r="H33" i="13"/>
  <c r="G33" i="13"/>
  <c r="AB32" i="13"/>
  <c r="L32" i="13"/>
  <c r="M32" i="13" s="1"/>
  <c r="N32" i="13" s="1"/>
  <c r="H32" i="13"/>
  <c r="G32" i="13"/>
  <c r="AB31" i="13"/>
  <c r="AB33" i="13" s="1"/>
  <c r="AA31" i="13"/>
  <c r="AA32" i="13" s="1"/>
  <c r="Z31" i="13"/>
  <c r="Z32" i="13" s="1"/>
  <c r="Y31" i="13"/>
  <c r="Y33" i="13" s="1"/>
  <c r="X31" i="13"/>
  <c r="X33" i="13" s="1"/>
  <c r="L31" i="13"/>
  <c r="M31" i="13" s="1"/>
  <c r="N31" i="13" s="1"/>
  <c r="H31" i="13"/>
  <c r="G31" i="13"/>
  <c r="AC30" i="13"/>
  <c r="S30" i="13"/>
  <c r="S31" i="13" s="1"/>
  <c r="L30" i="13"/>
  <c r="M30" i="13" s="1"/>
  <c r="N30" i="13" s="1"/>
  <c r="H30" i="13"/>
  <c r="G30" i="13"/>
  <c r="AC29" i="13"/>
  <c r="L29" i="13"/>
  <c r="M29" i="13" s="1"/>
  <c r="N29" i="13" s="1"/>
  <c r="H29" i="13"/>
  <c r="G29" i="13"/>
  <c r="AC28" i="13"/>
  <c r="T28" i="13"/>
  <c r="L28" i="13"/>
  <c r="M28" i="13" s="1"/>
  <c r="N28" i="13" s="1"/>
  <c r="H28" i="13"/>
  <c r="G28" i="13"/>
  <c r="AC27" i="13"/>
  <c r="T27" i="13"/>
  <c r="L27" i="13"/>
  <c r="M27" i="13" s="1"/>
  <c r="N27" i="13" s="1"/>
  <c r="H27" i="13"/>
  <c r="G27" i="13"/>
  <c r="AC26" i="13"/>
  <c r="L26" i="13"/>
  <c r="M26" i="13" s="1"/>
  <c r="N26" i="13" s="1"/>
  <c r="H26" i="13"/>
  <c r="G26" i="13"/>
  <c r="AC25" i="13"/>
  <c r="AC24" i="13"/>
  <c r="L24" i="13"/>
  <c r="M24" i="13" s="1"/>
  <c r="N24" i="13" s="1"/>
  <c r="H24" i="13"/>
  <c r="G24" i="13"/>
  <c r="AC23" i="13"/>
  <c r="M23" i="13"/>
  <c r="N23" i="13" s="1"/>
  <c r="L23" i="13"/>
  <c r="H23" i="13"/>
  <c r="G23" i="13"/>
  <c r="AC22" i="13"/>
  <c r="L22" i="13"/>
  <c r="M22" i="13" s="1"/>
  <c r="N22" i="13" s="1"/>
  <c r="H22" i="13"/>
  <c r="G22" i="13"/>
  <c r="AC21" i="13"/>
  <c r="M21" i="13"/>
  <c r="N21" i="13" s="1"/>
  <c r="L21" i="13"/>
  <c r="H21" i="13"/>
  <c r="G21" i="13"/>
  <c r="AC20" i="13"/>
  <c r="L20" i="13"/>
  <c r="M20" i="13" s="1"/>
  <c r="N20" i="13" s="1"/>
  <c r="H20" i="13"/>
  <c r="G20" i="13"/>
  <c r="AC19" i="13"/>
  <c r="L19" i="13"/>
  <c r="M19" i="13" s="1"/>
  <c r="N19" i="13" s="1"/>
  <c r="H19" i="13"/>
  <c r="G19" i="13"/>
  <c r="L18" i="13"/>
  <c r="M18" i="13" s="1"/>
  <c r="N18" i="13" s="1"/>
  <c r="H18" i="13"/>
  <c r="G18" i="13"/>
  <c r="L17" i="13"/>
  <c r="M17" i="13" s="1"/>
  <c r="N17" i="13" s="1"/>
  <c r="H17" i="13"/>
  <c r="G17" i="13"/>
  <c r="L16" i="13"/>
  <c r="M16" i="13" s="1"/>
  <c r="N16" i="13" s="1"/>
  <c r="H16" i="13"/>
  <c r="G16" i="13"/>
  <c r="M15" i="13"/>
  <c r="N15" i="13" s="1"/>
  <c r="L15" i="13"/>
  <c r="H15" i="13"/>
  <c r="G15" i="13"/>
  <c r="L13" i="13"/>
  <c r="M13" i="13" s="1"/>
  <c r="N13" i="13" s="1"/>
  <c r="H13" i="13"/>
  <c r="G13" i="13"/>
  <c r="L12" i="13"/>
  <c r="M12" i="13" s="1"/>
  <c r="N12" i="13" s="1"/>
  <c r="H12" i="13"/>
  <c r="G12" i="13"/>
  <c r="L11" i="13"/>
  <c r="M11" i="13" s="1"/>
  <c r="N11" i="13" s="1"/>
  <c r="H11" i="13"/>
  <c r="G11" i="13"/>
  <c r="L10" i="13"/>
  <c r="M10" i="13" s="1"/>
  <c r="H10" i="13"/>
  <c r="G10" i="13"/>
  <c r="M9" i="13"/>
  <c r="N9" i="13" s="1"/>
  <c r="L9" i="13"/>
  <c r="H9" i="13"/>
  <c r="G9" i="13"/>
  <c r="L8" i="13"/>
  <c r="M8" i="13" s="1"/>
  <c r="N8" i="13" s="1"/>
  <c r="H8" i="13"/>
  <c r="G8" i="13"/>
  <c r="L7" i="13"/>
  <c r="M7" i="13" s="1"/>
  <c r="N7" i="13" s="1"/>
  <c r="H7" i="13"/>
  <c r="G7" i="13"/>
  <c r="L6" i="13"/>
  <c r="M6" i="13" s="1"/>
  <c r="N6" i="13" s="1"/>
  <c r="H6" i="13"/>
  <c r="G6" i="13"/>
  <c r="M5" i="13"/>
  <c r="N5" i="13" s="1"/>
  <c r="L5" i="13"/>
  <c r="H5" i="13"/>
  <c r="G5" i="13"/>
  <c r="L4" i="13"/>
  <c r="M4" i="13" s="1"/>
  <c r="N4" i="13" s="1"/>
  <c r="H4" i="13"/>
  <c r="G4" i="13"/>
  <c r="L3" i="13"/>
  <c r="M3" i="13" s="1"/>
  <c r="N3" i="13" s="1"/>
  <c r="H3" i="13"/>
  <c r="G3" i="13"/>
  <c r="S30" i="12"/>
  <c r="L56" i="12"/>
  <c r="M56" i="12" s="1"/>
  <c r="N56" i="12" s="1"/>
  <c r="H56" i="12"/>
  <c r="G56" i="12"/>
  <c r="L55" i="12"/>
  <c r="M55" i="12" s="1"/>
  <c r="N55" i="12" s="1"/>
  <c r="H55" i="12"/>
  <c r="G55" i="12"/>
  <c r="L54" i="12"/>
  <c r="M54" i="12" s="1"/>
  <c r="N54" i="12" s="1"/>
  <c r="H54" i="12"/>
  <c r="G54" i="12"/>
  <c r="M53" i="12"/>
  <c r="N53" i="12" s="1"/>
  <c r="L53" i="12"/>
  <c r="H53" i="12"/>
  <c r="G53" i="12"/>
  <c r="L52" i="12"/>
  <c r="M52" i="12" s="1"/>
  <c r="N52" i="12" s="1"/>
  <c r="H52" i="12"/>
  <c r="G52" i="12"/>
  <c r="L51" i="12"/>
  <c r="M51" i="12" s="1"/>
  <c r="N51" i="12" s="1"/>
  <c r="H51" i="12"/>
  <c r="G51" i="12"/>
  <c r="L50" i="12"/>
  <c r="M50" i="12" s="1"/>
  <c r="N50" i="12" s="1"/>
  <c r="H50" i="12"/>
  <c r="G50" i="12"/>
  <c r="M49" i="12"/>
  <c r="N49" i="12" s="1"/>
  <c r="L49" i="12"/>
  <c r="H49" i="12"/>
  <c r="G49" i="12"/>
  <c r="L48" i="12"/>
  <c r="M48" i="12" s="1"/>
  <c r="N48" i="12" s="1"/>
  <c r="H48" i="12"/>
  <c r="G48" i="12"/>
  <c r="L47" i="12"/>
  <c r="M47" i="12" s="1"/>
  <c r="N47" i="12" s="1"/>
  <c r="H47" i="12"/>
  <c r="G47" i="12"/>
  <c r="L46" i="12"/>
  <c r="M46" i="12" s="1"/>
  <c r="N46" i="12" s="1"/>
  <c r="H46" i="12"/>
  <c r="G46" i="12"/>
  <c r="L45" i="12"/>
  <c r="M45" i="12" s="1"/>
  <c r="N45" i="12" s="1"/>
  <c r="H45" i="12"/>
  <c r="G45" i="12"/>
  <c r="L44" i="12"/>
  <c r="M44" i="12" s="1"/>
  <c r="N44" i="12" s="1"/>
  <c r="H44" i="12"/>
  <c r="G44" i="12"/>
  <c r="M43" i="12"/>
  <c r="N43" i="12" s="1"/>
  <c r="L43" i="12"/>
  <c r="H43" i="12"/>
  <c r="G43" i="12"/>
  <c r="L42" i="12"/>
  <c r="M42" i="12" s="1"/>
  <c r="N42" i="12" s="1"/>
  <c r="H42" i="12"/>
  <c r="G42" i="12"/>
  <c r="L41" i="12"/>
  <c r="M41" i="12" s="1"/>
  <c r="N41" i="12" s="1"/>
  <c r="H41" i="12"/>
  <c r="G41" i="12"/>
  <c r="L40" i="12"/>
  <c r="M40" i="12" s="1"/>
  <c r="N40" i="12" s="1"/>
  <c r="H40" i="12"/>
  <c r="G40" i="12"/>
  <c r="L39" i="12"/>
  <c r="M39" i="12" s="1"/>
  <c r="N39" i="12" s="1"/>
  <c r="H39" i="12"/>
  <c r="G39" i="12"/>
  <c r="L38" i="12"/>
  <c r="M38" i="12" s="1"/>
  <c r="N38" i="12" s="1"/>
  <c r="H38" i="12"/>
  <c r="G38" i="12"/>
  <c r="M37" i="12"/>
  <c r="N37" i="12" s="1"/>
  <c r="L37" i="12"/>
  <c r="H37" i="12"/>
  <c r="G37" i="12"/>
  <c r="L36" i="12"/>
  <c r="M36" i="12" s="1"/>
  <c r="N36" i="12" s="1"/>
  <c r="H36" i="12"/>
  <c r="G36" i="12"/>
  <c r="L35" i="12"/>
  <c r="M35" i="12" s="1"/>
  <c r="N35" i="12" s="1"/>
  <c r="H35" i="12"/>
  <c r="G35" i="12"/>
  <c r="L34" i="12"/>
  <c r="M34" i="12" s="1"/>
  <c r="N34" i="12" s="1"/>
  <c r="H34" i="12"/>
  <c r="G34" i="12"/>
  <c r="M33" i="12"/>
  <c r="N33" i="12" s="1"/>
  <c r="L33" i="12"/>
  <c r="H33" i="12"/>
  <c r="G33" i="12"/>
  <c r="Y32" i="12"/>
  <c r="L32" i="12"/>
  <c r="M32" i="12" s="1"/>
  <c r="N32" i="12" s="1"/>
  <c r="H32" i="12"/>
  <c r="G32" i="12"/>
  <c r="AB31" i="12"/>
  <c r="AB33" i="12" s="1"/>
  <c r="AA31" i="12"/>
  <c r="AA33" i="12" s="1"/>
  <c r="Z31" i="12"/>
  <c r="Z32" i="12" s="1"/>
  <c r="Y31" i="12"/>
  <c r="Y33" i="12" s="1"/>
  <c r="X31" i="12"/>
  <c r="X32" i="12" s="1"/>
  <c r="L31" i="12"/>
  <c r="M31" i="12" s="1"/>
  <c r="N31" i="12" s="1"/>
  <c r="H31" i="12"/>
  <c r="G31" i="12"/>
  <c r="AC30" i="12"/>
  <c r="M30" i="12"/>
  <c r="N30" i="12" s="1"/>
  <c r="L30" i="12"/>
  <c r="H30" i="12"/>
  <c r="G30" i="12"/>
  <c r="AC29" i="12"/>
  <c r="L29" i="12"/>
  <c r="M29" i="12" s="1"/>
  <c r="N29" i="12" s="1"/>
  <c r="H29" i="12"/>
  <c r="G29" i="12"/>
  <c r="AC28" i="12"/>
  <c r="T28" i="12"/>
  <c r="L28" i="12"/>
  <c r="M28" i="12" s="1"/>
  <c r="N28" i="12" s="1"/>
  <c r="H28" i="12"/>
  <c r="G28" i="12"/>
  <c r="AC27" i="12"/>
  <c r="T27" i="12"/>
  <c r="M27" i="12"/>
  <c r="N27" i="12" s="1"/>
  <c r="L27" i="12"/>
  <c r="H27" i="12"/>
  <c r="G27" i="12"/>
  <c r="AC26" i="12"/>
  <c r="L26" i="12"/>
  <c r="M26" i="12" s="1"/>
  <c r="N26" i="12" s="1"/>
  <c r="H26" i="12"/>
  <c r="G26" i="12"/>
  <c r="AC25" i="12"/>
  <c r="AC24" i="12"/>
  <c r="L24" i="12"/>
  <c r="M24" i="12" s="1"/>
  <c r="N24" i="12" s="1"/>
  <c r="H24" i="12"/>
  <c r="G24" i="12"/>
  <c r="AC23" i="12"/>
  <c r="L23" i="12"/>
  <c r="M23" i="12" s="1"/>
  <c r="N23" i="12" s="1"/>
  <c r="H23" i="12"/>
  <c r="G23" i="12"/>
  <c r="AC22" i="12"/>
  <c r="L22" i="12"/>
  <c r="M22" i="12" s="1"/>
  <c r="N22" i="12" s="1"/>
  <c r="H22" i="12"/>
  <c r="G22" i="12"/>
  <c r="AC21" i="12"/>
  <c r="L21" i="12"/>
  <c r="M21" i="12" s="1"/>
  <c r="N21" i="12" s="1"/>
  <c r="H21" i="12"/>
  <c r="G21" i="12"/>
  <c r="AC20" i="12"/>
  <c r="L20" i="12"/>
  <c r="M20" i="12" s="1"/>
  <c r="N20" i="12" s="1"/>
  <c r="H20" i="12"/>
  <c r="G20" i="12"/>
  <c r="AC19" i="12"/>
  <c r="L19" i="12"/>
  <c r="M19" i="12" s="1"/>
  <c r="N19" i="12" s="1"/>
  <c r="H19" i="12"/>
  <c r="G19" i="12"/>
  <c r="L18" i="12"/>
  <c r="M18" i="12" s="1"/>
  <c r="N18" i="12" s="1"/>
  <c r="H18" i="12"/>
  <c r="G18" i="12"/>
  <c r="L17" i="12"/>
  <c r="M17" i="12" s="1"/>
  <c r="N17" i="12" s="1"/>
  <c r="H17" i="12"/>
  <c r="G17" i="12"/>
  <c r="L16" i="12"/>
  <c r="M16" i="12" s="1"/>
  <c r="N16" i="12" s="1"/>
  <c r="H16" i="12"/>
  <c r="G16" i="12"/>
  <c r="L15" i="12"/>
  <c r="M15" i="12" s="1"/>
  <c r="N15" i="12" s="1"/>
  <c r="H15" i="12"/>
  <c r="G15" i="12"/>
  <c r="M13" i="12"/>
  <c r="N13" i="12" s="1"/>
  <c r="L13" i="12"/>
  <c r="H13" i="12"/>
  <c r="G13" i="12"/>
  <c r="L12" i="12"/>
  <c r="M12" i="12" s="1"/>
  <c r="N12" i="12" s="1"/>
  <c r="H12" i="12"/>
  <c r="G12" i="12"/>
  <c r="L11" i="12"/>
  <c r="M11" i="12" s="1"/>
  <c r="N11" i="12" s="1"/>
  <c r="H11" i="12"/>
  <c r="G11" i="12"/>
  <c r="M10" i="12"/>
  <c r="L10" i="12"/>
  <c r="H10" i="12"/>
  <c r="G10" i="12"/>
  <c r="L9" i="12"/>
  <c r="M9" i="12" s="1"/>
  <c r="N9" i="12" s="1"/>
  <c r="H9" i="12"/>
  <c r="G9" i="12"/>
  <c r="L8" i="12"/>
  <c r="M8" i="12" s="1"/>
  <c r="N8" i="12" s="1"/>
  <c r="H8" i="12"/>
  <c r="G8" i="12"/>
  <c r="L7" i="12"/>
  <c r="M7" i="12" s="1"/>
  <c r="N7" i="12" s="1"/>
  <c r="H7" i="12"/>
  <c r="G7" i="12"/>
  <c r="L6" i="12"/>
  <c r="M6" i="12" s="1"/>
  <c r="N6" i="12" s="1"/>
  <c r="H6" i="12"/>
  <c r="G6" i="12"/>
  <c r="L5" i="12"/>
  <c r="M5" i="12" s="1"/>
  <c r="N5" i="12" s="1"/>
  <c r="H5" i="12"/>
  <c r="G5" i="12"/>
  <c r="M4" i="12"/>
  <c r="N4" i="12" s="1"/>
  <c r="L4" i="12"/>
  <c r="H4" i="12"/>
  <c r="G4" i="12"/>
  <c r="L3" i="12"/>
  <c r="M3" i="12" s="1"/>
  <c r="N3" i="12" s="1"/>
  <c r="H3" i="12"/>
  <c r="G3" i="12"/>
  <c r="S30" i="11"/>
  <c r="X32" i="13" l="1"/>
  <c r="Y32" i="13"/>
  <c r="AA32" i="12"/>
  <c r="AC31" i="13"/>
  <c r="AC32" i="13"/>
  <c r="Z33" i="13"/>
  <c r="AC33" i="13" s="1"/>
  <c r="AA33" i="13"/>
  <c r="AC31" i="12"/>
  <c r="X33" i="12"/>
  <c r="AB32" i="12"/>
  <c r="AC32" i="12" s="1"/>
  <c r="Z33" i="12"/>
  <c r="AC33" i="12" l="1"/>
  <c r="S31" i="10" l="1"/>
  <c r="L56" i="11" l="1"/>
  <c r="M56" i="11" s="1"/>
  <c r="N56" i="11" s="1"/>
  <c r="H56" i="11"/>
  <c r="G56" i="11"/>
  <c r="L55" i="11"/>
  <c r="M55" i="11" s="1"/>
  <c r="N55" i="11" s="1"/>
  <c r="H55" i="11"/>
  <c r="G55" i="11"/>
  <c r="L54" i="11"/>
  <c r="M54" i="11" s="1"/>
  <c r="N54" i="11" s="1"/>
  <c r="H54" i="11"/>
  <c r="G54" i="11"/>
  <c r="L53" i="11"/>
  <c r="M53" i="11" s="1"/>
  <c r="N53" i="11" s="1"/>
  <c r="H53" i="11"/>
  <c r="G53" i="11"/>
  <c r="L52" i="11"/>
  <c r="M52" i="11" s="1"/>
  <c r="N52" i="11" s="1"/>
  <c r="H52" i="11"/>
  <c r="G52" i="11"/>
  <c r="L51" i="11"/>
  <c r="M51" i="11" s="1"/>
  <c r="N51" i="11" s="1"/>
  <c r="H51" i="11"/>
  <c r="G51" i="11"/>
  <c r="M50" i="11"/>
  <c r="N50" i="11" s="1"/>
  <c r="L50" i="11"/>
  <c r="H50" i="11"/>
  <c r="G50" i="11"/>
  <c r="L49" i="11"/>
  <c r="M49" i="11" s="1"/>
  <c r="N49" i="11" s="1"/>
  <c r="H49" i="11"/>
  <c r="G49" i="11"/>
  <c r="L48" i="11"/>
  <c r="M48" i="11" s="1"/>
  <c r="N48" i="11" s="1"/>
  <c r="H48" i="11"/>
  <c r="G48" i="11"/>
  <c r="L47" i="11"/>
  <c r="M47" i="11" s="1"/>
  <c r="N47" i="11" s="1"/>
  <c r="H47" i="11"/>
  <c r="G47" i="11"/>
  <c r="M46" i="11"/>
  <c r="N46" i="11" s="1"/>
  <c r="L46" i="11"/>
  <c r="H46" i="11"/>
  <c r="G46" i="11"/>
  <c r="L45" i="11"/>
  <c r="M45" i="11" s="1"/>
  <c r="N45" i="11" s="1"/>
  <c r="H45" i="11"/>
  <c r="G45" i="11"/>
  <c r="L44" i="11"/>
  <c r="M44" i="11" s="1"/>
  <c r="N44" i="11" s="1"/>
  <c r="H44" i="11"/>
  <c r="G44" i="11"/>
  <c r="L43" i="11"/>
  <c r="M43" i="11" s="1"/>
  <c r="N43" i="11" s="1"/>
  <c r="H43" i="11"/>
  <c r="G43" i="11"/>
  <c r="L42" i="11"/>
  <c r="M42" i="11" s="1"/>
  <c r="N42" i="11" s="1"/>
  <c r="H42" i="11"/>
  <c r="G42" i="11"/>
  <c r="L41" i="11"/>
  <c r="M41" i="11" s="1"/>
  <c r="N41" i="11" s="1"/>
  <c r="H41" i="11"/>
  <c r="G41" i="11"/>
  <c r="L40" i="11"/>
  <c r="M40" i="11" s="1"/>
  <c r="N40" i="11" s="1"/>
  <c r="H40" i="11"/>
  <c r="G40" i="11"/>
  <c r="L39" i="11"/>
  <c r="M39" i="11" s="1"/>
  <c r="N39" i="11" s="1"/>
  <c r="H39" i="11"/>
  <c r="G39" i="11"/>
  <c r="L38" i="11"/>
  <c r="M38" i="11" s="1"/>
  <c r="N38" i="11" s="1"/>
  <c r="H38" i="11"/>
  <c r="G38" i="11"/>
  <c r="L37" i="11"/>
  <c r="M37" i="11" s="1"/>
  <c r="N37" i="11" s="1"/>
  <c r="H37" i="11"/>
  <c r="G37" i="11"/>
  <c r="L36" i="11"/>
  <c r="M36" i="11" s="1"/>
  <c r="N36" i="11" s="1"/>
  <c r="H36" i="11"/>
  <c r="G36" i="11"/>
  <c r="L35" i="11"/>
  <c r="M35" i="11" s="1"/>
  <c r="N35" i="11" s="1"/>
  <c r="H35" i="11"/>
  <c r="G35" i="11"/>
  <c r="M34" i="11"/>
  <c r="N34" i="11" s="1"/>
  <c r="L34" i="11"/>
  <c r="H34" i="11"/>
  <c r="G34" i="11"/>
  <c r="L33" i="11"/>
  <c r="M33" i="11" s="1"/>
  <c r="N33" i="11" s="1"/>
  <c r="H33" i="11"/>
  <c r="G33" i="11"/>
  <c r="L32" i="11"/>
  <c r="M32" i="11" s="1"/>
  <c r="N32" i="11" s="1"/>
  <c r="H32" i="11"/>
  <c r="G32" i="11"/>
  <c r="AB31" i="11"/>
  <c r="AB33" i="11" s="1"/>
  <c r="AA31" i="11"/>
  <c r="AA32" i="11" s="1"/>
  <c r="Z31" i="11"/>
  <c r="Z32" i="11" s="1"/>
  <c r="Y31" i="11"/>
  <c r="Y32" i="11" s="1"/>
  <c r="X31" i="11"/>
  <c r="X33" i="11" s="1"/>
  <c r="L31" i="11"/>
  <c r="M31" i="11" s="1"/>
  <c r="N31" i="11" s="1"/>
  <c r="H31" i="11"/>
  <c r="G31" i="11"/>
  <c r="AC30" i="11"/>
  <c r="L30" i="11"/>
  <c r="M30" i="11" s="1"/>
  <c r="N30" i="11" s="1"/>
  <c r="H30" i="11"/>
  <c r="G30" i="11"/>
  <c r="AC29" i="11"/>
  <c r="L29" i="11"/>
  <c r="M29" i="11" s="1"/>
  <c r="N29" i="11" s="1"/>
  <c r="H29" i="11"/>
  <c r="G29" i="11"/>
  <c r="AC28" i="11"/>
  <c r="T28" i="11"/>
  <c r="L28" i="11"/>
  <c r="M28" i="11" s="1"/>
  <c r="N28" i="11" s="1"/>
  <c r="H28" i="11"/>
  <c r="G28" i="11"/>
  <c r="AC27" i="11"/>
  <c r="T27" i="11"/>
  <c r="L27" i="11"/>
  <c r="M27" i="11" s="1"/>
  <c r="N27" i="11" s="1"/>
  <c r="H27" i="11"/>
  <c r="G27" i="11"/>
  <c r="AC26" i="11"/>
  <c r="L26" i="11"/>
  <c r="M26" i="11" s="1"/>
  <c r="N26" i="11" s="1"/>
  <c r="H26" i="11"/>
  <c r="G26" i="11"/>
  <c r="AC25" i="11"/>
  <c r="AC24" i="11"/>
  <c r="L24" i="11"/>
  <c r="M24" i="11" s="1"/>
  <c r="N24" i="11" s="1"/>
  <c r="H24" i="11"/>
  <c r="G24" i="11"/>
  <c r="AC23" i="11"/>
  <c r="L23" i="11"/>
  <c r="M23" i="11" s="1"/>
  <c r="N23" i="11" s="1"/>
  <c r="H23" i="11"/>
  <c r="G23" i="11"/>
  <c r="AC22" i="11"/>
  <c r="L22" i="11"/>
  <c r="M22" i="11" s="1"/>
  <c r="N22" i="11" s="1"/>
  <c r="H22" i="11"/>
  <c r="G22" i="11"/>
  <c r="AC21" i="11"/>
  <c r="L21" i="11"/>
  <c r="M21" i="11" s="1"/>
  <c r="N21" i="11" s="1"/>
  <c r="H21" i="11"/>
  <c r="G21" i="11"/>
  <c r="AC20" i="11"/>
  <c r="L20" i="11"/>
  <c r="M20" i="11" s="1"/>
  <c r="N20" i="11" s="1"/>
  <c r="H20" i="11"/>
  <c r="G20" i="11"/>
  <c r="AC19" i="11"/>
  <c r="L19" i="11"/>
  <c r="M19" i="11" s="1"/>
  <c r="N19" i="11" s="1"/>
  <c r="H19" i="11"/>
  <c r="G19" i="11"/>
  <c r="L18" i="11"/>
  <c r="M18" i="11" s="1"/>
  <c r="N18" i="11" s="1"/>
  <c r="H18" i="11"/>
  <c r="G18" i="11"/>
  <c r="L17" i="11"/>
  <c r="M17" i="11" s="1"/>
  <c r="N17" i="11" s="1"/>
  <c r="H17" i="11"/>
  <c r="G17" i="11"/>
  <c r="L16" i="11"/>
  <c r="M16" i="11" s="1"/>
  <c r="N16" i="11" s="1"/>
  <c r="H16" i="11"/>
  <c r="G16" i="11"/>
  <c r="L15" i="11"/>
  <c r="M15" i="11" s="1"/>
  <c r="N15" i="11" s="1"/>
  <c r="H15" i="11"/>
  <c r="G15" i="11"/>
  <c r="M13" i="11"/>
  <c r="N13" i="11" s="1"/>
  <c r="L13" i="11"/>
  <c r="H13" i="11"/>
  <c r="G13" i="11"/>
  <c r="L12" i="11"/>
  <c r="M12" i="11" s="1"/>
  <c r="N12" i="11" s="1"/>
  <c r="H12" i="11"/>
  <c r="G12" i="11"/>
  <c r="L11" i="11"/>
  <c r="M11" i="11" s="1"/>
  <c r="N11" i="11" s="1"/>
  <c r="H11" i="11"/>
  <c r="G11" i="11"/>
  <c r="L10" i="11"/>
  <c r="M10" i="11" s="1"/>
  <c r="H10" i="11"/>
  <c r="G10" i="11"/>
  <c r="L9" i="11"/>
  <c r="M9" i="11" s="1"/>
  <c r="N9" i="11" s="1"/>
  <c r="H9" i="11"/>
  <c r="G9" i="11"/>
  <c r="L8" i="11"/>
  <c r="M8" i="11" s="1"/>
  <c r="N8" i="11" s="1"/>
  <c r="H8" i="11"/>
  <c r="G8" i="11"/>
  <c r="L7" i="11"/>
  <c r="M7" i="11" s="1"/>
  <c r="N7" i="11" s="1"/>
  <c r="H7" i="11"/>
  <c r="G7" i="11"/>
  <c r="L6" i="11"/>
  <c r="M6" i="11" s="1"/>
  <c r="N6" i="11" s="1"/>
  <c r="H6" i="11"/>
  <c r="G6" i="11"/>
  <c r="L5" i="11"/>
  <c r="M5" i="11" s="1"/>
  <c r="N5" i="11" s="1"/>
  <c r="H5" i="11"/>
  <c r="G5" i="11"/>
  <c r="M4" i="11"/>
  <c r="N4" i="11" s="1"/>
  <c r="L4" i="11"/>
  <c r="H4" i="11"/>
  <c r="G4" i="11"/>
  <c r="L3" i="11"/>
  <c r="M3" i="11" s="1"/>
  <c r="N3" i="11" s="1"/>
  <c r="H3" i="11"/>
  <c r="G3" i="11"/>
  <c r="AC31" i="11" l="1"/>
  <c r="X32" i="11"/>
  <c r="AB32" i="11"/>
  <c r="Y33" i="11"/>
  <c r="Z33" i="11"/>
  <c r="AA33" i="11"/>
  <c r="AC33" i="11" l="1"/>
  <c r="AC32" i="11"/>
  <c r="L56" i="10" l="1"/>
  <c r="M56" i="10" s="1"/>
  <c r="N56" i="10" s="1"/>
  <c r="H56" i="10"/>
  <c r="G56" i="10"/>
  <c r="L55" i="10"/>
  <c r="M55" i="10" s="1"/>
  <c r="N55" i="10" s="1"/>
  <c r="H55" i="10"/>
  <c r="G55" i="10"/>
  <c r="L54" i="10"/>
  <c r="M54" i="10" s="1"/>
  <c r="N54" i="10" s="1"/>
  <c r="H54" i="10"/>
  <c r="G54" i="10"/>
  <c r="L53" i="10"/>
  <c r="M53" i="10" s="1"/>
  <c r="N53" i="10" s="1"/>
  <c r="H53" i="10"/>
  <c r="G53" i="10"/>
  <c r="L52" i="10"/>
  <c r="M52" i="10" s="1"/>
  <c r="N52" i="10" s="1"/>
  <c r="H52" i="10"/>
  <c r="G52" i="10"/>
  <c r="M51" i="10"/>
  <c r="N51" i="10" s="1"/>
  <c r="L51" i="10"/>
  <c r="H51" i="10"/>
  <c r="G51" i="10"/>
  <c r="L50" i="10"/>
  <c r="M50" i="10" s="1"/>
  <c r="N50" i="10" s="1"/>
  <c r="H50" i="10"/>
  <c r="G50" i="10"/>
  <c r="L49" i="10"/>
  <c r="M49" i="10" s="1"/>
  <c r="N49" i="10" s="1"/>
  <c r="H49" i="10"/>
  <c r="G49" i="10"/>
  <c r="L48" i="10"/>
  <c r="M48" i="10" s="1"/>
  <c r="N48" i="10" s="1"/>
  <c r="H48" i="10"/>
  <c r="G48" i="10"/>
  <c r="M47" i="10"/>
  <c r="N47" i="10" s="1"/>
  <c r="L47" i="10"/>
  <c r="H47" i="10"/>
  <c r="G47" i="10"/>
  <c r="L46" i="10"/>
  <c r="M46" i="10" s="1"/>
  <c r="N46" i="10" s="1"/>
  <c r="H46" i="10"/>
  <c r="G46" i="10"/>
  <c r="L45" i="10"/>
  <c r="M45" i="10" s="1"/>
  <c r="N45" i="10" s="1"/>
  <c r="H45" i="10"/>
  <c r="G45" i="10"/>
  <c r="L44" i="10"/>
  <c r="M44" i="10" s="1"/>
  <c r="N44" i="10" s="1"/>
  <c r="H44" i="10"/>
  <c r="G44" i="10"/>
  <c r="L43" i="10"/>
  <c r="M43" i="10" s="1"/>
  <c r="N43" i="10" s="1"/>
  <c r="H43" i="10"/>
  <c r="G43" i="10"/>
  <c r="L42" i="10"/>
  <c r="M42" i="10" s="1"/>
  <c r="N42" i="10" s="1"/>
  <c r="H42" i="10"/>
  <c r="G42" i="10"/>
  <c r="L41" i="10"/>
  <c r="M41" i="10" s="1"/>
  <c r="N41" i="10" s="1"/>
  <c r="H41" i="10"/>
  <c r="G41" i="10"/>
  <c r="L40" i="10"/>
  <c r="M40" i="10" s="1"/>
  <c r="N40" i="10" s="1"/>
  <c r="H40" i="10"/>
  <c r="G40" i="10"/>
  <c r="L39" i="10"/>
  <c r="M39" i="10" s="1"/>
  <c r="N39" i="10" s="1"/>
  <c r="H39" i="10"/>
  <c r="G39" i="10"/>
  <c r="L38" i="10"/>
  <c r="M38" i="10" s="1"/>
  <c r="N38" i="10" s="1"/>
  <c r="H38" i="10"/>
  <c r="G38" i="10"/>
  <c r="M37" i="10"/>
  <c r="N37" i="10" s="1"/>
  <c r="L37" i="10"/>
  <c r="H37" i="10"/>
  <c r="G37" i="10"/>
  <c r="L36" i="10"/>
  <c r="M36" i="10" s="1"/>
  <c r="N36" i="10" s="1"/>
  <c r="H36" i="10"/>
  <c r="G36" i="10"/>
  <c r="L35" i="10"/>
  <c r="M35" i="10" s="1"/>
  <c r="N35" i="10" s="1"/>
  <c r="H35" i="10"/>
  <c r="G35" i="10"/>
  <c r="L34" i="10"/>
  <c r="M34" i="10" s="1"/>
  <c r="N34" i="10" s="1"/>
  <c r="H34" i="10"/>
  <c r="G34" i="10"/>
  <c r="L33" i="10"/>
  <c r="M33" i="10" s="1"/>
  <c r="N33" i="10" s="1"/>
  <c r="H33" i="10"/>
  <c r="G33" i="10"/>
  <c r="L32" i="10"/>
  <c r="M32" i="10" s="1"/>
  <c r="N32" i="10" s="1"/>
  <c r="H32" i="10"/>
  <c r="G32" i="10"/>
  <c r="AB31" i="10"/>
  <c r="AB32" i="10" s="1"/>
  <c r="AA31" i="10"/>
  <c r="AA33" i="10" s="1"/>
  <c r="Z31" i="10"/>
  <c r="Z32" i="10" s="1"/>
  <c r="Y31" i="10"/>
  <c r="Y33" i="10" s="1"/>
  <c r="X31" i="10"/>
  <c r="X33" i="10" s="1"/>
  <c r="L31" i="10"/>
  <c r="M31" i="10" s="1"/>
  <c r="N31" i="10" s="1"/>
  <c r="H31" i="10"/>
  <c r="G31" i="10"/>
  <c r="AC30" i="10"/>
  <c r="L30" i="10"/>
  <c r="M30" i="10" s="1"/>
  <c r="N30" i="10" s="1"/>
  <c r="H30" i="10"/>
  <c r="G30" i="10"/>
  <c r="AC29" i="10"/>
  <c r="L29" i="10"/>
  <c r="M29" i="10" s="1"/>
  <c r="N29" i="10" s="1"/>
  <c r="H29" i="10"/>
  <c r="G29" i="10"/>
  <c r="AC28" i="10"/>
  <c r="T28" i="10"/>
  <c r="L28" i="10"/>
  <c r="M28" i="10" s="1"/>
  <c r="N28" i="10" s="1"/>
  <c r="H28" i="10"/>
  <c r="G28" i="10"/>
  <c r="AC27" i="10"/>
  <c r="T27" i="10"/>
  <c r="L27" i="10"/>
  <c r="M27" i="10" s="1"/>
  <c r="N27" i="10" s="1"/>
  <c r="H27" i="10"/>
  <c r="G27" i="10"/>
  <c r="AC26" i="10"/>
  <c r="L26" i="10"/>
  <c r="M26" i="10" s="1"/>
  <c r="N26" i="10" s="1"/>
  <c r="H26" i="10"/>
  <c r="G26" i="10"/>
  <c r="AC25" i="10"/>
  <c r="AC24" i="10"/>
  <c r="L24" i="10"/>
  <c r="M24" i="10" s="1"/>
  <c r="N24" i="10" s="1"/>
  <c r="H24" i="10"/>
  <c r="G24" i="10"/>
  <c r="AC23" i="10"/>
  <c r="L23" i="10"/>
  <c r="M23" i="10" s="1"/>
  <c r="N23" i="10" s="1"/>
  <c r="H23" i="10"/>
  <c r="G23" i="10"/>
  <c r="AC22" i="10"/>
  <c r="L22" i="10"/>
  <c r="M22" i="10" s="1"/>
  <c r="N22" i="10" s="1"/>
  <c r="H22" i="10"/>
  <c r="G22" i="10"/>
  <c r="AC21" i="10"/>
  <c r="L21" i="10"/>
  <c r="M21" i="10" s="1"/>
  <c r="N21" i="10" s="1"/>
  <c r="H21" i="10"/>
  <c r="G21" i="10"/>
  <c r="AC20" i="10"/>
  <c r="L20" i="10"/>
  <c r="M20" i="10" s="1"/>
  <c r="N20" i="10" s="1"/>
  <c r="H20" i="10"/>
  <c r="G20" i="10"/>
  <c r="AC19" i="10"/>
  <c r="L19" i="10"/>
  <c r="M19" i="10" s="1"/>
  <c r="N19" i="10" s="1"/>
  <c r="H19" i="10"/>
  <c r="G19" i="10"/>
  <c r="L18" i="10"/>
  <c r="M18" i="10" s="1"/>
  <c r="N18" i="10" s="1"/>
  <c r="H18" i="10"/>
  <c r="G18" i="10"/>
  <c r="L17" i="10"/>
  <c r="M17" i="10" s="1"/>
  <c r="N17" i="10" s="1"/>
  <c r="H17" i="10"/>
  <c r="G17" i="10"/>
  <c r="M16" i="10"/>
  <c r="N16" i="10" s="1"/>
  <c r="L16" i="10"/>
  <c r="H16" i="10"/>
  <c r="G16" i="10"/>
  <c r="L15" i="10"/>
  <c r="M15" i="10" s="1"/>
  <c r="N15" i="10" s="1"/>
  <c r="H15" i="10"/>
  <c r="G15" i="10"/>
  <c r="L13" i="10"/>
  <c r="M13" i="10" s="1"/>
  <c r="N13" i="10" s="1"/>
  <c r="H13" i="10"/>
  <c r="G13" i="10"/>
  <c r="L12" i="10"/>
  <c r="M12" i="10" s="1"/>
  <c r="N12" i="10" s="1"/>
  <c r="H12" i="10"/>
  <c r="G12" i="10"/>
  <c r="M11" i="10"/>
  <c r="N11" i="10" s="1"/>
  <c r="L11" i="10"/>
  <c r="H11" i="10"/>
  <c r="G11" i="10"/>
  <c r="L10" i="10"/>
  <c r="M10" i="10" s="1"/>
  <c r="H10" i="10"/>
  <c r="G10" i="10"/>
  <c r="L9" i="10"/>
  <c r="M9" i="10" s="1"/>
  <c r="N9" i="10" s="1"/>
  <c r="H9" i="10"/>
  <c r="G9" i="10"/>
  <c r="L8" i="10"/>
  <c r="M8" i="10" s="1"/>
  <c r="N8" i="10" s="1"/>
  <c r="H8" i="10"/>
  <c r="G8" i="10"/>
  <c r="L7" i="10"/>
  <c r="M7" i="10" s="1"/>
  <c r="N7" i="10" s="1"/>
  <c r="H7" i="10"/>
  <c r="G7" i="10"/>
  <c r="M6" i="10"/>
  <c r="N6" i="10" s="1"/>
  <c r="L6" i="10"/>
  <c r="H6" i="10"/>
  <c r="G6" i="10"/>
  <c r="L5" i="10"/>
  <c r="M5" i="10" s="1"/>
  <c r="N5" i="10" s="1"/>
  <c r="H5" i="10"/>
  <c r="G5" i="10"/>
  <c r="L4" i="10"/>
  <c r="M4" i="10" s="1"/>
  <c r="N4" i="10" s="1"/>
  <c r="H4" i="10"/>
  <c r="G4" i="10"/>
  <c r="L3" i="10"/>
  <c r="M3" i="10" s="1"/>
  <c r="N3" i="10" s="1"/>
  <c r="H3" i="10"/>
  <c r="G3" i="10"/>
  <c r="AA32" i="10" l="1"/>
  <c r="AC31" i="10"/>
  <c r="Y32" i="10"/>
  <c r="AB33" i="10"/>
  <c r="X32" i="10"/>
  <c r="Z33" i="10"/>
  <c r="AC33" i="10" s="1"/>
  <c r="AC32" i="10" l="1"/>
  <c r="AD38" i="9"/>
  <c r="AD40" i="9" s="1"/>
  <c r="AC38" i="9"/>
  <c r="AC40" i="9" s="1"/>
  <c r="AB38" i="9"/>
  <c r="AB40" i="9" s="1"/>
  <c r="AA38" i="9"/>
  <c r="AA39" i="9" s="1"/>
  <c r="Z38" i="9"/>
  <c r="Z40" i="9" s="1"/>
  <c r="AE37" i="9"/>
  <c r="AE36" i="9"/>
  <c r="AE35" i="9"/>
  <c r="AE34" i="9"/>
  <c r="AE33" i="9"/>
  <c r="AE32" i="9"/>
  <c r="AE31" i="9"/>
  <c r="AE30" i="9"/>
  <c r="AE29" i="9"/>
  <c r="AE28" i="9"/>
  <c r="AE27" i="9"/>
  <c r="AE26" i="9"/>
  <c r="AA29" i="8"/>
  <c r="AA31" i="8" s="1"/>
  <c r="Z29" i="8"/>
  <c r="Z30" i="8" s="1"/>
  <c r="Y29" i="8"/>
  <c r="Y30" i="8" s="1"/>
  <c r="X29" i="8"/>
  <c r="X31" i="8" s="1"/>
  <c r="W29" i="8"/>
  <c r="AB28" i="8"/>
  <c r="AB27" i="8"/>
  <c r="AB26" i="8"/>
  <c r="AB25" i="8"/>
  <c r="AB24" i="8"/>
  <c r="AB23" i="8"/>
  <c r="AB22" i="8"/>
  <c r="AB21" i="8"/>
  <c r="AB20" i="8"/>
  <c r="AB19" i="8"/>
  <c r="AB18" i="8"/>
  <c r="AB17" i="8"/>
  <c r="AB31" i="6"/>
  <c r="AB33" i="6" s="1"/>
  <c r="AA31" i="6"/>
  <c r="AA32" i="6" s="1"/>
  <c r="Z31" i="6"/>
  <c r="Z32" i="6" s="1"/>
  <c r="Y31" i="6"/>
  <c r="Y33" i="6" s="1"/>
  <c r="X31" i="6"/>
  <c r="X33" i="6" s="1"/>
  <c r="AC30" i="6"/>
  <c r="AC29" i="6"/>
  <c r="AC28" i="6"/>
  <c r="AC27" i="6"/>
  <c r="AC26" i="6"/>
  <c r="AC25" i="6"/>
  <c r="AC24" i="6"/>
  <c r="AC23" i="6"/>
  <c r="AC22" i="6"/>
  <c r="AC21" i="6"/>
  <c r="AC20" i="6"/>
  <c r="AC19" i="6"/>
  <c r="AA32" i="5"/>
  <c r="AA34" i="5" s="1"/>
  <c r="Z32" i="5"/>
  <c r="Z34" i="5" s="1"/>
  <c r="Y32" i="5"/>
  <c r="Y33" i="5" s="1"/>
  <c r="X32" i="5"/>
  <c r="X34" i="5" s="1"/>
  <c r="W32" i="5"/>
  <c r="W34" i="5" s="1"/>
  <c r="AB31" i="5"/>
  <c r="AB30" i="5"/>
  <c r="AB29" i="5"/>
  <c r="AB28" i="5"/>
  <c r="AB27" i="5"/>
  <c r="AB26" i="5"/>
  <c r="AB25" i="5"/>
  <c r="AB24" i="5"/>
  <c r="AB23" i="5"/>
  <c r="AB22" i="5"/>
  <c r="AB21" i="5"/>
  <c r="AB20" i="5"/>
  <c r="AB32" i="5" l="1"/>
  <c r="X30" i="8"/>
  <c r="AC39" i="9"/>
  <c r="AE38" i="9"/>
  <c r="AB39" i="9"/>
  <c r="AA40" i="9"/>
  <c r="AE40" i="9" s="1"/>
  <c r="Z39" i="9"/>
  <c r="AD39" i="9"/>
  <c r="AB29" i="8"/>
  <c r="AA30" i="8"/>
  <c r="Y31" i="8"/>
  <c r="Z31" i="8"/>
  <c r="AC31" i="6"/>
  <c r="X32" i="6"/>
  <c r="AB32" i="6"/>
  <c r="Z33" i="6"/>
  <c r="Y32" i="6"/>
  <c r="AA33" i="6"/>
  <c r="Z33" i="5"/>
  <c r="Y34" i="5"/>
  <c r="AB34" i="5" s="1"/>
  <c r="W33" i="5"/>
  <c r="AA33" i="5"/>
  <c r="X33" i="5"/>
  <c r="AB31" i="8" l="1"/>
  <c r="AB30" i="8"/>
  <c r="AE39" i="9"/>
  <c r="AC32" i="6"/>
  <c r="AC33" i="6"/>
  <c r="AB33" i="5"/>
  <c r="U6" i="4" l="1"/>
  <c r="U5" i="4"/>
  <c r="U21" i="9" l="1"/>
  <c r="E57" i="5" l="1"/>
  <c r="M56" i="9" l="1"/>
  <c r="K56" i="9"/>
  <c r="L56" i="9" s="1"/>
  <c r="N56" i="9" s="1"/>
  <c r="O56" i="9" s="1"/>
  <c r="G56" i="9"/>
  <c r="M55" i="9"/>
  <c r="K55" i="9"/>
  <c r="L55" i="9" s="1"/>
  <c r="N55" i="9" s="1"/>
  <c r="G55" i="9"/>
  <c r="M54" i="9"/>
  <c r="K54" i="9"/>
  <c r="L54" i="9" s="1"/>
  <c r="N54" i="9" s="1"/>
  <c r="O54" i="9" s="1"/>
  <c r="G54" i="9"/>
  <c r="M53" i="9"/>
  <c r="K53" i="9"/>
  <c r="L53" i="9" s="1"/>
  <c r="N53" i="9" s="1"/>
  <c r="G53" i="9"/>
  <c r="M52" i="9"/>
  <c r="K52" i="9"/>
  <c r="L52" i="9" s="1"/>
  <c r="N52" i="9" s="1"/>
  <c r="O52" i="9" s="1"/>
  <c r="G52" i="9"/>
  <c r="M51" i="9"/>
  <c r="K51" i="9"/>
  <c r="L51" i="9" s="1"/>
  <c r="N51" i="9" s="1"/>
  <c r="G51" i="9"/>
  <c r="M50" i="9"/>
  <c r="K50" i="9"/>
  <c r="L50" i="9" s="1"/>
  <c r="N50" i="9" s="1"/>
  <c r="G50" i="9"/>
  <c r="M49" i="9"/>
  <c r="K49" i="9"/>
  <c r="L49" i="9" s="1"/>
  <c r="N49" i="9" s="1"/>
  <c r="G49" i="9"/>
  <c r="M48" i="9"/>
  <c r="K48" i="9"/>
  <c r="L48" i="9" s="1"/>
  <c r="N48" i="9" s="1"/>
  <c r="O48" i="9" s="1"/>
  <c r="G48" i="9"/>
  <c r="M47" i="9"/>
  <c r="K47" i="9"/>
  <c r="L47" i="9" s="1"/>
  <c r="N47" i="9" s="1"/>
  <c r="G47" i="9"/>
  <c r="M46" i="9"/>
  <c r="K46" i="9"/>
  <c r="L46" i="9" s="1"/>
  <c r="N46" i="9" s="1"/>
  <c r="O46" i="9" s="1"/>
  <c r="G46" i="9"/>
  <c r="M45" i="9"/>
  <c r="K45" i="9"/>
  <c r="L45" i="9" s="1"/>
  <c r="N45" i="9" s="1"/>
  <c r="O45" i="9" s="1"/>
  <c r="G45" i="9"/>
  <c r="M44" i="9"/>
  <c r="K44" i="9"/>
  <c r="L44" i="9" s="1"/>
  <c r="N44" i="9" s="1"/>
  <c r="O44" i="9" s="1"/>
  <c r="G44" i="9"/>
  <c r="M43" i="9"/>
  <c r="K43" i="9"/>
  <c r="L43" i="9" s="1"/>
  <c r="N43" i="9" s="1"/>
  <c r="G43" i="9"/>
  <c r="M42" i="9"/>
  <c r="K42" i="9"/>
  <c r="L42" i="9" s="1"/>
  <c r="N42" i="9" s="1"/>
  <c r="G42" i="9"/>
  <c r="M41" i="9"/>
  <c r="K41" i="9"/>
  <c r="L41" i="9" s="1"/>
  <c r="N41" i="9" s="1"/>
  <c r="G41" i="9"/>
  <c r="M40" i="9"/>
  <c r="K40" i="9"/>
  <c r="L40" i="9" s="1"/>
  <c r="N40" i="9" s="1"/>
  <c r="O40" i="9" s="1"/>
  <c r="G40" i="9"/>
  <c r="M39" i="9"/>
  <c r="K39" i="9"/>
  <c r="L39" i="9" s="1"/>
  <c r="G39" i="9"/>
  <c r="M38" i="9"/>
  <c r="K38" i="9"/>
  <c r="L38" i="9" s="1"/>
  <c r="N38" i="9" s="1"/>
  <c r="O38" i="9" s="1"/>
  <c r="G38" i="9"/>
  <c r="M37" i="9"/>
  <c r="K37" i="9"/>
  <c r="L37" i="9" s="1"/>
  <c r="N37" i="9" s="1"/>
  <c r="O37" i="9" s="1"/>
  <c r="G37" i="9"/>
  <c r="M36" i="9"/>
  <c r="K36" i="9"/>
  <c r="L36" i="9" s="1"/>
  <c r="N36" i="9" s="1"/>
  <c r="O36" i="9" s="1"/>
  <c r="G36" i="9"/>
  <c r="M35" i="9"/>
  <c r="K35" i="9"/>
  <c r="L35" i="9" s="1"/>
  <c r="N35" i="9" s="1"/>
  <c r="G35" i="9"/>
  <c r="M34" i="9"/>
  <c r="K34" i="9"/>
  <c r="L34" i="9" s="1"/>
  <c r="N34" i="9" s="1"/>
  <c r="G34" i="9"/>
  <c r="M33" i="9"/>
  <c r="K33" i="9"/>
  <c r="L33" i="9" s="1"/>
  <c r="N33" i="9" s="1"/>
  <c r="G33" i="9"/>
  <c r="M32" i="9"/>
  <c r="K32" i="9"/>
  <c r="L32" i="9" s="1"/>
  <c r="N32" i="9" s="1"/>
  <c r="O32" i="9" s="1"/>
  <c r="G32" i="9"/>
  <c r="M31" i="9"/>
  <c r="K31" i="9"/>
  <c r="L31" i="9" s="1"/>
  <c r="G31" i="9"/>
  <c r="M30" i="9"/>
  <c r="K30" i="9"/>
  <c r="L30" i="9" s="1"/>
  <c r="N30" i="9" s="1"/>
  <c r="O30" i="9" s="1"/>
  <c r="G30" i="9"/>
  <c r="M29" i="9"/>
  <c r="K29" i="9"/>
  <c r="L29" i="9" s="1"/>
  <c r="N29" i="9" s="1"/>
  <c r="O29" i="9" s="1"/>
  <c r="G29" i="9"/>
  <c r="M28" i="9"/>
  <c r="K28" i="9"/>
  <c r="L28" i="9" s="1"/>
  <c r="N28" i="9" s="1"/>
  <c r="O28" i="9" s="1"/>
  <c r="G28" i="9"/>
  <c r="M27" i="9"/>
  <c r="K27" i="9"/>
  <c r="L27" i="9" s="1"/>
  <c r="N27" i="9" s="1"/>
  <c r="G27" i="9"/>
  <c r="M26" i="9"/>
  <c r="K26" i="9"/>
  <c r="L26" i="9" s="1"/>
  <c r="G26" i="9"/>
  <c r="M25" i="9"/>
  <c r="O25" i="9" s="1"/>
  <c r="M24" i="9"/>
  <c r="K24" i="9"/>
  <c r="L24" i="9" s="1"/>
  <c r="N24" i="9" s="1"/>
  <c r="G24" i="9"/>
  <c r="M23" i="9"/>
  <c r="K23" i="9"/>
  <c r="L23" i="9" s="1"/>
  <c r="N23" i="9" s="1"/>
  <c r="G23" i="9"/>
  <c r="M22" i="9"/>
  <c r="K22" i="9"/>
  <c r="L22" i="9" s="1"/>
  <c r="N22" i="9" s="1"/>
  <c r="O22" i="9" s="1"/>
  <c r="G22" i="9"/>
  <c r="M21" i="9"/>
  <c r="K21" i="9"/>
  <c r="L21" i="9" s="1"/>
  <c r="N21" i="9" s="1"/>
  <c r="O21" i="9" s="1"/>
  <c r="G21" i="9"/>
  <c r="M20" i="9"/>
  <c r="K20" i="9"/>
  <c r="L20" i="9" s="1"/>
  <c r="N20" i="9" s="1"/>
  <c r="G20" i="9"/>
  <c r="M19" i="9"/>
  <c r="K19" i="9"/>
  <c r="L19" i="9" s="1"/>
  <c r="N19" i="9" s="1"/>
  <c r="O19" i="9" s="1"/>
  <c r="G19" i="9"/>
  <c r="M18" i="9"/>
  <c r="K18" i="9"/>
  <c r="L18" i="9" s="1"/>
  <c r="N18" i="9" s="1"/>
  <c r="O18" i="9" s="1"/>
  <c r="G18" i="9"/>
  <c r="M17" i="9"/>
  <c r="K17" i="9"/>
  <c r="L17" i="9" s="1"/>
  <c r="N17" i="9" s="1"/>
  <c r="O17" i="9" s="1"/>
  <c r="G17" i="9"/>
  <c r="M16" i="9"/>
  <c r="K16" i="9"/>
  <c r="L16" i="9" s="1"/>
  <c r="N16" i="9" s="1"/>
  <c r="G16" i="9"/>
  <c r="M15" i="9"/>
  <c r="K15" i="9"/>
  <c r="L15" i="9" s="1"/>
  <c r="N15" i="9" s="1"/>
  <c r="G15" i="9"/>
  <c r="O14" i="9"/>
  <c r="M13" i="9"/>
  <c r="K13" i="9"/>
  <c r="L13" i="9" s="1"/>
  <c r="N13" i="9" s="1"/>
  <c r="O13" i="9" s="1"/>
  <c r="G13" i="9"/>
  <c r="M12" i="9"/>
  <c r="K12" i="9"/>
  <c r="L12" i="9" s="1"/>
  <c r="N12" i="9" s="1"/>
  <c r="O12" i="9" s="1"/>
  <c r="G12" i="9"/>
  <c r="M11" i="9"/>
  <c r="K11" i="9"/>
  <c r="L11" i="9" s="1"/>
  <c r="N11" i="9" s="1"/>
  <c r="O11" i="9" s="1"/>
  <c r="G11" i="9"/>
  <c r="M10" i="9"/>
  <c r="K10" i="9"/>
  <c r="L10" i="9" s="1"/>
  <c r="N10" i="9" s="1"/>
  <c r="O10" i="9" s="1"/>
  <c r="G10" i="9"/>
  <c r="M9" i="9"/>
  <c r="K9" i="9"/>
  <c r="L9" i="9" s="1"/>
  <c r="N9" i="9" s="1"/>
  <c r="O9" i="9" s="1"/>
  <c r="G9" i="9"/>
  <c r="M8" i="9"/>
  <c r="K8" i="9"/>
  <c r="L8" i="9" s="1"/>
  <c r="N8" i="9" s="1"/>
  <c r="O8" i="9" s="1"/>
  <c r="G8" i="9"/>
  <c r="M7" i="9"/>
  <c r="L7" i="9"/>
  <c r="N7" i="9" s="1"/>
  <c r="O7" i="9" s="1"/>
  <c r="K7" i="9"/>
  <c r="G7" i="9"/>
  <c r="M6" i="9"/>
  <c r="L6" i="9"/>
  <c r="N6" i="9" s="1"/>
  <c r="O6" i="9" s="1"/>
  <c r="K6" i="9"/>
  <c r="G6" i="9"/>
  <c r="M5" i="9"/>
  <c r="K5" i="9"/>
  <c r="L5" i="9" s="1"/>
  <c r="N5" i="9" s="1"/>
  <c r="O5" i="9" s="1"/>
  <c r="G5" i="9"/>
  <c r="M4" i="9"/>
  <c r="K4" i="9"/>
  <c r="L4" i="9" s="1"/>
  <c r="N4" i="9" s="1"/>
  <c r="O4" i="9" s="1"/>
  <c r="G4" i="9"/>
  <c r="M3" i="9"/>
  <c r="K3" i="9"/>
  <c r="L3" i="9" s="1"/>
  <c r="N3" i="9" s="1"/>
  <c r="O3" i="9" s="1"/>
  <c r="G3" i="9"/>
  <c r="O33" i="9" l="1"/>
  <c r="O41" i="9"/>
  <c r="O49" i="9"/>
  <c r="O20" i="9"/>
  <c r="N31" i="9"/>
  <c r="O31" i="9" s="1"/>
  <c r="N39" i="9"/>
  <c r="O39" i="9" s="1"/>
  <c r="O47" i="9"/>
  <c r="O55" i="9"/>
  <c r="O15" i="9"/>
  <c r="O23" i="9"/>
  <c r="N26" i="9"/>
  <c r="O26" i="9" s="1"/>
  <c r="O34" i="9"/>
  <c r="O42" i="9"/>
  <c r="O50" i="9"/>
  <c r="O53" i="9"/>
  <c r="O16" i="9"/>
  <c r="O24" i="9"/>
  <c r="O27" i="9"/>
  <c r="O35" i="9"/>
  <c r="O43" i="9"/>
  <c r="O51" i="9"/>
  <c r="S47" i="8"/>
  <c r="S48" i="8" s="1"/>
  <c r="T46" i="8"/>
  <c r="T45" i="8"/>
  <c r="T44" i="8"/>
  <c r="T43" i="8"/>
  <c r="T42" i="8"/>
  <c r="T41" i="8"/>
  <c r="T40" i="8"/>
  <c r="T39" i="8"/>
  <c r="T38" i="8"/>
  <c r="T37" i="8"/>
  <c r="T36" i="8"/>
  <c r="K56" i="8"/>
  <c r="L56" i="8" s="1"/>
  <c r="M56" i="8" s="1"/>
  <c r="G56" i="8"/>
  <c r="K55" i="8"/>
  <c r="L55" i="8" s="1"/>
  <c r="M55" i="8" s="1"/>
  <c r="G55" i="8"/>
  <c r="K54" i="8"/>
  <c r="L54" i="8" s="1"/>
  <c r="M54" i="8" s="1"/>
  <c r="G54" i="8"/>
  <c r="K53" i="8"/>
  <c r="L53" i="8" s="1"/>
  <c r="M53" i="8" s="1"/>
  <c r="G53" i="8"/>
  <c r="K52" i="8"/>
  <c r="L52" i="8" s="1"/>
  <c r="M52" i="8" s="1"/>
  <c r="G52" i="8"/>
  <c r="L51" i="8"/>
  <c r="M51" i="8" s="1"/>
  <c r="K51" i="8"/>
  <c r="G51" i="8"/>
  <c r="K50" i="8"/>
  <c r="L50" i="8" s="1"/>
  <c r="M50" i="8" s="1"/>
  <c r="G50" i="8"/>
  <c r="L49" i="8"/>
  <c r="M49" i="8" s="1"/>
  <c r="K49" i="8"/>
  <c r="G49" i="8"/>
  <c r="K48" i="8"/>
  <c r="L48" i="8" s="1"/>
  <c r="M48" i="8" s="1"/>
  <c r="G48" i="8"/>
  <c r="K47" i="8"/>
  <c r="L47" i="8" s="1"/>
  <c r="M47" i="8" s="1"/>
  <c r="G47" i="8"/>
  <c r="K46" i="8"/>
  <c r="L46" i="8" s="1"/>
  <c r="M46" i="8" s="1"/>
  <c r="G46" i="8"/>
  <c r="K45" i="8"/>
  <c r="L45" i="8" s="1"/>
  <c r="M45" i="8" s="1"/>
  <c r="G45" i="8"/>
  <c r="K44" i="8"/>
  <c r="L44" i="8" s="1"/>
  <c r="M44" i="8" s="1"/>
  <c r="G44" i="8"/>
  <c r="K43" i="8"/>
  <c r="L43" i="8" s="1"/>
  <c r="M43" i="8" s="1"/>
  <c r="G43" i="8"/>
  <c r="K42" i="8"/>
  <c r="L42" i="8" s="1"/>
  <c r="M42" i="8" s="1"/>
  <c r="G42" i="8"/>
  <c r="K41" i="8"/>
  <c r="L41" i="8" s="1"/>
  <c r="M41" i="8" s="1"/>
  <c r="G41" i="8"/>
  <c r="K40" i="8"/>
  <c r="L40" i="8" s="1"/>
  <c r="M40" i="8" s="1"/>
  <c r="G40" i="8"/>
  <c r="K39" i="8"/>
  <c r="L39" i="8" s="1"/>
  <c r="M39" i="8" s="1"/>
  <c r="G39" i="8"/>
  <c r="K38" i="8"/>
  <c r="L38" i="8" s="1"/>
  <c r="M38" i="8" s="1"/>
  <c r="G38" i="8"/>
  <c r="K37" i="8"/>
  <c r="L37" i="8" s="1"/>
  <c r="M37" i="8" s="1"/>
  <c r="G37" i="8"/>
  <c r="K36" i="8"/>
  <c r="L36" i="8" s="1"/>
  <c r="M36" i="8" s="1"/>
  <c r="G36" i="8"/>
  <c r="L35" i="8"/>
  <c r="M35" i="8" s="1"/>
  <c r="K35" i="8"/>
  <c r="G35" i="8"/>
  <c r="K34" i="8"/>
  <c r="L34" i="8" s="1"/>
  <c r="M34" i="8" s="1"/>
  <c r="G34" i="8"/>
  <c r="L33" i="8"/>
  <c r="M33" i="8" s="1"/>
  <c r="K33" i="8"/>
  <c r="G33" i="8"/>
  <c r="K32" i="8"/>
  <c r="L32" i="8" s="1"/>
  <c r="M32" i="8" s="1"/>
  <c r="G32" i="8"/>
  <c r="K31" i="8"/>
  <c r="L31" i="8" s="1"/>
  <c r="M31" i="8" s="1"/>
  <c r="G31" i="8"/>
  <c r="K30" i="8"/>
  <c r="L30" i="8" s="1"/>
  <c r="M30" i="8" s="1"/>
  <c r="G30" i="8"/>
  <c r="K29" i="8"/>
  <c r="L29" i="8" s="1"/>
  <c r="M29" i="8" s="1"/>
  <c r="G29" i="8"/>
  <c r="K28" i="8"/>
  <c r="L28" i="8" s="1"/>
  <c r="M28" i="8" s="1"/>
  <c r="G28" i="8"/>
  <c r="K27" i="8"/>
  <c r="L27" i="8" s="1"/>
  <c r="M27" i="8" s="1"/>
  <c r="G27" i="8"/>
  <c r="K26" i="8"/>
  <c r="L26" i="8" s="1"/>
  <c r="M26" i="8" s="1"/>
  <c r="G26" i="8"/>
  <c r="K24" i="8"/>
  <c r="L24" i="8" s="1"/>
  <c r="M24" i="8" s="1"/>
  <c r="G24" i="8"/>
  <c r="K23" i="8"/>
  <c r="L23" i="8" s="1"/>
  <c r="M23" i="8" s="1"/>
  <c r="G23" i="8"/>
  <c r="K22" i="8"/>
  <c r="L22" i="8" s="1"/>
  <c r="M22" i="8" s="1"/>
  <c r="G22" i="8"/>
  <c r="K21" i="8"/>
  <c r="L21" i="8" s="1"/>
  <c r="M21" i="8" s="1"/>
  <c r="G21" i="8"/>
  <c r="K20" i="8"/>
  <c r="L20" i="8" s="1"/>
  <c r="M20" i="8" s="1"/>
  <c r="G20" i="8"/>
  <c r="K19" i="8"/>
  <c r="L19" i="8" s="1"/>
  <c r="M19" i="8" s="1"/>
  <c r="G19" i="8"/>
  <c r="L18" i="8"/>
  <c r="M18" i="8" s="1"/>
  <c r="K18" i="8"/>
  <c r="G18" i="8"/>
  <c r="K17" i="8"/>
  <c r="L17" i="8" s="1"/>
  <c r="M17" i="8" s="1"/>
  <c r="G17" i="8"/>
  <c r="L16" i="8"/>
  <c r="M16" i="8" s="1"/>
  <c r="K16" i="8"/>
  <c r="G16" i="8"/>
  <c r="K15" i="8"/>
  <c r="L15" i="8" s="1"/>
  <c r="M15" i="8" s="1"/>
  <c r="G15" i="8"/>
  <c r="K13" i="8"/>
  <c r="L13" i="8" s="1"/>
  <c r="M13" i="8" s="1"/>
  <c r="G13" i="8"/>
  <c r="K12" i="8"/>
  <c r="L12" i="8" s="1"/>
  <c r="M12" i="8" s="1"/>
  <c r="G12" i="8"/>
  <c r="K11" i="8"/>
  <c r="L11" i="8" s="1"/>
  <c r="M11" i="8" s="1"/>
  <c r="G11" i="8"/>
  <c r="K10" i="8"/>
  <c r="L10" i="8" s="1"/>
  <c r="G10" i="8"/>
  <c r="K9" i="8"/>
  <c r="L9" i="8" s="1"/>
  <c r="M9" i="8" s="1"/>
  <c r="G9" i="8"/>
  <c r="K8" i="8"/>
  <c r="L8" i="8" s="1"/>
  <c r="M8" i="8" s="1"/>
  <c r="G8" i="8"/>
  <c r="K7" i="8"/>
  <c r="L7" i="8" s="1"/>
  <c r="M7" i="8" s="1"/>
  <c r="G7" i="8"/>
  <c r="K6" i="8"/>
  <c r="L6" i="8" s="1"/>
  <c r="M6" i="8" s="1"/>
  <c r="G6" i="8"/>
  <c r="K5" i="8"/>
  <c r="L5" i="8" s="1"/>
  <c r="M5" i="8" s="1"/>
  <c r="G5" i="8"/>
  <c r="K4" i="8"/>
  <c r="L4" i="8" s="1"/>
  <c r="M4" i="8" s="1"/>
  <c r="G4" i="8"/>
  <c r="K3" i="8"/>
  <c r="L3" i="8" s="1"/>
  <c r="M3" i="8" s="1"/>
  <c r="G3" i="8"/>
  <c r="G3" i="6" l="1"/>
  <c r="H3" i="6"/>
  <c r="L3" i="6"/>
  <c r="M3" i="6" s="1"/>
  <c r="N3" i="6" s="1"/>
  <c r="G4" i="6"/>
  <c r="H4" i="6"/>
  <c r="L4" i="6"/>
  <c r="M4" i="6"/>
  <c r="N4" i="6" s="1"/>
  <c r="G5" i="6"/>
  <c r="H5" i="6"/>
  <c r="L5" i="6"/>
  <c r="M5" i="6" s="1"/>
  <c r="N5" i="6" s="1"/>
  <c r="G6" i="6"/>
  <c r="H6" i="6"/>
  <c r="L6" i="6"/>
  <c r="M6" i="6" s="1"/>
  <c r="N6" i="6" s="1"/>
  <c r="G7" i="6"/>
  <c r="H7" i="6"/>
  <c r="L7" i="6"/>
  <c r="M7" i="6" s="1"/>
  <c r="N7" i="6" s="1"/>
  <c r="G8" i="6"/>
  <c r="H8" i="6"/>
  <c r="L8" i="6"/>
  <c r="M8" i="6"/>
  <c r="N8" i="6" s="1"/>
  <c r="G9" i="6"/>
  <c r="H9" i="6"/>
  <c r="L9" i="6"/>
  <c r="M9" i="6" s="1"/>
  <c r="N9" i="6" s="1"/>
  <c r="G10" i="6"/>
  <c r="H10" i="6"/>
  <c r="L10" i="6"/>
  <c r="M10" i="6" s="1"/>
  <c r="G11" i="6"/>
  <c r="H11" i="6"/>
  <c r="L11" i="6"/>
  <c r="M11" i="6"/>
  <c r="N11" i="6" s="1"/>
  <c r="G12" i="6"/>
  <c r="H12" i="6"/>
  <c r="L12" i="6"/>
  <c r="M12" i="6" s="1"/>
  <c r="N12" i="6" s="1"/>
  <c r="G13" i="6"/>
  <c r="H13" i="6"/>
  <c r="L13" i="6"/>
  <c r="M13" i="6"/>
  <c r="N13" i="6" s="1"/>
  <c r="G15" i="6"/>
  <c r="H15" i="6"/>
  <c r="L15" i="6"/>
  <c r="M15" i="6" s="1"/>
  <c r="N15" i="6" s="1"/>
  <c r="G16" i="6"/>
  <c r="H16" i="6"/>
  <c r="L16" i="6"/>
  <c r="M16" i="6" s="1"/>
  <c r="N16" i="6" s="1"/>
  <c r="G17" i="6"/>
  <c r="H17" i="6"/>
  <c r="L17" i="6"/>
  <c r="M17" i="6" s="1"/>
  <c r="N17" i="6" s="1"/>
  <c r="G18" i="6"/>
  <c r="H18" i="6"/>
  <c r="L18" i="6"/>
  <c r="M18" i="6"/>
  <c r="N18" i="6" s="1"/>
  <c r="G19" i="6"/>
  <c r="H19" i="6"/>
  <c r="L19" i="6"/>
  <c r="M19" i="6" s="1"/>
  <c r="N19" i="6" s="1"/>
  <c r="G20" i="6"/>
  <c r="H20" i="6"/>
  <c r="L20" i="6"/>
  <c r="M20" i="6" s="1"/>
  <c r="N20" i="6" s="1"/>
  <c r="G21" i="6"/>
  <c r="H21" i="6"/>
  <c r="L21" i="6"/>
  <c r="M21" i="6" s="1"/>
  <c r="N21" i="6" s="1"/>
  <c r="G22" i="6"/>
  <c r="H22" i="6"/>
  <c r="L22" i="6"/>
  <c r="M22" i="6"/>
  <c r="N22" i="6" s="1"/>
  <c r="G23" i="6"/>
  <c r="H23" i="6"/>
  <c r="L23" i="6"/>
  <c r="M23" i="6" s="1"/>
  <c r="N23" i="6" s="1"/>
  <c r="G24" i="6"/>
  <c r="H24" i="6"/>
  <c r="L24" i="6"/>
  <c r="M24" i="6" s="1"/>
  <c r="N24" i="6" s="1"/>
  <c r="G26" i="6"/>
  <c r="H26" i="6"/>
  <c r="L26" i="6"/>
  <c r="M26" i="6" s="1"/>
  <c r="N26" i="6" s="1"/>
  <c r="G27" i="6"/>
  <c r="H27" i="6"/>
  <c r="L27" i="6"/>
  <c r="M27" i="6"/>
  <c r="N27" i="6" s="1"/>
  <c r="T27" i="6"/>
  <c r="G28" i="6"/>
  <c r="H28" i="6"/>
  <c r="L28" i="6"/>
  <c r="M28" i="6" s="1"/>
  <c r="N28" i="6" s="1"/>
  <c r="T28" i="6"/>
  <c r="G29" i="6"/>
  <c r="H29" i="6"/>
  <c r="L29" i="6"/>
  <c r="M29" i="6"/>
  <c r="N29" i="6" s="1"/>
  <c r="G30" i="6"/>
  <c r="H30" i="6"/>
  <c r="L30" i="6"/>
  <c r="M30" i="6" s="1"/>
  <c r="N30" i="6" s="1"/>
  <c r="G31" i="6"/>
  <c r="H31" i="6"/>
  <c r="L31" i="6"/>
  <c r="M31" i="6" s="1"/>
  <c r="N31" i="6" s="1"/>
  <c r="G32" i="6"/>
  <c r="H32" i="6"/>
  <c r="L32" i="6"/>
  <c r="M32" i="6" s="1"/>
  <c r="N32" i="6" s="1"/>
  <c r="G33" i="6"/>
  <c r="H33" i="6"/>
  <c r="L33" i="6"/>
  <c r="M33" i="6"/>
  <c r="N33" i="6" s="1"/>
  <c r="G34" i="6"/>
  <c r="H34" i="6"/>
  <c r="L34" i="6"/>
  <c r="M34" i="6" s="1"/>
  <c r="N34" i="6" s="1"/>
  <c r="G35" i="6"/>
  <c r="H35" i="6"/>
  <c r="L35" i="6"/>
  <c r="M35" i="6"/>
  <c r="N35" i="6" s="1"/>
  <c r="G36" i="6"/>
  <c r="H36" i="6"/>
  <c r="L36" i="6"/>
  <c r="M36" i="6" s="1"/>
  <c r="N36" i="6" s="1"/>
  <c r="G37" i="6"/>
  <c r="H37" i="6"/>
  <c r="L37" i="6"/>
  <c r="M37" i="6" s="1"/>
  <c r="N37" i="6" s="1"/>
  <c r="G38" i="6"/>
  <c r="H38" i="6"/>
  <c r="L38" i="6"/>
  <c r="M38" i="6" s="1"/>
  <c r="N38" i="6" s="1"/>
  <c r="G39" i="6"/>
  <c r="H39" i="6"/>
  <c r="L39" i="6"/>
  <c r="M39" i="6"/>
  <c r="N39" i="6" s="1"/>
  <c r="G40" i="6"/>
  <c r="H40" i="6"/>
  <c r="L40" i="6"/>
  <c r="M40" i="6" s="1"/>
  <c r="N40" i="6" s="1"/>
  <c r="G41" i="6"/>
  <c r="H41" i="6"/>
  <c r="L41" i="6"/>
  <c r="M41" i="6" s="1"/>
  <c r="N41" i="6" s="1"/>
  <c r="G42" i="6"/>
  <c r="H42" i="6"/>
  <c r="L42" i="6"/>
  <c r="M42" i="6" s="1"/>
  <c r="N42" i="6" s="1"/>
  <c r="G43" i="6"/>
  <c r="H43" i="6"/>
  <c r="L43" i="6"/>
  <c r="M43" i="6"/>
  <c r="N43" i="6" s="1"/>
  <c r="G44" i="6"/>
  <c r="H44" i="6"/>
  <c r="L44" i="6"/>
  <c r="M44" i="6" s="1"/>
  <c r="N44" i="6" s="1"/>
  <c r="G45" i="6"/>
  <c r="H45" i="6"/>
  <c r="L45" i="6"/>
  <c r="M45" i="6" s="1"/>
  <c r="N45" i="6" s="1"/>
  <c r="G46" i="6"/>
  <c r="H46" i="6"/>
  <c r="L46" i="6"/>
  <c r="M46" i="6" s="1"/>
  <c r="N46" i="6" s="1"/>
  <c r="G47" i="6"/>
  <c r="H47" i="6"/>
  <c r="L47" i="6"/>
  <c r="M47" i="6"/>
  <c r="N47" i="6" s="1"/>
  <c r="G48" i="6"/>
  <c r="H48" i="6"/>
  <c r="L48" i="6"/>
  <c r="M48" i="6" s="1"/>
  <c r="N48" i="6" s="1"/>
  <c r="G49" i="6"/>
  <c r="H49" i="6"/>
  <c r="L49" i="6"/>
  <c r="M49" i="6"/>
  <c r="N49" i="6" s="1"/>
  <c r="G50" i="6"/>
  <c r="H50" i="6"/>
  <c r="L50" i="6"/>
  <c r="M50" i="6" s="1"/>
  <c r="N50" i="6" s="1"/>
  <c r="G51" i="6"/>
  <c r="H51" i="6"/>
  <c r="L51" i="6"/>
  <c r="M51" i="6"/>
  <c r="N51" i="6" s="1"/>
  <c r="G52" i="6"/>
  <c r="H52" i="6"/>
  <c r="L52" i="6"/>
  <c r="M52" i="6" s="1"/>
  <c r="N52" i="6" s="1"/>
  <c r="G53" i="6"/>
  <c r="H53" i="6"/>
  <c r="L53" i="6"/>
  <c r="M53" i="6" s="1"/>
  <c r="N53" i="6" s="1"/>
  <c r="G54" i="6"/>
  <c r="H54" i="6"/>
  <c r="L54" i="6"/>
  <c r="M54" i="6" s="1"/>
  <c r="N54" i="6" s="1"/>
  <c r="G55" i="6"/>
  <c r="H55" i="6"/>
  <c r="L55" i="6"/>
  <c r="M55" i="6"/>
  <c r="N55" i="6" s="1"/>
  <c r="G56" i="6"/>
  <c r="H56" i="6"/>
  <c r="L56" i="6"/>
  <c r="M56" i="6" s="1"/>
  <c r="N56" i="6" s="1"/>
  <c r="G3" i="5" l="1"/>
  <c r="K3" i="5"/>
  <c r="L3" i="5"/>
  <c r="M3" i="5" s="1"/>
  <c r="G4" i="5"/>
  <c r="K4" i="5"/>
  <c r="L4" i="5" s="1"/>
  <c r="M4" i="5" s="1"/>
  <c r="G5" i="5"/>
  <c r="K5" i="5"/>
  <c r="L5" i="5" s="1"/>
  <c r="M5" i="5" s="1"/>
  <c r="G6" i="5"/>
  <c r="K6" i="5"/>
  <c r="L6" i="5" s="1"/>
  <c r="M6" i="5" s="1"/>
  <c r="G7" i="5"/>
  <c r="K7" i="5"/>
  <c r="L7" i="5"/>
  <c r="M7" i="5" s="1"/>
  <c r="G8" i="5"/>
  <c r="K8" i="5"/>
  <c r="L8" i="5" s="1"/>
  <c r="M8" i="5" s="1"/>
  <c r="G9" i="5"/>
  <c r="K9" i="5"/>
  <c r="L9" i="5"/>
  <c r="M9" i="5" s="1"/>
  <c r="G10" i="5"/>
  <c r="K10" i="5"/>
  <c r="L10" i="5"/>
  <c r="G11" i="5"/>
  <c r="K11" i="5"/>
  <c r="L11" i="5" s="1"/>
  <c r="M11" i="5" s="1"/>
  <c r="G12" i="5"/>
  <c r="K12" i="5"/>
  <c r="L12" i="5" s="1"/>
  <c r="M12" i="5" s="1"/>
  <c r="G13" i="5"/>
  <c r="K13" i="5"/>
  <c r="L13" i="5" s="1"/>
  <c r="M13" i="5" s="1"/>
  <c r="G15" i="5"/>
  <c r="K15" i="5"/>
  <c r="L15" i="5" s="1"/>
  <c r="M15" i="5" s="1"/>
  <c r="G16" i="5"/>
  <c r="K16" i="5"/>
  <c r="L16" i="5" s="1"/>
  <c r="M16" i="5" s="1"/>
  <c r="G17" i="5"/>
  <c r="K17" i="5"/>
  <c r="L17" i="5" s="1"/>
  <c r="M17" i="5" s="1"/>
  <c r="G18" i="5"/>
  <c r="K18" i="5"/>
  <c r="L18" i="5" s="1"/>
  <c r="M18" i="5" s="1"/>
  <c r="G19" i="5"/>
  <c r="K19" i="5"/>
  <c r="L19" i="5" s="1"/>
  <c r="M19" i="5" s="1"/>
  <c r="G20" i="5"/>
  <c r="K20" i="5"/>
  <c r="L20" i="5" s="1"/>
  <c r="M20" i="5" s="1"/>
  <c r="G21" i="5"/>
  <c r="K21" i="5"/>
  <c r="L21" i="5" s="1"/>
  <c r="M21" i="5" s="1"/>
  <c r="G22" i="5"/>
  <c r="K22" i="5"/>
  <c r="L22" i="5" s="1"/>
  <c r="M22" i="5" s="1"/>
  <c r="G23" i="5"/>
  <c r="K23" i="5"/>
  <c r="L23" i="5" s="1"/>
  <c r="M23" i="5" s="1"/>
  <c r="G24" i="5"/>
  <c r="K24" i="5"/>
  <c r="L24" i="5" s="1"/>
  <c r="M24" i="5" s="1"/>
  <c r="G26" i="5"/>
  <c r="K26" i="5"/>
  <c r="L26" i="5" s="1"/>
  <c r="M26" i="5" s="1"/>
  <c r="G27" i="5"/>
  <c r="K27" i="5"/>
  <c r="L27" i="5" s="1"/>
  <c r="M27" i="5" s="1"/>
  <c r="G28" i="5"/>
  <c r="K28" i="5"/>
  <c r="L28" i="5"/>
  <c r="M28" i="5" s="1"/>
  <c r="S28" i="5"/>
  <c r="G29" i="5"/>
  <c r="K29" i="5"/>
  <c r="L29" i="5" s="1"/>
  <c r="M29" i="5" s="1"/>
  <c r="S29" i="5"/>
  <c r="G30" i="5"/>
  <c r="K30" i="5"/>
  <c r="L30" i="5" s="1"/>
  <c r="M30" i="5" s="1"/>
  <c r="S30" i="5"/>
  <c r="G31" i="5"/>
  <c r="K31" i="5"/>
  <c r="L31" i="5" s="1"/>
  <c r="M31" i="5" s="1"/>
  <c r="S31" i="5"/>
  <c r="G32" i="5"/>
  <c r="K32" i="5"/>
  <c r="L32" i="5"/>
  <c r="M32" i="5" s="1"/>
  <c r="S32" i="5"/>
  <c r="G33" i="5"/>
  <c r="K33" i="5"/>
  <c r="L33" i="5" s="1"/>
  <c r="M33" i="5" s="1"/>
  <c r="S33" i="5"/>
  <c r="G34" i="5"/>
  <c r="K34" i="5"/>
  <c r="L34" i="5"/>
  <c r="M34" i="5" s="1"/>
  <c r="S34" i="5"/>
  <c r="G35" i="5"/>
  <c r="K35" i="5"/>
  <c r="L35" i="5" s="1"/>
  <c r="M35" i="5" s="1"/>
  <c r="R35" i="5"/>
  <c r="S35" i="5"/>
  <c r="G36" i="5"/>
  <c r="K36" i="5"/>
  <c r="L36" i="5" s="1"/>
  <c r="M36" i="5" s="1"/>
  <c r="G37" i="5"/>
  <c r="K37" i="5"/>
  <c r="L37" i="5" s="1"/>
  <c r="M37" i="5" s="1"/>
  <c r="G38" i="5"/>
  <c r="K38" i="5"/>
  <c r="L38" i="5" s="1"/>
  <c r="M38" i="5" s="1"/>
  <c r="G39" i="5"/>
  <c r="K39" i="5"/>
  <c r="L39" i="5" s="1"/>
  <c r="M39" i="5" s="1"/>
  <c r="G40" i="5"/>
  <c r="K40" i="5"/>
  <c r="L40" i="5" s="1"/>
  <c r="M40" i="5" s="1"/>
  <c r="G41" i="5"/>
  <c r="K41" i="5"/>
  <c r="L41" i="5" s="1"/>
  <c r="M41" i="5" s="1"/>
  <c r="G42" i="5"/>
  <c r="K42" i="5"/>
  <c r="L42" i="5" s="1"/>
  <c r="M42" i="5" s="1"/>
  <c r="G43" i="5"/>
  <c r="K43" i="5"/>
  <c r="L43" i="5" s="1"/>
  <c r="M43" i="5" s="1"/>
  <c r="G44" i="5"/>
  <c r="K44" i="5"/>
  <c r="L44" i="5" s="1"/>
  <c r="M44" i="5" s="1"/>
  <c r="G45" i="5"/>
  <c r="K45" i="5"/>
  <c r="L45" i="5" s="1"/>
  <c r="M45" i="5" s="1"/>
  <c r="G46" i="5"/>
  <c r="K46" i="5"/>
  <c r="L46" i="5" s="1"/>
  <c r="M46" i="5" s="1"/>
  <c r="G47" i="5"/>
  <c r="K47" i="5"/>
  <c r="L47" i="5" s="1"/>
  <c r="M47" i="5" s="1"/>
  <c r="G48" i="5"/>
  <c r="K48" i="5"/>
  <c r="L48" i="5" s="1"/>
  <c r="M48" i="5" s="1"/>
  <c r="G49" i="5"/>
  <c r="K49" i="5"/>
  <c r="L49" i="5" s="1"/>
  <c r="M49" i="5" s="1"/>
  <c r="G50" i="5"/>
  <c r="K50" i="5"/>
  <c r="L50" i="5" s="1"/>
  <c r="M50" i="5" s="1"/>
  <c r="G51" i="5"/>
  <c r="K51" i="5"/>
  <c r="L51" i="5" s="1"/>
  <c r="M51" i="5" s="1"/>
  <c r="G52" i="5"/>
  <c r="K52" i="5"/>
  <c r="L52" i="5" s="1"/>
  <c r="M52" i="5" s="1"/>
  <c r="G53" i="5"/>
  <c r="K53" i="5"/>
  <c r="L53" i="5" s="1"/>
  <c r="M53" i="5" s="1"/>
  <c r="G54" i="5"/>
  <c r="K54" i="5"/>
  <c r="L54" i="5" s="1"/>
  <c r="M54" i="5" s="1"/>
  <c r="G55" i="5"/>
  <c r="K55" i="5"/>
  <c r="L55" i="5" s="1"/>
  <c r="M55" i="5" s="1"/>
  <c r="G56" i="5"/>
  <c r="K56" i="5"/>
  <c r="L56" i="5" s="1"/>
  <c r="M56" i="5" s="1"/>
  <c r="H3" i="4" l="1"/>
  <c r="L3" i="4"/>
  <c r="O3" i="4" s="1"/>
  <c r="H4" i="4"/>
  <c r="L4" i="4"/>
  <c r="O4" i="4" s="1"/>
  <c r="H5" i="4"/>
  <c r="L5" i="4"/>
  <c r="O5" i="4" s="1"/>
  <c r="H6" i="4"/>
  <c r="L6" i="4"/>
  <c r="O6" i="4" s="1"/>
  <c r="H7" i="4"/>
  <c r="L7" i="4"/>
  <c r="O7" i="4" s="1"/>
  <c r="U7" i="4"/>
  <c r="H8" i="4"/>
  <c r="L8" i="4"/>
  <c r="O8" i="4" s="1"/>
  <c r="U8" i="4"/>
  <c r="H9" i="4"/>
  <c r="L9" i="4"/>
  <c r="O9" i="4" s="1"/>
  <c r="U9" i="4"/>
  <c r="H10" i="4"/>
  <c r="L10" i="4"/>
  <c r="O10" i="4" s="1"/>
  <c r="U10" i="4"/>
  <c r="H11" i="4"/>
  <c r="L11" i="4"/>
  <c r="O11" i="4" s="1"/>
  <c r="U11" i="4"/>
  <c r="H12" i="4"/>
  <c r="L12" i="4"/>
  <c r="O12" i="4" s="1"/>
  <c r="U12" i="4"/>
  <c r="H13" i="4"/>
  <c r="L13" i="4"/>
  <c r="O13" i="4" s="1"/>
  <c r="U13" i="4"/>
  <c r="U14" i="4"/>
  <c r="H15" i="4"/>
  <c r="L15" i="4"/>
  <c r="O15" i="4" s="1"/>
  <c r="U15" i="4"/>
  <c r="H16" i="4"/>
  <c r="L16" i="4"/>
  <c r="O16" i="4" s="1"/>
  <c r="U16" i="4"/>
  <c r="H17" i="4"/>
  <c r="L17" i="4"/>
  <c r="O17" i="4" s="1"/>
  <c r="U17" i="4"/>
  <c r="H18" i="4"/>
  <c r="L18" i="4"/>
  <c r="O18" i="4" s="1"/>
  <c r="U18" i="4"/>
  <c r="H19" i="4"/>
  <c r="L19" i="4"/>
  <c r="O19" i="4" s="1"/>
  <c r="U19" i="4"/>
  <c r="H20" i="4"/>
  <c r="L20" i="4"/>
  <c r="O20" i="4" s="1"/>
  <c r="T20" i="4"/>
  <c r="T21" i="4" s="1"/>
  <c r="H21" i="4"/>
  <c r="L21" i="4"/>
  <c r="O21" i="4" s="1"/>
  <c r="H22" i="4"/>
  <c r="L22" i="4"/>
  <c r="O22" i="4"/>
  <c r="H23" i="4"/>
  <c r="L23" i="4"/>
  <c r="O23" i="4" s="1"/>
  <c r="H24" i="4"/>
  <c r="L24" i="4"/>
  <c r="O24" i="4" s="1"/>
  <c r="H26" i="4"/>
  <c r="L26" i="4"/>
  <c r="O26" i="4" s="1"/>
  <c r="H27" i="4"/>
  <c r="L27" i="4"/>
  <c r="O27" i="4" s="1"/>
  <c r="H28" i="4"/>
  <c r="L28" i="4"/>
  <c r="O28" i="4" s="1"/>
  <c r="H29" i="4"/>
  <c r="L29" i="4"/>
  <c r="O29" i="4" s="1"/>
  <c r="H30" i="4"/>
  <c r="L30" i="4"/>
  <c r="O30" i="4" s="1"/>
  <c r="H31" i="4"/>
  <c r="L31" i="4"/>
  <c r="O31" i="4" s="1"/>
  <c r="H32" i="4"/>
  <c r="L32" i="4"/>
  <c r="O32" i="4" s="1"/>
  <c r="H33" i="4"/>
  <c r="L33" i="4"/>
  <c r="O33" i="4" s="1"/>
  <c r="H34" i="4"/>
  <c r="L34" i="4"/>
  <c r="O34" i="4" s="1"/>
  <c r="H35" i="4"/>
  <c r="L35" i="4"/>
  <c r="O35" i="4" s="1"/>
  <c r="H36" i="4"/>
  <c r="L36" i="4"/>
  <c r="O36" i="4"/>
  <c r="H37" i="4"/>
  <c r="L37" i="4"/>
  <c r="O37" i="4" s="1"/>
  <c r="H38" i="4"/>
  <c r="L38" i="4"/>
  <c r="O38" i="4" s="1"/>
  <c r="H39" i="4"/>
  <c r="L39" i="4"/>
  <c r="O39" i="4" s="1"/>
  <c r="H40" i="4"/>
  <c r="L40" i="4"/>
  <c r="O40" i="4" s="1"/>
  <c r="H41" i="4"/>
  <c r="L41" i="4"/>
  <c r="O41" i="4" s="1"/>
  <c r="H42" i="4"/>
  <c r="L42" i="4"/>
  <c r="O42" i="4"/>
  <c r="H43" i="4"/>
  <c r="L43" i="4"/>
  <c r="O43" i="4" s="1"/>
  <c r="H44" i="4"/>
  <c r="L44" i="4"/>
  <c r="O44" i="4" s="1"/>
  <c r="H45" i="4"/>
  <c r="L45" i="4"/>
  <c r="O45" i="4" s="1"/>
  <c r="H46" i="4"/>
  <c r="L46" i="4"/>
  <c r="O46" i="4" s="1"/>
  <c r="H47" i="4"/>
  <c r="L47" i="4"/>
  <c r="O47" i="4"/>
  <c r="H48" i="4"/>
  <c r="L48" i="4"/>
  <c r="O48" i="4" s="1"/>
  <c r="H49" i="4"/>
  <c r="L49" i="4"/>
  <c r="O49" i="4" s="1"/>
  <c r="H50" i="4"/>
  <c r="L50" i="4"/>
  <c r="O50" i="4" s="1"/>
  <c r="H51" i="4"/>
  <c r="L51" i="4"/>
  <c r="O51" i="4" s="1"/>
  <c r="H52" i="4"/>
  <c r="L52" i="4"/>
  <c r="O52" i="4" s="1"/>
  <c r="H53" i="4"/>
  <c r="L53" i="4"/>
  <c r="O53" i="4"/>
  <c r="H54" i="4"/>
  <c r="L54" i="4"/>
  <c r="O54" i="4" s="1"/>
  <c r="H55" i="4"/>
  <c r="L55" i="4"/>
  <c r="O55" i="4" s="1"/>
  <c r="H56" i="4"/>
  <c r="L56" i="4"/>
  <c r="O56" i="4" s="1"/>
  <c r="E33" i="1" l="1"/>
  <c r="F33" i="1"/>
  <c r="G3" i="1" l="1"/>
  <c r="G4" i="1"/>
  <c r="H4" i="1" s="1"/>
  <c r="G5" i="1"/>
  <c r="G6" i="1"/>
  <c r="H6" i="1" s="1"/>
  <c r="G7" i="1"/>
  <c r="G8" i="1"/>
  <c r="H8" i="1" s="1"/>
  <c r="G9" i="1"/>
  <c r="H9" i="1" s="1"/>
  <c r="G10" i="1"/>
  <c r="H10" i="1" s="1"/>
  <c r="G11" i="1"/>
  <c r="G12" i="1"/>
  <c r="H12" i="1" s="1"/>
  <c r="G13" i="1"/>
  <c r="G14" i="1"/>
  <c r="H14" i="1" s="1"/>
  <c r="G15" i="1"/>
  <c r="G16" i="1"/>
  <c r="H16" i="1" s="1"/>
  <c r="G17" i="1"/>
  <c r="G18" i="1"/>
  <c r="H18" i="1" s="1"/>
  <c r="G19" i="1"/>
  <c r="G20" i="1"/>
  <c r="H20" i="1" s="1"/>
  <c r="G21" i="1"/>
  <c r="G22" i="1"/>
  <c r="H22" i="1" s="1"/>
  <c r="G23" i="1"/>
  <c r="G24" i="1"/>
  <c r="H24" i="1" s="1"/>
  <c r="G25" i="1"/>
  <c r="G26" i="1"/>
  <c r="H26" i="1" s="1"/>
  <c r="G27" i="1"/>
  <c r="G28" i="1"/>
  <c r="H28" i="1" s="1"/>
  <c r="G29" i="1"/>
  <c r="G30" i="1"/>
  <c r="H30" i="1" s="1"/>
  <c r="G31" i="1"/>
  <c r="G32" i="1"/>
  <c r="H32" i="1" s="1"/>
  <c r="G2" i="1"/>
  <c r="I8" i="1" l="1"/>
  <c r="J8" i="1"/>
  <c r="I9" i="1"/>
  <c r="J9" i="1"/>
  <c r="I22" i="1"/>
  <c r="J22" i="1"/>
  <c r="I14" i="1"/>
  <c r="J14" i="1"/>
  <c r="I6" i="1"/>
  <c r="J6" i="1"/>
  <c r="I26" i="1"/>
  <c r="J26" i="1"/>
  <c r="I16" i="1"/>
  <c r="J16" i="1"/>
  <c r="I30" i="1"/>
  <c r="J30" i="1"/>
  <c r="I10" i="1"/>
  <c r="J10" i="1"/>
  <c r="I24" i="1"/>
  <c r="J24" i="1"/>
  <c r="I28" i="1"/>
  <c r="J28" i="1"/>
  <c r="I20" i="1"/>
  <c r="J20" i="1"/>
  <c r="I12" i="1"/>
  <c r="J12" i="1"/>
  <c r="I4" i="1"/>
  <c r="J4" i="1"/>
  <c r="I18" i="1"/>
  <c r="J18" i="1"/>
  <c r="I32" i="1"/>
  <c r="J32" i="1"/>
  <c r="H29" i="1"/>
  <c r="H13" i="1"/>
  <c r="H5" i="1"/>
  <c r="H25" i="1"/>
  <c r="H21" i="1"/>
  <c r="G33" i="1"/>
  <c r="H2" i="1"/>
  <c r="H17" i="1"/>
  <c r="H31" i="1"/>
  <c r="H27" i="1"/>
  <c r="H23" i="1"/>
  <c r="H19" i="1"/>
  <c r="H15" i="1"/>
  <c r="H11" i="1"/>
  <c r="H7" i="1"/>
  <c r="H3" i="1"/>
  <c r="I7" i="1" l="1"/>
  <c r="J7" i="1"/>
  <c r="I2" i="1"/>
  <c r="J2" i="1"/>
  <c r="I11" i="1"/>
  <c r="J11" i="1"/>
  <c r="I17" i="1"/>
  <c r="J17" i="1"/>
  <c r="I15" i="1"/>
  <c r="J15" i="1"/>
  <c r="I19" i="1"/>
  <c r="J19" i="1"/>
  <c r="I3" i="1"/>
  <c r="J3" i="1"/>
  <c r="I21" i="1"/>
  <c r="J21" i="1"/>
  <c r="I25" i="1"/>
  <c r="J25" i="1"/>
  <c r="I23" i="1"/>
  <c r="J23" i="1"/>
  <c r="I5" i="1"/>
  <c r="J5" i="1"/>
  <c r="I27" i="1"/>
  <c r="J27" i="1"/>
  <c r="I13" i="1"/>
  <c r="J13" i="1"/>
  <c r="I31" i="1"/>
  <c r="J31" i="1"/>
  <c r="I29" i="1"/>
  <c r="J29" i="1"/>
  <c r="H33" i="1"/>
  <c r="E34" i="1" l="1"/>
  <c r="I33" i="1"/>
  <c r="S32" i="10" l="1"/>
  <c r="S31" i="11"/>
  <c r="S31" i="12"/>
  <c r="S31" i="6"/>
  <c r="S30" i="6"/>
</calcChain>
</file>

<file path=xl/sharedStrings.xml><?xml version="1.0" encoding="utf-8"?>
<sst xmlns="http://schemas.openxmlformats.org/spreadsheetml/2006/main" count="3336" uniqueCount="534">
  <si>
    <t>B - F</t>
  </si>
  <si>
    <t>Transciever</t>
  </si>
  <si>
    <t>B - H</t>
  </si>
  <si>
    <t>B - HH</t>
  </si>
  <si>
    <t>B - L</t>
  </si>
  <si>
    <t>D - DO</t>
  </si>
  <si>
    <t>D - F</t>
  </si>
  <si>
    <t>D - H</t>
  </si>
  <si>
    <t>D - HH</t>
  </si>
  <si>
    <t>D - K</t>
  </si>
  <si>
    <t>D - L</t>
  </si>
  <si>
    <t>D - M</t>
  </si>
  <si>
    <t>DO - F</t>
  </si>
  <si>
    <t>DO - H</t>
  </si>
  <si>
    <t>F - H</t>
  </si>
  <si>
    <t>F - HH</t>
  </si>
  <si>
    <t>F - K</t>
  </si>
  <si>
    <t>F - L</t>
  </si>
  <si>
    <t>F - M</t>
  </si>
  <si>
    <t>F - N</t>
  </si>
  <si>
    <t>F - S</t>
  </si>
  <si>
    <t>F - U</t>
  </si>
  <si>
    <t>H - HH</t>
  </si>
  <si>
    <t>H - K</t>
  </si>
  <si>
    <t>H - L</t>
  </si>
  <si>
    <t>HH - L</t>
  </si>
  <si>
    <t>L - M</t>
  </si>
  <si>
    <t>L - N</t>
  </si>
  <si>
    <t>L - S</t>
  </si>
  <si>
    <t>L - U</t>
  </si>
  <si>
    <t>M - S</t>
  </si>
  <si>
    <t>N - S</t>
  </si>
  <si>
    <t>IP links</t>
  </si>
  <si>
    <t>Total Capacity (G)</t>
  </si>
  <si>
    <t>Reach (km)</t>
  </si>
  <si>
    <t>Optical path</t>
  </si>
  <si>
    <t xml:space="preserve">Absolute sum </t>
  </si>
  <si>
    <t>Total Traffic carried (G)</t>
  </si>
  <si>
    <t>`</t>
  </si>
  <si>
    <t>IP Topology</t>
  </si>
  <si>
    <t>Optical Topology</t>
  </si>
  <si>
    <t>Capacity per LP (G)</t>
  </si>
  <si>
    <t>Free capacity (G)</t>
  </si>
  <si>
    <t># of LP required</t>
  </si>
  <si>
    <t>B -- HH</t>
  </si>
  <si>
    <t>B -- L</t>
  </si>
  <si>
    <t>D -- DO</t>
  </si>
  <si>
    <t>D -- K -- F</t>
  </si>
  <si>
    <t>D -- DO -- H</t>
  </si>
  <si>
    <t>D -- K</t>
  </si>
  <si>
    <t>D -- K -- F -- L</t>
  </si>
  <si>
    <t>D -- K -- F -- M</t>
  </si>
  <si>
    <t>DO -- D -- K -- F</t>
  </si>
  <si>
    <t>DO -- H</t>
  </si>
  <si>
    <t>F -- H</t>
  </si>
  <si>
    <t>F -- H -- HH</t>
  </si>
  <si>
    <t>F -- K</t>
  </si>
  <si>
    <t>F -- L</t>
  </si>
  <si>
    <t>F -- M</t>
  </si>
  <si>
    <t>F -- N</t>
  </si>
  <si>
    <t>F -- S</t>
  </si>
  <si>
    <t>F -- S -- U</t>
  </si>
  <si>
    <t>H -- HH</t>
  </si>
  <si>
    <t>H -- DO -- D -- K</t>
  </si>
  <si>
    <t>H -- L</t>
  </si>
  <si>
    <t>HH -- B -- L</t>
  </si>
  <si>
    <t>L -- N -- M</t>
  </si>
  <si>
    <t>L -- N</t>
  </si>
  <si>
    <t>L -- N -- S</t>
  </si>
  <si>
    <t>L -- N -- M -- U</t>
  </si>
  <si>
    <t>M -- U -- S</t>
  </si>
  <si>
    <t>N -- S</t>
  </si>
  <si>
    <t>B -- L -- F</t>
  </si>
  <si>
    <t>B -- H</t>
  </si>
  <si>
    <t>D -- DO -- H -- HH</t>
  </si>
  <si>
    <t>8QAM</t>
  </si>
  <si>
    <t>16QAM</t>
  </si>
  <si>
    <t>32QAM</t>
  </si>
  <si>
    <t>64QAM</t>
  </si>
  <si>
    <t>Link Utilization(%)</t>
  </si>
  <si>
    <t>Network Utilization %</t>
  </si>
  <si>
    <t xml:space="preserve">MPLS Paths </t>
  </si>
  <si>
    <t>to</t>
  </si>
  <si>
    <t>Traffic2016 [Mbit/s]</t>
  </si>
  <si>
    <t>B</t>
  </si>
  <si>
    <t>D</t>
  </si>
  <si>
    <t>DO</t>
  </si>
  <si>
    <t>F</t>
  </si>
  <si>
    <t>H</t>
  </si>
  <si>
    <t>HH</t>
  </si>
  <si>
    <t>K</t>
  </si>
  <si>
    <t>L</t>
  </si>
  <si>
    <t>M</t>
  </si>
  <si>
    <t>N</t>
  </si>
  <si>
    <t>S</t>
  </si>
  <si>
    <t>ULM</t>
  </si>
  <si>
    <t>from</t>
  </si>
  <si>
    <t>Berlin</t>
  </si>
  <si>
    <t>1st Path</t>
  </si>
  <si>
    <t>B -&gt; F -&gt; D</t>
  </si>
  <si>
    <t>B -&gt; F -&gt; DO</t>
  </si>
  <si>
    <t>B -&gt; F</t>
  </si>
  <si>
    <t>B -&gt; H</t>
  </si>
  <si>
    <t>B -&gt; HH</t>
  </si>
  <si>
    <t>B -&gt; F -&gt; K</t>
  </si>
  <si>
    <t>B -&gt; L</t>
  </si>
  <si>
    <t>B -&gt; F -&gt; M</t>
  </si>
  <si>
    <t>B -&gt; F -&gt; N</t>
  </si>
  <si>
    <t>B -&gt; F -&gt; S</t>
  </si>
  <si>
    <t>B -&gt; F -&gt; U</t>
  </si>
  <si>
    <t>2nd Path</t>
  </si>
  <si>
    <t>B -&gt; H -&gt; D</t>
  </si>
  <si>
    <t>B - &gt; H -&gt; DO</t>
  </si>
  <si>
    <t>B -&gt; H -&gt; K</t>
  </si>
  <si>
    <t>B -&gt; L -&gt; M</t>
  </si>
  <si>
    <t>B -&gt; L -&gt; N</t>
  </si>
  <si>
    <t>B -&gt; L -&gt; S</t>
  </si>
  <si>
    <t>B -&gt; L -&gt; U</t>
  </si>
  <si>
    <t>3rd Path</t>
  </si>
  <si>
    <t>B -&gt; HH -&gt; D</t>
  </si>
  <si>
    <t>4th Path</t>
  </si>
  <si>
    <t>B -&gt; L -&gt; D</t>
  </si>
  <si>
    <t>Düsseldorf</t>
  </si>
  <si>
    <t>D -&gt; F -&gt; B</t>
  </si>
  <si>
    <t>D -&gt; DO</t>
  </si>
  <si>
    <t>D -&gt; F</t>
  </si>
  <si>
    <t>D -&gt; H</t>
  </si>
  <si>
    <t>D -&gt; HH</t>
  </si>
  <si>
    <t>D -&gt; K</t>
  </si>
  <si>
    <t>D -&gt; L</t>
  </si>
  <si>
    <t>D -&gt; M</t>
  </si>
  <si>
    <t>D -&gt; F -&gt; N</t>
  </si>
  <si>
    <t>D -&gt; F -&gt; S</t>
  </si>
  <si>
    <t>D -&gt; F -&gt; U</t>
  </si>
  <si>
    <t>D -&gt; H -&gt; B</t>
  </si>
  <si>
    <t>D -&gt; L -&gt; N</t>
  </si>
  <si>
    <t>D -&gt; L -&gt; S</t>
  </si>
  <si>
    <t>D -&gt; L -&gt; U</t>
  </si>
  <si>
    <t>D -&gt; HH -&gt; B</t>
  </si>
  <si>
    <t>D -&gt; M -&gt; S</t>
  </si>
  <si>
    <t>D -&gt; L -&gt; B</t>
  </si>
  <si>
    <t>Dortmund</t>
  </si>
  <si>
    <t>DO -&gt; F -&gt; B</t>
  </si>
  <si>
    <t>DO -&gt; D</t>
  </si>
  <si>
    <t>DO -&gt; F</t>
  </si>
  <si>
    <t>DO -&gt; H</t>
  </si>
  <si>
    <t>DO -&gt; D -&gt; HH</t>
  </si>
  <si>
    <t xml:space="preserve">DO -&gt; D -&gt; K </t>
  </si>
  <si>
    <t>DO -&gt; D -&gt; L</t>
  </si>
  <si>
    <t>DO -&gt; D -&gt; M</t>
  </si>
  <si>
    <t>DO -&gt; F -&gt; N</t>
  </si>
  <si>
    <t>DO -&gt; F -&gt; S</t>
  </si>
  <si>
    <t>DO -&gt; F -&gt; U</t>
  </si>
  <si>
    <t>DO -&gt; H -&gt; B</t>
  </si>
  <si>
    <t>DO -&gt; F -&gt; HH</t>
  </si>
  <si>
    <t>DO -&gt; F -&gt; K</t>
  </si>
  <si>
    <t>DO -&gt; F -&gt; L</t>
  </si>
  <si>
    <t>DO -&gt; F -&gt; M</t>
  </si>
  <si>
    <t>DO -&gt; H -&gt; HH</t>
  </si>
  <si>
    <t>DO -&gt; H -&gt; K</t>
  </si>
  <si>
    <t>DO -&gt; H -&gt; L</t>
  </si>
  <si>
    <t>Frankfurt</t>
  </si>
  <si>
    <t>F -&gt; B</t>
  </si>
  <si>
    <t>F -&gt; D</t>
  </si>
  <si>
    <t>F -&gt; DO</t>
  </si>
  <si>
    <t>F -&gt; H</t>
  </si>
  <si>
    <t>F -&gt; HH</t>
  </si>
  <si>
    <t>F -&gt; K</t>
  </si>
  <si>
    <t>F -&gt; L</t>
  </si>
  <si>
    <t>F -&gt; M</t>
  </si>
  <si>
    <t>F -&gt; N</t>
  </si>
  <si>
    <t>F -&gt; S</t>
  </si>
  <si>
    <t>F -&gt; U</t>
  </si>
  <si>
    <t>Hannover</t>
  </si>
  <si>
    <t>H -&gt; B</t>
  </si>
  <si>
    <t>H -&gt; D</t>
  </si>
  <si>
    <t>H -&gt; DO</t>
  </si>
  <si>
    <t>H -&gt; F</t>
  </si>
  <si>
    <t>H -&gt; HH</t>
  </si>
  <si>
    <t>H -&gt; K</t>
  </si>
  <si>
    <t>H -&gt; L</t>
  </si>
  <si>
    <t xml:space="preserve">H -&gt; D -&gt; M </t>
  </si>
  <si>
    <t>H -&gt; F -&gt; N</t>
  </si>
  <si>
    <t>H -&gt; F -&gt; S</t>
  </si>
  <si>
    <t>H -&gt; F -&gt; U</t>
  </si>
  <si>
    <t>H -&gt; F -&gt; M</t>
  </si>
  <si>
    <t>H -&gt; L -&gt; N</t>
  </si>
  <si>
    <t>H -&gt; L -&gt; S</t>
  </si>
  <si>
    <t>H -&gt; L -&gt; U</t>
  </si>
  <si>
    <t>H -&gt; L -&gt; M</t>
  </si>
  <si>
    <t>Hamburg</t>
  </si>
  <si>
    <t>HH -&gt; B</t>
  </si>
  <si>
    <t>HH -&gt; D</t>
  </si>
  <si>
    <t>HH -&gt; D -&gt; DO</t>
  </si>
  <si>
    <t>HH -&gt; F</t>
  </si>
  <si>
    <t>HH -&gt; H</t>
  </si>
  <si>
    <t>HH -&gt; D -&gt; K</t>
  </si>
  <si>
    <t>HH -&gt; L</t>
  </si>
  <si>
    <t>HH -&gt; D -&gt; M</t>
  </si>
  <si>
    <t>HH -&gt; F -&gt; N</t>
  </si>
  <si>
    <t>HH -&gt; F -&gt; S</t>
  </si>
  <si>
    <t>HH -&gt; F -&gt; U</t>
  </si>
  <si>
    <t>HH -&gt; F -&gt; DO</t>
  </si>
  <si>
    <t>HH -&gt; F -&gt; K</t>
  </si>
  <si>
    <t>HH -&gt; F -&gt; M</t>
  </si>
  <si>
    <t>HH -&gt; L -&gt; N</t>
  </si>
  <si>
    <t>HH -&gt; L -&gt; S</t>
  </si>
  <si>
    <t>HH -&gt; L -&gt; U</t>
  </si>
  <si>
    <t>HH -&gt; H -&gt; DO</t>
  </si>
  <si>
    <t>HH -&gt; H -&gt; K</t>
  </si>
  <si>
    <t>HH -&gt; L -&gt; M</t>
  </si>
  <si>
    <t>Köln</t>
  </si>
  <si>
    <t>K -&gt; F -&gt; B</t>
  </si>
  <si>
    <t>K -&gt; D</t>
  </si>
  <si>
    <t>K -&gt; D -&gt; DO</t>
  </si>
  <si>
    <t>K -&gt; F</t>
  </si>
  <si>
    <t>K -&gt; H</t>
  </si>
  <si>
    <t>K -&gt; D -&gt; HH</t>
  </si>
  <si>
    <t>K -&gt; D -&gt; L</t>
  </si>
  <si>
    <t>K -&gt; D -&gt; M</t>
  </si>
  <si>
    <t>K -&gt; F -&gt; N</t>
  </si>
  <si>
    <t>K -&gt; F -&gt; S</t>
  </si>
  <si>
    <t>K -&gt; F -&gt; U</t>
  </si>
  <si>
    <t>K -&gt; H -&gt; B</t>
  </si>
  <si>
    <t>K -&gt; F -&gt; DO</t>
  </si>
  <si>
    <t>K -&gt; F -&gt; HH</t>
  </si>
  <si>
    <t>K -&gt; F -&gt; L</t>
  </si>
  <si>
    <t>K -&gt; F -&gt; M</t>
  </si>
  <si>
    <t>K -&gt; H -&gt; DO</t>
  </si>
  <si>
    <t>K -&gt; H -&gt; HH</t>
  </si>
  <si>
    <t>K -&gt; H -&gt; L</t>
  </si>
  <si>
    <t>Leipzig</t>
  </si>
  <si>
    <t>L -&gt; B</t>
  </si>
  <si>
    <t>L -&gt; D</t>
  </si>
  <si>
    <t>L -&gt; D -&gt; DO</t>
  </si>
  <si>
    <t>L -&gt; F</t>
  </si>
  <si>
    <t>L -&gt; H</t>
  </si>
  <si>
    <t>L -&gt; HH</t>
  </si>
  <si>
    <t>L -&gt; D -&gt; K</t>
  </si>
  <si>
    <t>L -&gt; M</t>
  </si>
  <si>
    <t>L -&gt; N</t>
  </si>
  <si>
    <t>L -&gt; S</t>
  </si>
  <si>
    <t>L -&gt; U</t>
  </si>
  <si>
    <t>L -&gt; F -&gt; DO</t>
  </si>
  <si>
    <t xml:space="preserve">L -&gt; F -&gt; K </t>
  </si>
  <si>
    <t>L -&gt; H -&gt; DO</t>
  </si>
  <si>
    <t>L -&gt; H -&gt; K</t>
  </si>
  <si>
    <t>München</t>
  </si>
  <si>
    <t>M -&gt; F -&gt; B</t>
  </si>
  <si>
    <t>M -&gt; D</t>
  </si>
  <si>
    <t>M -&gt; D -&gt; DO</t>
  </si>
  <si>
    <t>M -&gt; F</t>
  </si>
  <si>
    <t>M -&gt; D -&gt; H</t>
  </si>
  <si>
    <t>M -&gt; D -&gt; HH</t>
  </si>
  <si>
    <t>M -&gt; D -&gt; K</t>
  </si>
  <si>
    <t>M -&gt; L</t>
  </si>
  <si>
    <t>M -&gt; F -&gt; N</t>
  </si>
  <si>
    <t>M -&gt; S</t>
  </si>
  <si>
    <t>M -&gt; F -&gt; U</t>
  </si>
  <si>
    <t>M -&gt; L -&gt; B</t>
  </si>
  <si>
    <t>M -&gt; F -&gt; DO</t>
  </si>
  <si>
    <t>M -&gt; F -&gt; H</t>
  </si>
  <si>
    <t>M -&gt; F -&gt; HH</t>
  </si>
  <si>
    <t>M -&gt; F -&gt; K</t>
  </si>
  <si>
    <t>M -&gt; L -&gt; N</t>
  </si>
  <si>
    <t>M -&gt; L -&gt; U</t>
  </si>
  <si>
    <t>M -&gt; L -&gt; H</t>
  </si>
  <si>
    <t>M -&gt; L -&gt; HH</t>
  </si>
  <si>
    <t>M -&gt; S -&gt; N</t>
  </si>
  <si>
    <t>Nürnberg</t>
  </si>
  <si>
    <t>N -&gt; F -&gt; B</t>
  </si>
  <si>
    <t>N -&gt; F -&gt; D</t>
  </si>
  <si>
    <t>N -&gt; F -&gt; DO</t>
  </si>
  <si>
    <t>N -&gt; F</t>
  </si>
  <si>
    <t>N -&gt; F -&gt; H</t>
  </si>
  <si>
    <t>N -&gt; F -&gt; HH</t>
  </si>
  <si>
    <t>N -&gt; F -&gt; K</t>
  </si>
  <si>
    <t>N -&gt; L</t>
  </si>
  <si>
    <t>N -&gt; F -&gt; M</t>
  </si>
  <si>
    <t>N -&gt; S</t>
  </si>
  <si>
    <t>N -&gt; F -&gt; U</t>
  </si>
  <si>
    <t>N -&gt; L -&gt; B</t>
  </si>
  <si>
    <t>N -&gt; L -&gt; D</t>
  </si>
  <si>
    <t>N -&gt; L -&gt; H</t>
  </si>
  <si>
    <t>N -&gt; L -&gt; HH</t>
  </si>
  <si>
    <t>N -&gt; L -&gt; M</t>
  </si>
  <si>
    <t>N -&gt; L -&gt; U</t>
  </si>
  <si>
    <t>N -&gt; S -&gt; M</t>
  </si>
  <si>
    <t>Stuttgart</t>
  </si>
  <si>
    <t>S -&gt; F -&gt; B</t>
  </si>
  <si>
    <t>S -&gt; F -&gt; D</t>
  </si>
  <si>
    <t>S -&gt; F -&gt; DO</t>
  </si>
  <si>
    <t>S -&gt; F</t>
  </si>
  <si>
    <t>S -&gt; F -&gt; H</t>
  </si>
  <si>
    <t>S -&gt; F -&gt; HH</t>
  </si>
  <si>
    <t>S -&gt; F -&gt; K</t>
  </si>
  <si>
    <t>S -&gt; L</t>
  </si>
  <si>
    <t>S -&gt; M</t>
  </si>
  <si>
    <t>S -&gt; N</t>
  </si>
  <si>
    <t>S -&gt; F -&gt;  U</t>
  </si>
  <si>
    <t>S -&gt; L -&gt; B</t>
  </si>
  <si>
    <t>S -&gt; L -&gt; D</t>
  </si>
  <si>
    <t>S -&gt; L -&gt; H</t>
  </si>
  <si>
    <t>S -&gt; L -&gt; HH</t>
  </si>
  <si>
    <t>S -&gt; L -&gt; U</t>
  </si>
  <si>
    <t>S -&gt; M -&gt; D</t>
  </si>
  <si>
    <t>Ulm</t>
  </si>
  <si>
    <t>U -&gt; F -&gt; B</t>
  </si>
  <si>
    <t>U -&gt; F -&gt; D</t>
  </si>
  <si>
    <t>U -&gt; F -&gt; DO</t>
  </si>
  <si>
    <t>U -&gt; F</t>
  </si>
  <si>
    <t>U -&gt; F -&gt; H</t>
  </si>
  <si>
    <t>U -&gt; F -&gt; HH</t>
  </si>
  <si>
    <t>U -&gt; F -&gt; K</t>
  </si>
  <si>
    <t>U -&gt; L</t>
  </si>
  <si>
    <t>U -&gt; F -&gt; M</t>
  </si>
  <si>
    <t>U -&gt; F -&gt; N</t>
  </si>
  <si>
    <t>U -&gt; F -&gt; S</t>
  </si>
  <si>
    <t>U -&gt; L -&gt; B</t>
  </si>
  <si>
    <t>U -&gt; L -&gt; D</t>
  </si>
  <si>
    <t>U -&gt; L -&gt; H</t>
  </si>
  <si>
    <t>U -&gt; L -&gt; HH</t>
  </si>
  <si>
    <t>U -&gt; L -&gt; M</t>
  </si>
  <si>
    <t>U -&gt; L -&gt; N</t>
  </si>
  <si>
    <t>U -&gt; L -&gt; S</t>
  </si>
  <si>
    <t xml:space="preserve">L - U </t>
  </si>
  <si>
    <t xml:space="preserve">M -- N -- S </t>
  </si>
  <si>
    <t xml:space="preserve">M -- U -- S </t>
  </si>
  <si>
    <t xml:space="preserve">F - L </t>
  </si>
  <si>
    <t xml:space="preserve">F -- M -- U </t>
  </si>
  <si>
    <t xml:space="preserve">F - U </t>
  </si>
  <si>
    <t xml:space="preserve">S -- U </t>
  </si>
  <si>
    <t>N -- F -- S</t>
  </si>
  <si>
    <t xml:space="preserve">N -- S </t>
  </si>
  <si>
    <t xml:space="preserve"> N - S</t>
  </si>
  <si>
    <t xml:space="preserve">L -- F -- S </t>
  </si>
  <si>
    <t xml:space="preserve">L -- N -- S </t>
  </si>
  <si>
    <t xml:space="preserve">S -- N </t>
  </si>
  <si>
    <t xml:space="preserve">L -- N -- S -- U </t>
  </si>
  <si>
    <t xml:space="preserve">L -- N -- M -- U </t>
  </si>
  <si>
    <t xml:space="preserve"> L - U </t>
  </si>
  <si>
    <t xml:space="preserve">U -- M </t>
  </si>
  <si>
    <t xml:space="preserve">L -- N -- S -- U -- M </t>
  </si>
  <si>
    <t xml:space="preserve">L -- N -- M </t>
  </si>
  <si>
    <t xml:space="preserve">L - M </t>
  </si>
  <si>
    <t xml:space="preserve">N -- M </t>
  </si>
  <si>
    <t xml:space="preserve">L -- F -- S -- U </t>
  </si>
  <si>
    <t>L -- F -- S</t>
  </si>
  <si>
    <t xml:space="preserve"> L - S</t>
  </si>
  <si>
    <t xml:space="preserve">L -- F -- N </t>
  </si>
  <si>
    <t xml:space="preserve">L -- N </t>
  </si>
  <si>
    <t xml:space="preserve"> L - N </t>
  </si>
  <si>
    <t>None</t>
  </si>
  <si>
    <t xml:space="preserve">L -- F -- M </t>
  </si>
  <si>
    <t xml:space="preserve"> L - M </t>
  </si>
  <si>
    <t xml:space="preserve">H -- B -- L </t>
  </si>
  <si>
    <t xml:space="preserve">H -- L </t>
  </si>
  <si>
    <t xml:space="preserve"> H - L </t>
  </si>
  <si>
    <t>H -- B -- HH</t>
  </si>
  <si>
    <t xml:space="preserve"> H - HH</t>
  </si>
  <si>
    <t>F -- K -- D -- HH</t>
  </si>
  <si>
    <t xml:space="preserve"> F - HH</t>
  </si>
  <si>
    <t xml:space="preserve">D -- HH </t>
  </si>
  <si>
    <t xml:space="preserve"> D - HH</t>
  </si>
  <si>
    <t xml:space="preserve">H -- HH </t>
  </si>
  <si>
    <t>263.3362, 129.971, 225.2162, 105.344</t>
  </si>
  <si>
    <t>L - S, L - U, M- S, N - S</t>
  </si>
  <si>
    <t xml:space="preserve"> F - U</t>
  </si>
  <si>
    <t>%</t>
  </si>
  <si>
    <t>358.8743, 10.8608, 48.941</t>
  </si>
  <si>
    <t xml:space="preserve">F - L, F - M, F - N </t>
  </si>
  <si>
    <t xml:space="preserve">F -- N -- S </t>
  </si>
  <si>
    <t xml:space="preserve">F -- S </t>
  </si>
  <si>
    <t xml:space="preserve"> F - S</t>
  </si>
  <si>
    <t xml:space="preserve">Total </t>
  </si>
  <si>
    <t xml:space="preserve">F - N </t>
  </si>
  <si>
    <t>234.6992, 340.985, 186.951</t>
  </si>
  <si>
    <t>F - L, L - N, N - S</t>
  </si>
  <si>
    <t xml:space="preserve">F -- S -- N </t>
  </si>
  <si>
    <t xml:space="preserve">F -- N </t>
  </si>
  <si>
    <t xml:space="preserve"> F - N </t>
  </si>
  <si>
    <t xml:space="preserve">F -- N -- M </t>
  </si>
  <si>
    <t xml:space="preserve">F -- M </t>
  </si>
  <si>
    <t xml:space="preserve"> F - M </t>
  </si>
  <si>
    <t xml:space="preserve">D -- K -- F -- N -- M </t>
  </si>
  <si>
    <t xml:space="preserve">D -- K -- F -- M </t>
  </si>
  <si>
    <t xml:space="preserve"> D - M </t>
  </si>
  <si>
    <t xml:space="preserve">DO - F </t>
  </si>
  <si>
    <t xml:space="preserve">F -- N -- L </t>
  </si>
  <si>
    <t xml:space="preserve">F -- L </t>
  </si>
  <si>
    <t xml:space="preserve"> F - L </t>
  </si>
  <si>
    <t xml:space="preserve">F - H </t>
  </si>
  <si>
    <t xml:space="preserve">D -- DO -- H -- L </t>
  </si>
  <si>
    <t xml:space="preserve">D --- K -- F -- L </t>
  </si>
  <si>
    <t xml:space="preserve"> D - L </t>
  </si>
  <si>
    <t>Extra Capacity Needed %</t>
  </si>
  <si>
    <t>Extra Capacity Needed(G)</t>
  </si>
  <si>
    <t>IP Links</t>
  </si>
  <si>
    <t xml:space="preserve">B -- H -- F </t>
  </si>
  <si>
    <t>B --  L --  F</t>
  </si>
  <si>
    <t xml:space="preserve">B - F </t>
  </si>
  <si>
    <t xml:space="preserve">L - N </t>
  </si>
  <si>
    <t xml:space="preserve">F -- H -- DO -- D -- K </t>
  </si>
  <si>
    <t xml:space="preserve">F - K </t>
  </si>
  <si>
    <t xml:space="preserve">H - K </t>
  </si>
  <si>
    <t>DO -- H -- F</t>
  </si>
  <si>
    <t xml:space="preserve"> DO - F </t>
  </si>
  <si>
    <t xml:space="preserve">D -- DO -- H -- F -- M </t>
  </si>
  <si>
    <t xml:space="preserve"> D - M</t>
  </si>
  <si>
    <t xml:space="preserve">DO - H </t>
  </si>
  <si>
    <t xml:space="preserve">D - L </t>
  </si>
  <si>
    <t>D -- DO -- H -- F</t>
  </si>
  <si>
    <t>K -- F</t>
  </si>
  <si>
    <t>F -- K -- D -- DO -- H -- HH</t>
  </si>
  <si>
    <t xml:space="preserve">F -- K -- D -- DO -- H </t>
  </si>
  <si>
    <t xml:space="preserve">F -- H </t>
  </si>
  <si>
    <t xml:space="preserve">H -- F </t>
  </si>
  <si>
    <t xml:space="preserve">None </t>
  </si>
  <si>
    <t xml:space="preserve">DO -- K </t>
  </si>
  <si>
    <t xml:space="preserve">H -- F -- K </t>
  </si>
  <si>
    <t xml:space="preserve">H -- DO -- D -- K </t>
  </si>
  <si>
    <t xml:space="preserve">DO -- D -- K -- F -- H </t>
  </si>
  <si>
    <t xml:space="preserve">DO -- H </t>
  </si>
  <si>
    <t xml:space="preserve"> DO - H </t>
  </si>
  <si>
    <t xml:space="preserve">D - HH </t>
  </si>
  <si>
    <t>D -- K -- F -- H</t>
  </si>
  <si>
    <t>Total</t>
  </si>
  <si>
    <t xml:space="preserve">H -- DO -- K </t>
  </si>
  <si>
    <t xml:space="preserve"> H - K </t>
  </si>
  <si>
    <t>DO -- K -- F</t>
  </si>
  <si>
    <t xml:space="preserve">D --DO -- K -- F -- M </t>
  </si>
  <si>
    <t>D --DO -- K</t>
  </si>
  <si>
    <t xml:space="preserve">D -- K </t>
  </si>
  <si>
    <t>D -- DO -- K -- F</t>
  </si>
  <si>
    <t xml:space="preserve"> D - F</t>
  </si>
  <si>
    <t>D -- HH</t>
  </si>
  <si>
    <t>D -- K -- DO -- H</t>
  </si>
  <si>
    <t>D -- K -- DO</t>
  </si>
  <si>
    <t>HH -- H -- L</t>
  </si>
  <si>
    <t xml:space="preserve">B - H </t>
  </si>
  <si>
    <t>B -- H -- L</t>
  </si>
  <si>
    <t>B -- H -- F</t>
  </si>
  <si>
    <t xml:space="preserve"> B - F</t>
  </si>
  <si>
    <t xml:space="preserve">B -- L </t>
  </si>
  <si>
    <t xml:space="preserve">DO - F  </t>
  </si>
  <si>
    <t xml:space="preserve">D - F </t>
  </si>
  <si>
    <t>B -- H -- HH</t>
  </si>
  <si>
    <t>B -- HH -- H</t>
  </si>
  <si>
    <t xml:space="preserve">B -- H </t>
  </si>
  <si>
    <t xml:space="preserve"> B - H</t>
  </si>
  <si>
    <t>B  -- H</t>
  </si>
  <si>
    <t>Extra Capacity Required (G)</t>
  </si>
  <si>
    <t>Links Requiring Extra Capacity</t>
  </si>
  <si>
    <t>alpha</t>
  </si>
  <si>
    <t>Extra capacity required (G)</t>
  </si>
  <si>
    <t>Links requiring Extra capacity</t>
  </si>
  <si>
    <t>Free Capacity (G)</t>
  </si>
  <si>
    <t xml:space="preserve">Traffic carried (G) </t>
  </si>
  <si>
    <t xml:space="preserve">Optical Path taken by IP link </t>
  </si>
  <si>
    <t>Traffic carried (G)</t>
  </si>
  <si>
    <t>Optical Path taken by IP link</t>
  </si>
  <si>
    <t>IP links carried</t>
  </si>
  <si>
    <t>Optical Fibre</t>
  </si>
  <si>
    <t>Faiure Mode</t>
  </si>
  <si>
    <t xml:space="preserve">Normal Mode </t>
  </si>
  <si>
    <t>133.5437, 21.5913, 179.6365</t>
  </si>
  <si>
    <t>F - L, F - N, L - S</t>
  </si>
  <si>
    <t>F - L , L - N, N - S</t>
  </si>
  <si>
    <t>Conclusion</t>
  </si>
  <si>
    <t>No</t>
  </si>
  <si>
    <t>Amount of Extra Capacity Required (G)</t>
  </si>
  <si>
    <t>Reroute required?</t>
  </si>
  <si>
    <t>Link Utilization (%)</t>
  </si>
  <si>
    <t>232.5327, 256.1713, 174.3553</t>
  </si>
  <si>
    <t>M - S, N - S, F - M</t>
  </si>
  <si>
    <t>162.0517, 50.0993, 208.1445</t>
  </si>
  <si>
    <t xml:space="preserve"> 207.4513, 103.8743, 21.905</t>
  </si>
  <si>
    <t xml:space="preserve"> M - S, N-S</t>
  </si>
  <si>
    <t>Extra Capacity (G)</t>
  </si>
  <si>
    <t>Links requring Extra cap</t>
  </si>
  <si>
    <t>Shut off lamba</t>
  </si>
  <si>
    <t>Shut off lambda</t>
  </si>
  <si>
    <t>Red Cap (G)</t>
  </si>
  <si>
    <t xml:space="preserve">B - L </t>
  </si>
  <si>
    <t>Extra # Transponders required</t>
  </si>
  <si>
    <t>178.9433, 75</t>
  </si>
  <si>
    <t># of Trans.</t>
  </si>
  <si>
    <t>7.45G still left</t>
  </si>
  <si>
    <t>Reduced Cap</t>
  </si>
  <si>
    <t>0.67 alpha chosen</t>
  </si>
  <si>
    <t>0.6 alpha chosen</t>
  </si>
  <si>
    <t>F - DO</t>
  </si>
  <si>
    <t>Node</t>
  </si>
  <si>
    <t>U</t>
  </si>
  <si>
    <t>100G</t>
  </si>
  <si>
    <t>150G</t>
  </si>
  <si>
    <t>250G</t>
  </si>
  <si>
    <t>400G</t>
  </si>
  <si>
    <t>200G</t>
  </si>
  <si>
    <t>Total # of Trans.</t>
  </si>
  <si>
    <t>Cost (cu)</t>
  </si>
  <si>
    <t>Transponder Type</t>
  </si>
  <si>
    <t>Bit Rate (Gbps)</t>
  </si>
  <si>
    <t>Bit Rate (gbps)</t>
  </si>
  <si>
    <t>Path</t>
  </si>
  <si>
    <t>Simulation-Throughput on Link (G)</t>
  </si>
  <si>
    <t>Simulation-Throughput on Link(G)</t>
  </si>
  <si>
    <t>Simulation-Troughput loss(%)</t>
  </si>
  <si>
    <t>Selective alpha = 0</t>
  </si>
  <si>
    <t>Selective 0&lt;alpha&lt;1</t>
  </si>
  <si>
    <t xml:space="preserve">Selective 0&lt;alpha&lt;1 </t>
  </si>
  <si>
    <t>178.2467, 201.8853(taken as 200), 120.0693</t>
  </si>
  <si>
    <t>Approaches</t>
  </si>
  <si>
    <t>NoRerouting</t>
  </si>
  <si>
    <t>ES-ES</t>
  </si>
  <si>
    <t>US-EP</t>
  </si>
  <si>
    <t>US-UP</t>
  </si>
  <si>
    <t>US</t>
  </si>
  <si>
    <t>Multiple-path Rroute</t>
  </si>
  <si>
    <t>Multiple-path Reroute</t>
  </si>
  <si>
    <t>BDF</t>
  </si>
  <si>
    <t>SDF</t>
  </si>
  <si>
    <t>Single-hop Reroute</t>
  </si>
  <si>
    <t>Shut-off lambda</t>
  </si>
  <si>
    <t>C_failure (Gbps)</t>
  </si>
  <si>
    <t>CAPEX (SCU)</t>
  </si>
  <si>
    <t xml:space="preserve">No-Rerouting </t>
  </si>
  <si>
    <t>ES-EP</t>
  </si>
  <si>
    <t>Working capacity of IP link e [Gbit/s]:</t>
  </si>
  <si>
    <t>Nominal capacity of IP link e in failure free mode [Gbit/s]:</t>
  </si>
  <si>
    <t>Spare capacity of IP link e [Gbit/s]:</t>
  </si>
  <si>
    <t>Flow Thinning</t>
  </si>
  <si>
    <t>Affine Flow Thinning</t>
  </si>
  <si>
    <t>300G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</si>
</sst>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ele-GroteskNor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C00000"/>
      <name val="Arial"/>
      <family val="2"/>
    </font>
    <font>
      <b/>
      <sz val="8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7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/>
      <top style="thin">
        <color theme="4"/>
      </top>
      <bottom/>
      <diagonal/>
    </border>
  </borders>
  <cellStyleXfs count="7">
    <xf numFmtId="0" fontId="0" fillId="0" borderId="0"/>
    <xf numFmtId="0" fontId="8" fillId="0" borderId="0"/>
    <xf numFmtId="43" fontId="20" fillId="0" borderId="0" applyFont="0" applyFill="0" applyBorder="0" applyAlignment="0" applyProtection="0"/>
    <xf numFmtId="0" fontId="21" fillId="12" borderId="0" applyNumberFormat="0" applyBorder="0" applyAlignment="0" applyProtection="0"/>
    <xf numFmtId="0" fontId="22" fillId="13" borderId="0" applyNumberFormat="0" applyBorder="0" applyAlignment="0" applyProtection="0"/>
    <xf numFmtId="0" fontId="23" fillId="14" borderId="0" applyNumberFormat="0" applyBorder="0" applyAlignment="0" applyProtection="0"/>
    <xf numFmtId="0" fontId="20" fillId="15" borderId="0" applyNumberFormat="0" applyBorder="0" applyAlignment="0" applyProtection="0"/>
  </cellStyleXfs>
  <cellXfs count="52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 readingOrder="2"/>
    </xf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7" xfId="0" applyFont="1" applyBorder="1"/>
    <xf numFmtId="0" fontId="5" fillId="0" borderId="0" xfId="0" applyFont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8" fillId="0" borderId="0" xfId="1"/>
    <xf numFmtId="0" fontId="9" fillId="0" borderId="0" xfId="1" applyFont="1"/>
    <xf numFmtId="0" fontId="11" fillId="0" borderId="0" xfId="1" applyFont="1"/>
    <xf numFmtId="0" fontId="11" fillId="0" borderId="0" xfId="1" applyFont="1" applyFill="1" applyBorder="1" applyAlignment="1">
      <alignment horizontal="center" wrapText="1"/>
    </xf>
    <xf numFmtId="0" fontId="15" fillId="0" borderId="0" xfId="1" applyFont="1" applyBorder="1" applyAlignment="1">
      <alignment horizontal="center" wrapText="1"/>
    </xf>
    <xf numFmtId="0" fontId="15" fillId="0" borderId="5" xfId="1" applyFont="1" applyBorder="1" applyAlignment="1">
      <alignment horizontal="center" wrapText="1"/>
    </xf>
    <xf numFmtId="0" fontId="11" fillId="0" borderId="0" xfId="1" applyFont="1" applyBorder="1" applyAlignment="1">
      <alignment horizontal="center" wrapText="1"/>
    </xf>
    <xf numFmtId="0" fontId="15" fillId="0" borderId="4" xfId="1" applyFont="1" applyBorder="1" applyAlignment="1">
      <alignment horizontal="center" wrapText="1"/>
    </xf>
    <xf numFmtId="0" fontId="11" fillId="0" borderId="5" xfId="1" applyFont="1" applyBorder="1" applyAlignment="1">
      <alignment horizontal="center" wrapText="1"/>
    </xf>
    <xf numFmtId="0" fontId="14" fillId="0" borderId="4" xfId="1" applyFont="1" applyBorder="1" applyAlignment="1">
      <alignment horizontal="center" wrapText="1"/>
    </xf>
    <xf numFmtId="0" fontId="11" fillId="0" borderId="4" xfId="1" applyFont="1" applyBorder="1" applyAlignment="1">
      <alignment horizontal="center" wrapText="1"/>
    </xf>
    <xf numFmtId="0" fontId="12" fillId="0" borderId="0" xfId="1" applyFont="1"/>
    <xf numFmtId="0" fontId="11" fillId="0" borderId="0" xfId="1" applyFont="1" applyBorder="1"/>
    <xf numFmtId="0" fontId="9" fillId="0" borderId="0" xfId="1" applyFont="1" applyBorder="1"/>
    <xf numFmtId="0" fontId="11" fillId="0" borderId="0" xfId="1" applyFont="1" applyBorder="1" applyAlignment="1">
      <alignment wrapText="1"/>
    </xf>
    <xf numFmtId="0" fontId="15" fillId="0" borderId="0" xfId="1" applyFont="1" applyFill="1" applyBorder="1" applyAlignment="1">
      <alignment horizontal="center" wrapText="1"/>
    </xf>
    <xf numFmtId="0" fontId="15" fillId="0" borderId="5" xfId="1" applyFont="1" applyFill="1" applyBorder="1" applyAlignment="1">
      <alignment horizontal="center" wrapText="1"/>
    </xf>
    <xf numFmtId="0" fontId="13" fillId="0" borderId="0" xfId="1" applyFont="1" applyFill="1" applyBorder="1" applyAlignment="1">
      <alignment horizontal="center" wrapText="1"/>
    </xf>
    <xf numFmtId="0" fontId="11" fillId="2" borderId="1" xfId="1" applyFont="1" applyFill="1" applyBorder="1" applyAlignment="1">
      <alignment horizontal="center" wrapText="1"/>
    </xf>
    <xf numFmtId="0" fontId="11" fillId="2" borderId="2" xfId="1" applyFont="1" applyFill="1" applyBorder="1" applyAlignment="1">
      <alignment horizontal="center" wrapText="1"/>
    </xf>
    <xf numFmtId="0" fontId="11" fillId="2" borderId="3" xfId="1" applyFont="1" applyFill="1" applyBorder="1" applyAlignment="1">
      <alignment horizontal="center" wrapText="1"/>
    </xf>
    <xf numFmtId="1" fontId="11" fillId="0" borderId="0" xfId="1" applyNumberFormat="1" applyFont="1" applyBorder="1"/>
    <xf numFmtId="0" fontId="11" fillId="0" borderId="4" xfId="1" applyFont="1" applyFill="1" applyBorder="1" applyAlignment="1">
      <alignment horizontal="center" wrapText="1"/>
    </xf>
    <xf numFmtId="0" fontId="11" fillId="0" borderId="5" xfId="1" applyFont="1" applyFill="1" applyBorder="1" applyAlignment="1">
      <alignment horizontal="center" wrapText="1"/>
    </xf>
    <xf numFmtId="0" fontId="11" fillId="2" borderId="4" xfId="1" applyFont="1" applyFill="1" applyBorder="1" applyAlignment="1">
      <alignment horizontal="center" wrapText="1"/>
    </xf>
    <xf numFmtId="0" fontId="11" fillId="2" borderId="0" xfId="1" applyFont="1" applyFill="1" applyBorder="1" applyAlignment="1">
      <alignment horizontal="center" wrapText="1"/>
    </xf>
    <xf numFmtId="0" fontId="11" fillId="2" borderId="5" xfId="1" applyFont="1" applyFill="1" applyBorder="1" applyAlignment="1">
      <alignment horizontal="center" wrapText="1"/>
    </xf>
    <xf numFmtId="0" fontId="11" fillId="0" borderId="6" xfId="1" applyFont="1" applyBorder="1" applyAlignment="1">
      <alignment horizontal="center" wrapText="1"/>
    </xf>
    <xf numFmtId="0" fontId="11" fillId="0" borderId="7" xfId="1" applyFont="1" applyBorder="1" applyAlignment="1">
      <alignment horizontal="center" wrapText="1"/>
    </xf>
    <xf numFmtId="0" fontId="11" fillId="0" borderId="8" xfId="1" applyFont="1" applyBorder="1" applyAlignment="1">
      <alignment horizontal="center" wrapText="1"/>
    </xf>
    <xf numFmtId="0" fontId="16" fillId="0" borderId="0" xfId="1" applyFont="1" applyAlignment="1"/>
    <xf numFmtId="0" fontId="9" fillId="0" borderId="0" xfId="1" applyFont="1" applyFill="1"/>
    <xf numFmtId="0" fontId="10" fillId="0" borderId="0" xfId="1" applyFont="1" applyFill="1" applyBorder="1" applyAlignment="1">
      <alignment horizontal="right"/>
    </xf>
    <xf numFmtId="0" fontId="17" fillId="0" borderId="0" xfId="1" applyFont="1" applyFill="1" applyBorder="1" applyAlignment="1">
      <alignment horizontal="right"/>
    </xf>
    <xf numFmtId="0" fontId="10" fillId="0" borderId="0" xfId="1" applyFont="1" applyFill="1" applyAlignment="1">
      <alignment horizontal="right"/>
    </xf>
    <xf numFmtId="0" fontId="10" fillId="0" borderId="0" xfId="1" applyFont="1" applyAlignment="1">
      <alignment horizontal="right"/>
    </xf>
    <xf numFmtId="0" fontId="5" fillId="0" borderId="0" xfId="0" applyFont="1" applyAlignment="1"/>
    <xf numFmtId="0" fontId="5" fillId="0" borderId="4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1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4" borderId="32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4" borderId="29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5" fillId="5" borderId="36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0" borderId="39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7" borderId="38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5" fillId="8" borderId="28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/>
    </xf>
    <xf numFmtId="0" fontId="15" fillId="4" borderId="0" xfId="0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3" borderId="44" xfId="0" applyFont="1" applyFill="1" applyBorder="1" applyAlignment="1">
      <alignment horizontal="center"/>
    </xf>
    <xf numFmtId="0" fontId="5" fillId="4" borderId="47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47" xfId="0" applyFont="1" applyFill="1" applyBorder="1" applyAlignment="1">
      <alignment horizontal="center"/>
    </xf>
    <xf numFmtId="0" fontId="7" fillId="7" borderId="37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/>
    </xf>
    <xf numFmtId="0" fontId="5" fillId="0" borderId="48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5" fillId="9" borderId="28" xfId="0" applyFont="1" applyFill="1" applyBorder="1" applyAlignment="1">
      <alignment horizontal="center"/>
    </xf>
    <xf numFmtId="0" fontId="5" fillId="0" borderId="49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4" borderId="51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5" fillId="4" borderId="53" xfId="0" applyFont="1" applyFill="1" applyBorder="1" applyAlignment="1">
      <alignment horizontal="center"/>
    </xf>
    <xf numFmtId="0" fontId="5" fillId="5" borderId="52" xfId="0" applyFont="1" applyFill="1" applyBorder="1" applyAlignment="1">
      <alignment horizontal="center"/>
    </xf>
    <xf numFmtId="0" fontId="5" fillId="5" borderId="53" xfId="0" applyFont="1" applyFill="1" applyBorder="1" applyAlignment="1">
      <alignment horizontal="center"/>
    </xf>
    <xf numFmtId="0" fontId="5" fillId="5" borderId="52" xfId="0" applyFont="1" applyFill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4" borderId="57" xfId="0" applyFont="1" applyFill="1" applyBorder="1" applyAlignment="1">
      <alignment horizontal="center"/>
    </xf>
    <xf numFmtId="0" fontId="5" fillId="4" borderId="58" xfId="0" applyFont="1" applyFill="1" applyBorder="1" applyAlignment="1">
      <alignment horizontal="center"/>
    </xf>
    <xf numFmtId="0" fontId="5" fillId="5" borderId="57" xfId="0" applyFont="1" applyFill="1" applyBorder="1" applyAlignment="1">
      <alignment horizontal="center"/>
    </xf>
    <xf numFmtId="0" fontId="5" fillId="5" borderId="58" xfId="0" applyFont="1" applyFill="1" applyBorder="1" applyAlignment="1">
      <alignment horizontal="center"/>
    </xf>
    <xf numFmtId="0" fontId="5" fillId="5" borderId="57" xfId="0" applyFont="1" applyFill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7" borderId="59" xfId="0" applyFont="1" applyFill="1" applyBorder="1" applyAlignment="1">
      <alignment horizontal="center"/>
    </xf>
    <xf numFmtId="0" fontId="4" fillId="7" borderId="60" xfId="0" applyFont="1" applyFill="1" applyBorder="1" applyAlignment="1">
      <alignment horizontal="center"/>
    </xf>
    <xf numFmtId="0" fontId="4" fillId="7" borderId="61" xfId="0" applyFont="1" applyFill="1" applyBorder="1" applyAlignment="1">
      <alignment horizontal="center"/>
    </xf>
    <xf numFmtId="0" fontId="4" fillId="3" borderId="6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6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6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0" borderId="6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61" xfId="0" applyFont="1" applyBorder="1" applyAlignment="1">
      <alignment horizontal="center" vertical="center"/>
    </xf>
    <xf numFmtId="0" fontId="5" fillId="6" borderId="10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15" fillId="4" borderId="20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15" fillId="4" borderId="25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6" borderId="3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29" xfId="0" applyFont="1" applyFill="1" applyBorder="1" applyAlignment="1">
      <alignment horizontal="center"/>
    </xf>
    <xf numFmtId="0" fontId="15" fillId="4" borderId="34" xfId="0" applyFont="1" applyFill="1" applyBorder="1" applyAlignment="1">
      <alignment horizontal="center"/>
    </xf>
    <xf numFmtId="0" fontId="5" fillId="6" borderId="24" xfId="0" applyFont="1" applyFill="1" applyBorder="1" applyAlignment="1">
      <alignment horizontal="center"/>
    </xf>
    <xf numFmtId="0" fontId="5" fillId="6" borderId="38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5" fillId="10" borderId="20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57" xfId="0" applyFont="1" applyFill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5" fillId="8" borderId="15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5" fillId="11" borderId="27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7" fillId="4" borderId="29" xfId="0" applyFont="1" applyFill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0" fontId="5" fillId="11" borderId="14" xfId="0" applyFont="1" applyFill="1" applyBorder="1" applyAlignment="1">
      <alignment horizontal="center"/>
    </xf>
    <xf numFmtId="0" fontId="15" fillId="4" borderId="66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22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50" xfId="0" applyFont="1" applyFill="1" applyBorder="1" applyAlignment="1">
      <alignment horizontal="center"/>
    </xf>
    <xf numFmtId="0" fontId="5" fillId="4" borderId="67" xfId="0" applyFont="1" applyFill="1" applyBorder="1" applyAlignment="1">
      <alignment horizontal="center"/>
    </xf>
    <xf numFmtId="0" fontId="15" fillId="4" borderId="67" xfId="0" applyFont="1" applyFill="1" applyBorder="1" applyAlignment="1">
      <alignment horizontal="center"/>
    </xf>
    <xf numFmtId="0" fontId="5" fillId="10" borderId="27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0" borderId="29" xfId="0" applyFont="1" applyFill="1" applyBorder="1" applyAlignment="1">
      <alignment horizontal="center"/>
    </xf>
    <xf numFmtId="0" fontId="7" fillId="4" borderId="67" xfId="0" applyFont="1" applyFill="1" applyBorder="1" applyAlignment="1">
      <alignment horizontal="center"/>
    </xf>
    <xf numFmtId="0" fontId="7" fillId="4" borderId="34" xfId="0" applyFont="1" applyFill="1" applyBorder="1" applyAlignment="1">
      <alignment horizontal="center"/>
    </xf>
    <xf numFmtId="0" fontId="5" fillId="10" borderId="2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4" borderId="3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5" fillId="0" borderId="0" xfId="0" applyFont="1" applyBorder="1" applyAlignment="1"/>
    <xf numFmtId="0" fontId="15" fillId="4" borderId="68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5" fillId="4" borderId="57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0" borderId="34" xfId="0" applyFont="1" applyFill="1" applyBorder="1" applyAlignment="1">
      <alignment horizontal="center"/>
    </xf>
    <xf numFmtId="0" fontId="7" fillId="4" borderId="58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9" borderId="15" xfId="0" applyFont="1" applyFill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0" fontId="0" fillId="0" borderId="0" xfId="0" applyFill="1" applyBorder="1"/>
    <xf numFmtId="0" fontId="5" fillId="0" borderId="38" xfId="0" applyFont="1" applyFill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0" xfId="0" applyFont="1"/>
    <xf numFmtId="0" fontId="7" fillId="0" borderId="10" xfId="0" applyFont="1" applyBorder="1" applyAlignment="1">
      <alignment horizontal="center"/>
    </xf>
    <xf numFmtId="0" fontId="4" fillId="3" borderId="59" xfId="0" applyFont="1" applyFill="1" applyBorder="1" applyAlignment="1">
      <alignment horizontal="center"/>
    </xf>
    <xf numFmtId="0" fontId="7" fillId="7" borderId="40" xfId="0" applyFont="1" applyFill="1" applyBorder="1" applyAlignment="1">
      <alignment horizontal="center"/>
    </xf>
    <xf numFmtId="0" fontId="5" fillId="0" borderId="49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3" borderId="23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4" fillId="7" borderId="69" xfId="0" applyFont="1" applyFill="1" applyBorder="1" applyAlignment="1">
      <alignment horizontal="center"/>
    </xf>
    <xf numFmtId="0" fontId="4" fillId="7" borderId="70" xfId="0" applyFont="1" applyFill="1" applyBorder="1" applyAlignment="1">
      <alignment horizontal="center"/>
    </xf>
    <xf numFmtId="0" fontId="15" fillId="7" borderId="42" xfId="0" applyFont="1" applyFill="1" applyBorder="1" applyAlignment="1">
      <alignment horizontal="center"/>
    </xf>
    <xf numFmtId="0" fontId="15" fillId="7" borderId="33" xfId="0" applyFont="1" applyFill="1" applyBorder="1" applyAlignment="1">
      <alignment horizontal="center"/>
    </xf>
    <xf numFmtId="0" fontId="5" fillId="7" borderId="42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/>
    </xf>
    <xf numFmtId="0" fontId="15" fillId="7" borderId="22" xfId="0" applyFont="1" applyFill="1" applyBorder="1" applyAlignment="1">
      <alignment horizontal="center"/>
    </xf>
    <xf numFmtId="0" fontId="15" fillId="7" borderId="19" xfId="0" applyFont="1" applyFill="1" applyBorder="1" applyAlignment="1">
      <alignment horizontal="center"/>
    </xf>
    <xf numFmtId="0" fontId="7" fillId="7" borderId="22" xfId="0" applyFont="1" applyFill="1" applyBorder="1" applyAlignment="1">
      <alignment horizontal="center"/>
    </xf>
    <xf numFmtId="0" fontId="15" fillId="7" borderId="45" xfId="0" applyFont="1" applyFill="1" applyBorder="1" applyAlignment="1">
      <alignment horizontal="center"/>
    </xf>
    <xf numFmtId="0" fontId="15" fillId="7" borderId="72" xfId="0" applyFont="1" applyFill="1" applyBorder="1" applyAlignment="1">
      <alignment horizontal="center"/>
    </xf>
    <xf numFmtId="0" fontId="15" fillId="7" borderId="28" xfId="0" applyFont="1" applyFill="1" applyBorder="1" applyAlignment="1">
      <alignment horizontal="center"/>
    </xf>
    <xf numFmtId="0" fontId="15" fillId="7" borderId="27" xfId="0" applyFont="1" applyFill="1" applyBorder="1" applyAlignment="1">
      <alignment horizontal="center"/>
    </xf>
    <xf numFmtId="0" fontId="15" fillId="7" borderId="14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5" fillId="4" borderId="29" xfId="0" applyFont="1" applyFill="1" applyBorder="1" applyAlignment="1">
      <alignment horizontal="center"/>
    </xf>
    <xf numFmtId="0" fontId="15" fillId="4" borderId="16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15" fillId="4" borderId="17" xfId="0" applyFont="1" applyFill="1" applyBorder="1" applyAlignment="1">
      <alignment horizontal="center"/>
    </xf>
    <xf numFmtId="0" fontId="15" fillId="4" borderId="36" xfId="0" applyFont="1" applyFill="1" applyBorder="1" applyAlignment="1">
      <alignment horizontal="center"/>
    </xf>
    <xf numFmtId="0" fontId="5" fillId="0" borderId="60" xfId="0" applyFont="1" applyFill="1" applyBorder="1" applyAlignment="1"/>
    <xf numFmtId="0" fontId="5" fillId="4" borderId="41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73" xfId="0" applyFont="1" applyFill="1" applyBorder="1" applyAlignment="1">
      <alignment horizontal="center"/>
    </xf>
    <xf numFmtId="0" fontId="5" fillId="8" borderId="22" xfId="0" applyFont="1" applyFill="1" applyBorder="1" applyAlignment="1">
      <alignment horizontal="center"/>
    </xf>
    <xf numFmtId="0" fontId="5" fillId="8" borderId="19" xfId="0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7" borderId="5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74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60" xfId="0" applyFont="1" applyFill="1" applyBorder="1" applyAlignment="1"/>
    <xf numFmtId="0" fontId="4" fillId="0" borderId="60" xfId="0" applyFont="1" applyFill="1" applyBorder="1" applyAlignment="1">
      <alignment horizontal="center"/>
    </xf>
    <xf numFmtId="0" fontId="4" fillId="0" borderId="59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/>
    </xf>
    <xf numFmtId="0" fontId="4" fillId="0" borderId="61" xfId="0" applyFont="1" applyFill="1" applyBorder="1" applyAlignment="1"/>
    <xf numFmtId="0" fontId="4" fillId="0" borderId="61" xfId="0" applyFont="1" applyFill="1" applyBorder="1" applyAlignment="1">
      <alignment horizontal="center"/>
    </xf>
    <xf numFmtId="0" fontId="5" fillId="0" borderId="60" xfId="0" applyFont="1" applyFill="1" applyBorder="1" applyAlignment="1">
      <alignment horizontal="center"/>
    </xf>
    <xf numFmtId="0" fontId="5" fillId="0" borderId="63" xfId="0" applyFont="1" applyFill="1" applyBorder="1" applyAlignment="1">
      <alignment horizontal="center"/>
    </xf>
    <xf numFmtId="0" fontId="4" fillId="0" borderId="6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62" xfId="0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19" fillId="0" borderId="61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4" fillId="0" borderId="0" xfId="0" applyFont="1" applyFill="1" applyBorder="1"/>
    <xf numFmtId="0" fontId="7" fillId="0" borderId="0" xfId="0" applyFont="1" applyFill="1" applyBorder="1"/>
    <xf numFmtId="0" fontId="15" fillId="0" borderId="0" xfId="0" applyFont="1" applyFill="1" applyBorder="1"/>
    <xf numFmtId="0" fontId="18" fillId="0" borderId="0" xfId="0" applyFont="1" applyFill="1" applyBorder="1"/>
    <xf numFmtId="0" fontId="5" fillId="0" borderId="26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4" borderId="65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15" fillId="4" borderId="33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center"/>
    </xf>
    <xf numFmtId="0" fontId="15" fillId="4" borderId="19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15" fillId="4" borderId="72" xfId="0" applyFont="1" applyFill="1" applyBorder="1" applyAlignment="1">
      <alignment horizontal="center"/>
    </xf>
    <xf numFmtId="0" fontId="15" fillId="4" borderId="27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4" fillId="4" borderId="7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0" borderId="61" xfId="0" applyFont="1" applyFill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5" fillId="7" borderId="19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7" borderId="22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4" fillId="0" borderId="62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4" borderId="62" xfId="0" applyFont="1" applyFill="1" applyBorder="1" applyAlignment="1">
      <alignment horizontal="center"/>
    </xf>
    <xf numFmtId="0" fontId="5" fillId="4" borderId="6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10" borderId="23" xfId="0" applyFont="1" applyFill="1" applyBorder="1" applyAlignment="1">
      <alignment horizontal="center"/>
    </xf>
    <xf numFmtId="0" fontId="4" fillId="10" borderId="19" xfId="0" applyFont="1" applyFill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7" borderId="71" xfId="0" applyFont="1" applyFill="1" applyBorder="1" applyAlignment="1">
      <alignment horizontal="center"/>
    </xf>
    <xf numFmtId="0" fontId="5" fillId="7" borderId="55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/>
    </xf>
    <xf numFmtId="0" fontId="5" fillId="7" borderId="19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15" fillId="7" borderId="22" xfId="0" applyFont="1" applyFill="1" applyBorder="1" applyAlignment="1">
      <alignment horizontal="center" vertical="center"/>
    </xf>
    <xf numFmtId="0" fontId="15" fillId="7" borderId="19" xfId="0" applyFont="1" applyFill="1" applyBorder="1" applyAlignment="1">
      <alignment horizontal="center" vertical="center"/>
    </xf>
    <xf numFmtId="0" fontId="15" fillId="7" borderId="28" xfId="0" applyFont="1" applyFill="1" applyBorder="1" applyAlignment="1">
      <alignment horizontal="center" vertical="center"/>
    </xf>
    <xf numFmtId="0" fontId="15" fillId="7" borderId="27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56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4" fillId="7" borderId="28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5" fillId="0" borderId="49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4" borderId="59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0" fontId="5" fillId="11" borderId="26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30" xfId="0" applyFont="1" applyFill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31" xfId="0" applyFont="1" applyFill="1" applyBorder="1" applyAlignment="1">
      <alignment horizontal="center" vertical="center"/>
    </xf>
    <xf numFmtId="0" fontId="5" fillId="11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3" fillId="14" borderId="0" xfId="5" applyAlignment="1">
      <alignment horizontal="center"/>
    </xf>
    <xf numFmtId="0" fontId="20" fillId="15" borderId="0" xfId="6" applyAlignment="1">
      <alignment horizontal="center"/>
    </xf>
    <xf numFmtId="0" fontId="21" fillId="12" borderId="0" xfId="3" applyAlignment="1">
      <alignment horizontal="center"/>
    </xf>
    <xf numFmtId="0" fontId="0" fillId="0" borderId="0" xfId="0" applyAlignment="1">
      <alignment horizontal="center"/>
    </xf>
    <xf numFmtId="0" fontId="22" fillId="13" borderId="0" xfId="4" applyAlignment="1">
      <alignment horizontal="center"/>
    </xf>
    <xf numFmtId="2" fontId="1" fillId="0" borderId="0" xfId="0" applyNumberFormat="1" applyFont="1" applyAlignment="1">
      <alignment horizontal="center"/>
    </xf>
    <xf numFmtId="2" fontId="21" fillId="12" borderId="0" xfId="3" applyNumberFormat="1" applyAlignment="1">
      <alignment horizontal="center"/>
    </xf>
    <xf numFmtId="2" fontId="22" fillId="13" borderId="0" xfId="4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2" applyNumberFormat="1" applyFont="1" applyAlignment="1">
      <alignment horizontal="center"/>
    </xf>
    <xf numFmtId="2" fontId="0" fillId="0" borderId="0" xfId="2" applyNumberFormat="1" applyFont="1" applyAlignment="1">
      <alignment horizontal="center"/>
    </xf>
    <xf numFmtId="2" fontId="20" fillId="15" borderId="76" xfId="6" applyNumberFormat="1" applyBorder="1" applyAlignment="1">
      <alignment horizontal="center"/>
    </xf>
    <xf numFmtId="2" fontId="20" fillId="15" borderId="0" xfId="6" applyNumberFormat="1" applyAlignment="1">
      <alignment horizontal="center"/>
    </xf>
    <xf numFmtId="0" fontId="20" fillId="15" borderId="77" xfId="6" applyBorder="1" applyAlignment="1">
      <alignment horizontal="center"/>
    </xf>
    <xf numFmtId="0" fontId="0" fillId="0" borderId="27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18" fillId="0" borderId="22" xfId="0" applyFont="1" applyBorder="1" applyAlignment="1">
      <alignment horizontal="center"/>
    </xf>
    <xf numFmtId="2" fontId="18" fillId="0" borderId="23" xfId="0" applyNumberFormat="1" applyFont="1" applyBorder="1" applyAlignment="1">
      <alignment horizontal="center"/>
    </xf>
    <xf numFmtId="0" fontId="0" fillId="0" borderId="19" xfId="0" applyBorder="1"/>
  </cellXfs>
  <cellStyles count="7">
    <cellStyle name="40% - Accent1" xfId="6" builtinId="31"/>
    <cellStyle name="Bad" xfId="4" builtinId="27"/>
    <cellStyle name="Comma" xfId="2" builtinId="3"/>
    <cellStyle name="Good" xfId="3" builtinId="26"/>
    <cellStyle name="Neutral" xfId="5" builtinId="28"/>
    <cellStyle name="Normal" xfId="0" builtinId="0"/>
    <cellStyle name="Normal 2" xfId="1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lambda'!$H$3:$H$56</c:f>
              <c:numCache>
                <c:formatCode>General</c:formatCode>
                <c:ptCount val="54"/>
                <c:pt idx="0">
                  <c:v>68.045999999999992</c:v>
                </c:pt>
                <c:pt idx="1">
                  <c:v>120.2415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84.460000000000008</c:v>
                </c:pt>
                <c:pt idx="5">
                  <c:v>48.476299999999995</c:v>
                </c:pt>
                <c:pt idx="6">
                  <c:v>269.96280000000002</c:v>
                </c:pt>
                <c:pt idx="7">
                  <c:v>199.89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177.65</c:v>
                </c:pt>
                <c:pt idx="12">
                  <c:v>185.49250000000001</c:v>
                </c:pt>
                <c:pt idx="13">
                  <c:v>50.939799999999991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177.65</c:v>
                </c:pt>
                <c:pt idx="18">
                  <c:v>199.8878</c:v>
                </c:pt>
                <c:pt idx="19">
                  <c:v>183.85219999999998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135.48580000000004</c:v>
                </c:pt>
                <c:pt idx="24">
                  <c:v>175.33170000000001</c:v>
                </c:pt>
                <c:pt idx="25">
                  <c:v>185.49250000000001</c:v>
                </c:pt>
                <c:pt idx="26">
                  <c:v>114.5658</c:v>
                </c:pt>
                <c:pt idx="27">
                  <c:v>86.151700000000005</c:v>
                </c:pt>
                <c:pt idx="28">
                  <c:v>79.218299999999999</c:v>
                </c:pt>
                <c:pt idx="29">
                  <c:v>222.42579999999998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220.47670000000005</c:v>
                </c:pt>
                <c:pt idx="36">
                  <c:v>363.84550000000002</c:v>
                </c:pt>
                <c:pt idx="37">
                  <c:v>166.19300000000001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124.08080000000001</c:v>
                </c:pt>
                <c:pt idx="43">
                  <c:v>84.8857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166.19300000000001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8-4A7B-969B-9D7FD64BE129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lambda'!$O$3:$O$56</c:f>
              <c:numCache>
                <c:formatCode>General</c:formatCode>
                <c:ptCount val="54"/>
                <c:pt idx="0">
                  <c:v>18.045999999999992</c:v>
                </c:pt>
                <c:pt idx="1">
                  <c:v>70.241500000000002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-15.539999999999992</c:v>
                </c:pt>
                <c:pt idx="5">
                  <c:v>48.476299999999995</c:v>
                </c:pt>
                <c:pt idx="6">
                  <c:v>169.96280000000002</c:v>
                </c:pt>
                <c:pt idx="7">
                  <c:v>99.889999999999986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127.65</c:v>
                </c:pt>
                <c:pt idx="12">
                  <c:v>185.49250000000001</c:v>
                </c:pt>
                <c:pt idx="13">
                  <c:v>0.93979999999999109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127.65</c:v>
                </c:pt>
                <c:pt idx="18">
                  <c:v>99.887799999999999</c:v>
                </c:pt>
                <c:pt idx="19">
                  <c:v>183.85219999999998</c:v>
                </c:pt>
                <c:pt idx="20">
                  <c:v>125.89699999999999</c:v>
                </c:pt>
                <c:pt idx="21">
                  <c:v>127.65</c:v>
                </c:pt>
                <c:pt idx="23">
                  <c:v>-64.51419999999996</c:v>
                </c:pt>
                <c:pt idx="24">
                  <c:v>175.33170000000001</c:v>
                </c:pt>
                <c:pt idx="25">
                  <c:v>35.492500000000007</c:v>
                </c:pt>
                <c:pt idx="26">
                  <c:v>114.5658</c:v>
                </c:pt>
                <c:pt idx="27">
                  <c:v>-13.848299999999995</c:v>
                </c:pt>
                <c:pt idx="28">
                  <c:v>-20.781700000000001</c:v>
                </c:pt>
                <c:pt idx="29">
                  <c:v>22.425799999999981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-179.52329999999995</c:v>
                </c:pt>
                <c:pt idx="36">
                  <c:v>-136.15449999999998</c:v>
                </c:pt>
                <c:pt idx="37">
                  <c:v>66.193000000000012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69.663330000000002</c:v>
                </c:pt>
                <c:pt idx="41">
                  <c:v>82.758170000000007</c:v>
                </c:pt>
                <c:pt idx="42">
                  <c:v>124.08080000000001</c:v>
                </c:pt>
                <c:pt idx="43">
                  <c:v>34.8857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66.193000000000012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8-4A7B-969B-9D7FD64BE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07168"/>
        <c:axId val="178873088"/>
      </c:barChart>
      <c:catAx>
        <c:axId val="17920716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8873088"/>
        <c:crosses val="autoZero"/>
        <c:auto val="1"/>
        <c:lblAlgn val="ctr"/>
        <c:lblOffset val="100"/>
        <c:noMultiLvlLbl val="0"/>
      </c:catAx>
      <c:valAx>
        <c:axId val="17887308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2071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750</c:v>
                </c:pt>
                <c:pt idx="4">
                  <c:v>250</c:v>
                </c:pt>
                <c:pt idx="5">
                  <c:v>150</c:v>
                </c:pt>
                <c:pt idx="6">
                  <c:v>600</c:v>
                </c:pt>
                <c:pt idx="7">
                  <c:v>400</c:v>
                </c:pt>
                <c:pt idx="8">
                  <c:v>600</c:v>
                </c:pt>
                <c:pt idx="9">
                  <c:v>400</c:v>
                </c:pt>
                <c:pt idx="10">
                  <c:v>200</c:v>
                </c:pt>
                <c:pt idx="12">
                  <c:v>600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400</c:v>
                </c:pt>
                <c:pt idx="19">
                  <c:v>600</c:v>
                </c:pt>
                <c:pt idx="20">
                  <c:v>200</c:v>
                </c:pt>
                <c:pt idx="21">
                  <c:v>200</c:v>
                </c:pt>
                <c:pt idx="23">
                  <c:v>800</c:v>
                </c:pt>
                <c:pt idx="24">
                  <c:v>600</c:v>
                </c:pt>
                <c:pt idx="25">
                  <c:v>600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500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1000</c:v>
                </c:pt>
                <c:pt idx="36">
                  <c:v>1250</c:v>
                </c:pt>
                <c:pt idx="37">
                  <c:v>400</c:v>
                </c:pt>
                <c:pt idx="38">
                  <c:v>600</c:v>
                </c:pt>
                <c:pt idx="39">
                  <c:v>600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3-43A0-9712-37E80D2B695D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0&lt;alpha&lt;1'!$K$3:$K$56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750</c:v>
                </c:pt>
                <c:pt idx="4">
                  <c:v>150</c:v>
                </c:pt>
                <c:pt idx="5">
                  <c:v>150</c:v>
                </c:pt>
                <c:pt idx="6">
                  <c:v>500</c:v>
                </c:pt>
                <c:pt idx="7">
                  <c:v>300</c:v>
                </c:pt>
                <c:pt idx="8">
                  <c:v>600</c:v>
                </c:pt>
                <c:pt idx="9">
                  <c:v>400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300</c:v>
                </c:pt>
                <c:pt idx="19">
                  <c:v>600</c:v>
                </c:pt>
                <c:pt idx="20">
                  <c:v>150</c:v>
                </c:pt>
                <c:pt idx="21">
                  <c:v>150</c:v>
                </c:pt>
                <c:pt idx="23">
                  <c:v>600</c:v>
                </c:pt>
                <c:pt idx="24">
                  <c:v>600</c:v>
                </c:pt>
                <c:pt idx="25">
                  <c:v>450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600</c:v>
                </c:pt>
                <c:pt idx="36">
                  <c:v>750</c:v>
                </c:pt>
                <c:pt idx="37">
                  <c:v>300</c:v>
                </c:pt>
                <c:pt idx="38">
                  <c:v>600</c:v>
                </c:pt>
                <c:pt idx="39">
                  <c:v>600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3-43A0-9712-37E80D2B6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46144"/>
        <c:axId val="179864320"/>
      </c:barChart>
      <c:catAx>
        <c:axId val="17984614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864320"/>
        <c:crosses val="autoZero"/>
        <c:auto val="1"/>
        <c:lblAlgn val="ctr"/>
        <c:lblOffset val="100"/>
        <c:noMultiLvlLbl val="0"/>
      </c:catAx>
      <c:valAx>
        <c:axId val="17986432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461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 = 0 Extra Capacity Needed (G)"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Extra Capacity Needed (G)"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'Selective 0&lt;alpha&lt;1'!$T$4:$T$20</c:f>
              <c:numCache>
                <c:formatCode>General</c:formatCode>
                <c:ptCount val="17"/>
              </c:numCache>
            </c:numRef>
          </c:cat>
          <c:val>
            <c:numRef>
              <c:f>'Selective 0&lt;alpha&lt;1'!$U$4:$U$20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6CCA-4875-8991-753DCDE8C3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890048"/>
        <c:axId val="179891584"/>
      </c:barChart>
      <c:catAx>
        <c:axId val="17989004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79891584"/>
        <c:crosses val="autoZero"/>
        <c:auto val="1"/>
        <c:lblAlgn val="ctr"/>
        <c:lblOffset val="100"/>
        <c:noMultiLvlLbl val="0"/>
      </c:catAx>
      <c:valAx>
        <c:axId val="17989158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798900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0&lt;alpha&lt;1 Extra Capacity Needed(G)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'Selective 0&lt;alpha&lt;1'!$U$33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'Selective 0&lt;alpha&lt;1'!$T$34:$T$38</c:f>
              <c:strCache>
                <c:ptCount val="5"/>
                <c:pt idx="0">
                  <c:v>F - H </c:v>
                </c:pt>
                <c:pt idx="1">
                  <c:v>DO - F </c:v>
                </c:pt>
                <c:pt idx="2">
                  <c:v>F - N</c:v>
                </c:pt>
                <c:pt idx="3">
                  <c:v>F - S</c:v>
                </c:pt>
                <c:pt idx="4">
                  <c:v>Total </c:v>
                </c:pt>
              </c:strCache>
            </c:strRef>
          </c:cat>
          <c:val>
            <c:numRef>
              <c:f>'Selective 0&lt;alpha&lt;1'!$U$34:$U$38</c:f>
              <c:numCache>
                <c:formatCode>General</c:formatCode>
                <c:ptCount val="5"/>
                <c:pt idx="0">
                  <c:v>54</c:v>
                </c:pt>
                <c:pt idx="1">
                  <c:v>12.5</c:v>
                </c:pt>
                <c:pt idx="2">
                  <c:v>144.91480000000001</c:v>
                </c:pt>
                <c:pt idx="3">
                  <c:v>112.8463</c:v>
                </c:pt>
                <c:pt idx="4">
                  <c:v>324.2611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D-4C71-B327-070F746996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083456"/>
        <c:axId val="190084992"/>
      </c:barChart>
      <c:catAx>
        <c:axId val="19008345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084992"/>
        <c:crosses val="autoZero"/>
        <c:auto val="1"/>
        <c:lblAlgn val="ctr"/>
        <c:lblOffset val="100"/>
        <c:noMultiLvlLbl val="0"/>
      </c:catAx>
      <c:valAx>
        <c:axId val="19008499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900834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'Selective 0&lt;alpha&lt;1'!$N$2</c:f>
              <c:strCache>
                <c:ptCount val="1"/>
                <c:pt idx="0">
                  <c:v>Simulation-Troughput loss(%)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('Selective 0&lt;alpha&lt;1'!$A$3:$B$3,'Selective 0&lt;alpha&lt;1'!$A$6:$B$8,'Selective 0&lt;alpha&lt;1'!$A$15:$B$20,'Selective 0&lt;alpha&lt;1'!$A$26:$B$27,'Selective 0&lt;alpha&lt;1'!$A$28:$B$32,'Selective 0&lt;alpha&lt;1'!$A$38:$B$38,'Selective 0&lt;alpha&lt;1'!$A$39:$B$40,'Selective 0&lt;alpha&lt;1'!$N$39:$N$40)</c:f>
              <c:multiLvlStrCache>
                <c:ptCount val="22"/>
                <c:lvl>
                  <c:pt idx="0">
                    <c:v> B - H</c:v>
                  </c:pt>
                  <c:pt idx="1">
                    <c:v> B - F</c:v>
                  </c:pt>
                  <c:pt idx="2">
                    <c:v>B - L</c:v>
                  </c:pt>
                  <c:pt idx="3">
                    <c:v>HH - L</c:v>
                  </c:pt>
                  <c:pt idx="4">
                    <c:v> D - F</c:v>
                  </c:pt>
                  <c:pt idx="5">
                    <c:v>D - K</c:v>
                  </c:pt>
                  <c:pt idx="6">
                    <c:v>D - L</c:v>
                  </c:pt>
                  <c:pt idx="7">
                    <c:v>D - M</c:v>
                  </c:pt>
                  <c:pt idx="8">
                    <c:v>DO - F</c:v>
                  </c:pt>
                  <c:pt idx="9">
                    <c:v> H - K </c:v>
                  </c:pt>
                  <c:pt idx="10">
                    <c:v>F - H</c:v>
                  </c:pt>
                  <c:pt idx="11">
                    <c:v> F - HH</c:v>
                  </c:pt>
                  <c:pt idx="12">
                    <c:v>D - F</c:v>
                  </c:pt>
                  <c:pt idx="13">
                    <c:v>D - L </c:v>
                  </c:pt>
                  <c:pt idx="14">
                    <c:v> D - M</c:v>
                  </c:pt>
                  <c:pt idx="15">
                    <c:v> DO - F </c:v>
                  </c:pt>
                  <c:pt idx="16">
                    <c:v>F - K </c:v>
                  </c:pt>
                  <c:pt idx="17">
                    <c:v> F - N </c:v>
                  </c:pt>
                  <c:pt idx="18">
                    <c:v> F - S</c:v>
                  </c:pt>
                  <c:pt idx="19">
                    <c:v> F - U</c:v>
                  </c:pt>
                  <c:pt idx="20">
                    <c:v>17,70011274</c:v>
                  </c:pt>
                  <c:pt idx="21">
                    <c:v>0</c:v>
                  </c:pt>
                </c:lvl>
                <c:lvl>
                  <c:pt idx="0">
                    <c:v>B  -- H</c:v>
                  </c:pt>
                  <c:pt idx="1">
                    <c:v>B -- L </c:v>
                  </c:pt>
                  <c:pt idx="4">
                    <c:v>D -- K</c:v>
                  </c:pt>
                  <c:pt idx="10">
                    <c:v>H -- F </c:v>
                  </c:pt>
                  <c:pt idx="12">
                    <c:v>K -- F</c:v>
                  </c:pt>
                  <c:pt idx="17">
                    <c:v>F -- N </c:v>
                  </c:pt>
                  <c:pt idx="18">
                    <c:v>F -- S</c:v>
                  </c:pt>
                </c:lvl>
              </c:multiLvlStrCache>
            </c:multiLvlStrRef>
          </c:cat>
          <c:val>
            <c:numRef>
              <c:f>('Selective 0&lt;alpha&lt;1'!$N$3,'Selective 0&lt;alpha&lt;1'!$N$6:$N$8,'Selective 0&lt;alpha&lt;1'!$N$15:$N$20,'Selective 0&lt;alpha&lt;1'!$N$26:$N$27,'Selective 0&lt;alpha&lt;1'!$N$28:$N$32,'Selective 0&lt;alpha&lt;1'!$N$38)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12.048192771084338</c:v>
                </c:pt>
                <c:pt idx="3">
                  <c:v>0</c:v>
                </c:pt>
                <c:pt idx="4">
                  <c:v>0</c:v>
                </c:pt>
                <c:pt idx="5">
                  <c:v>2.0080321285140563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11.897590361445783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8.8785046728971952</c:v>
                </c:pt>
                <c:pt idx="15">
                  <c:v>9.0342679127725845</c:v>
                </c:pt>
                <c:pt idx="16">
                  <c:v>0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7-4664-BFDC-16505A0CA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0114816"/>
        <c:axId val="190120704"/>
      </c:barChart>
      <c:catAx>
        <c:axId val="190114816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190120704"/>
        <c:crosses val="autoZero"/>
        <c:auto val="1"/>
        <c:lblAlgn val="ctr"/>
        <c:lblOffset val="100"/>
        <c:noMultiLvlLbl val="0"/>
      </c:catAx>
      <c:valAx>
        <c:axId val="1901207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01148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BDF!$G$3:$G$56</c:f>
              <c:numCache>
                <c:formatCode>General</c:formatCode>
                <c:ptCount val="54"/>
                <c:pt idx="0">
                  <c:v>68.045999999999992</c:v>
                </c:pt>
                <c:pt idx="1">
                  <c:v>120.2415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84.460000000000008</c:v>
                </c:pt>
                <c:pt idx="5">
                  <c:v>48.476299999999995</c:v>
                </c:pt>
                <c:pt idx="6">
                  <c:v>269.96280000000002</c:v>
                </c:pt>
                <c:pt idx="7">
                  <c:v>199.89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177.65</c:v>
                </c:pt>
                <c:pt idx="12">
                  <c:v>185.49250000000001</c:v>
                </c:pt>
                <c:pt idx="13">
                  <c:v>50.939799999999991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177.65</c:v>
                </c:pt>
                <c:pt idx="18">
                  <c:v>199.8878</c:v>
                </c:pt>
                <c:pt idx="19">
                  <c:v>183.85219999999998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135.48580000000004</c:v>
                </c:pt>
                <c:pt idx="24">
                  <c:v>175.33170000000001</c:v>
                </c:pt>
                <c:pt idx="25">
                  <c:v>185.49250000000001</c:v>
                </c:pt>
                <c:pt idx="26">
                  <c:v>114.5658</c:v>
                </c:pt>
                <c:pt idx="27">
                  <c:v>86.151700000000005</c:v>
                </c:pt>
                <c:pt idx="28">
                  <c:v>79.218299999999999</c:v>
                </c:pt>
                <c:pt idx="29">
                  <c:v>222.42579999999998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220.47670000000005</c:v>
                </c:pt>
                <c:pt idx="36">
                  <c:v>363.84550000000002</c:v>
                </c:pt>
                <c:pt idx="37">
                  <c:v>166.19300000000001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124.08080000000001</c:v>
                </c:pt>
                <c:pt idx="43">
                  <c:v>84.8857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166.19300000000001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B-4D24-AFF2-2262006CF686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BDF!$L$3:$L$56</c:f>
              <c:numCache>
                <c:formatCode>General</c:formatCode>
                <c:ptCount val="54"/>
                <c:pt idx="0">
                  <c:v>18.045999999999992</c:v>
                </c:pt>
                <c:pt idx="1">
                  <c:v>70.241500000000002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-15.539999999999992</c:v>
                </c:pt>
                <c:pt idx="5">
                  <c:v>48.476299999999995</c:v>
                </c:pt>
                <c:pt idx="6">
                  <c:v>169.96280000000002</c:v>
                </c:pt>
                <c:pt idx="7">
                  <c:v>99.889999999999986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127.65</c:v>
                </c:pt>
                <c:pt idx="12">
                  <c:v>185.49250000000001</c:v>
                </c:pt>
                <c:pt idx="13">
                  <c:v>0.93979999999999109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127.65</c:v>
                </c:pt>
                <c:pt idx="18">
                  <c:v>99.887799999999999</c:v>
                </c:pt>
                <c:pt idx="19">
                  <c:v>183.85219999999998</c:v>
                </c:pt>
                <c:pt idx="20">
                  <c:v>125.89699999999999</c:v>
                </c:pt>
                <c:pt idx="21">
                  <c:v>127.65</c:v>
                </c:pt>
                <c:pt idx="23">
                  <c:v>-64.51419999999996</c:v>
                </c:pt>
                <c:pt idx="24">
                  <c:v>175.33170000000001</c:v>
                </c:pt>
                <c:pt idx="25">
                  <c:v>35.492500000000007</c:v>
                </c:pt>
                <c:pt idx="26">
                  <c:v>114.5658</c:v>
                </c:pt>
                <c:pt idx="27">
                  <c:v>-13.848299999999995</c:v>
                </c:pt>
                <c:pt idx="28">
                  <c:v>-20.781700000000001</c:v>
                </c:pt>
                <c:pt idx="29">
                  <c:v>22.425799999999981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348.67200000000003</c:v>
                </c:pt>
                <c:pt idx="35">
                  <c:v>-179.52329999999995</c:v>
                </c:pt>
                <c:pt idx="36">
                  <c:v>-136.15449999999998</c:v>
                </c:pt>
                <c:pt idx="37">
                  <c:v>66.193000000000012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69.663330000000002</c:v>
                </c:pt>
                <c:pt idx="41">
                  <c:v>82.758170000000007</c:v>
                </c:pt>
                <c:pt idx="42">
                  <c:v>124.08080000000001</c:v>
                </c:pt>
                <c:pt idx="43">
                  <c:v>34.8857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66.193000000000012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B-4D24-AFF2-2262006C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69600"/>
        <c:axId val="189771136"/>
      </c:barChart>
      <c:catAx>
        <c:axId val="18976960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9771136"/>
        <c:crosses val="autoZero"/>
        <c:auto val="1"/>
        <c:lblAlgn val="ctr"/>
        <c:lblOffset val="100"/>
        <c:noMultiLvlLbl val="0"/>
      </c:catAx>
      <c:valAx>
        <c:axId val="18977113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7696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750</c:v>
                </c:pt>
                <c:pt idx="4">
                  <c:v>250</c:v>
                </c:pt>
                <c:pt idx="5">
                  <c:v>150</c:v>
                </c:pt>
                <c:pt idx="6">
                  <c:v>600</c:v>
                </c:pt>
                <c:pt idx="7">
                  <c:v>400</c:v>
                </c:pt>
                <c:pt idx="8">
                  <c:v>600</c:v>
                </c:pt>
                <c:pt idx="9">
                  <c:v>400</c:v>
                </c:pt>
                <c:pt idx="10">
                  <c:v>200</c:v>
                </c:pt>
                <c:pt idx="12">
                  <c:v>600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400</c:v>
                </c:pt>
                <c:pt idx="19">
                  <c:v>600</c:v>
                </c:pt>
                <c:pt idx="20">
                  <c:v>200</c:v>
                </c:pt>
                <c:pt idx="21">
                  <c:v>200</c:v>
                </c:pt>
                <c:pt idx="23">
                  <c:v>800</c:v>
                </c:pt>
                <c:pt idx="24">
                  <c:v>600</c:v>
                </c:pt>
                <c:pt idx="25">
                  <c:v>600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500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1000</c:v>
                </c:pt>
                <c:pt idx="36">
                  <c:v>1250</c:v>
                </c:pt>
                <c:pt idx="37">
                  <c:v>400</c:v>
                </c:pt>
                <c:pt idx="38">
                  <c:v>600</c:v>
                </c:pt>
                <c:pt idx="39">
                  <c:v>600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0-4916-9BD0-9361E2F3F5B2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BDF!$J$3:$J$56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750</c:v>
                </c:pt>
                <c:pt idx="4">
                  <c:v>150</c:v>
                </c:pt>
                <c:pt idx="5">
                  <c:v>150</c:v>
                </c:pt>
                <c:pt idx="6">
                  <c:v>500</c:v>
                </c:pt>
                <c:pt idx="7">
                  <c:v>300</c:v>
                </c:pt>
                <c:pt idx="8">
                  <c:v>600</c:v>
                </c:pt>
                <c:pt idx="9">
                  <c:v>400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300</c:v>
                </c:pt>
                <c:pt idx="19">
                  <c:v>600</c:v>
                </c:pt>
                <c:pt idx="20">
                  <c:v>150</c:v>
                </c:pt>
                <c:pt idx="21">
                  <c:v>150</c:v>
                </c:pt>
                <c:pt idx="23">
                  <c:v>600</c:v>
                </c:pt>
                <c:pt idx="24">
                  <c:v>600</c:v>
                </c:pt>
                <c:pt idx="25">
                  <c:v>450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1500</c:v>
                </c:pt>
                <c:pt idx="35">
                  <c:v>600</c:v>
                </c:pt>
                <c:pt idx="36">
                  <c:v>750</c:v>
                </c:pt>
                <c:pt idx="37">
                  <c:v>300</c:v>
                </c:pt>
                <c:pt idx="38">
                  <c:v>600</c:v>
                </c:pt>
                <c:pt idx="39">
                  <c:v>600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0-4916-9BD0-9361E2F3F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90336"/>
        <c:axId val="190191872"/>
      </c:barChart>
      <c:catAx>
        <c:axId val="19019033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191872"/>
        <c:crosses val="autoZero"/>
        <c:auto val="1"/>
        <c:lblAlgn val="ctr"/>
        <c:lblOffset val="100"/>
        <c:noMultiLvlLbl val="0"/>
      </c:catAx>
      <c:valAx>
        <c:axId val="19019187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1903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BDF!$R$26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BDF!$Q$27:$Q$36</c:f>
              <c:strCache>
                <c:ptCount val="10"/>
                <c:pt idx="0">
                  <c:v>B - H</c:v>
                </c:pt>
                <c:pt idx="1">
                  <c:v>F - DO</c:v>
                </c:pt>
                <c:pt idx="2">
                  <c:v>D - F</c:v>
                </c:pt>
                <c:pt idx="3">
                  <c:v>L - N</c:v>
                </c:pt>
                <c:pt idx="4">
                  <c:v>F - L </c:v>
                </c:pt>
                <c:pt idx="5">
                  <c:v>F - N</c:v>
                </c:pt>
                <c:pt idx="6">
                  <c:v>L - S</c:v>
                </c:pt>
                <c:pt idx="7">
                  <c:v>M - S</c:v>
                </c:pt>
                <c:pt idx="8">
                  <c:v>N - S</c:v>
                </c:pt>
                <c:pt idx="9">
                  <c:v>Total </c:v>
                </c:pt>
              </c:strCache>
            </c:strRef>
          </c:cat>
          <c:val>
            <c:numRef>
              <c:f>BDF!$R$27:$R$36</c:f>
              <c:numCache>
                <c:formatCode>General</c:formatCode>
                <c:ptCount val="10"/>
                <c:pt idx="0">
                  <c:v>29.471599999999999</c:v>
                </c:pt>
                <c:pt idx="1">
                  <c:v>18.299299999999999</c:v>
                </c:pt>
                <c:pt idx="2">
                  <c:v>117.759</c:v>
                </c:pt>
                <c:pt idx="3">
                  <c:v>200</c:v>
                </c:pt>
                <c:pt idx="4">
                  <c:v>311.79039999999998</c:v>
                </c:pt>
                <c:pt idx="5">
                  <c:v>21.5913</c:v>
                </c:pt>
                <c:pt idx="6">
                  <c:v>179.63650000000001</c:v>
                </c:pt>
                <c:pt idx="7">
                  <c:v>178.94329999999999</c:v>
                </c:pt>
                <c:pt idx="8">
                  <c:v>195.43559999999999</c:v>
                </c:pt>
                <c:pt idx="9">
                  <c:v>1252.9269999999999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E-48D3-BBF0-924CA30CDC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213504"/>
        <c:axId val="190235776"/>
      </c:barChart>
      <c:catAx>
        <c:axId val="19021350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235776"/>
        <c:crosses val="autoZero"/>
        <c:auto val="1"/>
        <c:lblAlgn val="ctr"/>
        <c:lblOffset val="100"/>
        <c:noMultiLvlLbl val="0"/>
      </c:catAx>
      <c:valAx>
        <c:axId val="19023577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213504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SDF!$G$3:$G$56</c:f>
              <c:numCache>
                <c:formatCode>General</c:formatCode>
                <c:ptCount val="54"/>
                <c:pt idx="0">
                  <c:v>68.045999999999992</c:v>
                </c:pt>
                <c:pt idx="1">
                  <c:v>120.2415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84.460000000000008</c:v>
                </c:pt>
                <c:pt idx="5">
                  <c:v>48.476299999999995</c:v>
                </c:pt>
                <c:pt idx="6">
                  <c:v>269.96280000000002</c:v>
                </c:pt>
                <c:pt idx="7">
                  <c:v>199.89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177.65</c:v>
                </c:pt>
                <c:pt idx="12">
                  <c:v>185.49250000000001</c:v>
                </c:pt>
                <c:pt idx="13">
                  <c:v>50.939799999999991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177.65</c:v>
                </c:pt>
                <c:pt idx="18">
                  <c:v>199.8878</c:v>
                </c:pt>
                <c:pt idx="19">
                  <c:v>183.85219999999998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135.48580000000004</c:v>
                </c:pt>
                <c:pt idx="24">
                  <c:v>175.33170000000001</c:v>
                </c:pt>
                <c:pt idx="25">
                  <c:v>185.49250000000001</c:v>
                </c:pt>
                <c:pt idx="26">
                  <c:v>114.5658</c:v>
                </c:pt>
                <c:pt idx="27">
                  <c:v>86.151700000000005</c:v>
                </c:pt>
                <c:pt idx="28">
                  <c:v>79.218299999999999</c:v>
                </c:pt>
                <c:pt idx="29">
                  <c:v>222.42579999999998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220.47670000000005</c:v>
                </c:pt>
                <c:pt idx="36">
                  <c:v>363.84550000000002</c:v>
                </c:pt>
                <c:pt idx="37">
                  <c:v>166.19300000000001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124.08080000000001</c:v>
                </c:pt>
                <c:pt idx="43">
                  <c:v>84.8857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166.19300000000001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6-4836-BB0B-8089EC1DED94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SDF!$M$3:$M$56</c:f>
              <c:numCache>
                <c:formatCode>General</c:formatCode>
                <c:ptCount val="54"/>
                <c:pt idx="0">
                  <c:v>18.045999999999992</c:v>
                </c:pt>
                <c:pt idx="1">
                  <c:v>70.241500000000002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-15.539999999999992</c:v>
                </c:pt>
                <c:pt idx="5">
                  <c:v>48.476299999999995</c:v>
                </c:pt>
                <c:pt idx="6">
                  <c:v>169.96280000000002</c:v>
                </c:pt>
                <c:pt idx="7">
                  <c:v>99.889999999999986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127.65</c:v>
                </c:pt>
                <c:pt idx="12">
                  <c:v>185.49250000000001</c:v>
                </c:pt>
                <c:pt idx="13">
                  <c:v>0.93979999999999109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127.65</c:v>
                </c:pt>
                <c:pt idx="18">
                  <c:v>99.887799999999999</c:v>
                </c:pt>
                <c:pt idx="19">
                  <c:v>183.85219999999998</c:v>
                </c:pt>
                <c:pt idx="20">
                  <c:v>125.89699999999999</c:v>
                </c:pt>
                <c:pt idx="21">
                  <c:v>127.65</c:v>
                </c:pt>
                <c:pt idx="23">
                  <c:v>-64.51419999999996</c:v>
                </c:pt>
                <c:pt idx="24">
                  <c:v>175.33170000000001</c:v>
                </c:pt>
                <c:pt idx="25">
                  <c:v>35.492500000000007</c:v>
                </c:pt>
                <c:pt idx="26">
                  <c:v>114.5658</c:v>
                </c:pt>
                <c:pt idx="27">
                  <c:v>-13.848299999999995</c:v>
                </c:pt>
                <c:pt idx="28">
                  <c:v>-20.781700000000001</c:v>
                </c:pt>
                <c:pt idx="29">
                  <c:v>22.425799999999981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348.67200000000003</c:v>
                </c:pt>
                <c:pt idx="35">
                  <c:v>-179.52329999999995</c:v>
                </c:pt>
                <c:pt idx="36">
                  <c:v>-136.15449999999998</c:v>
                </c:pt>
                <c:pt idx="37">
                  <c:v>66.193000000000012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69.663330000000002</c:v>
                </c:pt>
                <c:pt idx="41">
                  <c:v>82.758170000000007</c:v>
                </c:pt>
                <c:pt idx="42">
                  <c:v>124.08080000000001</c:v>
                </c:pt>
                <c:pt idx="43">
                  <c:v>34.8857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66.193000000000012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6-4836-BB0B-8089EC1DE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35296"/>
        <c:axId val="190145280"/>
      </c:barChart>
      <c:catAx>
        <c:axId val="19013529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145280"/>
        <c:crosses val="autoZero"/>
        <c:auto val="1"/>
        <c:lblAlgn val="ctr"/>
        <c:lblOffset val="100"/>
        <c:noMultiLvlLbl val="0"/>
      </c:catAx>
      <c:valAx>
        <c:axId val="19014528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1352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750</c:v>
                </c:pt>
                <c:pt idx="4">
                  <c:v>250</c:v>
                </c:pt>
                <c:pt idx="5">
                  <c:v>150</c:v>
                </c:pt>
                <c:pt idx="6">
                  <c:v>600</c:v>
                </c:pt>
                <c:pt idx="7">
                  <c:v>400</c:v>
                </c:pt>
                <c:pt idx="8">
                  <c:v>600</c:v>
                </c:pt>
                <c:pt idx="9">
                  <c:v>400</c:v>
                </c:pt>
                <c:pt idx="10">
                  <c:v>200</c:v>
                </c:pt>
                <c:pt idx="12">
                  <c:v>600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400</c:v>
                </c:pt>
                <c:pt idx="19">
                  <c:v>600</c:v>
                </c:pt>
                <c:pt idx="20">
                  <c:v>200</c:v>
                </c:pt>
                <c:pt idx="21">
                  <c:v>200</c:v>
                </c:pt>
                <c:pt idx="23">
                  <c:v>800</c:v>
                </c:pt>
                <c:pt idx="24">
                  <c:v>600</c:v>
                </c:pt>
                <c:pt idx="25">
                  <c:v>600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500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1000</c:v>
                </c:pt>
                <c:pt idx="36">
                  <c:v>1250</c:v>
                </c:pt>
                <c:pt idx="37">
                  <c:v>400</c:v>
                </c:pt>
                <c:pt idx="38">
                  <c:v>600</c:v>
                </c:pt>
                <c:pt idx="39">
                  <c:v>600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E-4D9F-A2A6-192FE7E5501D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SDF!$K$3:$K$56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750</c:v>
                </c:pt>
                <c:pt idx="4">
                  <c:v>150</c:v>
                </c:pt>
                <c:pt idx="5">
                  <c:v>150</c:v>
                </c:pt>
                <c:pt idx="6">
                  <c:v>500</c:v>
                </c:pt>
                <c:pt idx="7">
                  <c:v>300</c:v>
                </c:pt>
                <c:pt idx="8">
                  <c:v>600</c:v>
                </c:pt>
                <c:pt idx="9">
                  <c:v>400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300</c:v>
                </c:pt>
                <c:pt idx="19">
                  <c:v>600</c:v>
                </c:pt>
                <c:pt idx="20">
                  <c:v>150</c:v>
                </c:pt>
                <c:pt idx="21">
                  <c:v>150</c:v>
                </c:pt>
                <c:pt idx="23">
                  <c:v>600</c:v>
                </c:pt>
                <c:pt idx="24">
                  <c:v>600</c:v>
                </c:pt>
                <c:pt idx="25">
                  <c:v>450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1500</c:v>
                </c:pt>
                <c:pt idx="35">
                  <c:v>600</c:v>
                </c:pt>
                <c:pt idx="36">
                  <c:v>750</c:v>
                </c:pt>
                <c:pt idx="37">
                  <c:v>300</c:v>
                </c:pt>
                <c:pt idx="38">
                  <c:v>600</c:v>
                </c:pt>
                <c:pt idx="39">
                  <c:v>600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E-4D9F-A2A6-192FE7E55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97984"/>
        <c:axId val="190299520"/>
      </c:barChart>
      <c:catAx>
        <c:axId val="19029798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299520"/>
        <c:crosses val="autoZero"/>
        <c:auto val="1"/>
        <c:lblAlgn val="ctr"/>
        <c:lblOffset val="100"/>
        <c:noMultiLvlLbl val="0"/>
      </c:catAx>
      <c:valAx>
        <c:axId val="19029952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2979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SDF!$S$26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SDF!$R$27:$R$30</c:f>
              <c:strCache>
                <c:ptCount val="4"/>
                <c:pt idx="0">
                  <c:v>L - N</c:v>
                </c:pt>
                <c:pt idx="1">
                  <c:v>L - S</c:v>
                </c:pt>
                <c:pt idx="3">
                  <c:v>Total </c:v>
                </c:pt>
              </c:strCache>
            </c:strRef>
          </c:cat>
          <c:val>
            <c:numRef>
              <c:f>SDF!$S$27:$S$30</c:f>
              <c:numCache>
                <c:formatCode>General</c:formatCode>
                <c:ptCount val="4"/>
                <c:pt idx="0">
                  <c:v>54.213999999999999</c:v>
                </c:pt>
                <c:pt idx="1">
                  <c:v>20.452999999999999</c:v>
                </c:pt>
                <c:pt idx="3">
                  <c:v>74.667000000000002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5-4CC4-9464-F2E65567D6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858560"/>
        <c:axId val="189860096"/>
      </c:barChart>
      <c:catAx>
        <c:axId val="18985856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9860096"/>
        <c:crosses val="autoZero"/>
        <c:auto val="1"/>
        <c:lblAlgn val="ctr"/>
        <c:lblOffset val="100"/>
        <c:noMultiLvlLbl val="0"/>
      </c:catAx>
      <c:valAx>
        <c:axId val="18986009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858560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750</c:v>
                </c:pt>
                <c:pt idx="4">
                  <c:v>250</c:v>
                </c:pt>
                <c:pt idx="5">
                  <c:v>150</c:v>
                </c:pt>
                <c:pt idx="6">
                  <c:v>600</c:v>
                </c:pt>
                <c:pt idx="7">
                  <c:v>400</c:v>
                </c:pt>
                <c:pt idx="8">
                  <c:v>600</c:v>
                </c:pt>
                <c:pt idx="9">
                  <c:v>400</c:v>
                </c:pt>
                <c:pt idx="10">
                  <c:v>200</c:v>
                </c:pt>
                <c:pt idx="12">
                  <c:v>600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400</c:v>
                </c:pt>
                <c:pt idx="19">
                  <c:v>600</c:v>
                </c:pt>
                <c:pt idx="20">
                  <c:v>200</c:v>
                </c:pt>
                <c:pt idx="21">
                  <c:v>200</c:v>
                </c:pt>
                <c:pt idx="23">
                  <c:v>800</c:v>
                </c:pt>
                <c:pt idx="24">
                  <c:v>600</c:v>
                </c:pt>
                <c:pt idx="25">
                  <c:v>600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500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1000</c:v>
                </c:pt>
                <c:pt idx="36">
                  <c:v>1250</c:v>
                </c:pt>
                <c:pt idx="37">
                  <c:v>400</c:v>
                </c:pt>
                <c:pt idx="38">
                  <c:v>600</c:v>
                </c:pt>
                <c:pt idx="39">
                  <c:v>600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7-4948-B8B4-445A880CFC84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lambda'!$K$3:$K$56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750</c:v>
                </c:pt>
                <c:pt idx="4">
                  <c:v>150</c:v>
                </c:pt>
                <c:pt idx="5">
                  <c:v>150</c:v>
                </c:pt>
                <c:pt idx="6">
                  <c:v>500</c:v>
                </c:pt>
                <c:pt idx="7">
                  <c:v>300</c:v>
                </c:pt>
                <c:pt idx="8">
                  <c:v>600</c:v>
                </c:pt>
                <c:pt idx="9">
                  <c:v>400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300</c:v>
                </c:pt>
                <c:pt idx="19">
                  <c:v>600</c:v>
                </c:pt>
                <c:pt idx="20">
                  <c:v>150</c:v>
                </c:pt>
                <c:pt idx="21">
                  <c:v>150</c:v>
                </c:pt>
                <c:pt idx="23">
                  <c:v>600</c:v>
                </c:pt>
                <c:pt idx="24">
                  <c:v>600</c:v>
                </c:pt>
                <c:pt idx="25">
                  <c:v>450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600</c:v>
                </c:pt>
                <c:pt idx="36">
                  <c:v>750</c:v>
                </c:pt>
                <c:pt idx="37">
                  <c:v>300</c:v>
                </c:pt>
                <c:pt idx="38">
                  <c:v>600</c:v>
                </c:pt>
                <c:pt idx="39">
                  <c:v>600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7-4948-B8B4-445A880CF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59264"/>
        <c:axId val="179260800"/>
      </c:barChart>
      <c:catAx>
        <c:axId val="17925926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260800"/>
        <c:crosses val="autoZero"/>
        <c:auto val="1"/>
        <c:lblAlgn val="ctr"/>
        <c:lblOffset val="100"/>
        <c:noMultiLvlLbl val="0"/>
      </c:catAx>
      <c:valAx>
        <c:axId val="17926080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2592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'Single-hop Reroute'!$S$35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'Single-hop Reroute'!$R$36:$R$47</c:f>
              <c:strCache>
                <c:ptCount val="12"/>
                <c:pt idx="0">
                  <c:v>B - H</c:v>
                </c:pt>
                <c:pt idx="1">
                  <c:v>DO - F</c:v>
                </c:pt>
                <c:pt idx="2">
                  <c:v>D - F</c:v>
                </c:pt>
                <c:pt idx="3">
                  <c:v>L - N</c:v>
                </c:pt>
                <c:pt idx="4">
                  <c:v>F - L </c:v>
                </c:pt>
                <c:pt idx="5">
                  <c:v>F - N</c:v>
                </c:pt>
                <c:pt idx="6">
                  <c:v>L - S</c:v>
                </c:pt>
                <c:pt idx="7">
                  <c:v>M - S</c:v>
                </c:pt>
                <c:pt idx="8">
                  <c:v>N - S</c:v>
                </c:pt>
                <c:pt idx="9">
                  <c:v>F - H</c:v>
                </c:pt>
                <c:pt idx="10">
                  <c:v>F - M</c:v>
                </c:pt>
                <c:pt idx="11">
                  <c:v>Total </c:v>
                </c:pt>
              </c:strCache>
            </c:strRef>
          </c:cat>
          <c:val>
            <c:numRef>
              <c:f>'Single-hop Reroute'!$S$36:$S$47</c:f>
              <c:numCache>
                <c:formatCode>General</c:formatCode>
                <c:ptCount val="12"/>
                <c:pt idx="0">
                  <c:v>35.646500000000003</c:v>
                </c:pt>
                <c:pt idx="1">
                  <c:v>24.4741</c:v>
                </c:pt>
                <c:pt idx="2">
                  <c:v>158.07499999999999</c:v>
                </c:pt>
                <c:pt idx="3">
                  <c:v>256.17129999999997</c:v>
                </c:pt>
                <c:pt idx="4">
                  <c:v>394.5754</c:v>
                </c:pt>
                <c:pt idx="5">
                  <c:v>50.099299999999999</c:v>
                </c:pt>
                <c:pt idx="6">
                  <c:v>208.14449999999999</c:v>
                </c:pt>
                <c:pt idx="7">
                  <c:v>207.4513</c:v>
                </c:pt>
                <c:pt idx="8">
                  <c:v>278</c:v>
                </c:pt>
                <c:pt idx="9">
                  <c:v>4.3417700000000004</c:v>
                </c:pt>
                <c:pt idx="10">
                  <c:v>21.905000000000001</c:v>
                </c:pt>
                <c:pt idx="11">
                  <c:v>1638.8841699999998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D-45ED-9BA2-11C7ED7B0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660992"/>
        <c:axId val="190662528"/>
      </c:barChart>
      <c:catAx>
        <c:axId val="19066099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662528"/>
        <c:crosses val="autoZero"/>
        <c:auto val="1"/>
        <c:lblAlgn val="ctr"/>
        <c:lblOffset val="100"/>
        <c:noMultiLvlLbl val="0"/>
      </c:catAx>
      <c:valAx>
        <c:axId val="19066252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906609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Capacity Needed(G)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('Single-hop Reroute'!$S$35,'Single-hop Reroute'!$X$35)</c:f>
              <c:strCache>
                <c:ptCount val="1"/>
                <c:pt idx="0">
                  <c:v>Extra Capacity Needed(G)</c:v>
                </c:pt>
              </c:strCache>
            </c:strRef>
          </c:cat>
          <c:val>
            <c:numRef>
              <c:f>('Single-hop Reroute'!$S$47,'Single-hop Reroute'!$X$47)</c:f>
              <c:numCache>
                <c:formatCode>General</c:formatCode>
                <c:ptCount val="2"/>
                <c:pt idx="0">
                  <c:v>1638.8841699999998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9-4AD9-8274-950A38EC89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0696064"/>
        <c:axId val="190706048"/>
      </c:barChart>
      <c:catAx>
        <c:axId val="190696064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190706048"/>
        <c:crosses val="autoZero"/>
        <c:auto val="1"/>
        <c:lblAlgn val="ctr"/>
        <c:lblOffset val="100"/>
        <c:noMultiLvlLbl val="0"/>
      </c:catAx>
      <c:valAx>
        <c:axId val="1907060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06960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NoRerouting!$U$14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NoRerouting!$T$15:$T$21</c:f>
              <c:strCache>
                <c:ptCount val="7"/>
                <c:pt idx="0">
                  <c:v>F - H</c:v>
                </c:pt>
                <c:pt idx="1">
                  <c:v>DO - F</c:v>
                </c:pt>
                <c:pt idx="2">
                  <c:v>D - M</c:v>
                </c:pt>
                <c:pt idx="3">
                  <c:v>F - N</c:v>
                </c:pt>
                <c:pt idx="4">
                  <c:v>F - S</c:v>
                </c:pt>
                <c:pt idx="5">
                  <c:v>B - L </c:v>
                </c:pt>
                <c:pt idx="6">
                  <c:v>Total </c:v>
                </c:pt>
              </c:strCache>
            </c:strRef>
          </c:cat>
          <c:val>
            <c:numRef>
              <c:f>NoRerouting!$U$15:$U$21</c:f>
              <c:numCache>
                <c:formatCode>General</c:formatCode>
                <c:ptCount val="7"/>
                <c:pt idx="0">
                  <c:v>64.514200000000002</c:v>
                </c:pt>
                <c:pt idx="1">
                  <c:v>20.781700000000001</c:v>
                </c:pt>
                <c:pt idx="2">
                  <c:v>13.8483</c:v>
                </c:pt>
                <c:pt idx="3">
                  <c:v>179.52330000000001</c:v>
                </c:pt>
                <c:pt idx="4">
                  <c:v>136.15450000000001</c:v>
                </c:pt>
                <c:pt idx="5">
                  <c:v>15.54</c:v>
                </c:pt>
                <c:pt idx="6">
                  <c:v>430.36200000000002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3-4427-96D0-0AEAC28B73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0728064"/>
        <c:axId val="190729600"/>
      </c:barChart>
      <c:catAx>
        <c:axId val="190728064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190729600"/>
        <c:crosses val="autoZero"/>
        <c:auto val="1"/>
        <c:lblAlgn val="ctr"/>
        <c:lblOffset val="100"/>
        <c:noMultiLvlLbl val="0"/>
      </c:catAx>
      <c:valAx>
        <c:axId val="190729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07280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'ES-EP'!$G$3:$G$56</c:f>
              <c:numCache>
                <c:formatCode>General</c:formatCode>
                <c:ptCount val="54"/>
                <c:pt idx="0">
                  <c:v>68.045999999999992</c:v>
                </c:pt>
                <c:pt idx="1">
                  <c:v>120.2415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84.460000000000008</c:v>
                </c:pt>
                <c:pt idx="5">
                  <c:v>48.476299999999995</c:v>
                </c:pt>
                <c:pt idx="6">
                  <c:v>269.96280000000002</c:v>
                </c:pt>
                <c:pt idx="7">
                  <c:v>199.89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177.65</c:v>
                </c:pt>
                <c:pt idx="12">
                  <c:v>185.49250000000001</c:v>
                </c:pt>
                <c:pt idx="13">
                  <c:v>50.939799999999991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177.65</c:v>
                </c:pt>
                <c:pt idx="18">
                  <c:v>199.8878</c:v>
                </c:pt>
                <c:pt idx="19">
                  <c:v>183.85219999999998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135.48580000000004</c:v>
                </c:pt>
                <c:pt idx="24">
                  <c:v>175.33170000000001</c:v>
                </c:pt>
                <c:pt idx="25">
                  <c:v>185.49250000000001</c:v>
                </c:pt>
                <c:pt idx="26">
                  <c:v>114.5658</c:v>
                </c:pt>
                <c:pt idx="27">
                  <c:v>86.151700000000005</c:v>
                </c:pt>
                <c:pt idx="28">
                  <c:v>79.218299999999999</c:v>
                </c:pt>
                <c:pt idx="29">
                  <c:v>222.42579999999998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220.47670000000005</c:v>
                </c:pt>
                <c:pt idx="36">
                  <c:v>363.84550000000002</c:v>
                </c:pt>
                <c:pt idx="37">
                  <c:v>166.19300000000001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124.08080000000001</c:v>
                </c:pt>
                <c:pt idx="43">
                  <c:v>84.8857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166.19300000000001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1-4BB4-88B0-E944B00F0A1C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'ES-EP'!$M$3:$M$56</c:f>
              <c:numCache>
                <c:formatCode>General</c:formatCode>
                <c:ptCount val="54"/>
                <c:pt idx="0">
                  <c:v>18.045999999999992</c:v>
                </c:pt>
                <c:pt idx="1">
                  <c:v>70.241500000000002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-15.539999999999992</c:v>
                </c:pt>
                <c:pt idx="5">
                  <c:v>48.476299999999995</c:v>
                </c:pt>
                <c:pt idx="6">
                  <c:v>169.96280000000002</c:v>
                </c:pt>
                <c:pt idx="7">
                  <c:v>99.889999999999986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127.65</c:v>
                </c:pt>
                <c:pt idx="12">
                  <c:v>185.49250000000001</c:v>
                </c:pt>
                <c:pt idx="13">
                  <c:v>0.93979999999999109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127.65</c:v>
                </c:pt>
                <c:pt idx="18">
                  <c:v>99.887799999999999</c:v>
                </c:pt>
                <c:pt idx="19">
                  <c:v>183.85219999999998</c:v>
                </c:pt>
                <c:pt idx="20">
                  <c:v>125.89699999999999</c:v>
                </c:pt>
                <c:pt idx="21">
                  <c:v>127.65</c:v>
                </c:pt>
                <c:pt idx="23">
                  <c:v>-64.51419999999996</c:v>
                </c:pt>
                <c:pt idx="24">
                  <c:v>175.33170000000001</c:v>
                </c:pt>
                <c:pt idx="25">
                  <c:v>35.492500000000007</c:v>
                </c:pt>
                <c:pt idx="26">
                  <c:v>114.5658</c:v>
                </c:pt>
                <c:pt idx="27">
                  <c:v>-13.848299999999995</c:v>
                </c:pt>
                <c:pt idx="28">
                  <c:v>-20.781700000000001</c:v>
                </c:pt>
                <c:pt idx="29">
                  <c:v>22.425799999999981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348.67200000000003</c:v>
                </c:pt>
                <c:pt idx="35">
                  <c:v>-179.52329999999995</c:v>
                </c:pt>
                <c:pt idx="36">
                  <c:v>-136.15449999999998</c:v>
                </c:pt>
                <c:pt idx="37">
                  <c:v>66.193000000000012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69.663330000000002</c:v>
                </c:pt>
                <c:pt idx="41">
                  <c:v>82.758170000000007</c:v>
                </c:pt>
                <c:pt idx="42">
                  <c:v>124.08080000000001</c:v>
                </c:pt>
                <c:pt idx="43">
                  <c:v>34.8857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66.193000000000012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1-4BB4-88B0-E944B00F0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80160"/>
        <c:axId val="190781696"/>
      </c:barChart>
      <c:catAx>
        <c:axId val="19078016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781696"/>
        <c:crosses val="autoZero"/>
        <c:auto val="1"/>
        <c:lblAlgn val="ctr"/>
        <c:lblOffset val="100"/>
        <c:noMultiLvlLbl val="0"/>
      </c:catAx>
      <c:valAx>
        <c:axId val="19078169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7801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750</c:v>
                </c:pt>
                <c:pt idx="4">
                  <c:v>250</c:v>
                </c:pt>
                <c:pt idx="5">
                  <c:v>150</c:v>
                </c:pt>
                <c:pt idx="6">
                  <c:v>600</c:v>
                </c:pt>
                <c:pt idx="7">
                  <c:v>400</c:v>
                </c:pt>
                <c:pt idx="8">
                  <c:v>600</c:v>
                </c:pt>
                <c:pt idx="9">
                  <c:v>400</c:v>
                </c:pt>
                <c:pt idx="10">
                  <c:v>200</c:v>
                </c:pt>
                <c:pt idx="12">
                  <c:v>600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400</c:v>
                </c:pt>
                <c:pt idx="19">
                  <c:v>600</c:v>
                </c:pt>
                <c:pt idx="20">
                  <c:v>200</c:v>
                </c:pt>
                <c:pt idx="21">
                  <c:v>200</c:v>
                </c:pt>
                <c:pt idx="23">
                  <c:v>800</c:v>
                </c:pt>
                <c:pt idx="24">
                  <c:v>600</c:v>
                </c:pt>
                <c:pt idx="25">
                  <c:v>600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500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1000</c:v>
                </c:pt>
                <c:pt idx="36">
                  <c:v>1250</c:v>
                </c:pt>
                <c:pt idx="37">
                  <c:v>400</c:v>
                </c:pt>
                <c:pt idx="38">
                  <c:v>600</c:v>
                </c:pt>
                <c:pt idx="39">
                  <c:v>600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3-4519-B3C3-CD052E9D894C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'ES-EP'!$K$3:$K$56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750</c:v>
                </c:pt>
                <c:pt idx="4">
                  <c:v>150</c:v>
                </c:pt>
                <c:pt idx="5">
                  <c:v>150</c:v>
                </c:pt>
                <c:pt idx="6">
                  <c:v>500</c:v>
                </c:pt>
                <c:pt idx="7">
                  <c:v>300</c:v>
                </c:pt>
                <c:pt idx="8">
                  <c:v>600</c:v>
                </c:pt>
                <c:pt idx="9">
                  <c:v>400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300</c:v>
                </c:pt>
                <c:pt idx="19">
                  <c:v>600</c:v>
                </c:pt>
                <c:pt idx="20">
                  <c:v>150</c:v>
                </c:pt>
                <c:pt idx="21">
                  <c:v>150</c:v>
                </c:pt>
                <c:pt idx="23">
                  <c:v>600</c:v>
                </c:pt>
                <c:pt idx="24">
                  <c:v>600</c:v>
                </c:pt>
                <c:pt idx="25">
                  <c:v>450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1500</c:v>
                </c:pt>
                <c:pt idx="35">
                  <c:v>600</c:v>
                </c:pt>
                <c:pt idx="36">
                  <c:v>750</c:v>
                </c:pt>
                <c:pt idx="37">
                  <c:v>300</c:v>
                </c:pt>
                <c:pt idx="38">
                  <c:v>600</c:v>
                </c:pt>
                <c:pt idx="39">
                  <c:v>600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3-4519-B3C3-CD052E9D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90336"/>
        <c:axId val="190608512"/>
      </c:barChart>
      <c:catAx>
        <c:axId val="19059033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608512"/>
        <c:crosses val="autoZero"/>
        <c:auto val="1"/>
        <c:lblAlgn val="ctr"/>
        <c:lblOffset val="100"/>
        <c:noMultiLvlLbl val="0"/>
      </c:catAx>
      <c:valAx>
        <c:axId val="19060851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5903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'ES-EP'!$S$26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'ES-EP'!$R$27:$R$31</c:f>
              <c:strCache>
                <c:ptCount val="5"/>
                <c:pt idx="0">
                  <c:v>F - H</c:v>
                </c:pt>
                <c:pt idx="1">
                  <c:v>DO - F</c:v>
                </c:pt>
                <c:pt idx="2">
                  <c:v>F - N</c:v>
                </c:pt>
                <c:pt idx="3">
                  <c:v>F - S</c:v>
                </c:pt>
                <c:pt idx="4">
                  <c:v>Total </c:v>
                </c:pt>
              </c:strCache>
            </c:strRef>
          </c:cat>
          <c:val>
            <c:numRef>
              <c:f>'ES-EP'!$S$27:$S$31</c:f>
              <c:numCache>
                <c:formatCode>General</c:formatCode>
                <c:ptCount val="5"/>
                <c:pt idx="0">
                  <c:v>40</c:v>
                </c:pt>
                <c:pt idx="1">
                  <c:v>12.5</c:v>
                </c:pt>
                <c:pt idx="2">
                  <c:v>135</c:v>
                </c:pt>
                <c:pt idx="3">
                  <c:v>105</c:v>
                </c:pt>
                <c:pt idx="4">
                  <c:v>292.5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E-4CBD-96AA-938853DFC3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826752"/>
        <c:axId val="190836736"/>
      </c:barChart>
      <c:catAx>
        <c:axId val="19082675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836736"/>
        <c:crosses val="autoZero"/>
        <c:auto val="1"/>
        <c:lblAlgn val="ctr"/>
        <c:lblOffset val="100"/>
        <c:noMultiLvlLbl val="0"/>
      </c:catAx>
      <c:valAx>
        <c:axId val="19083673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826752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'US-EP'!$G$3:$G$56</c:f>
              <c:numCache>
                <c:formatCode>General</c:formatCode>
                <c:ptCount val="54"/>
                <c:pt idx="0">
                  <c:v>68.045999999999992</c:v>
                </c:pt>
                <c:pt idx="1">
                  <c:v>120.2415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84.460000000000008</c:v>
                </c:pt>
                <c:pt idx="5">
                  <c:v>48.476299999999995</c:v>
                </c:pt>
                <c:pt idx="6">
                  <c:v>269.96280000000002</c:v>
                </c:pt>
                <c:pt idx="7">
                  <c:v>199.89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177.65</c:v>
                </c:pt>
                <c:pt idx="12">
                  <c:v>185.49250000000001</c:v>
                </c:pt>
                <c:pt idx="13">
                  <c:v>50.939799999999991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177.65</c:v>
                </c:pt>
                <c:pt idx="18">
                  <c:v>199.8878</c:v>
                </c:pt>
                <c:pt idx="19">
                  <c:v>183.85219999999998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135.48580000000004</c:v>
                </c:pt>
                <c:pt idx="24">
                  <c:v>175.33170000000001</c:v>
                </c:pt>
                <c:pt idx="25">
                  <c:v>185.49250000000001</c:v>
                </c:pt>
                <c:pt idx="26">
                  <c:v>114.5658</c:v>
                </c:pt>
                <c:pt idx="27">
                  <c:v>86.151700000000005</c:v>
                </c:pt>
                <c:pt idx="28">
                  <c:v>79.218299999999999</c:v>
                </c:pt>
                <c:pt idx="29">
                  <c:v>222.42579999999998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220.47670000000005</c:v>
                </c:pt>
                <c:pt idx="36">
                  <c:v>363.84550000000002</c:v>
                </c:pt>
                <c:pt idx="37">
                  <c:v>166.19300000000001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124.08080000000001</c:v>
                </c:pt>
                <c:pt idx="43">
                  <c:v>84.8857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166.19300000000001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D-4C25-B2BC-4450011BB81A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'US-EP'!$M$3:$M$56</c:f>
              <c:numCache>
                <c:formatCode>General</c:formatCode>
                <c:ptCount val="54"/>
                <c:pt idx="0">
                  <c:v>18.045999999999992</c:v>
                </c:pt>
                <c:pt idx="1">
                  <c:v>70.241500000000002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-15.539999999999992</c:v>
                </c:pt>
                <c:pt idx="5">
                  <c:v>48.476299999999995</c:v>
                </c:pt>
                <c:pt idx="6">
                  <c:v>169.96280000000002</c:v>
                </c:pt>
                <c:pt idx="7">
                  <c:v>99.889999999999986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127.65</c:v>
                </c:pt>
                <c:pt idx="12">
                  <c:v>185.49250000000001</c:v>
                </c:pt>
                <c:pt idx="13">
                  <c:v>0.93979999999999109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127.65</c:v>
                </c:pt>
                <c:pt idx="18">
                  <c:v>99.887799999999999</c:v>
                </c:pt>
                <c:pt idx="19">
                  <c:v>183.85219999999998</c:v>
                </c:pt>
                <c:pt idx="20">
                  <c:v>125.89699999999999</c:v>
                </c:pt>
                <c:pt idx="21">
                  <c:v>127.65</c:v>
                </c:pt>
                <c:pt idx="23">
                  <c:v>-64.51419999999996</c:v>
                </c:pt>
                <c:pt idx="24">
                  <c:v>175.33170000000001</c:v>
                </c:pt>
                <c:pt idx="25">
                  <c:v>35.492500000000007</c:v>
                </c:pt>
                <c:pt idx="26">
                  <c:v>114.5658</c:v>
                </c:pt>
                <c:pt idx="27">
                  <c:v>-13.848299999999995</c:v>
                </c:pt>
                <c:pt idx="28">
                  <c:v>-20.781700000000001</c:v>
                </c:pt>
                <c:pt idx="29">
                  <c:v>22.425799999999981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348.67200000000003</c:v>
                </c:pt>
                <c:pt idx="35">
                  <c:v>-179.52329999999995</c:v>
                </c:pt>
                <c:pt idx="36">
                  <c:v>-136.15449999999998</c:v>
                </c:pt>
                <c:pt idx="37">
                  <c:v>66.193000000000012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69.663330000000002</c:v>
                </c:pt>
                <c:pt idx="41">
                  <c:v>82.758170000000007</c:v>
                </c:pt>
                <c:pt idx="42">
                  <c:v>124.08080000000001</c:v>
                </c:pt>
                <c:pt idx="43">
                  <c:v>34.8857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66.193000000000012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D-4C25-B2BC-4450011B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86816"/>
        <c:axId val="191188352"/>
      </c:barChart>
      <c:catAx>
        <c:axId val="19118681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188352"/>
        <c:crosses val="autoZero"/>
        <c:auto val="1"/>
        <c:lblAlgn val="ctr"/>
        <c:lblOffset val="100"/>
        <c:noMultiLvlLbl val="0"/>
      </c:catAx>
      <c:valAx>
        <c:axId val="19118835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868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750</c:v>
                </c:pt>
                <c:pt idx="4">
                  <c:v>250</c:v>
                </c:pt>
                <c:pt idx="5">
                  <c:v>150</c:v>
                </c:pt>
                <c:pt idx="6">
                  <c:v>600</c:v>
                </c:pt>
                <c:pt idx="7">
                  <c:v>400</c:v>
                </c:pt>
                <c:pt idx="8">
                  <c:v>600</c:v>
                </c:pt>
                <c:pt idx="9">
                  <c:v>400</c:v>
                </c:pt>
                <c:pt idx="10">
                  <c:v>200</c:v>
                </c:pt>
                <c:pt idx="12">
                  <c:v>600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400</c:v>
                </c:pt>
                <c:pt idx="19">
                  <c:v>600</c:v>
                </c:pt>
                <c:pt idx="20">
                  <c:v>200</c:v>
                </c:pt>
                <c:pt idx="21">
                  <c:v>200</c:v>
                </c:pt>
                <c:pt idx="23">
                  <c:v>800</c:v>
                </c:pt>
                <c:pt idx="24">
                  <c:v>600</c:v>
                </c:pt>
                <c:pt idx="25">
                  <c:v>600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500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1000</c:v>
                </c:pt>
                <c:pt idx="36">
                  <c:v>1250</c:v>
                </c:pt>
                <c:pt idx="37">
                  <c:v>400</c:v>
                </c:pt>
                <c:pt idx="38">
                  <c:v>600</c:v>
                </c:pt>
                <c:pt idx="39">
                  <c:v>600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9-4276-B115-EF9A1254572F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'US-EP'!$K$3:$K$56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750</c:v>
                </c:pt>
                <c:pt idx="4">
                  <c:v>150</c:v>
                </c:pt>
                <c:pt idx="5">
                  <c:v>150</c:v>
                </c:pt>
                <c:pt idx="6">
                  <c:v>500</c:v>
                </c:pt>
                <c:pt idx="7">
                  <c:v>300</c:v>
                </c:pt>
                <c:pt idx="8">
                  <c:v>600</c:v>
                </c:pt>
                <c:pt idx="9">
                  <c:v>400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300</c:v>
                </c:pt>
                <c:pt idx="19">
                  <c:v>600</c:v>
                </c:pt>
                <c:pt idx="20">
                  <c:v>150</c:v>
                </c:pt>
                <c:pt idx="21">
                  <c:v>150</c:v>
                </c:pt>
                <c:pt idx="23">
                  <c:v>600</c:v>
                </c:pt>
                <c:pt idx="24">
                  <c:v>600</c:v>
                </c:pt>
                <c:pt idx="25">
                  <c:v>450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1500</c:v>
                </c:pt>
                <c:pt idx="35">
                  <c:v>600</c:v>
                </c:pt>
                <c:pt idx="36">
                  <c:v>750</c:v>
                </c:pt>
                <c:pt idx="37">
                  <c:v>300</c:v>
                </c:pt>
                <c:pt idx="38">
                  <c:v>600</c:v>
                </c:pt>
                <c:pt idx="39">
                  <c:v>600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9-4276-B115-EF9A12545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55296"/>
        <c:axId val="191256832"/>
      </c:barChart>
      <c:catAx>
        <c:axId val="19125529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256832"/>
        <c:crosses val="autoZero"/>
        <c:auto val="1"/>
        <c:lblAlgn val="ctr"/>
        <c:lblOffset val="100"/>
        <c:noMultiLvlLbl val="0"/>
      </c:catAx>
      <c:valAx>
        <c:axId val="19125683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552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'US-EP'!$S$26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'US-EP'!$R$27:$R$30</c:f>
              <c:strCache>
                <c:ptCount val="4"/>
                <c:pt idx="0">
                  <c:v>F - H</c:v>
                </c:pt>
                <c:pt idx="1">
                  <c:v>F - N</c:v>
                </c:pt>
                <c:pt idx="2">
                  <c:v>F - S</c:v>
                </c:pt>
                <c:pt idx="3">
                  <c:v>Total </c:v>
                </c:pt>
              </c:strCache>
            </c:strRef>
          </c:cat>
          <c:val>
            <c:numRef>
              <c:f>'US-EP'!$S$27:$S$30</c:f>
              <c:numCache>
                <c:formatCode>General</c:formatCode>
                <c:ptCount val="4"/>
                <c:pt idx="0">
                  <c:v>22</c:v>
                </c:pt>
                <c:pt idx="1">
                  <c:v>93</c:v>
                </c:pt>
                <c:pt idx="2">
                  <c:v>78</c:v>
                </c:pt>
                <c:pt idx="3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6-4A4E-A6F5-5CDBB22539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991744"/>
        <c:axId val="190997632"/>
      </c:barChart>
      <c:catAx>
        <c:axId val="19099174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997632"/>
        <c:crosses val="autoZero"/>
        <c:auto val="1"/>
        <c:lblAlgn val="ctr"/>
        <c:lblOffset val="100"/>
        <c:noMultiLvlLbl val="0"/>
      </c:catAx>
      <c:valAx>
        <c:axId val="19099763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991744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'US-UP'!$G$3:$G$56</c:f>
              <c:numCache>
                <c:formatCode>General</c:formatCode>
                <c:ptCount val="54"/>
                <c:pt idx="0">
                  <c:v>68.045999999999992</c:v>
                </c:pt>
                <c:pt idx="1">
                  <c:v>120.2415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84.460000000000008</c:v>
                </c:pt>
                <c:pt idx="5">
                  <c:v>48.476299999999995</c:v>
                </c:pt>
                <c:pt idx="6">
                  <c:v>269.96280000000002</c:v>
                </c:pt>
                <c:pt idx="7">
                  <c:v>199.89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177.65</c:v>
                </c:pt>
                <c:pt idx="12">
                  <c:v>185.49250000000001</c:v>
                </c:pt>
                <c:pt idx="13">
                  <c:v>50.939799999999991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177.65</c:v>
                </c:pt>
                <c:pt idx="18">
                  <c:v>199.8878</c:v>
                </c:pt>
                <c:pt idx="19">
                  <c:v>183.85219999999998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135.48580000000004</c:v>
                </c:pt>
                <c:pt idx="24">
                  <c:v>175.33170000000001</c:v>
                </c:pt>
                <c:pt idx="25">
                  <c:v>185.49250000000001</c:v>
                </c:pt>
                <c:pt idx="26">
                  <c:v>114.5658</c:v>
                </c:pt>
                <c:pt idx="27">
                  <c:v>86.151700000000005</c:v>
                </c:pt>
                <c:pt idx="28">
                  <c:v>79.218299999999999</c:v>
                </c:pt>
                <c:pt idx="29">
                  <c:v>222.42579999999998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220.47670000000005</c:v>
                </c:pt>
                <c:pt idx="36">
                  <c:v>363.84550000000002</c:v>
                </c:pt>
                <c:pt idx="37">
                  <c:v>166.19300000000001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124.08080000000001</c:v>
                </c:pt>
                <c:pt idx="43">
                  <c:v>84.8857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166.19300000000001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F-4BB9-984E-866126557AAD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'US-UP'!$M$3:$M$56</c:f>
              <c:numCache>
                <c:formatCode>General</c:formatCode>
                <c:ptCount val="54"/>
                <c:pt idx="0">
                  <c:v>18.045999999999992</c:v>
                </c:pt>
                <c:pt idx="1">
                  <c:v>70.241500000000002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-15.539999999999992</c:v>
                </c:pt>
                <c:pt idx="5">
                  <c:v>48.476299999999995</c:v>
                </c:pt>
                <c:pt idx="6">
                  <c:v>169.96280000000002</c:v>
                </c:pt>
                <c:pt idx="7">
                  <c:v>99.889999999999986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127.65</c:v>
                </c:pt>
                <c:pt idx="12">
                  <c:v>185.49250000000001</c:v>
                </c:pt>
                <c:pt idx="13">
                  <c:v>0.93979999999999109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127.65</c:v>
                </c:pt>
                <c:pt idx="18">
                  <c:v>99.887799999999999</c:v>
                </c:pt>
                <c:pt idx="19">
                  <c:v>183.85219999999998</c:v>
                </c:pt>
                <c:pt idx="20">
                  <c:v>125.89699999999999</c:v>
                </c:pt>
                <c:pt idx="21">
                  <c:v>127.65</c:v>
                </c:pt>
                <c:pt idx="23">
                  <c:v>-64.51419999999996</c:v>
                </c:pt>
                <c:pt idx="24">
                  <c:v>175.33170000000001</c:v>
                </c:pt>
                <c:pt idx="25">
                  <c:v>35.492500000000007</c:v>
                </c:pt>
                <c:pt idx="26">
                  <c:v>114.5658</c:v>
                </c:pt>
                <c:pt idx="27">
                  <c:v>-13.848299999999995</c:v>
                </c:pt>
                <c:pt idx="28">
                  <c:v>-20.781700000000001</c:v>
                </c:pt>
                <c:pt idx="29">
                  <c:v>22.425799999999981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348.67200000000003</c:v>
                </c:pt>
                <c:pt idx="35">
                  <c:v>-179.52329999999995</c:v>
                </c:pt>
                <c:pt idx="36">
                  <c:v>-136.15449999999998</c:v>
                </c:pt>
                <c:pt idx="37">
                  <c:v>66.193000000000012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69.663330000000002</c:v>
                </c:pt>
                <c:pt idx="41">
                  <c:v>82.758170000000007</c:v>
                </c:pt>
                <c:pt idx="42">
                  <c:v>124.08080000000001</c:v>
                </c:pt>
                <c:pt idx="43">
                  <c:v>34.8857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66.193000000000012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F-4BB9-984E-86612655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05056"/>
        <c:axId val="191304448"/>
      </c:barChart>
      <c:catAx>
        <c:axId val="19140505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304448"/>
        <c:crosses val="autoZero"/>
        <c:auto val="1"/>
        <c:lblAlgn val="ctr"/>
        <c:lblOffset val="100"/>
        <c:noMultiLvlLbl val="0"/>
      </c:catAx>
      <c:valAx>
        <c:axId val="19130444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050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 = 0 Extra Capacity Needed (G)"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Extra Capacity Needed (G)"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'Shut-off lambda'!$S$4:$S$20</c:f>
              <c:strCache>
                <c:ptCount val="17"/>
                <c:pt idx="0">
                  <c:v>D - F </c:v>
                </c:pt>
                <c:pt idx="1">
                  <c:v>DO - F  </c:v>
                </c:pt>
                <c:pt idx="2">
                  <c:v>F - K </c:v>
                </c:pt>
                <c:pt idx="3">
                  <c:v>B - H </c:v>
                </c:pt>
                <c:pt idx="4">
                  <c:v>D - L </c:v>
                </c:pt>
                <c:pt idx="5">
                  <c:v>DO - H </c:v>
                </c:pt>
                <c:pt idx="6">
                  <c:v>F - H </c:v>
                </c:pt>
                <c:pt idx="7">
                  <c:v>H - K </c:v>
                </c:pt>
                <c:pt idx="8">
                  <c:v>L - N </c:v>
                </c:pt>
                <c:pt idx="9">
                  <c:v>F - L </c:v>
                </c:pt>
                <c:pt idx="10">
                  <c:v>N - S</c:v>
                </c:pt>
                <c:pt idx="11">
                  <c:v>F - M</c:v>
                </c:pt>
                <c:pt idx="12">
                  <c:v>F - N</c:v>
                </c:pt>
                <c:pt idx="13">
                  <c:v>L - S</c:v>
                </c:pt>
                <c:pt idx="14">
                  <c:v>L - U</c:v>
                </c:pt>
                <c:pt idx="15">
                  <c:v>M - S</c:v>
                </c:pt>
                <c:pt idx="16">
                  <c:v>Total</c:v>
                </c:pt>
              </c:strCache>
            </c:strRef>
          </c:cat>
          <c:val>
            <c:numRef>
              <c:f>'Shut-off lambda'!$T$4:$T$20</c:f>
              <c:numCache>
                <c:formatCode>General</c:formatCode>
                <c:ptCount val="17"/>
                <c:pt idx="0">
                  <c:v>216.1292</c:v>
                </c:pt>
                <c:pt idx="1">
                  <c:v>273.12849999999997</c:v>
                </c:pt>
                <c:pt idx="2">
                  <c:v>48.984999999999999</c:v>
                </c:pt>
                <c:pt idx="3">
                  <c:v>35.646099999999997</c:v>
                </c:pt>
                <c:pt idx="4">
                  <c:v>219.3</c:v>
                </c:pt>
                <c:pt idx="5">
                  <c:v>138.52199999999999</c:v>
                </c:pt>
                <c:pt idx="6">
                  <c:v>530.12</c:v>
                </c:pt>
                <c:pt idx="7">
                  <c:v>96.869</c:v>
                </c:pt>
                <c:pt idx="8">
                  <c:v>393.77199999999999</c:v>
                </c:pt>
                <c:pt idx="9">
                  <c:v>677.53539999999998</c:v>
                </c:pt>
                <c:pt idx="10">
                  <c:v>292.34399999999999</c:v>
                </c:pt>
                <c:pt idx="11">
                  <c:v>10.860799999999999</c:v>
                </c:pt>
                <c:pt idx="12">
                  <c:v>48.941000000000003</c:v>
                </c:pt>
                <c:pt idx="13">
                  <c:v>263.33620000000002</c:v>
                </c:pt>
                <c:pt idx="14">
                  <c:v>259.89800000000002</c:v>
                </c:pt>
                <c:pt idx="15">
                  <c:v>225.21619999999999</c:v>
                </c:pt>
                <c:pt idx="16">
                  <c:v>3730.6034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F-47CD-8BD1-D03F8DCD80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348224"/>
        <c:axId val="179349760"/>
      </c:barChart>
      <c:catAx>
        <c:axId val="17934822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349760"/>
        <c:crosses val="autoZero"/>
        <c:auto val="1"/>
        <c:lblAlgn val="ctr"/>
        <c:lblOffset val="100"/>
        <c:noMultiLvlLbl val="0"/>
      </c:catAx>
      <c:valAx>
        <c:axId val="17934976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793482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750</c:v>
                </c:pt>
                <c:pt idx="4">
                  <c:v>250</c:v>
                </c:pt>
                <c:pt idx="5">
                  <c:v>150</c:v>
                </c:pt>
                <c:pt idx="6">
                  <c:v>600</c:v>
                </c:pt>
                <c:pt idx="7">
                  <c:v>400</c:v>
                </c:pt>
                <c:pt idx="8">
                  <c:v>600</c:v>
                </c:pt>
                <c:pt idx="9">
                  <c:v>400</c:v>
                </c:pt>
                <c:pt idx="10">
                  <c:v>200</c:v>
                </c:pt>
                <c:pt idx="12">
                  <c:v>600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400</c:v>
                </c:pt>
                <c:pt idx="19">
                  <c:v>600</c:v>
                </c:pt>
                <c:pt idx="20">
                  <c:v>200</c:v>
                </c:pt>
                <c:pt idx="21">
                  <c:v>200</c:v>
                </c:pt>
                <c:pt idx="23">
                  <c:v>800</c:v>
                </c:pt>
                <c:pt idx="24">
                  <c:v>600</c:v>
                </c:pt>
                <c:pt idx="25">
                  <c:v>600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500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1000</c:v>
                </c:pt>
                <c:pt idx="36">
                  <c:v>1250</c:v>
                </c:pt>
                <c:pt idx="37">
                  <c:v>400</c:v>
                </c:pt>
                <c:pt idx="38">
                  <c:v>600</c:v>
                </c:pt>
                <c:pt idx="39">
                  <c:v>600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7-459E-81B0-0133BBA43A68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'US-UP'!$K$3:$K$56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750</c:v>
                </c:pt>
                <c:pt idx="4">
                  <c:v>150</c:v>
                </c:pt>
                <c:pt idx="5">
                  <c:v>150</c:v>
                </c:pt>
                <c:pt idx="6">
                  <c:v>500</c:v>
                </c:pt>
                <c:pt idx="7">
                  <c:v>300</c:v>
                </c:pt>
                <c:pt idx="8">
                  <c:v>600</c:v>
                </c:pt>
                <c:pt idx="9">
                  <c:v>400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300</c:v>
                </c:pt>
                <c:pt idx="19">
                  <c:v>600</c:v>
                </c:pt>
                <c:pt idx="20">
                  <c:v>150</c:v>
                </c:pt>
                <c:pt idx="21">
                  <c:v>150</c:v>
                </c:pt>
                <c:pt idx="23">
                  <c:v>600</c:v>
                </c:pt>
                <c:pt idx="24">
                  <c:v>600</c:v>
                </c:pt>
                <c:pt idx="25">
                  <c:v>450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1500</c:v>
                </c:pt>
                <c:pt idx="35">
                  <c:v>600</c:v>
                </c:pt>
                <c:pt idx="36">
                  <c:v>750</c:v>
                </c:pt>
                <c:pt idx="37">
                  <c:v>300</c:v>
                </c:pt>
                <c:pt idx="38">
                  <c:v>600</c:v>
                </c:pt>
                <c:pt idx="39">
                  <c:v>600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7-459E-81B0-0133BBA4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19584"/>
        <c:axId val="191221120"/>
      </c:barChart>
      <c:catAx>
        <c:axId val="19121958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221120"/>
        <c:crosses val="autoZero"/>
        <c:auto val="1"/>
        <c:lblAlgn val="ctr"/>
        <c:lblOffset val="100"/>
        <c:noMultiLvlLbl val="0"/>
      </c:catAx>
      <c:valAx>
        <c:axId val="19122112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195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'US-UP'!$S$26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'US-UP'!$R$27:$R$30</c:f>
              <c:strCache>
                <c:ptCount val="4"/>
                <c:pt idx="3">
                  <c:v>Total </c:v>
                </c:pt>
              </c:strCache>
            </c:strRef>
          </c:cat>
          <c:val>
            <c:numRef>
              <c:f>'US-UP'!$S$27:$S$30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7-4EDA-B350-FE3E959DC2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341312"/>
        <c:axId val="191342848"/>
      </c:barChart>
      <c:catAx>
        <c:axId val="19134131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342848"/>
        <c:crosses val="autoZero"/>
        <c:auto val="1"/>
        <c:lblAlgn val="ctr"/>
        <c:lblOffset val="100"/>
        <c:noMultiLvlLbl val="0"/>
      </c:catAx>
      <c:valAx>
        <c:axId val="19134284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341312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US!$G$3:$G$56</c:f>
              <c:numCache>
                <c:formatCode>General</c:formatCode>
                <c:ptCount val="54"/>
                <c:pt idx="0">
                  <c:v>68.045999999999992</c:v>
                </c:pt>
                <c:pt idx="1">
                  <c:v>120.2415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84.460000000000008</c:v>
                </c:pt>
                <c:pt idx="5">
                  <c:v>48.476299999999995</c:v>
                </c:pt>
                <c:pt idx="6">
                  <c:v>269.96280000000002</c:v>
                </c:pt>
                <c:pt idx="7">
                  <c:v>199.89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177.65</c:v>
                </c:pt>
                <c:pt idx="12">
                  <c:v>185.49250000000001</c:v>
                </c:pt>
                <c:pt idx="13">
                  <c:v>50.939799999999991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177.65</c:v>
                </c:pt>
                <c:pt idx="18">
                  <c:v>199.8878</c:v>
                </c:pt>
                <c:pt idx="19">
                  <c:v>183.85219999999998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135.48580000000004</c:v>
                </c:pt>
                <c:pt idx="24">
                  <c:v>175.33170000000001</c:v>
                </c:pt>
                <c:pt idx="25">
                  <c:v>185.49250000000001</c:v>
                </c:pt>
                <c:pt idx="26">
                  <c:v>114.5658</c:v>
                </c:pt>
                <c:pt idx="27">
                  <c:v>86.151700000000005</c:v>
                </c:pt>
                <c:pt idx="28">
                  <c:v>79.218299999999999</c:v>
                </c:pt>
                <c:pt idx="29">
                  <c:v>222.42579999999998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220.47670000000005</c:v>
                </c:pt>
                <c:pt idx="36">
                  <c:v>363.84550000000002</c:v>
                </c:pt>
                <c:pt idx="37">
                  <c:v>166.19300000000001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124.08080000000001</c:v>
                </c:pt>
                <c:pt idx="43">
                  <c:v>84.8857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166.19300000000001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3-428E-AA16-D7069829D50A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US!$M$3:$M$56</c:f>
              <c:numCache>
                <c:formatCode>General</c:formatCode>
                <c:ptCount val="54"/>
                <c:pt idx="0">
                  <c:v>18.045999999999992</c:v>
                </c:pt>
                <c:pt idx="1">
                  <c:v>70.241500000000002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-15.539999999999992</c:v>
                </c:pt>
                <c:pt idx="5">
                  <c:v>48.476299999999995</c:v>
                </c:pt>
                <c:pt idx="6">
                  <c:v>169.96280000000002</c:v>
                </c:pt>
                <c:pt idx="7">
                  <c:v>99.889999999999986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127.65</c:v>
                </c:pt>
                <c:pt idx="12">
                  <c:v>185.49250000000001</c:v>
                </c:pt>
                <c:pt idx="13">
                  <c:v>0.93979999999999109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127.65</c:v>
                </c:pt>
                <c:pt idx="18">
                  <c:v>99.887799999999999</c:v>
                </c:pt>
                <c:pt idx="19">
                  <c:v>183.85219999999998</c:v>
                </c:pt>
                <c:pt idx="20">
                  <c:v>125.89699999999999</c:v>
                </c:pt>
                <c:pt idx="21">
                  <c:v>127.65</c:v>
                </c:pt>
                <c:pt idx="23">
                  <c:v>-64.51419999999996</c:v>
                </c:pt>
                <c:pt idx="24">
                  <c:v>175.33170000000001</c:v>
                </c:pt>
                <c:pt idx="25">
                  <c:v>35.492500000000007</c:v>
                </c:pt>
                <c:pt idx="26">
                  <c:v>114.5658</c:v>
                </c:pt>
                <c:pt idx="27">
                  <c:v>-13.848299999999995</c:v>
                </c:pt>
                <c:pt idx="28">
                  <c:v>-20.781700000000001</c:v>
                </c:pt>
                <c:pt idx="29">
                  <c:v>22.425799999999981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348.67200000000003</c:v>
                </c:pt>
                <c:pt idx="35">
                  <c:v>-179.52329999999995</c:v>
                </c:pt>
                <c:pt idx="36">
                  <c:v>-136.15449999999998</c:v>
                </c:pt>
                <c:pt idx="37">
                  <c:v>66.193000000000012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69.663330000000002</c:v>
                </c:pt>
                <c:pt idx="41">
                  <c:v>82.758170000000007</c:v>
                </c:pt>
                <c:pt idx="42">
                  <c:v>124.08080000000001</c:v>
                </c:pt>
                <c:pt idx="43">
                  <c:v>34.8857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66.193000000000012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3-428E-AA16-D7069829D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43328"/>
        <c:axId val="191444864"/>
      </c:barChart>
      <c:catAx>
        <c:axId val="19144332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444864"/>
        <c:crosses val="autoZero"/>
        <c:auto val="1"/>
        <c:lblAlgn val="ctr"/>
        <c:lblOffset val="100"/>
        <c:noMultiLvlLbl val="0"/>
      </c:catAx>
      <c:valAx>
        <c:axId val="19144486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4433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750</c:v>
                </c:pt>
                <c:pt idx="4">
                  <c:v>250</c:v>
                </c:pt>
                <c:pt idx="5">
                  <c:v>150</c:v>
                </c:pt>
                <c:pt idx="6">
                  <c:v>600</c:v>
                </c:pt>
                <c:pt idx="7">
                  <c:v>400</c:v>
                </c:pt>
                <c:pt idx="8">
                  <c:v>600</c:v>
                </c:pt>
                <c:pt idx="9">
                  <c:v>400</c:v>
                </c:pt>
                <c:pt idx="10">
                  <c:v>200</c:v>
                </c:pt>
                <c:pt idx="12">
                  <c:v>600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400</c:v>
                </c:pt>
                <c:pt idx="19">
                  <c:v>600</c:v>
                </c:pt>
                <c:pt idx="20">
                  <c:v>200</c:v>
                </c:pt>
                <c:pt idx="21">
                  <c:v>200</c:v>
                </c:pt>
                <c:pt idx="23">
                  <c:v>800</c:v>
                </c:pt>
                <c:pt idx="24">
                  <c:v>600</c:v>
                </c:pt>
                <c:pt idx="25">
                  <c:v>600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500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1000</c:v>
                </c:pt>
                <c:pt idx="36">
                  <c:v>1250</c:v>
                </c:pt>
                <c:pt idx="37">
                  <c:v>400</c:v>
                </c:pt>
                <c:pt idx="38">
                  <c:v>600</c:v>
                </c:pt>
                <c:pt idx="39">
                  <c:v>600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4B7-BB8F-686E51814104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US!$K$3:$K$56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750</c:v>
                </c:pt>
                <c:pt idx="4">
                  <c:v>150</c:v>
                </c:pt>
                <c:pt idx="5">
                  <c:v>150</c:v>
                </c:pt>
                <c:pt idx="6">
                  <c:v>500</c:v>
                </c:pt>
                <c:pt idx="7">
                  <c:v>300</c:v>
                </c:pt>
                <c:pt idx="8">
                  <c:v>600</c:v>
                </c:pt>
                <c:pt idx="9">
                  <c:v>400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300</c:v>
                </c:pt>
                <c:pt idx="19">
                  <c:v>600</c:v>
                </c:pt>
                <c:pt idx="20">
                  <c:v>150</c:v>
                </c:pt>
                <c:pt idx="21">
                  <c:v>150</c:v>
                </c:pt>
                <c:pt idx="23">
                  <c:v>600</c:v>
                </c:pt>
                <c:pt idx="24">
                  <c:v>600</c:v>
                </c:pt>
                <c:pt idx="25">
                  <c:v>450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1500</c:v>
                </c:pt>
                <c:pt idx="35">
                  <c:v>600</c:v>
                </c:pt>
                <c:pt idx="36">
                  <c:v>750</c:v>
                </c:pt>
                <c:pt idx="37">
                  <c:v>300</c:v>
                </c:pt>
                <c:pt idx="38">
                  <c:v>600</c:v>
                </c:pt>
                <c:pt idx="39">
                  <c:v>600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4B7-BB8F-686E5181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66496"/>
        <c:axId val="191472384"/>
      </c:barChart>
      <c:catAx>
        <c:axId val="19146649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472384"/>
        <c:crosses val="autoZero"/>
        <c:auto val="1"/>
        <c:lblAlgn val="ctr"/>
        <c:lblOffset val="100"/>
        <c:noMultiLvlLbl val="0"/>
      </c:catAx>
      <c:valAx>
        <c:axId val="19147238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4664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US!$S$26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US!$R$27:$R$30</c:f>
              <c:strCache>
                <c:ptCount val="4"/>
                <c:pt idx="3">
                  <c:v>Total </c:v>
                </c:pt>
              </c:strCache>
            </c:strRef>
          </c:cat>
          <c:val>
            <c:numRef>
              <c:f>US!$S$27:$S$30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7-4CD7-96E8-ADE9DB65AC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633280"/>
        <c:axId val="191634816"/>
      </c:barChart>
      <c:catAx>
        <c:axId val="19163328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634816"/>
        <c:crosses val="autoZero"/>
        <c:auto val="1"/>
        <c:lblAlgn val="ctr"/>
        <c:lblOffset val="100"/>
        <c:noMultiLvlLbl val="0"/>
      </c:catAx>
      <c:valAx>
        <c:axId val="19163481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633280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FlowThinning!$J$8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FlowThinning!$I$9:$I$14</c:f>
              <c:strCache>
                <c:ptCount val="5"/>
                <c:pt idx="3">
                  <c:v>Total </c:v>
                </c:pt>
                <c:pt idx="4">
                  <c:v>%</c:v>
                </c:pt>
              </c:strCache>
            </c:strRef>
          </c:cat>
          <c:val>
            <c:numRef>
              <c:f>FlowThinning!$J$9:$J$14</c:f>
              <c:numCache>
                <c:formatCode>General</c:formatCode>
                <c:ptCount val="6"/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B-4602-A341-567933D0FA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190240"/>
        <c:axId val="513189584"/>
      </c:barChart>
      <c:catAx>
        <c:axId val="5131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9584"/>
        <c:crosses val="autoZero"/>
        <c:auto val="1"/>
        <c:lblAlgn val="ctr"/>
        <c:lblOffset val="100"/>
        <c:noMultiLvlLbl val="0"/>
      </c:catAx>
      <c:valAx>
        <c:axId val="5131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94304461942256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AffineFlowThinning!$H$4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AffineFlowThinning!$G$5:$G$28</c:f>
              <c:strCache>
                <c:ptCount val="24"/>
                <c:pt idx="0">
                  <c:v>B - H</c:v>
                </c:pt>
                <c:pt idx="1">
                  <c:v>B - HH</c:v>
                </c:pt>
                <c:pt idx="2">
                  <c:v>B - L</c:v>
                </c:pt>
                <c:pt idx="3">
                  <c:v>D - DO</c:v>
                </c:pt>
                <c:pt idx="4">
                  <c:v>D - F</c:v>
                </c:pt>
                <c:pt idx="5">
                  <c:v>D - K</c:v>
                </c:pt>
                <c:pt idx="6">
                  <c:v>D - M</c:v>
                </c:pt>
                <c:pt idx="7">
                  <c:v>DO - F</c:v>
                </c:pt>
                <c:pt idx="8">
                  <c:v>DO - H</c:v>
                </c:pt>
                <c:pt idx="9">
                  <c:v>F - H</c:v>
                </c:pt>
                <c:pt idx="10">
                  <c:v>F - K</c:v>
                </c:pt>
                <c:pt idx="11">
                  <c:v>F - L</c:v>
                </c:pt>
                <c:pt idx="12">
                  <c:v>F - M</c:v>
                </c:pt>
                <c:pt idx="13">
                  <c:v>F - N</c:v>
                </c:pt>
                <c:pt idx="14">
                  <c:v>F - S</c:v>
                </c:pt>
                <c:pt idx="15">
                  <c:v>F - U</c:v>
                </c:pt>
                <c:pt idx="16">
                  <c:v>H - HH</c:v>
                </c:pt>
                <c:pt idx="17">
                  <c:v>H - K</c:v>
                </c:pt>
                <c:pt idx="18">
                  <c:v>H - L</c:v>
                </c:pt>
                <c:pt idx="19">
                  <c:v>HH - L</c:v>
                </c:pt>
                <c:pt idx="20">
                  <c:v>L - N</c:v>
                </c:pt>
                <c:pt idx="21">
                  <c:v>L - U</c:v>
                </c:pt>
                <c:pt idx="22">
                  <c:v>N - S</c:v>
                </c:pt>
                <c:pt idx="23">
                  <c:v>Total</c:v>
                </c:pt>
              </c:strCache>
            </c:strRef>
          </c:cat>
          <c:val>
            <c:numRef>
              <c:f>AffineFlowThinning!$H$5:$H$28</c:f>
              <c:numCache>
                <c:formatCode>0.00</c:formatCode>
                <c:ptCount val="24"/>
                <c:pt idx="0">
                  <c:v>4.2843333333333078</c:v>
                </c:pt>
                <c:pt idx="1">
                  <c:v>44.212333333333547</c:v>
                </c:pt>
                <c:pt idx="2">
                  <c:v>97.642666666666713</c:v>
                </c:pt>
                <c:pt idx="3">
                  <c:v>65.488</c:v>
                </c:pt>
                <c:pt idx="4">
                  <c:v>69.834000000000117</c:v>
                </c:pt>
                <c:pt idx="5">
                  <c:v>34.935999999999979</c:v>
                </c:pt>
                <c:pt idx="6">
                  <c:v>26.489333333333093</c:v>
                </c:pt>
                <c:pt idx="7">
                  <c:v>124.13400000000001</c:v>
                </c:pt>
                <c:pt idx="8">
                  <c:v>64.696000000000012</c:v>
                </c:pt>
                <c:pt idx="9">
                  <c:v>154.56050000000005</c:v>
                </c:pt>
                <c:pt idx="10">
                  <c:v>184.57433333333353</c:v>
                </c:pt>
                <c:pt idx="11">
                  <c:v>14.627999999999986</c:v>
                </c:pt>
                <c:pt idx="12">
                  <c:v>29.617666666666992</c:v>
                </c:pt>
                <c:pt idx="13">
                  <c:v>430.81500000000005</c:v>
                </c:pt>
                <c:pt idx="14">
                  <c:v>602.61283333333347</c:v>
                </c:pt>
                <c:pt idx="15">
                  <c:v>70.824000000000012</c:v>
                </c:pt>
                <c:pt idx="16">
                  <c:v>52.831999999999994</c:v>
                </c:pt>
                <c:pt idx="17">
                  <c:v>57.978999999999999</c:v>
                </c:pt>
                <c:pt idx="18">
                  <c:v>10.457333333333281</c:v>
                </c:pt>
                <c:pt idx="19">
                  <c:v>5.7403333333334956</c:v>
                </c:pt>
                <c:pt idx="20">
                  <c:v>8.9479999999998938</c:v>
                </c:pt>
                <c:pt idx="21">
                  <c:v>45.028999999999982</c:v>
                </c:pt>
                <c:pt idx="22">
                  <c:v>83.116</c:v>
                </c:pt>
                <c:pt idx="23">
                  <c:v>2283.4506666666675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6-43BE-B1AC-CEDBC2A9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69856"/>
        <c:axId val="373971824"/>
      </c:barChart>
      <c:catAx>
        <c:axId val="3739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71824"/>
        <c:crosses val="autoZero"/>
        <c:auto val="1"/>
        <c:lblAlgn val="ctr"/>
        <c:lblOffset val="100"/>
        <c:noMultiLvlLbl val="0"/>
      </c:catAx>
      <c:valAx>
        <c:axId val="373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conclusion!$C$6</c:f>
              <c:strCache>
                <c:ptCount val="1"/>
                <c:pt idx="0">
                  <c:v>C_failure (Gbps)</c:v>
                </c:pt>
              </c:strCache>
            </c:strRef>
          </c:tx>
          <c:invertIfNegative val="0"/>
          <c:cat>
            <c:strRef>
              <c:f>conclusion!$B$7:$B$19</c:f>
              <c:strCache>
                <c:ptCount val="13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Affine Flow Thinning</c:v>
                </c:pt>
              </c:strCache>
            </c:strRef>
          </c:cat>
          <c:val>
            <c:numRef>
              <c:f>conclusion!$C$7:$C$19</c:f>
              <c:numCache>
                <c:formatCode>General</c:formatCode>
                <c:ptCount val="13"/>
                <c:pt idx="0">
                  <c:v>4950</c:v>
                </c:pt>
                <c:pt idx="1">
                  <c:v>400</c:v>
                </c:pt>
                <c:pt idx="2">
                  <c:v>650</c:v>
                </c:pt>
                <c:pt idx="3">
                  <c:v>2150</c:v>
                </c:pt>
                <c:pt idx="4">
                  <c:v>300</c:v>
                </c:pt>
                <c:pt idx="5">
                  <c:v>3050</c:v>
                </c:pt>
                <c:pt idx="6">
                  <c:v>1200</c:v>
                </c:pt>
                <c:pt idx="7">
                  <c:v>650</c:v>
                </c:pt>
                <c:pt idx="8">
                  <c:v>400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8-47AD-8AD3-9EBEAF357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072"/>
        <c:axId val="191108608"/>
      </c:barChart>
      <c:catAx>
        <c:axId val="1911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08608"/>
        <c:crosses val="autoZero"/>
        <c:auto val="1"/>
        <c:lblAlgn val="ctr"/>
        <c:lblOffset val="100"/>
        <c:noMultiLvlLbl val="0"/>
      </c:catAx>
      <c:valAx>
        <c:axId val="191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conclusion!$D$6</c:f>
              <c:strCache>
                <c:ptCount val="1"/>
                <c:pt idx="0">
                  <c:v>CAPEX (SCU)</c:v>
                </c:pt>
              </c:strCache>
            </c:strRef>
          </c:tx>
          <c:invertIfNegative val="0"/>
          <c:cat>
            <c:strRef>
              <c:f>conclusion!$B$7:$B$19</c:f>
              <c:strCache>
                <c:ptCount val="13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Affine Flow Thinning</c:v>
                </c:pt>
              </c:strCache>
            </c:strRef>
          </c:cat>
          <c:val>
            <c:numRef>
              <c:f>conclusion!$D$7:$D$19</c:f>
              <c:numCache>
                <c:formatCode>General</c:formatCode>
                <c:ptCount val="13"/>
                <c:pt idx="0">
                  <c:v>557.7604</c:v>
                </c:pt>
                <c:pt idx="1">
                  <c:v>60</c:v>
                </c:pt>
                <c:pt idx="2">
                  <c:v>79.106700000000004</c:v>
                </c:pt>
                <c:pt idx="3">
                  <c:v>251.09350000000001</c:v>
                </c:pt>
                <c:pt idx="4">
                  <c:v>45</c:v>
                </c:pt>
                <c:pt idx="5">
                  <c:v>373.8313</c:v>
                </c:pt>
                <c:pt idx="6">
                  <c:v>167.73779999999999</c:v>
                </c:pt>
                <c:pt idx="7">
                  <c:v>79.106700000000004</c:v>
                </c:pt>
                <c:pt idx="8">
                  <c:v>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F-4B34-9238-EBD8F022C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53664"/>
        <c:axId val="191155200"/>
      </c:barChart>
      <c:catAx>
        <c:axId val="19115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55200"/>
        <c:crosses val="autoZero"/>
        <c:auto val="1"/>
        <c:lblAlgn val="ctr"/>
        <c:lblOffset val="100"/>
        <c:noMultiLvlLbl val="0"/>
      </c:catAx>
      <c:valAx>
        <c:axId val="1911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5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'Shut-off lambda'!$N$2</c:f>
              <c:strCache>
                <c:ptCount val="1"/>
                <c:pt idx="0">
                  <c:v>Simulation-Troughput loss(%)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('Shut-off lambda'!$A$3:$B$3,'Shut-off lambda'!$A$6:$B$8,'Shut-off lambda'!$A$15:$B$20,'Shut-off lambda'!$A$26:$B$27,'Shut-off lambda'!$A$28:$B$32,'Shut-off lambda'!$A$38:$B$38,'Shut-off lambda'!$A$39:$B$40,'Shut-off lambda'!$N$39:$N$40)</c:f>
              <c:multiLvlStrCache>
                <c:ptCount val="22"/>
                <c:lvl>
                  <c:pt idx="0">
                    <c:v> B - H</c:v>
                  </c:pt>
                  <c:pt idx="1">
                    <c:v> B - F</c:v>
                  </c:pt>
                  <c:pt idx="2">
                    <c:v>B - L</c:v>
                  </c:pt>
                  <c:pt idx="3">
                    <c:v>HH - L</c:v>
                  </c:pt>
                  <c:pt idx="4">
                    <c:v> D - F</c:v>
                  </c:pt>
                  <c:pt idx="5">
                    <c:v>D - K</c:v>
                  </c:pt>
                  <c:pt idx="6">
                    <c:v>D - L</c:v>
                  </c:pt>
                  <c:pt idx="7">
                    <c:v>D - M</c:v>
                  </c:pt>
                  <c:pt idx="8">
                    <c:v>DO - F</c:v>
                  </c:pt>
                  <c:pt idx="9">
                    <c:v> H - K </c:v>
                  </c:pt>
                  <c:pt idx="10">
                    <c:v>F - H</c:v>
                  </c:pt>
                  <c:pt idx="11">
                    <c:v> F - HH</c:v>
                  </c:pt>
                  <c:pt idx="12">
                    <c:v>D - F</c:v>
                  </c:pt>
                  <c:pt idx="13">
                    <c:v>D - L </c:v>
                  </c:pt>
                  <c:pt idx="14">
                    <c:v> D - M</c:v>
                  </c:pt>
                  <c:pt idx="15">
                    <c:v> DO - F </c:v>
                  </c:pt>
                  <c:pt idx="16">
                    <c:v>F - K </c:v>
                  </c:pt>
                  <c:pt idx="17">
                    <c:v> F - N </c:v>
                  </c:pt>
                  <c:pt idx="18">
                    <c:v> F - S</c:v>
                  </c:pt>
                  <c:pt idx="19">
                    <c:v> F - U</c:v>
                  </c:pt>
                  <c:pt idx="20">
                    <c:v>17,70011274</c:v>
                  </c:pt>
                  <c:pt idx="21">
                    <c:v>0</c:v>
                  </c:pt>
                </c:lvl>
                <c:lvl>
                  <c:pt idx="0">
                    <c:v>B  -- H</c:v>
                  </c:pt>
                  <c:pt idx="1">
                    <c:v>B -- L </c:v>
                  </c:pt>
                  <c:pt idx="4">
                    <c:v>D -- K</c:v>
                  </c:pt>
                  <c:pt idx="10">
                    <c:v>H -- F </c:v>
                  </c:pt>
                  <c:pt idx="12">
                    <c:v>K -- F</c:v>
                  </c:pt>
                  <c:pt idx="17">
                    <c:v>F -- N </c:v>
                  </c:pt>
                  <c:pt idx="18">
                    <c:v>F -- S</c:v>
                  </c:pt>
                </c:lvl>
              </c:multiLvlStrCache>
            </c:multiLvlStrRef>
          </c:cat>
          <c:val>
            <c:numRef>
              <c:f>('Shut-off lambda'!$N$3,'Shut-off lambda'!$N$6:$N$8,'Shut-off lambda'!$N$15:$N$20,'Shut-off lambda'!$N$26:$N$27,'Shut-off lambda'!$N$28:$N$32,'Shut-off lambda'!$N$38)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12.048192771084338</c:v>
                </c:pt>
                <c:pt idx="3">
                  <c:v>0</c:v>
                </c:pt>
                <c:pt idx="4">
                  <c:v>0</c:v>
                </c:pt>
                <c:pt idx="5">
                  <c:v>2.0080321285140563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11.897590361445783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8.8785046728971952</c:v>
                </c:pt>
                <c:pt idx="15">
                  <c:v>9.0342679127725845</c:v>
                </c:pt>
                <c:pt idx="16">
                  <c:v>0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8-44D2-BDDB-4ED25FC565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9419392"/>
        <c:axId val="179421184"/>
      </c:barChart>
      <c:catAx>
        <c:axId val="179419392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179421184"/>
        <c:crosses val="autoZero"/>
        <c:auto val="1"/>
        <c:lblAlgn val="ctr"/>
        <c:lblOffset val="100"/>
        <c:noMultiLvlLbl val="0"/>
      </c:catAx>
      <c:valAx>
        <c:axId val="1794211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9419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'Shut-off lambda'!$T$3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cat>
            <c:strRef>
              <c:f>'Shut-off lambda'!$S$4:$S$20</c:f>
              <c:strCache>
                <c:ptCount val="17"/>
                <c:pt idx="0">
                  <c:v>D - F </c:v>
                </c:pt>
                <c:pt idx="1">
                  <c:v>DO - F  </c:v>
                </c:pt>
                <c:pt idx="2">
                  <c:v>F - K </c:v>
                </c:pt>
                <c:pt idx="3">
                  <c:v>B - H </c:v>
                </c:pt>
                <c:pt idx="4">
                  <c:v>D - L </c:v>
                </c:pt>
                <c:pt idx="5">
                  <c:v>DO - H </c:v>
                </c:pt>
                <c:pt idx="6">
                  <c:v>F - H </c:v>
                </c:pt>
                <c:pt idx="7">
                  <c:v>H - K </c:v>
                </c:pt>
                <c:pt idx="8">
                  <c:v>L - N </c:v>
                </c:pt>
                <c:pt idx="9">
                  <c:v>F - L </c:v>
                </c:pt>
                <c:pt idx="10">
                  <c:v>N - S</c:v>
                </c:pt>
                <c:pt idx="11">
                  <c:v>F - M</c:v>
                </c:pt>
                <c:pt idx="12">
                  <c:v>F - N</c:v>
                </c:pt>
                <c:pt idx="13">
                  <c:v>L - S</c:v>
                </c:pt>
                <c:pt idx="14">
                  <c:v>L - U</c:v>
                </c:pt>
                <c:pt idx="15">
                  <c:v>M - S</c:v>
                </c:pt>
                <c:pt idx="16">
                  <c:v>Total</c:v>
                </c:pt>
              </c:strCache>
            </c:strRef>
          </c:cat>
          <c:val>
            <c:numRef>
              <c:f>'Shut-off lambda'!$T$4:$T$20</c:f>
              <c:numCache>
                <c:formatCode>General</c:formatCode>
                <c:ptCount val="17"/>
                <c:pt idx="0">
                  <c:v>216.1292</c:v>
                </c:pt>
                <c:pt idx="1">
                  <c:v>273.12849999999997</c:v>
                </c:pt>
                <c:pt idx="2">
                  <c:v>48.984999999999999</c:v>
                </c:pt>
                <c:pt idx="3">
                  <c:v>35.646099999999997</c:v>
                </c:pt>
                <c:pt idx="4">
                  <c:v>219.3</c:v>
                </c:pt>
                <c:pt idx="5">
                  <c:v>138.52199999999999</c:v>
                </c:pt>
                <c:pt idx="6">
                  <c:v>530.12</c:v>
                </c:pt>
                <c:pt idx="7">
                  <c:v>96.869</c:v>
                </c:pt>
                <c:pt idx="8">
                  <c:v>393.77199999999999</c:v>
                </c:pt>
                <c:pt idx="9">
                  <c:v>677.53539999999998</c:v>
                </c:pt>
                <c:pt idx="10">
                  <c:v>292.34399999999999</c:v>
                </c:pt>
                <c:pt idx="11">
                  <c:v>10.860799999999999</c:v>
                </c:pt>
                <c:pt idx="12">
                  <c:v>48.941000000000003</c:v>
                </c:pt>
                <c:pt idx="13">
                  <c:v>263.33620000000002</c:v>
                </c:pt>
                <c:pt idx="14">
                  <c:v>259.89800000000002</c:v>
                </c:pt>
                <c:pt idx="15">
                  <c:v>225.21619999999999</c:v>
                </c:pt>
                <c:pt idx="16">
                  <c:v>3730.6034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0-469B-9D76-A89231A6B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296256"/>
        <c:axId val="235339776"/>
      </c:barChart>
      <c:catAx>
        <c:axId val="23529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339776"/>
        <c:crosses val="autoZero"/>
        <c:auto val="1"/>
        <c:lblAlgn val="ctr"/>
        <c:lblOffset val="100"/>
        <c:noMultiLvlLbl val="0"/>
      </c:catAx>
      <c:valAx>
        <c:axId val="23533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29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Reroute'!$H$3:$H$56</c:f>
              <c:numCache>
                <c:formatCode>General</c:formatCode>
                <c:ptCount val="54"/>
                <c:pt idx="0">
                  <c:v>68.045999999999992</c:v>
                </c:pt>
                <c:pt idx="1">
                  <c:v>120.2415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84.460000000000008</c:v>
                </c:pt>
                <c:pt idx="5">
                  <c:v>48.476299999999995</c:v>
                </c:pt>
                <c:pt idx="6">
                  <c:v>269.96280000000002</c:v>
                </c:pt>
                <c:pt idx="7">
                  <c:v>199.89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177.65</c:v>
                </c:pt>
                <c:pt idx="12">
                  <c:v>185.49250000000001</c:v>
                </c:pt>
                <c:pt idx="13">
                  <c:v>50.939799999999991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177.65</c:v>
                </c:pt>
                <c:pt idx="18">
                  <c:v>199.8878</c:v>
                </c:pt>
                <c:pt idx="19">
                  <c:v>183.85219999999998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135.48580000000004</c:v>
                </c:pt>
                <c:pt idx="24">
                  <c:v>175.33170000000001</c:v>
                </c:pt>
                <c:pt idx="25">
                  <c:v>185.49250000000001</c:v>
                </c:pt>
                <c:pt idx="26">
                  <c:v>114.5658</c:v>
                </c:pt>
                <c:pt idx="27">
                  <c:v>86.151700000000005</c:v>
                </c:pt>
                <c:pt idx="28">
                  <c:v>79.218299999999999</c:v>
                </c:pt>
                <c:pt idx="29">
                  <c:v>222.42579999999998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220.47670000000005</c:v>
                </c:pt>
                <c:pt idx="36">
                  <c:v>363.84550000000002</c:v>
                </c:pt>
                <c:pt idx="37">
                  <c:v>166.19300000000001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124.08080000000001</c:v>
                </c:pt>
                <c:pt idx="43">
                  <c:v>84.8857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166.19300000000001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B-4407-8DAB-5CAD754CDD50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Reroute'!$O$3:$O$56</c:f>
              <c:numCache>
                <c:formatCode>General</c:formatCode>
                <c:ptCount val="54"/>
                <c:pt idx="0">
                  <c:v>18.045999999999992</c:v>
                </c:pt>
                <c:pt idx="1">
                  <c:v>70.241500000000002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-15.539999999999992</c:v>
                </c:pt>
                <c:pt idx="5">
                  <c:v>48.476299999999995</c:v>
                </c:pt>
                <c:pt idx="6">
                  <c:v>169.96280000000002</c:v>
                </c:pt>
                <c:pt idx="7">
                  <c:v>99.889999999999986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127.65</c:v>
                </c:pt>
                <c:pt idx="12">
                  <c:v>185.49250000000001</c:v>
                </c:pt>
                <c:pt idx="13">
                  <c:v>0.93979999999999109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127.65</c:v>
                </c:pt>
                <c:pt idx="18">
                  <c:v>99.887799999999999</c:v>
                </c:pt>
                <c:pt idx="19">
                  <c:v>183.85219999999998</c:v>
                </c:pt>
                <c:pt idx="20">
                  <c:v>125.89699999999999</c:v>
                </c:pt>
                <c:pt idx="21">
                  <c:v>127.65</c:v>
                </c:pt>
                <c:pt idx="23">
                  <c:v>-64.51419999999996</c:v>
                </c:pt>
                <c:pt idx="24">
                  <c:v>175.33170000000001</c:v>
                </c:pt>
                <c:pt idx="25">
                  <c:v>35.492500000000007</c:v>
                </c:pt>
                <c:pt idx="26">
                  <c:v>114.5658</c:v>
                </c:pt>
                <c:pt idx="27">
                  <c:v>-13.848299999999995</c:v>
                </c:pt>
                <c:pt idx="28">
                  <c:v>-20.781700000000001</c:v>
                </c:pt>
                <c:pt idx="29">
                  <c:v>22.425799999999981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-179.52329999999995</c:v>
                </c:pt>
                <c:pt idx="36">
                  <c:v>-136.15449999999998</c:v>
                </c:pt>
                <c:pt idx="37">
                  <c:v>66.193000000000012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69.663330000000002</c:v>
                </c:pt>
                <c:pt idx="41">
                  <c:v>82.758170000000007</c:v>
                </c:pt>
                <c:pt idx="42">
                  <c:v>124.08080000000001</c:v>
                </c:pt>
                <c:pt idx="43">
                  <c:v>34.8857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66.193000000000012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B-4407-8DAB-5CAD754CD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08704"/>
        <c:axId val="189610240"/>
      </c:barChart>
      <c:catAx>
        <c:axId val="18960870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9610240"/>
        <c:crosses val="autoZero"/>
        <c:auto val="1"/>
        <c:lblAlgn val="ctr"/>
        <c:lblOffset val="100"/>
        <c:noMultiLvlLbl val="0"/>
      </c:catAx>
      <c:valAx>
        <c:axId val="18961024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6087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750</c:v>
                </c:pt>
                <c:pt idx="4">
                  <c:v>250</c:v>
                </c:pt>
                <c:pt idx="5">
                  <c:v>150</c:v>
                </c:pt>
                <c:pt idx="6">
                  <c:v>600</c:v>
                </c:pt>
                <c:pt idx="7">
                  <c:v>400</c:v>
                </c:pt>
                <c:pt idx="8">
                  <c:v>600</c:v>
                </c:pt>
                <c:pt idx="9">
                  <c:v>400</c:v>
                </c:pt>
                <c:pt idx="10">
                  <c:v>200</c:v>
                </c:pt>
                <c:pt idx="12">
                  <c:v>600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400</c:v>
                </c:pt>
                <c:pt idx="19">
                  <c:v>600</c:v>
                </c:pt>
                <c:pt idx="20">
                  <c:v>200</c:v>
                </c:pt>
                <c:pt idx="21">
                  <c:v>200</c:v>
                </c:pt>
                <c:pt idx="23">
                  <c:v>800</c:v>
                </c:pt>
                <c:pt idx="24">
                  <c:v>600</c:v>
                </c:pt>
                <c:pt idx="25">
                  <c:v>600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500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1000</c:v>
                </c:pt>
                <c:pt idx="36">
                  <c:v>1250</c:v>
                </c:pt>
                <c:pt idx="37">
                  <c:v>400</c:v>
                </c:pt>
                <c:pt idx="38">
                  <c:v>600</c:v>
                </c:pt>
                <c:pt idx="39">
                  <c:v>600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1-4DB9-AE1F-DA68A4F543D4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Reroute'!$K$3:$K$56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750</c:v>
                </c:pt>
                <c:pt idx="4">
                  <c:v>150</c:v>
                </c:pt>
                <c:pt idx="5">
                  <c:v>150</c:v>
                </c:pt>
                <c:pt idx="6">
                  <c:v>500</c:v>
                </c:pt>
                <c:pt idx="7">
                  <c:v>300</c:v>
                </c:pt>
                <c:pt idx="8">
                  <c:v>600</c:v>
                </c:pt>
                <c:pt idx="9">
                  <c:v>400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300</c:v>
                </c:pt>
                <c:pt idx="19">
                  <c:v>600</c:v>
                </c:pt>
                <c:pt idx="20">
                  <c:v>150</c:v>
                </c:pt>
                <c:pt idx="21">
                  <c:v>150</c:v>
                </c:pt>
                <c:pt idx="23">
                  <c:v>600</c:v>
                </c:pt>
                <c:pt idx="24">
                  <c:v>600</c:v>
                </c:pt>
                <c:pt idx="25">
                  <c:v>450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600</c:v>
                </c:pt>
                <c:pt idx="36">
                  <c:v>750</c:v>
                </c:pt>
                <c:pt idx="37">
                  <c:v>300</c:v>
                </c:pt>
                <c:pt idx="38">
                  <c:v>600</c:v>
                </c:pt>
                <c:pt idx="39">
                  <c:v>600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1-4DB9-AE1F-DA68A4F5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39680"/>
        <c:axId val="179634944"/>
      </c:barChart>
      <c:catAx>
        <c:axId val="18963968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634944"/>
        <c:crosses val="autoZero"/>
        <c:auto val="1"/>
        <c:lblAlgn val="ctr"/>
        <c:lblOffset val="100"/>
        <c:noMultiLvlLbl val="0"/>
      </c:catAx>
      <c:valAx>
        <c:axId val="17963494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6396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'Multiple-path Reroute'!$N$2</c:f>
              <c:strCache>
                <c:ptCount val="1"/>
                <c:pt idx="0">
                  <c:v>Simulation-Troughput loss(%)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('Multiple-path Reroute'!$A$3:$B$3,'Multiple-path Reroute'!$A$6:$B$8,'Multiple-path Reroute'!$A$15:$B$20,'Multiple-path Reroute'!$A$26:$B$27,'Multiple-path Reroute'!$A$28:$B$32,'Multiple-path Reroute'!$A$38:$B$38,'Multiple-path Reroute'!$A$39:$B$40,'Multiple-path Reroute'!$N$39:$N$40)</c:f>
              <c:multiLvlStrCache>
                <c:ptCount val="22"/>
                <c:lvl>
                  <c:pt idx="0">
                    <c:v> B - H</c:v>
                  </c:pt>
                  <c:pt idx="1">
                    <c:v> B - F</c:v>
                  </c:pt>
                  <c:pt idx="2">
                    <c:v>B - L</c:v>
                  </c:pt>
                  <c:pt idx="3">
                    <c:v>HH - L</c:v>
                  </c:pt>
                  <c:pt idx="4">
                    <c:v> D - F</c:v>
                  </c:pt>
                  <c:pt idx="5">
                    <c:v>D - K</c:v>
                  </c:pt>
                  <c:pt idx="6">
                    <c:v>D - L</c:v>
                  </c:pt>
                  <c:pt idx="7">
                    <c:v>D - M</c:v>
                  </c:pt>
                  <c:pt idx="8">
                    <c:v>DO - F</c:v>
                  </c:pt>
                  <c:pt idx="9">
                    <c:v> H - K </c:v>
                  </c:pt>
                  <c:pt idx="10">
                    <c:v>F - H</c:v>
                  </c:pt>
                  <c:pt idx="11">
                    <c:v> F - HH</c:v>
                  </c:pt>
                  <c:pt idx="12">
                    <c:v>D - F</c:v>
                  </c:pt>
                  <c:pt idx="13">
                    <c:v>D - L </c:v>
                  </c:pt>
                  <c:pt idx="14">
                    <c:v> D - M</c:v>
                  </c:pt>
                  <c:pt idx="15">
                    <c:v> DO - F </c:v>
                  </c:pt>
                  <c:pt idx="16">
                    <c:v>F - K </c:v>
                  </c:pt>
                  <c:pt idx="17">
                    <c:v> F - N </c:v>
                  </c:pt>
                  <c:pt idx="18">
                    <c:v> F - S</c:v>
                  </c:pt>
                  <c:pt idx="19">
                    <c:v> F - U</c:v>
                  </c:pt>
                  <c:pt idx="20">
                    <c:v>17,70011274</c:v>
                  </c:pt>
                  <c:pt idx="21">
                    <c:v>0</c:v>
                  </c:pt>
                </c:lvl>
                <c:lvl>
                  <c:pt idx="0">
                    <c:v>B  -- H</c:v>
                  </c:pt>
                  <c:pt idx="1">
                    <c:v>B -- L </c:v>
                  </c:pt>
                  <c:pt idx="4">
                    <c:v>D -- K</c:v>
                  </c:pt>
                  <c:pt idx="10">
                    <c:v>H -- F </c:v>
                  </c:pt>
                  <c:pt idx="12">
                    <c:v>K -- F</c:v>
                  </c:pt>
                  <c:pt idx="17">
                    <c:v>F -- N </c:v>
                  </c:pt>
                  <c:pt idx="18">
                    <c:v>F -- S</c:v>
                  </c:pt>
                </c:lvl>
              </c:multiLvlStrCache>
            </c:multiLvlStrRef>
          </c:cat>
          <c:val>
            <c:numRef>
              <c:f>('Multiple-path Reroute'!$N$3,'Multiple-path Reroute'!$N$6:$N$8,'Multiple-path Reroute'!$N$15:$N$20,'Multiple-path Reroute'!$N$26:$N$27,'Multiple-path Reroute'!$N$28:$N$32,'Multiple-path Reroute'!$N$38)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12.048192771084338</c:v>
                </c:pt>
                <c:pt idx="3">
                  <c:v>0</c:v>
                </c:pt>
                <c:pt idx="4">
                  <c:v>0</c:v>
                </c:pt>
                <c:pt idx="5">
                  <c:v>2.0080321285140563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11.897590361445783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8.8785046728971952</c:v>
                </c:pt>
                <c:pt idx="15">
                  <c:v>9.0342679127725845</c:v>
                </c:pt>
                <c:pt idx="16">
                  <c:v>0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A-467A-8FC1-1A4E2D0397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9660672"/>
        <c:axId val="179662208"/>
      </c:barChart>
      <c:catAx>
        <c:axId val="179660672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179662208"/>
        <c:crosses val="autoZero"/>
        <c:auto val="1"/>
        <c:lblAlgn val="ctr"/>
        <c:lblOffset val="100"/>
        <c:noMultiLvlLbl val="0"/>
      </c:catAx>
      <c:valAx>
        <c:axId val="1796622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96606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0&lt;alpha&lt;1'!$H$3:$H$56</c:f>
              <c:numCache>
                <c:formatCode>General</c:formatCode>
                <c:ptCount val="54"/>
                <c:pt idx="0">
                  <c:v>68.045999999999992</c:v>
                </c:pt>
                <c:pt idx="1">
                  <c:v>120.2415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84.460000000000008</c:v>
                </c:pt>
                <c:pt idx="5">
                  <c:v>48.476299999999995</c:v>
                </c:pt>
                <c:pt idx="6">
                  <c:v>269.96280000000002</c:v>
                </c:pt>
                <c:pt idx="7">
                  <c:v>199.89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177.65</c:v>
                </c:pt>
                <c:pt idx="12">
                  <c:v>185.49250000000001</c:v>
                </c:pt>
                <c:pt idx="13">
                  <c:v>50.939799999999991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177.65</c:v>
                </c:pt>
                <c:pt idx="18">
                  <c:v>199.8878</c:v>
                </c:pt>
                <c:pt idx="19">
                  <c:v>183.85219999999998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135.48580000000004</c:v>
                </c:pt>
                <c:pt idx="24">
                  <c:v>175.33170000000001</c:v>
                </c:pt>
                <c:pt idx="25">
                  <c:v>185.49250000000001</c:v>
                </c:pt>
                <c:pt idx="26">
                  <c:v>114.5658</c:v>
                </c:pt>
                <c:pt idx="27">
                  <c:v>86.151700000000005</c:v>
                </c:pt>
                <c:pt idx="28">
                  <c:v>79.218299999999999</c:v>
                </c:pt>
                <c:pt idx="29">
                  <c:v>222.42579999999998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220.47670000000005</c:v>
                </c:pt>
                <c:pt idx="36">
                  <c:v>363.84550000000002</c:v>
                </c:pt>
                <c:pt idx="37">
                  <c:v>166.19300000000001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124.08080000000001</c:v>
                </c:pt>
                <c:pt idx="43">
                  <c:v>84.8857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166.19300000000001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1-4C92-9B34-4E381CD9C5E6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0&lt;alpha&lt;1'!$O$3:$O$56</c:f>
              <c:numCache>
                <c:formatCode>General</c:formatCode>
                <c:ptCount val="54"/>
                <c:pt idx="0">
                  <c:v>18.045999999999992</c:v>
                </c:pt>
                <c:pt idx="1">
                  <c:v>70.241500000000002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-15.539999999999992</c:v>
                </c:pt>
                <c:pt idx="5">
                  <c:v>48.476299999999995</c:v>
                </c:pt>
                <c:pt idx="6">
                  <c:v>169.96280000000002</c:v>
                </c:pt>
                <c:pt idx="7">
                  <c:v>99.889999999999986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127.65</c:v>
                </c:pt>
                <c:pt idx="12">
                  <c:v>185.49250000000001</c:v>
                </c:pt>
                <c:pt idx="13">
                  <c:v>0.93979999999999109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127.65</c:v>
                </c:pt>
                <c:pt idx="18">
                  <c:v>99.887799999999999</c:v>
                </c:pt>
                <c:pt idx="19">
                  <c:v>183.85219999999998</c:v>
                </c:pt>
                <c:pt idx="20">
                  <c:v>125.89699999999999</c:v>
                </c:pt>
                <c:pt idx="21">
                  <c:v>127.65</c:v>
                </c:pt>
                <c:pt idx="23">
                  <c:v>-64.51419999999996</c:v>
                </c:pt>
                <c:pt idx="24">
                  <c:v>175.33170000000001</c:v>
                </c:pt>
                <c:pt idx="25">
                  <c:v>35.492500000000007</c:v>
                </c:pt>
                <c:pt idx="26">
                  <c:v>114.5658</c:v>
                </c:pt>
                <c:pt idx="27">
                  <c:v>-13.848299999999995</c:v>
                </c:pt>
                <c:pt idx="28">
                  <c:v>-20.781700000000001</c:v>
                </c:pt>
                <c:pt idx="29">
                  <c:v>22.425799999999981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-179.52329999999995</c:v>
                </c:pt>
                <c:pt idx="36">
                  <c:v>-136.15449999999998</c:v>
                </c:pt>
                <c:pt idx="37">
                  <c:v>66.193000000000012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69.663330000000002</c:v>
                </c:pt>
                <c:pt idx="41">
                  <c:v>82.758170000000007</c:v>
                </c:pt>
                <c:pt idx="42">
                  <c:v>124.08080000000001</c:v>
                </c:pt>
                <c:pt idx="43">
                  <c:v>34.8857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66.193000000000012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1-4C92-9B34-4E381CD9C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92288"/>
        <c:axId val="179693824"/>
      </c:barChart>
      <c:catAx>
        <c:axId val="17969228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693824"/>
        <c:crosses val="autoZero"/>
        <c:auto val="1"/>
        <c:lblAlgn val="ctr"/>
        <c:lblOffset val="100"/>
        <c:noMultiLvlLbl val="0"/>
      </c:catAx>
      <c:valAx>
        <c:axId val="17969382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922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2</xdr:row>
      <xdr:rowOff>95250</xdr:rowOff>
    </xdr:from>
    <xdr:to>
      <xdr:col>16</xdr:col>
      <xdr:colOff>461010</xdr:colOff>
      <xdr:row>25</xdr:row>
      <xdr:rowOff>123825</xdr:rowOff>
    </xdr:to>
    <xdr:pic>
      <xdr:nvPicPr>
        <xdr:cNvPr id="350" name="Picture 349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476250"/>
          <a:ext cx="3718560" cy="4200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19</xdr:col>
      <xdr:colOff>38100</xdr:colOff>
      <xdr:row>2</xdr:row>
      <xdr:rowOff>129267</xdr:rowOff>
    </xdr:from>
    <xdr:to>
      <xdr:col>24</xdr:col>
      <xdr:colOff>636494</xdr:colOff>
      <xdr:row>25</xdr:row>
      <xdr:rowOff>171450</xdr:rowOff>
    </xdr:to>
    <xdr:pic>
      <xdr:nvPicPr>
        <xdr:cNvPr id="352" name="Picture 35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500742"/>
          <a:ext cx="4027394" cy="421413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17</xdr:col>
      <xdr:colOff>647700</xdr:colOff>
      <xdr:row>9</xdr:row>
      <xdr:rowOff>76201</xdr:rowOff>
    </xdr:from>
    <xdr:to>
      <xdr:col>18</xdr:col>
      <xdr:colOff>126410</xdr:colOff>
      <xdr:row>22</xdr:row>
      <xdr:rowOff>22106</xdr:rowOff>
    </xdr:to>
    <xdr:sp macro="" textlink="">
      <xdr:nvSpPr>
        <xdr:cNvPr id="353" name="AutoShape 39"/>
        <xdr:cNvSpPr>
          <a:spLocks noChangeArrowheads="1"/>
        </xdr:cNvSpPr>
      </xdr:nvSpPr>
      <xdr:spPr bwMode="gray">
        <a:xfrm rot="5400000">
          <a:off x="15730302" y="2919649"/>
          <a:ext cx="2422405" cy="16451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FCCFF"/>
            </a:gs>
            <a:gs pos="78999">
              <a:srgbClr val="E20074"/>
            </a:gs>
            <a:gs pos="100000">
              <a:schemeClr val="tx2"/>
            </a:gs>
          </a:gsLst>
          <a:lin ang="10800000"/>
        </a:gradFill>
        <a:ln w="12700" algn="ctr">
          <a:solidFill>
            <a:schemeClr val="tx2"/>
          </a:solidFill>
          <a:round/>
          <a:headEnd/>
          <a:tailEnd/>
        </a:ln>
      </xdr:spPr>
      <xdr:txBody>
        <a:bodyPr rot="10800000" vert="eaVert" wrap="square" lIns="79383" tIns="0" rIns="0" bIns="0"/>
        <a:lstStyle>
          <a:defPPr>
            <a:defRPr lang="de-DE"/>
          </a:defPPr>
          <a:lvl1pPr marL="0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76072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52144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728216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304288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880360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456432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032504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608576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43259" indent="-243259" algn="ctr">
            <a:spcBef>
              <a:spcPct val="0"/>
            </a:spcBef>
            <a:defRPr/>
          </a:pPr>
          <a:endParaRPr lang="en-GB" sz="1800">
            <a:solidFill>
              <a:schemeClr val="bg1"/>
            </a:solidFill>
            <a:latin typeface="Tele-GroteskFet" pitchFamily="2" charset="0"/>
            <a:cs typeface="Arial" charset="0"/>
          </a:endParaRPr>
        </a:p>
      </xdr:txBody>
    </xdr:sp>
    <xdr:clientData/>
  </xdr:twoCellAnchor>
  <xdr:oneCellAnchor>
    <xdr:from>
      <xdr:col>15</xdr:col>
      <xdr:colOff>190500</xdr:colOff>
      <xdr:row>6</xdr:row>
      <xdr:rowOff>95250</xdr:rowOff>
    </xdr:from>
    <xdr:ext cx="519693" cy="264560"/>
    <xdr:sp macro="" textlink="">
      <xdr:nvSpPr>
        <xdr:cNvPr id="2" name="TextBox 1"/>
        <xdr:cNvSpPr txBox="1"/>
      </xdr:nvSpPr>
      <xdr:spPr>
        <a:xfrm>
          <a:off x="14973300" y="1200150"/>
          <a:ext cx="519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Berlin</a:t>
          </a:r>
          <a:endParaRPr lang="ur-PK" sz="1100"/>
        </a:p>
      </xdr:txBody>
    </xdr:sp>
    <xdr:clientData/>
  </xdr:oneCellAnchor>
  <xdr:oneCellAnchor>
    <xdr:from>
      <xdr:col>13</xdr:col>
      <xdr:colOff>238125</xdr:colOff>
      <xdr:row>8</xdr:row>
      <xdr:rowOff>38100</xdr:rowOff>
    </xdr:from>
    <xdr:ext cx="745910" cy="264560"/>
    <xdr:sp macro="" textlink="">
      <xdr:nvSpPr>
        <xdr:cNvPr id="7" name="TextBox 6"/>
        <xdr:cNvSpPr txBox="1"/>
      </xdr:nvSpPr>
      <xdr:spPr>
        <a:xfrm>
          <a:off x="13649325" y="1504950"/>
          <a:ext cx="7459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Hannover</a:t>
          </a:r>
          <a:endParaRPr lang="ur-PK" sz="1100"/>
        </a:p>
      </xdr:txBody>
    </xdr:sp>
    <xdr:clientData/>
  </xdr:oneCellAnchor>
  <xdr:oneCellAnchor>
    <xdr:from>
      <xdr:col>13</xdr:col>
      <xdr:colOff>361950</xdr:colOff>
      <xdr:row>4</xdr:row>
      <xdr:rowOff>85725</xdr:rowOff>
    </xdr:from>
    <xdr:ext cx="716671" cy="264560"/>
    <xdr:sp macro="" textlink="">
      <xdr:nvSpPr>
        <xdr:cNvPr id="8" name="TextBox 7"/>
        <xdr:cNvSpPr txBox="1"/>
      </xdr:nvSpPr>
      <xdr:spPr>
        <a:xfrm>
          <a:off x="13773150" y="819150"/>
          <a:ext cx="7166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Hamburg</a:t>
          </a:r>
          <a:endParaRPr lang="ur-PK" sz="1100"/>
        </a:p>
      </xdr:txBody>
    </xdr:sp>
    <xdr:clientData/>
  </xdr:oneCellAnchor>
  <xdr:oneCellAnchor>
    <xdr:from>
      <xdr:col>14</xdr:col>
      <xdr:colOff>676275</xdr:colOff>
      <xdr:row>11</xdr:row>
      <xdr:rowOff>133350</xdr:rowOff>
    </xdr:from>
    <xdr:ext cx="575222" cy="264560"/>
    <xdr:sp macro="" textlink="">
      <xdr:nvSpPr>
        <xdr:cNvPr id="9" name="TextBox 8"/>
        <xdr:cNvSpPr txBox="1"/>
      </xdr:nvSpPr>
      <xdr:spPr>
        <a:xfrm>
          <a:off x="14773275" y="2143125"/>
          <a:ext cx="5752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Leipzig</a:t>
          </a:r>
          <a:endParaRPr lang="ur-PK" sz="1100"/>
        </a:p>
      </xdr:txBody>
    </xdr:sp>
    <xdr:clientData/>
  </xdr:oneCellAnchor>
  <xdr:oneCellAnchor>
    <xdr:from>
      <xdr:col>12</xdr:col>
      <xdr:colOff>171450</xdr:colOff>
      <xdr:row>9</xdr:row>
      <xdr:rowOff>123825</xdr:rowOff>
    </xdr:from>
    <xdr:ext cx="777329" cy="264560"/>
    <xdr:sp macro="" textlink="">
      <xdr:nvSpPr>
        <xdr:cNvPr id="10" name="TextBox 9"/>
        <xdr:cNvSpPr txBox="1"/>
      </xdr:nvSpPr>
      <xdr:spPr>
        <a:xfrm>
          <a:off x="12896850" y="1771650"/>
          <a:ext cx="7773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Dortmund</a:t>
          </a:r>
          <a:endParaRPr lang="ur-PK" sz="1100"/>
        </a:p>
      </xdr:txBody>
    </xdr:sp>
    <xdr:clientData/>
  </xdr:oneCellAnchor>
  <xdr:oneCellAnchor>
    <xdr:from>
      <xdr:col>11</xdr:col>
      <xdr:colOff>85725</xdr:colOff>
      <xdr:row>10</xdr:row>
      <xdr:rowOff>85725</xdr:rowOff>
    </xdr:from>
    <xdr:ext cx="869405" cy="264560"/>
    <xdr:sp macro="" textlink="">
      <xdr:nvSpPr>
        <xdr:cNvPr id="11" name="TextBox 10"/>
        <xdr:cNvSpPr txBox="1"/>
      </xdr:nvSpPr>
      <xdr:spPr>
        <a:xfrm>
          <a:off x="12125325" y="1914525"/>
          <a:ext cx="8694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050"/>
            <a:t>Duesseldorf</a:t>
          </a:r>
          <a:endParaRPr lang="ur-PK" sz="1050"/>
        </a:p>
      </xdr:txBody>
    </xdr:sp>
    <xdr:clientData/>
  </xdr:oneCellAnchor>
  <xdr:oneCellAnchor>
    <xdr:from>
      <xdr:col>19</xdr:col>
      <xdr:colOff>666750</xdr:colOff>
      <xdr:row>10</xdr:row>
      <xdr:rowOff>104775</xdr:rowOff>
    </xdr:from>
    <xdr:ext cx="777329" cy="264560"/>
    <xdr:sp macro="" textlink="">
      <xdr:nvSpPr>
        <xdr:cNvPr id="12" name="TextBox 11"/>
        <xdr:cNvSpPr txBox="1"/>
      </xdr:nvSpPr>
      <xdr:spPr>
        <a:xfrm>
          <a:off x="18192750" y="1933575"/>
          <a:ext cx="7773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Dortmund</a:t>
          </a:r>
          <a:endParaRPr lang="ur-PK" sz="1100"/>
        </a:p>
      </xdr:txBody>
    </xdr:sp>
    <xdr:clientData/>
  </xdr:oneCellAnchor>
  <xdr:oneCellAnchor>
    <xdr:from>
      <xdr:col>11</xdr:col>
      <xdr:colOff>457200</xdr:colOff>
      <xdr:row>14</xdr:row>
      <xdr:rowOff>171450</xdr:rowOff>
    </xdr:from>
    <xdr:ext cx="438838" cy="264560"/>
    <xdr:sp macro="" textlink="">
      <xdr:nvSpPr>
        <xdr:cNvPr id="13" name="TextBox 12"/>
        <xdr:cNvSpPr txBox="1"/>
      </xdr:nvSpPr>
      <xdr:spPr>
        <a:xfrm>
          <a:off x="12496800" y="2724150"/>
          <a:ext cx="4388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Koln</a:t>
          </a:r>
          <a:endParaRPr lang="ur-PK" sz="1100"/>
        </a:p>
      </xdr:txBody>
    </xdr:sp>
    <xdr:clientData/>
  </xdr:oneCellAnchor>
  <xdr:oneCellAnchor>
    <xdr:from>
      <xdr:col>19</xdr:col>
      <xdr:colOff>581025</xdr:colOff>
      <xdr:row>15</xdr:row>
      <xdr:rowOff>85725</xdr:rowOff>
    </xdr:from>
    <xdr:ext cx="438838" cy="264560"/>
    <xdr:sp macro="" textlink="">
      <xdr:nvSpPr>
        <xdr:cNvPr id="14" name="TextBox 13"/>
        <xdr:cNvSpPr txBox="1"/>
      </xdr:nvSpPr>
      <xdr:spPr>
        <a:xfrm>
          <a:off x="18107025" y="2819400"/>
          <a:ext cx="4388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Koln</a:t>
          </a:r>
          <a:endParaRPr lang="ur-PK" sz="1100"/>
        </a:p>
      </xdr:txBody>
    </xdr:sp>
    <xdr:clientData/>
  </xdr:oneCellAnchor>
  <xdr:oneCellAnchor>
    <xdr:from>
      <xdr:col>22</xdr:col>
      <xdr:colOff>552450</xdr:colOff>
      <xdr:row>11</xdr:row>
      <xdr:rowOff>133350</xdr:rowOff>
    </xdr:from>
    <xdr:ext cx="575222" cy="264560"/>
    <xdr:sp macro="" textlink="">
      <xdr:nvSpPr>
        <xdr:cNvPr id="15" name="TextBox 14"/>
        <xdr:cNvSpPr txBox="1"/>
      </xdr:nvSpPr>
      <xdr:spPr>
        <a:xfrm>
          <a:off x="20135850" y="2143125"/>
          <a:ext cx="5752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Leipzig</a:t>
          </a:r>
          <a:endParaRPr lang="ur-PK" sz="1100"/>
        </a:p>
      </xdr:txBody>
    </xdr:sp>
    <xdr:clientData/>
  </xdr:oneCellAnchor>
  <xdr:oneCellAnchor>
    <xdr:from>
      <xdr:col>22</xdr:col>
      <xdr:colOff>657225</xdr:colOff>
      <xdr:row>7</xdr:row>
      <xdr:rowOff>104775</xdr:rowOff>
    </xdr:from>
    <xdr:ext cx="519693" cy="264560"/>
    <xdr:sp macro="" textlink="">
      <xdr:nvSpPr>
        <xdr:cNvPr id="16" name="TextBox 15"/>
        <xdr:cNvSpPr txBox="1"/>
      </xdr:nvSpPr>
      <xdr:spPr>
        <a:xfrm>
          <a:off x="20240625" y="1390650"/>
          <a:ext cx="519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Berlin</a:t>
          </a:r>
          <a:endParaRPr lang="ur-PK" sz="1100"/>
        </a:p>
      </xdr:txBody>
    </xdr:sp>
    <xdr:clientData/>
  </xdr:oneCellAnchor>
  <xdr:oneCellAnchor>
    <xdr:from>
      <xdr:col>21</xdr:col>
      <xdr:colOff>371475</xdr:colOff>
      <xdr:row>6</xdr:row>
      <xdr:rowOff>9525</xdr:rowOff>
    </xdr:from>
    <xdr:ext cx="716671" cy="264560"/>
    <xdr:sp macro="" textlink="">
      <xdr:nvSpPr>
        <xdr:cNvPr id="17" name="TextBox 16"/>
        <xdr:cNvSpPr txBox="1"/>
      </xdr:nvSpPr>
      <xdr:spPr>
        <a:xfrm>
          <a:off x="19269075" y="1114425"/>
          <a:ext cx="7166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Hamburg</a:t>
          </a:r>
          <a:endParaRPr lang="ur-PK" sz="1100"/>
        </a:p>
      </xdr:txBody>
    </xdr:sp>
    <xdr:clientData/>
  </xdr:oneCellAnchor>
  <xdr:oneCellAnchor>
    <xdr:from>
      <xdr:col>21</xdr:col>
      <xdr:colOff>333375</xdr:colOff>
      <xdr:row>9</xdr:row>
      <xdr:rowOff>66675</xdr:rowOff>
    </xdr:from>
    <xdr:ext cx="745910" cy="264560"/>
    <xdr:sp macro="" textlink="">
      <xdr:nvSpPr>
        <xdr:cNvPr id="18" name="TextBox 17"/>
        <xdr:cNvSpPr txBox="1"/>
      </xdr:nvSpPr>
      <xdr:spPr>
        <a:xfrm>
          <a:off x="19230975" y="1714500"/>
          <a:ext cx="7459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Hannover</a:t>
          </a:r>
          <a:endParaRPr lang="ur-PK" sz="1100"/>
        </a:p>
      </xdr:txBody>
    </xdr:sp>
    <xdr:clientData/>
  </xdr:oneCellAnchor>
  <xdr:oneCellAnchor>
    <xdr:from>
      <xdr:col>20</xdr:col>
      <xdr:colOff>561975</xdr:colOff>
      <xdr:row>15</xdr:row>
      <xdr:rowOff>123825</xdr:rowOff>
    </xdr:from>
    <xdr:ext cx="718082" cy="264560"/>
    <xdr:sp macro="" textlink="">
      <xdr:nvSpPr>
        <xdr:cNvPr id="20" name="TextBox 19"/>
        <xdr:cNvSpPr txBox="1"/>
      </xdr:nvSpPr>
      <xdr:spPr>
        <a:xfrm>
          <a:off x="18773775" y="2857500"/>
          <a:ext cx="7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Frankfurt</a:t>
          </a:r>
          <a:endParaRPr lang="ur-PK" sz="1100"/>
        </a:p>
      </xdr:txBody>
    </xdr:sp>
    <xdr:clientData/>
  </xdr:oneCellAnchor>
  <xdr:oneCellAnchor>
    <xdr:from>
      <xdr:col>12</xdr:col>
      <xdr:colOff>466725</xdr:colOff>
      <xdr:row>15</xdr:row>
      <xdr:rowOff>28575</xdr:rowOff>
    </xdr:from>
    <xdr:ext cx="718082" cy="264560"/>
    <xdr:sp macro="" textlink="">
      <xdr:nvSpPr>
        <xdr:cNvPr id="21" name="TextBox 20"/>
        <xdr:cNvSpPr txBox="1"/>
      </xdr:nvSpPr>
      <xdr:spPr>
        <a:xfrm>
          <a:off x="13192125" y="2762250"/>
          <a:ext cx="7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Frankfurt</a:t>
          </a:r>
          <a:endParaRPr lang="ur-PK" sz="1100"/>
        </a:p>
      </xdr:txBody>
    </xdr:sp>
    <xdr:clientData/>
  </xdr:oneCellAnchor>
  <xdr:oneCellAnchor>
    <xdr:from>
      <xdr:col>18</xdr:col>
      <xdr:colOff>666750</xdr:colOff>
      <xdr:row>11</xdr:row>
      <xdr:rowOff>133350</xdr:rowOff>
    </xdr:from>
    <xdr:ext cx="869405" cy="264560"/>
    <xdr:sp macro="" textlink="">
      <xdr:nvSpPr>
        <xdr:cNvPr id="22" name="TextBox 21"/>
        <xdr:cNvSpPr txBox="1"/>
      </xdr:nvSpPr>
      <xdr:spPr>
        <a:xfrm>
          <a:off x="17506950" y="2143125"/>
          <a:ext cx="8694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Duesseldorf</a:t>
          </a:r>
          <a:endParaRPr lang="ur-PK" sz="1100"/>
        </a:p>
      </xdr:txBody>
    </xdr:sp>
    <xdr:clientData/>
  </xdr:oneCellAnchor>
  <xdr:oneCellAnchor>
    <xdr:from>
      <xdr:col>22</xdr:col>
      <xdr:colOff>47625</xdr:colOff>
      <xdr:row>17</xdr:row>
      <xdr:rowOff>114300</xdr:rowOff>
    </xdr:from>
    <xdr:ext cx="733085" cy="264560"/>
    <xdr:sp macro="" textlink="">
      <xdr:nvSpPr>
        <xdr:cNvPr id="23" name="TextBox 22"/>
        <xdr:cNvSpPr txBox="1"/>
      </xdr:nvSpPr>
      <xdr:spPr>
        <a:xfrm>
          <a:off x="19631025" y="3209925"/>
          <a:ext cx="733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Nurnberg</a:t>
          </a:r>
          <a:endParaRPr lang="ur-PK" sz="1100"/>
        </a:p>
      </xdr:txBody>
    </xdr:sp>
    <xdr:clientData/>
  </xdr:oneCellAnchor>
  <xdr:oneCellAnchor>
    <xdr:from>
      <xdr:col>14</xdr:col>
      <xdr:colOff>0</xdr:colOff>
      <xdr:row>17</xdr:row>
      <xdr:rowOff>85725</xdr:rowOff>
    </xdr:from>
    <xdr:ext cx="733085" cy="264560"/>
    <xdr:sp macro="" textlink="">
      <xdr:nvSpPr>
        <xdr:cNvPr id="24" name="TextBox 23"/>
        <xdr:cNvSpPr txBox="1"/>
      </xdr:nvSpPr>
      <xdr:spPr>
        <a:xfrm>
          <a:off x="14097000" y="3181350"/>
          <a:ext cx="733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Nurnberg</a:t>
          </a:r>
          <a:endParaRPr lang="ur-PK" sz="1100"/>
        </a:p>
      </xdr:txBody>
    </xdr:sp>
    <xdr:clientData/>
  </xdr:oneCellAnchor>
  <xdr:oneCellAnchor>
    <xdr:from>
      <xdr:col>12</xdr:col>
      <xdr:colOff>314325</xdr:colOff>
      <xdr:row>19</xdr:row>
      <xdr:rowOff>9525</xdr:rowOff>
    </xdr:from>
    <xdr:ext cx="695832" cy="264560"/>
    <xdr:sp macro="" textlink="">
      <xdr:nvSpPr>
        <xdr:cNvPr id="25" name="TextBox 24"/>
        <xdr:cNvSpPr txBox="1"/>
      </xdr:nvSpPr>
      <xdr:spPr>
        <a:xfrm>
          <a:off x="13039725" y="3467100"/>
          <a:ext cx="6958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Stuttgart</a:t>
          </a:r>
          <a:endParaRPr lang="ur-PK" sz="1100"/>
        </a:p>
      </xdr:txBody>
    </xdr:sp>
    <xdr:clientData/>
  </xdr:oneCellAnchor>
  <xdr:oneCellAnchor>
    <xdr:from>
      <xdr:col>13</xdr:col>
      <xdr:colOff>180975</xdr:colOff>
      <xdr:row>23</xdr:row>
      <xdr:rowOff>47625</xdr:rowOff>
    </xdr:from>
    <xdr:ext cx="420243" cy="264560"/>
    <xdr:sp macro="" textlink="">
      <xdr:nvSpPr>
        <xdr:cNvPr id="26" name="TextBox 25"/>
        <xdr:cNvSpPr txBox="1"/>
      </xdr:nvSpPr>
      <xdr:spPr>
        <a:xfrm>
          <a:off x="13592175" y="4229100"/>
          <a:ext cx="4202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Ulm</a:t>
          </a:r>
          <a:endParaRPr lang="ur-PK" sz="1100"/>
        </a:p>
      </xdr:txBody>
    </xdr:sp>
    <xdr:clientData/>
  </xdr:oneCellAnchor>
  <xdr:oneCellAnchor>
    <xdr:from>
      <xdr:col>21</xdr:col>
      <xdr:colOff>238125</xdr:colOff>
      <xdr:row>23</xdr:row>
      <xdr:rowOff>28575</xdr:rowOff>
    </xdr:from>
    <xdr:ext cx="420243" cy="264560"/>
    <xdr:sp macro="" textlink="">
      <xdr:nvSpPr>
        <xdr:cNvPr id="27" name="TextBox 26"/>
        <xdr:cNvSpPr txBox="1"/>
      </xdr:nvSpPr>
      <xdr:spPr>
        <a:xfrm>
          <a:off x="19135725" y="4210050"/>
          <a:ext cx="4202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Ulm</a:t>
          </a:r>
          <a:endParaRPr lang="ur-PK" sz="1100"/>
        </a:p>
      </xdr:txBody>
    </xdr:sp>
    <xdr:clientData/>
  </xdr:oneCellAnchor>
  <xdr:oneCellAnchor>
    <xdr:from>
      <xdr:col>20</xdr:col>
      <xdr:colOff>171450</xdr:colOff>
      <xdr:row>19</xdr:row>
      <xdr:rowOff>95250</xdr:rowOff>
    </xdr:from>
    <xdr:ext cx="695832" cy="264560"/>
    <xdr:sp macro="" textlink="">
      <xdr:nvSpPr>
        <xdr:cNvPr id="28" name="TextBox 27"/>
        <xdr:cNvSpPr txBox="1"/>
      </xdr:nvSpPr>
      <xdr:spPr>
        <a:xfrm>
          <a:off x="18383250" y="3552825"/>
          <a:ext cx="6958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Stuttgart</a:t>
          </a:r>
          <a:endParaRPr lang="ur-PK" sz="1100"/>
        </a:p>
      </xdr:txBody>
    </xdr:sp>
    <xdr:clientData/>
  </xdr:oneCellAnchor>
  <xdr:oneCellAnchor>
    <xdr:from>
      <xdr:col>22</xdr:col>
      <xdr:colOff>457200</xdr:colOff>
      <xdr:row>22</xdr:row>
      <xdr:rowOff>85725</xdr:rowOff>
    </xdr:from>
    <xdr:ext cx="619657" cy="264560"/>
    <xdr:sp macro="" textlink="">
      <xdr:nvSpPr>
        <xdr:cNvPr id="29" name="TextBox 28"/>
        <xdr:cNvSpPr txBox="1"/>
      </xdr:nvSpPr>
      <xdr:spPr>
        <a:xfrm>
          <a:off x="20040600" y="4086225"/>
          <a:ext cx="61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Munich</a:t>
          </a:r>
          <a:endParaRPr lang="ur-PK" sz="1100"/>
        </a:p>
      </xdr:txBody>
    </xdr:sp>
    <xdr:clientData/>
  </xdr:oneCellAnchor>
  <xdr:oneCellAnchor>
    <xdr:from>
      <xdr:col>14</xdr:col>
      <xdr:colOff>476250</xdr:colOff>
      <xdr:row>22</xdr:row>
      <xdr:rowOff>66675</xdr:rowOff>
    </xdr:from>
    <xdr:ext cx="619657" cy="264560"/>
    <xdr:sp macro="" textlink="">
      <xdr:nvSpPr>
        <xdr:cNvPr id="30" name="TextBox 29"/>
        <xdr:cNvSpPr txBox="1"/>
      </xdr:nvSpPr>
      <xdr:spPr>
        <a:xfrm>
          <a:off x="14573250" y="4067175"/>
          <a:ext cx="61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Munich</a:t>
          </a:r>
          <a:endParaRPr lang="ur-PK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16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16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1185334</xdr:colOff>
      <xdr:row>38</xdr:row>
      <xdr:rowOff>120649</xdr:rowOff>
    </xdr:from>
    <xdr:to>
      <xdr:col>23</xdr:col>
      <xdr:colOff>412751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16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16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1185334</xdr:colOff>
      <xdr:row>38</xdr:row>
      <xdr:rowOff>120649</xdr:rowOff>
    </xdr:from>
    <xdr:to>
      <xdr:col>23</xdr:col>
      <xdr:colOff>412751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16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16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1185334</xdr:colOff>
      <xdr:row>38</xdr:row>
      <xdr:rowOff>120649</xdr:rowOff>
    </xdr:from>
    <xdr:to>
      <xdr:col>23</xdr:col>
      <xdr:colOff>412751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567531</xdr:colOff>
      <xdr:row>16</xdr:row>
      <xdr:rowOff>116682</xdr:rowOff>
    </xdr:from>
    <xdr:to>
      <xdr:col>11</xdr:col>
      <xdr:colOff>35719</xdr:colOff>
      <xdr:row>31</xdr:row>
      <xdr:rowOff>121444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194467</xdr:colOff>
      <xdr:row>4</xdr:row>
      <xdr:rowOff>100806</xdr:rowOff>
    </xdr:from>
    <xdr:to>
      <xdr:col>26</xdr:col>
      <xdr:colOff>150811</xdr:colOff>
      <xdr:row>19</xdr:row>
      <xdr:rowOff>105569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559594</xdr:colOff>
      <xdr:row>1</xdr:row>
      <xdr:rowOff>176212</xdr:rowOff>
    </xdr:from>
    <xdr:to>
      <xdr:col>9</xdr:col>
      <xdr:colOff>11906</xdr:colOff>
      <xdr:row>16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</xdr:colOff>
      <xdr:row>17</xdr:row>
      <xdr:rowOff>92869</xdr:rowOff>
    </xdr:from>
    <xdr:to>
      <xdr:col>9</xdr:col>
      <xdr:colOff>71437</xdr:colOff>
      <xdr:row>31</xdr:row>
      <xdr:rowOff>169069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17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17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251353</xdr:colOff>
      <xdr:row>3</xdr:row>
      <xdr:rowOff>1323</xdr:rowOff>
    </xdr:from>
    <xdr:to>
      <xdr:col>55</xdr:col>
      <xdr:colOff>272520</xdr:colOff>
      <xdr:row>19</xdr:row>
      <xdr:rowOff>71172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369092</xdr:colOff>
      <xdr:row>120</xdr:row>
      <xdr:rowOff>69056</xdr:rowOff>
    </xdr:from>
    <xdr:to>
      <xdr:col>17</xdr:col>
      <xdr:colOff>35717</xdr:colOff>
      <xdr:row>136</xdr:row>
      <xdr:rowOff>145256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678654</xdr:colOff>
      <xdr:row>4</xdr:row>
      <xdr:rowOff>9525</xdr:rowOff>
    </xdr:from>
    <xdr:to>
      <xdr:col>31</xdr:col>
      <xdr:colOff>1000123</xdr:colOff>
      <xdr:row>19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17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17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369092</xdr:colOff>
      <xdr:row>120</xdr:row>
      <xdr:rowOff>69056</xdr:rowOff>
    </xdr:from>
    <xdr:to>
      <xdr:col>17</xdr:col>
      <xdr:colOff>35717</xdr:colOff>
      <xdr:row>136</xdr:row>
      <xdr:rowOff>145256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18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18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251353</xdr:colOff>
      <xdr:row>3</xdr:row>
      <xdr:rowOff>1323</xdr:rowOff>
    </xdr:from>
    <xdr:to>
      <xdr:col>56</xdr:col>
      <xdr:colOff>272520</xdr:colOff>
      <xdr:row>19</xdr:row>
      <xdr:rowOff>71172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273845</xdr:colOff>
      <xdr:row>21</xdr:row>
      <xdr:rowOff>156368</xdr:rowOff>
    </xdr:from>
    <xdr:to>
      <xdr:col>56</xdr:col>
      <xdr:colOff>302948</xdr:colOff>
      <xdr:row>37</xdr:row>
      <xdr:rowOff>93662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369092</xdr:colOff>
      <xdr:row>120</xdr:row>
      <xdr:rowOff>69056</xdr:rowOff>
    </xdr:from>
    <xdr:to>
      <xdr:col>18</xdr:col>
      <xdr:colOff>35717</xdr:colOff>
      <xdr:row>136</xdr:row>
      <xdr:rowOff>145256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15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15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1185334</xdr:colOff>
      <xdr:row>38</xdr:row>
      <xdr:rowOff>120649</xdr:rowOff>
    </xdr:from>
    <xdr:to>
      <xdr:col>22</xdr:col>
      <xdr:colOff>412751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16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16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1185334</xdr:colOff>
      <xdr:row>38</xdr:row>
      <xdr:rowOff>120649</xdr:rowOff>
    </xdr:from>
    <xdr:to>
      <xdr:col>23</xdr:col>
      <xdr:colOff>412751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50</xdr:row>
      <xdr:rowOff>19049</xdr:rowOff>
    </xdr:from>
    <xdr:to>
      <xdr:col>21</xdr:col>
      <xdr:colOff>476250</xdr:colOff>
      <xdr:row>68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702468</xdr:colOff>
      <xdr:row>51</xdr:row>
      <xdr:rowOff>57150</xdr:rowOff>
    </xdr:from>
    <xdr:to>
      <xdr:col>27</xdr:col>
      <xdr:colOff>392906</xdr:colOff>
      <xdr:row>67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751416</xdr:colOff>
      <xdr:row>23</xdr:row>
      <xdr:rowOff>14817</xdr:rowOff>
    </xdr:from>
    <xdr:to>
      <xdr:col>22</xdr:col>
      <xdr:colOff>158750</xdr:colOff>
      <xdr:row>37</xdr:row>
      <xdr:rowOff>175684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16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16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1185334</xdr:colOff>
      <xdr:row>38</xdr:row>
      <xdr:rowOff>120649</xdr:rowOff>
    </xdr:from>
    <xdr:to>
      <xdr:col>23</xdr:col>
      <xdr:colOff>412751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6" displayName="Table6" ref="A1:D34" totalsRowShown="0" headerRowDxfId="44" dataDxfId="43">
  <autoFilter ref="A1:D34"/>
  <tableColumns count="4">
    <tableColumn id="1" name="IP Links" dataDxfId="42" dataCellStyle="Neutral"/>
    <tableColumn id="2" name="Working capacity of IP link e [Gbit/s]:" dataDxfId="41"/>
    <tableColumn id="3" name="Nominal capacity of IP link e in failure free mode [Gbit/s]:" dataDxfId="40"/>
    <tableColumn id="4" name="Spare capacity of IP link e [Gbit/s]: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635" displayName="Table635" ref="A1:D35" totalsRowShown="0" headerRowDxfId="38">
  <autoFilter ref="A1:D35"/>
  <tableColumns count="4">
    <tableColumn id="1" name="IP Links" dataDxfId="37" dataCellStyle="Bad"/>
    <tableColumn id="2" name="Working capacity of IP link e [Gbit/s]:" dataDxfId="36" dataCellStyle="Comma"/>
    <tableColumn id="3" name="Nominal capacity of IP link e in failure free mode [Gbit/s]:" dataDxfId="35"/>
    <tableColumn id="4" name="Spare capacity of IP link e [Gbit/s]:" dataDxfId="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U34"/>
  <sheetViews>
    <sheetView zoomScaleNormal="100" workbookViewId="0">
      <selection activeCell="AA16" sqref="AA16"/>
    </sheetView>
  </sheetViews>
  <sheetFormatPr defaultRowHeight="14.5"/>
  <cols>
    <col min="2" max="2" width="13.1796875" customWidth="1"/>
    <col min="3" max="3" width="12.453125" customWidth="1"/>
    <col min="4" max="4" width="18.453125" customWidth="1"/>
    <col min="5" max="5" width="17.453125" customWidth="1"/>
    <col min="6" max="6" width="22.26953125" customWidth="1"/>
    <col min="7" max="7" width="18.54296875" customWidth="1"/>
    <col min="8" max="8" width="17.1796875" customWidth="1"/>
    <col min="9" max="10" width="17" customWidth="1"/>
  </cols>
  <sheetData>
    <row r="1" spans="1:21">
      <c r="A1" s="4" t="s">
        <v>32</v>
      </c>
      <c r="B1" s="4" t="s">
        <v>35</v>
      </c>
      <c r="C1" s="4" t="s">
        <v>34</v>
      </c>
      <c r="D1" s="4" t="s">
        <v>1</v>
      </c>
      <c r="E1" s="4" t="s">
        <v>41</v>
      </c>
      <c r="F1" s="4" t="s">
        <v>37</v>
      </c>
      <c r="G1" s="4" t="s">
        <v>43</v>
      </c>
      <c r="H1" s="4" t="s">
        <v>33</v>
      </c>
      <c r="I1" s="4" t="s">
        <v>42</v>
      </c>
      <c r="J1" s="4" t="s">
        <v>79</v>
      </c>
    </row>
    <row r="2" spans="1:21">
      <c r="A2" s="5" t="s">
        <v>0</v>
      </c>
      <c r="B2" s="6" t="s">
        <v>72</v>
      </c>
      <c r="C2" s="7">
        <v>774.56</v>
      </c>
      <c r="D2" s="8" t="s">
        <v>75</v>
      </c>
      <c r="E2" s="7">
        <v>150</v>
      </c>
      <c r="F2" s="7">
        <v>593.39250000000004</v>
      </c>
      <c r="G2" s="7">
        <f t="shared" ref="G2:G32" si="0">CEILING(F2/(E2*0.84),1)</f>
        <v>5</v>
      </c>
      <c r="H2" s="7">
        <f>G2*E2</f>
        <v>750</v>
      </c>
      <c r="I2" s="7">
        <f>H2-F2</f>
        <v>156.60749999999996</v>
      </c>
      <c r="J2" s="9">
        <f>(F2/H2)*100</f>
        <v>79.119</v>
      </c>
      <c r="N2" s="3" t="s">
        <v>39</v>
      </c>
      <c r="U2" s="3" t="s">
        <v>40</v>
      </c>
    </row>
    <row r="3" spans="1:21">
      <c r="A3" s="5" t="s">
        <v>2</v>
      </c>
      <c r="B3" s="10" t="s">
        <v>73</v>
      </c>
      <c r="C3" s="11">
        <v>386.9</v>
      </c>
      <c r="D3" s="11" t="s">
        <v>76</v>
      </c>
      <c r="E3" s="11">
        <v>200</v>
      </c>
      <c r="F3" s="11">
        <v>131.95400000000001</v>
      </c>
      <c r="G3" s="11">
        <f t="shared" si="0"/>
        <v>1</v>
      </c>
      <c r="H3" s="11">
        <f t="shared" ref="H3:H32" si="1">G3*E3</f>
        <v>200</v>
      </c>
      <c r="I3" s="11">
        <f t="shared" ref="I3:I33" si="2">H3-F3</f>
        <v>68.045999999999992</v>
      </c>
      <c r="J3" s="12">
        <f t="shared" ref="J3:J32" si="3">(F3/H3)*100</f>
        <v>65.977000000000004</v>
      </c>
    </row>
    <row r="4" spans="1:21">
      <c r="A4" s="5" t="s">
        <v>3</v>
      </c>
      <c r="B4" s="10" t="s">
        <v>44</v>
      </c>
      <c r="C4" s="11">
        <v>424.31</v>
      </c>
      <c r="D4" s="13" t="s">
        <v>76</v>
      </c>
      <c r="E4" s="11">
        <v>200</v>
      </c>
      <c r="F4" s="11">
        <v>79.758499999999998</v>
      </c>
      <c r="G4" s="11">
        <f t="shared" si="0"/>
        <v>1</v>
      </c>
      <c r="H4" s="11">
        <f t="shared" si="1"/>
        <v>200</v>
      </c>
      <c r="I4" s="11">
        <f t="shared" si="2"/>
        <v>120.2415</v>
      </c>
      <c r="J4" s="12">
        <f t="shared" si="3"/>
        <v>39.879249999999999</v>
      </c>
      <c r="N4" s="1"/>
    </row>
    <row r="5" spans="1:21">
      <c r="A5" s="5" t="s">
        <v>4</v>
      </c>
      <c r="B5" s="10" t="s">
        <v>45</v>
      </c>
      <c r="C5" s="11">
        <v>221.095</v>
      </c>
      <c r="D5" s="11" t="s">
        <v>77</v>
      </c>
      <c r="E5" s="11">
        <v>250</v>
      </c>
      <c r="F5" s="11">
        <v>165.54</v>
      </c>
      <c r="G5" s="11">
        <f t="shared" si="0"/>
        <v>1</v>
      </c>
      <c r="H5" s="11">
        <f t="shared" si="1"/>
        <v>250</v>
      </c>
      <c r="I5" s="11">
        <f t="shared" si="2"/>
        <v>84.460000000000008</v>
      </c>
      <c r="J5" s="12">
        <f t="shared" si="3"/>
        <v>66.215999999999994</v>
      </c>
      <c r="M5" s="2" t="s">
        <v>38</v>
      </c>
      <c r="N5" s="1"/>
    </row>
    <row r="6" spans="1:21">
      <c r="A6" s="5" t="s">
        <v>5</v>
      </c>
      <c r="B6" s="10" t="s">
        <v>46</v>
      </c>
      <c r="C6" s="11">
        <v>87.444999999999993</v>
      </c>
      <c r="D6" s="11" t="s">
        <v>78</v>
      </c>
      <c r="E6" s="11">
        <v>300</v>
      </c>
      <c r="F6" s="11">
        <v>330.03719999999998</v>
      </c>
      <c r="G6" s="11">
        <f t="shared" si="0"/>
        <v>2</v>
      </c>
      <c r="H6" s="11">
        <f t="shared" si="1"/>
        <v>600</v>
      </c>
      <c r="I6" s="11">
        <f t="shared" si="2"/>
        <v>269.96280000000002</v>
      </c>
      <c r="J6" s="12">
        <f t="shared" si="3"/>
        <v>55.006199999999993</v>
      </c>
      <c r="N6" s="1"/>
    </row>
    <row r="7" spans="1:21">
      <c r="A7" s="5" t="s">
        <v>6</v>
      </c>
      <c r="B7" s="10" t="s">
        <v>47</v>
      </c>
      <c r="C7" s="11">
        <v>341.46499999999997</v>
      </c>
      <c r="D7" s="11" t="s">
        <v>76</v>
      </c>
      <c r="E7" s="11">
        <v>200</v>
      </c>
      <c r="F7" s="11">
        <v>414.50749999999999</v>
      </c>
      <c r="G7" s="11">
        <f t="shared" si="0"/>
        <v>3</v>
      </c>
      <c r="H7" s="11">
        <f t="shared" si="1"/>
        <v>600</v>
      </c>
      <c r="I7" s="11">
        <f t="shared" si="2"/>
        <v>185.49250000000001</v>
      </c>
      <c r="J7" s="12">
        <f t="shared" si="3"/>
        <v>69.084583333333327</v>
      </c>
      <c r="N7" s="1"/>
    </row>
    <row r="8" spans="1:21">
      <c r="A8" s="5" t="s">
        <v>7</v>
      </c>
      <c r="B8" s="10" t="s">
        <v>48</v>
      </c>
      <c r="C8" s="11">
        <v>457.755</v>
      </c>
      <c r="D8" s="13" t="s">
        <v>76</v>
      </c>
      <c r="E8" s="11">
        <v>200</v>
      </c>
      <c r="F8" s="11">
        <v>200.1122</v>
      </c>
      <c r="G8" s="11">
        <f t="shared" si="0"/>
        <v>2</v>
      </c>
      <c r="H8" s="11">
        <f t="shared" si="1"/>
        <v>400</v>
      </c>
      <c r="I8" s="11">
        <f t="shared" si="2"/>
        <v>199.8878</v>
      </c>
      <c r="J8" s="12">
        <f t="shared" si="3"/>
        <v>50.02805</v>
      </c>
      <c r="N8" s="1"/>
    </row>
    <row r="9" spans="1:21">
      <c r="A9" s="5" t="s">
        <v>8</v>
      </c>
      <c r="B9" s="10" t="s">
        <v>74</v>
      </c>
      <c r="C9" s="11">
        <v>632.29499999999996</v>
      </c>
      <c r="D9" s="13" t="s">
        <v>75</v>
      </c>
      <c r="E9" s="11">
        <v>150</v>
      </c>
      <c r="F9" s="20">
        <v>416.14780000000002</v>
      </c>
      <c r="G9" s="11">
        <f>CEILING(F9/(E9*0.84),1)</f>
        <v>4</v>
      </c>
      <c r="H9" s="11">
        <f t="shared" si="1"/>
        <v>600</v>
      </c>
      <c r="I9" s="11">
        <f t="shared" si="2"/>
        <v>183.85219999999998</v>
      </c>
      <c r="J9" s="12">
        <f t="shared" si="3"/>
        <v>69.35796666666667</v>
      </c>
      <c r="N9" s="1"/>
    </row>
    <row r="10" spans="1:21">
      <c r="A10" s="5" t="s">
        <v>9</v>
      </c>
      <c r="B10" s="10" t="s">
        <v>49</v>
      </c>
      <c r="C10" s="11">
        <v>72.555000000000007</v>
      </c>
      <c r="D10" s="11" t="s">
        <v>78</v>
      </c>
      <c r="E10" s="11">
        <v>300</v>
      </c>
      <c r="F10" s="11">
        <v>249.06020000000001</v>
      </c>
      <c r="G10" s="11">
        <f t="shared" si="0"/>
        <v>1</v>
      </c>
      <c r="H10" s="11">
        <f t="shared" si="1"/>
        <v>300</v>
      </c>
      <c r="I10" s="11">
        <f t="shared" si="2"/>
        <v>50.939799999999991</v>
      </c>
      <c r="J10" s="12">
        <f t="shared" si="3"/>
        <v>83.020066666666665</v>
      </c>
      <c r="N10" s="1"/>
    </row>
    <row r="11" spans="1:21">
      <c r="A11" s="5" t="s">
        <v>10</v>
      </c>
      <c r="B11" s="10" t="s">
        <v>50</v>
      </c>
      <c r="C11" s="11">
        <v>894.93</v>
      </c>
      <c r="D11" s="13" t="s">
        <v>75</v>
      </c>
      <c r="E11" s="11">
        <v>150</v>
      </c>
      <c r="F11" s="11">
        <v>185.4342</v>
      </c>
      <c r="G11" s="11">
        <f t="shared" si="0"/>
        <v>2</v>
      </c>
      <c r="H11" s="11">
        <f t="shared" si="1"/>
        <v>300</v>
      </c>
      <c r="I11" s="11">
        <f t="shared" si="2"/>
        <v>114.5658</v>
      </c>
      <c r="J11" s="12">
        <f t="shared" si="3"/>
        <v>61.811400000000006</v>
      </c>
      <c r="N11" s="1"/>
    </row>
    <row r="12" spans="1:21">
      <c r="A12" s="5" t="s">
        <v>11</v>
      </c>
      <c r="B12" s="10" t="s">
        <v>51</v>
      </c>
      <c r="C12" s="11">
        <v>839.23</v>
      </c>
      <c r="D12" s="13" t="s">
        <v>75</v>
      </c>
      <c r="E12" s="11">
        <v>150</v>
      </c>
      <c r="F12" s="11">
        <v>213.84829999999999</v>
      </c>
      <c r="G12" s="11">
        <f t="shared" si="0"/>
        <v>2</v>
      </c>
      <c r="H12" s="11">
        <f t="shared" si="1"/>
        <v>300</v>
      </c>
      <c r="I12" s="11">
        <f t="shared" si="2"/>
        <v>86.151700000000005</v>
      </c>
      <c r="J12" s="12">
        <f t="shared" si="3"/>
        <v>71.28276666666666</v>
      </c>
      <c r="N12" s="1"/>
    </row>
    <row r="13" spans="1:21">
      <c r="A13" s="5" t="s">
        <v>12</v>
      </c>
      <c r="B13" s="10" t="s">
        <v>52</v>
      </c>
      <c r="C13" s="11">
        <v>428.91</v>
      </c>
      <c r="D13" s="13" t="s">
        <v>76</v>
      </c>
      <c r="E13" s="11">
        <v>200</v>
      </c>
      <c r="F13" s="11">
        <v>320.7817</v>
      </c>
      <c r="G13" s="11">
        <f t="shared" si="0"/>
        <v>2</v>
      </c>
      <c r="H13" s="11">
        <f t="shared" si="1"/>
        <v>400</v>
      </c>
      <c r="I13" s="11">
        <f t="shared" si="2"/>
        <v>79.218299999999999</v>
      </c>
      <c r="J13" s="12">
        <f t="shared" si="3"/>
        <v>80.195425</v>
      </c>
      <c r="N13" s="1"/>
    </row>
    <row r="14" spans="1:21">
      <c r="A14" s="5" t="s">
        <v>13</v>
      </c>
      <c r="B14" s="10" t="s">
        <v>53</v>
      </c>
      <c r="C14" s="11">
        <v>370.31</v>
      </c>
      <c r="D14" s="11" t="s">
        <v>76</v>
      </c>
      <c r="E14" s="11">
        <v>200</v>
      </c>
      <c r="F14" s="11">
        <v>24.103169999999999</v>
      </c>
      <c r="G14" s="11">
        <f t="shared" si="0"/>
        <v>1</v>
      </c>
      <c r="H14" s="11">
        <f t="shared" si="1"/>
        <v>200</v>
      </c>
      <c r="I14" s="11">
        <f t="shared" si="2"/>
        <v>175.89682999999999</v>
      </c>
      <c r="J14" s="12">
        <f t="shared" si="3"/>
        <v>12.051584999999999</v>
      </c>
    </row>
    <row r="15" spans="1:21">
      <c r="A15" s="5" t="s">
        <v>14</v>
      </c>
      <c r="B15" s="10" t="s">
        <v>54</v>
      </c>
      <c r="C15" s="11">
        <v>391.72</v>
      </c>
      <c r="D15" s="11" t="s">
        <v>76</v>
      </c>
      <c r="E15" s="11">
        <v>200</v>
      </c>
      <c r="F15" s="11">
        <v>664.51419999999996</v>
      </c>
      <c r="G15" s="11">
        <f t="shared" si="0"/>
        <v>4</v>
      </c>
      <c r="H15" s="11">
        <f t="shared" si="1"/>
        <v>800</v>
      </c>
      <c r="I15" s="11">
        <f t="shared" si="2"/>
        <v>135.48580000000004</v>
      </c>
      <c r="J15" s="12">
        <f t="shared" si="3"/>
        <v>83.064274999999995</v>
      </c>
    </row>
    <row r="16" spans="1:21">
      <c r="A16" s="5" t="s">
        <v>15</v>
      </c>
      <c r="B16" s="10" t="s">
        <v>55</v>
      </c>
      <c r="C16" s="11">
        <v>566.26</v>
      </c>
      <c r="D16" s="13" t="s">
        <v>75</v>
      </c>
      <c r="E16" s="11">
        <v>150</v>
      </c>
      <c r="F16" s="11">
        <v>424.66829999999999</v>
      </c>
      <c r="G16" s="11">
        <f t="shared" si="0"/>
        <v>4</v>
      </c>
      <c r="H16" s="11">
        <f t="shared" si="1"/>
        <v>600</v>
      </c>
      <c r="I16" s="11">
        <f t="shared" si="2"/>
        <v>175.33170000000001</v>
      </c>
      <c r="J16" s="12">
        <f t="shared" si="3"/>
        <v>70.778050000000007</v>
      </c>
    </row>
    <row r="17" spans="1:10">
      <c r="A17" s="5" t="s">
        <v>16</v>
      </c>
      <c r="B17" s="10" t="s">
        <v>56</v>
      </c>
      <c r="C17" s="11">
        <v>268.91000000000003</v>
      </c>
      <c r="D17" s="11" t="s">
        <v>77</v>
      </c>
      <c r="E17" s="11">
        <v>250</v>
      </c>
      <c r="F17" s="11">
        <v>277.57420000000002</v>
      </c>
      <c r="G17" s="11">
        <f t="shared" si="0"/>
        <v>2</v>
      </c>
      <c r="H17" s="11">
        <f t="shared" si="1"/>
        <v>500</v>
      </c>
      <c r="I17" s="11">
        <f t="shared" si="2"/>
        <v>222.42579999999998</v>
      </c>
      <c r="J17" s="12">
        <f t="shared" si="3"/>
        <v>55.51484</v>
      </c>
    </row>
    <row r="18" spans="1:10">
      <c r="A18" s="5" t="s">
        <v>17</v>
      </c>
      <c r="B18" s="10" t="s">
        <v>57</v>
      </c>
      <c r="C18" s="11">
        <v>553.46500000000003</v>
      </c>
      <c r="D18" s="13" t="s">
        <v>75</v>
      </c>
      <c r="E18" s="11">
        <v>150</v>
      </c>
      <c r="F18" s="11">
        <v>491.47570000000002</v>
      </c>
      <c r="G18" s="11">
        <f t="shared" si="0"/>
        <v>4</v>
      </c>
      <c r="H18" s="11">
        <f t="shared" si="1"/>
        <v>600</v>
      </c>
      <c r="I18" s="11">
        <f t="shared" si="2"/>
        <v>108.52429999999998</v>
      </c>
      <c r="J18" s="12">
        <f t="shared" si="3"/>
        <v>81.912616666666665</v>
      </c>
    </row>
    <row r="19" spans="1:10">
      <c r="A19" s="5" t="s">
        <v>18</v>
      </c>
      <c r="B19" s="10" t="s">
        <v>58</v>
      </c>
      <c r="C19" s="11">
        <v>497.76499999999999</v>
      </c>
      <c r="D19" s="13" t="s">
        <v>76</v>
      </c>
      <c r="E19" s="11">
        <v>200</v>
      </c>
      <c r="F19" s="20">
        <v>1151.328</v>
      </c>
      <c r="G19" s="11">
        <f t="shared" si="0"/>
        <v>7</v>
      </c>
      <c r="H19" s="11">
        <f t="shared" si="1"/>
        <v>1400</v>
      </c>
      <c r="I19" s="11">
        <f t="shared" si="2"/>
        <v>248.67200000000003</v>
      </c>
      <c r="J19" s="12">
        <f t="shared" si="3"/>
        <v>82.237714285714276</v>
      </c>
    </row>
    <row r="20" spans="1:10">
      <c r="A20" s="5" t="s">
        <v>19</v>
      </c>
      <c r="B20" s="10" t="s">
        <v>59</v>
      </c>
      <c r="C20" s="11">
        <v>285.27999999999997</v>
      </c>
      <c r="D20" s="11" t="s">
        <v>77</v>
      </c>
      <c r="E20" s="11">
        <v>250</v>
      </c>
      <c r="F20" s="11">
        <v>779.52329999999995</v>
      </c>
      <c r="G20" s="11">
        <f t="shared" si="0"/>
        <v>4</v>
      </c>
      <c r="H20" s="11">
        <f t="shared" si="1"/>
        <v>1000</v>
      </c>
      <c r="I20" s="11">
        <f t="shared" si="2"/>
        <v>220.47670000000005</v>
      </c>
      <c r="J20" s="12">
        <f t="shared" si="3"/>
        <v>77.952329999999989</v>
      </c>
    </row>
    <row r="21" spans="1:10">
      <c r="A21" s="5" t="s">
        <v>20</v>
      </c>
      <c r="B21" s="10" t="s">
        <v>60</v>
      </c>
      <c r="C21" s="11">
        <v>239.47</v>
      </c>
      <c r="D21" s="11" t="s">
        <v>77</v>
      </c>
      <c r="E21" s="11">
        <v>250</v>
      </c>
      <c r="F21" s="11">
        <v>886.15449999999998</v>
      </c>
      <c r="G21" s="11">
        <f t="shared" si="0"/>
        <v>5</v>
      </c>
      <c r="H21" s="11">
        <f t="shared" si="1"/>
        <v>1250</v>
      </c>
      <c r="I21" s="11">
        <f t="shared" si="2"/>
        <v>363.84550000000002</v>
      </c>
      <c r="J21" s="12">
        <f t="shared" si="3"/>
        <v>70.892359999999996</v>
      </c>
    </row>
    <row r="22" spans="1:10">
      <c r="A22" s="5" t="s">
        <v>21</v>
      </c>
      <c r="B22" s="10" t="s">
        <v>61</v>
      </c>
      <c r="C22" s="11">
        <v>381.34</v>
      </c>
      <c r="D22" s="11" t="s">
        <v>76</v>
      </c>
      <c r="E22" s="11">
        <v>200</v>
      </c>
      <c r="F22" s="11">
        <v>233.80699999999999</v>
      </c>
      <c r="G22" s="11">
        <f t="shared" si="0"/>
        <v>2</v>
      </c>
      <c r="H22" s="11">
        <f t="shared" si="1"/>
        <v>400</v>
      </c>
      <c r="I22" s="11">
        <f t="shared" si="2"/>
        <v>166.19300000000001</v>
      </c>
      <c r="J22" s="12">
        <f t="shared" si="3"/>
        <v>58.451750000000004</v>
      </c>
    </row>
    <row r="23" spans="1:10">
      <c r="A23" s="5" t="s">
        <v>22</v>
      </c>
      <c r="B23" s="10" t="s">
        <v>62</v>
      </c>
      <c r="C23" s="11">
        <v>174.54</v>
      </c>
      <c r="D23" s="11" t="s">
        <v>77</v>
      </c>
      <c r="E23" s="11">
        <v>250</v>
      </c>
      <c r="F23" s="11">
        <v>80.336669999999998</v>
      </c>
      <c r="G23" s="11">
        <f t="shared" si="0"/>
        <v>1</v>
      </c>
      <c r="H23" s="11">
        <f t="shared" si="1"/>
        <v>250</v>
      </c>
      <c r="I23" s="11">
        <f t="shared" si="2"/>
        <v>169.66333</v>
      </c>
      <c r="J23" s="12">
        <f t="shared" si="3"/>
        <v>32.134667999999998</v>
      </c>
    </row>
    <row r="24" spans="1:10">
      <c r="A24" s="5" t="s">
        <v>23</v>
      </c>
      <c r="B24" s="10" t="s">
        <v>63</v>
      </c>
      <c r="C24" s="11">
        <v>530.30999999999995</v>
      </c>
      <c r="D24" s="13" t="s">
        <v>76</v>
      </c>
      <c r="E24" s="11">
        <v>200</v>
      </c>
      <c r="F24" s="11">
        <v>22.350670000000001</v>
      </c>
      <c r="G24" s="11">
        <f t="shared" si="0"/>
        <v>1</v>
      </c>
      <c r="H24" s="11">
        <f t="shared" si="1"/>
        <v>200</v>
      </c>
      <c r="I24" s="11">
        <f t="shared" si="2"/>
        <v>177.64932999999999</v>
      </c>
      <c r="J24" s="12">
        <f t="shared" si="3"/>
        <v>11.175335</v>
      </c>
    </row>
    <row r="25" spans="1:10">
      <c r="A25" s="5" t="s">
        <v>24</v>
      </c>
      <c r="B25" s="10" t="s">
        <v>64</v>
      </c>
      <c r="C25" s="11">
        <v>517.28</v>
      </c>
      <c r="D25" s="13" t="s">
        <v>76</v>
      </c>
      <c r="E25" s="11">
        <v>200</v>
      </c>
      <c r="F25" s="11">
        <v>67.241829999999993</v>
      </c>
      <c r="G25" s="11">
        <f t="shared" si="0"/>
        <v>1</v>
      </c>
      <c r="H25" s="11">
        <f t="shared" si="1"/>
        <v>200</v>
      </c>
      <c r="I25" s="11">
        <f t="shared" si="2"/>
        <v>132.75817000000001</v>
      </c>
      <c r="J25" s="12">
        <f t="shared" si="3"/>
        <v>33.620914999999997</v>
      </c>
    </row>
    <row r="26" spans="1:10">
      <c r="A26" s="5" t="s">
        <v>25</v>
      </c>
      <c r="B26" s="10" t="s">
        <v>65</v>
      </c>
      <c r="C26" s="11">
        <v>645.40499999999997</v>
      </c>
      <c r="D26" s="13" t="s">
        <v>75</v>
      </c>
      <c r="E26" s="11">
        <v>150</v>
      </c>
      <c r="F26" s="11">
        <v>101.52370000000001</v>
      </c>
      <c r="G26" s="11">
        <f t="shared" si="0"/>
        <v>1</v>
      </c>
      <c r="H26" s="11">
        <f t="shared" si="1"/>
        <v>150</v>
      </c>
      <c r="I26" s="11">
        <f t="shared" si="2"/>
        <v>48.476299999999995</v>
      </c>
      <c r="J26" s="12">
        <f t="shared" si="3"/>
        <v>67.68246666666667</v>
      </c>
    </row>
    <row r="27" spans="1:10">
      <c r="A27" s="5" t="s">
        <v>26</v>
      </c>
      <c r="B27" s="10" t="s">
        <v>66</v>
      </c>
      <c r="C27" s="11">
        <v>592.98500000000001</v>
      </c>
      <c r="D27" s="13" t="s">
        <v>75</v>
      </c>
      <c r="E27" s="11">
        <v>150</v>
      </c>
      <c r="F27" s="11">
        <v>175.91919999999999</v>
      </c>
      <c r="G27" s="11">
        <f t="shared" si="0"/>
        <v>2</v>
      </c>
      <c r="H27" s="11">
        <f t="shared" si="1"/>
        <v>300</v>
      </c>
      <c r="I27" s="11">
        <f t="shared" si="2"/>
        <v>124.08080000000001</v>
      </c>
      <c r="J27" s="12">
        <f t="shared" si="3"/>
        <v>58.639733333333332</v>
      </c>
    </row>
    <row r="28" spans="1:10">
      <c r="A28" s="5" t="s">
        <v>27</v>
      </c>
      <c r="B28" s="10" t="s">
        <v>67</v>
      </c>
      <c r="C28" s="11">
        <v>374.84</v>
      </c>
      <c r="D28" s="11" t="s">
        <v>76</v>
      </c>
      <c r="E28" s="11">
        <v>200</v>
      </c>
      <c r="F28" s="11">
        <v>115.1143</v>
      </c>
      <c r="G28" s="11">
        <f t="shared" si="0"/>
        <v>1</v>
      </c>
      <c r="H28" s="11">
        <f t="shared" si="1"/>
        <v>200</v>
      </c>
      <c r="I28" s="11">
        <f t="shared" si="2"/>
        <v>84.8857</v>
      </c>
      <c r="J28" s="12">
        <f t="shared" si="3"/>
        <v>57.55715</v>
      </c>
    </row>
    <row r="29" spans="1:10">
      <c r="A29" s="5" t="s">
        <v>28</v>
      </c>
      <c r="B29" s="10" t="s">
        <v>68</v>
      </c>
      <c r="C29" s="11">
        <v>675.17499999999995</v>
      </c>
      <c r="D29" s="13" t="s">
        <v>75</v>
      </c>
      <c r="E29" s="11">
        <v>150</v>
      </c>
      <c r="F29" s="11">
        <v>87.5685</v>
      </c>
      <c r="G29" s="11">
        <f t="shared" si="0"/>
        <v>1</v>
      </c>
      <c r="H29" s="11">
        <f t="shared" si="1"/>
        <v>150</v>
      </c>
      <c r="I29" s="11">
        <f t="shared" si="2"/>
        <v>62.4315</v>
      </c>
      <c r="J29" s="12">
        <f t="shared" si="3"/>
        <v>58.379000000000005</v>
      </c>
    </row>
    <row r="30" spans="1:10">
      <c r="A30" s="5" t="s">
        <v>29</v>
      </c>
      <c r="B30" s="10" t="s">
        <v>69</v>
      </c>
      <c r="C30" s="11">
        <v>768.38499999999999</v>
      </c>
      <c r="D30" s="13" t="s">
        <v>75</v>
      </c>
      <c r="E30" s="11">
        <v>150</v>
      </c>
      <c r="F30" s="11">
        <v>46.164000000000001</v>
      </c>
      <c r="G30" s="11">
        <f t="shared" si="0"/>
        <v>1</v>
      </c>
      <c r="H30" s="11">
        <f t="shared" si="1"/>
        <v>150</v>
      </c>
      <c r="I30" s="11">
        <f t="shared" si="2"/>
        <v>103.836</v>
      </c>
      <c r="J30" s="12">
        <f t="shared" si="3"/>
        <v>30.776000000000003</v>
      </c>
    </row>
    <row r="31" spans="1:10">
      <c r="A31" s="5" t="s">
        <v>30</v>
      </c>
      <c r="B31" s="10" t="s">
        <v>70</v>
      </c>
      <c r="C31" s="11">
        <v>317.27</v>
      </c>
      <c r="D31" s="11" t="s">
        <v>76</v>
      </c>
      <c r="E31" s="11">
        <v>200</v>
      </c>
      <c r="F31" s="11">
        <v>136.87530000000001</v>
      </c>
      <c r="G31" s="11">
        <f t="shared" si="0"/>
        <v>1</v>
      </c>
      <c r="H31" s="11">
        <f t="shared" si="1"/>
        <v>200</v>
      </c>
      <c r="I31" s="11">
        <f t="shared" si="2"/>
        <v>63.12469999999999</v>
      </c>
      <c r="J31" s="12">
        <f t="shared" si="3"/>
        <v>68.437650000000005</v>
      </c>
    </row>
    <row r="32" spans="1:10">
      <c r="A32" s="5" t="s">
        <v>31</v>
      </c>
      <c r="B32" s="14" t="s">
        <v>71</v>
      </c>
      <c r="C32" s="19">
        <v>300.33499999999998</v>
      </c>
      <c r="D32" s="15" t="s">
        <v>76</v>
      </c>
      <c r="E32" s="15">
        <v>200</v>
      </c>
      <c r="F32" s="15">
        <v>33.29833</v>
      </c>
      <c r="G32" s="15">
        <f t="shared" si="0"/>
        <v>1</v>
      </c>
      <c r="H32" s="15">
        <f t="shared" si="1"/>
        <v>200</v>
      </c>
      <c r="I32" s="15">
        <f t="shared" si="2"/>
        <v>166.70167000000001</v>
      </c>
      <c r="J32" s="21">
        <f t="shared" si="3"/>
        <v>16.649165</v>
      </c>
    </row>
    <row r="33" spans="1:10">
      <c r="A33" s="5"/>
      <c r="B33" s="5"/>
      <c r="C33" s="5"/>
      <c r="D33" s="16" t="s">
        <v>36</v>
      </c>
      <c r="E33" s="17">
        <f>SUM(E2:E32)</f>
        <v>6150</v>
      </c>
      <c r="F33" s="17">
        <f>SUM(F2:F32)</f>
        <v>9100.1149700000005</v>
      </c>
      <c r="G33" s="18">
        <f>SUM(G2:G32)</f>
        <v>70</v>
      </c>
      <c r="H33" s="18">
        <f>SUM(H2:H32)</f>
        <v>13650</v>
      </c>
      <c r="I33" s="11">
        <f t="shared" si="2"/>
        <v>4549.8850299999995</v>
      </c>
      <c r="J33" s="11"/>
    </row>
    <row r="34" spans="1:10">
      <c r="A34" s="5"/>
      <c r="B34" s="5"/>
      <c r="C34" s="5"/>
      <c r="D34" s="4" t="s">
        <v>80</v>
      </c>
      <c r="E34" s="17">
        <f>F33/H33</f>
        <v>0.66667508937728936</v>
      </c>
      <c r="F34" s="5"/>
      <c r="G34" s="5"/>
      <c r="H34" s="5"/>
      <c r="I34" s="5"/>
      <c r="J34" s="5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9"/>
  <sheetViews>
    <sheetView topLeftCell="T9" zoomScale="80" zoomScaleNormal="80" workbookViewId="0">
      <selection activeCell="W18" sqref="W18"/>
    </sheetView>
  </sheetViews>
  <sheetFormatPr defaultColWidth="9" defaultRowHeight="13"/>
  <cols>
    <col min="1" max="1" width="13.453125" style="5" customWidth="1"/>
    <col min="2" max="2" width="22.7265625" style="63" customWidth="1"/>
    <col min="3" max="3" width="26.7265625" style="59" customWidth="1"/>
    <col min="4" max="4" width="16.81640625" style="59" customWidth="1"/>
    <col min="5" max="5" width="16.7265625" style="62" customWidth="1"/>
    <col min="6" max="6" width="23.7265625" style="61" customWidth="1"/>
    <col min="7" max="8" width="16.1796875" style="59" customWidth="1"/>
    <col min="9" max="9" width="28.81640625" style="59" customWidth="1"/>
    <col min="10" max="10" width="17.7265625" style="59" customWidth="1"/>
    <col min="11" max="11" width="16.1796875" style="59" customWidth="1"/>
    <col min="12" max="12" width="17.7265625" style="59" customWidth="1"/>
    <col min="13" max="13" width="23.26953125" style="59" customWidth="1"/>
    <col min="14" max="14" width="17.54296875" style="62" customWidth="1"/>
    <col min="15" max="15" width="26.54296875" style="10" customWidth="1"/>
    <col min="16" max="16" width="35.1796875" style="59" customWidth="1"/>
    <col min="17" max="17" width="23" style="58" customWidth="1"/>
    <col min="18" max="18" width="22.81640625" style="5" customWidth="1"/>
    <col min="19" max="19" width="23.7265625" style="5" customWidth="1"/>
    <col min="20" max="20" width="21.54296875" style="5" customWidth="1"/>
    <col min="21" max="21" width="9" style="5"/>
    <col min="22" max="22" width="14.7265625" style="5" customWidth="1"/>
    <col min="23" max="23" width="19.1796875" style="5" customWidth="1"/>
    <col min="24" max="24" width="10.453125" style="5" customWidth="1"/>
    <col min="25" max="27" width="9" style="5"/>
    <col min="28" max="28" width="12.54296875" style="5" customWidth="1"/>
    <col min="29" max="29" width="16.54296875" style="5" customWidth="1"/>
    <col min="30" max="30" width="24.453125" style="5" customWidth="1"/>
    <col min="31" max="31" width="21.1796875" style="5" customWidth="1"/>
    <col min="32" max="16384" width="9" style="5"/>
  </cols>
  <sheetData>
    <row r="1" spans="1:17" ht="14.25" customHeight="1">
      <c r="A1" s="338"/>
      <c r="B1" s="199"/>
      <c r="C1" s="428" t="s">
        <v>464</v>
      </c>
      <c r="D1" s="429"/>
      <c r="E1" s="429"/>
      <c r="F1" s="429"/>
      <c r="G1" s="430"/>
      <c r="H1" s="370"/>
      <c r="I1" s="426" t="s">
        <v>463</v>
      </c>
      <c r="J1" s="427"/>
      <c r="K1" s="427"/>
      <c r="L1" s="427"/>
      <c r="M1" s="427"/>
      <c r="N1" s="492"/>
      <c r="O1" s="7"/>
      <c r="P1" s="7"/>
    </row>
    <row r="2" spans="1:17" ht="13.5" thickBot="1">
      <c r="A2" s="338" t="s">
        <v>462</v>
      </c>
      <c r="B2" s="197" t="s">
        <v>461</v>
      </c>
      <c r="C2" s="196" t="s">
        <v>460</v>
      </c>
      <c r="D2" s="195" t="s">
        <v>34</v>
      </c>
      <c r="E2" s="195" t="s">
        <v>33</v>
      </c>
      <c r="F2" s="195" t="s">
        <v>459</v>
      </c>
      <c r="G2" s="194" t="s">
        <v>456</v>
      </c>
      <c r="H2" s="270" t="s">
        <v>472</v>
      </c>
      <c r="I2" s="193" t="s">
        <v>458</v>
      </c>
      <c r="J2" s="193" t="s">
        <v>34</v>
      </c>
      <c r="K2" s="193" t="s">
        <v>33</v>
      </c>
      <c r="L2" s="192" t="s">
        <v>457</v>
      </c>
      <c r="M2" s="191" t="s">
        <v>456</v>
      </c>
      <c r="N2" s="258" t="s">
        <v>471</v>
      </c>
      <c r="O2" s="373"/>
      <c r="P2" s="372"/>
    </row>
    <row r="3" spans="1:17" ht="13.5" thickBot="1">
      <c r="A3" s="163" t="s">
        <v>450</v>
      </c>
      <c r="B3" s="186" t="s">
        <v>449</v>
      </c>
      <c r="C3" s="185" t="s">
        <v>448</v>
      </c>
      <c r="D3" s="184">
        <v>386.9</v>
      </c>
      <c r="E3" s="184">
        <v>200</v>
      </c>
      <c r="F3" s="184">
        <v>131.95400000000001</v>
      </c>
      <c r="G3" s="183">
        <f t="shared" ref="G3:G13" si="0">E3-F3</f>
        <v>68.045999999999992</v>
      </c>
      <c r="H3" s="184">
        <f t="shared" ref="H3:H13" si="1">F3/E3*100</f>
        <v>65.977000000000004</v>
      </c>
      <c r="I3" s="182" t="s">
        <v>447</v>
      </c>
      <c r="J3" s="182">
        <v>598.85</v>
      </c>
      <c r="K3" s="182">
        <v>150</v>
      </c>
      <c r="L3" s="181">
        <f t="shared" ref="L3:L13" si="2">F3</f>
        <v>131.95400000000001</v>
      </c>
      <c r="M3" s="257">
        <f t="shared" ref="M3:M13" si="3">K3-L3</f>
        <v>18.045999999999992</v>
      </c>
      <c r="N3" s="181" t="str">
        <f t="shared" ref="N3:N9" si="4">IF(M3&gt;=0,"No","Yes")</f>
        <v>No</v>
      </c>
      <c r="O3" s="373"/>
      <c r="P3" s="373"/>
    </row>
    <row r="4" spans="1:17" ht="13.5" thickBot="1">
      <c r="A4" s="431" t="s">
        <v>44</v>
      </c>
      <c r="B4" s="180" t="s">
        <v>3</v>
      </c>
      <c r="C4" s="179" t="s">
        <v>44</v>
      </c>
      <c r="D4" s="178">
        <v>424.31</v>
      </c>
      <c r="E4" s="178">
        <v>200</v>
      </c>
      <c r="F4" s="178">
        <v>79.758499999999998</v>
      </c>
      <c r="G4" s="177">
        <f t="shared" si="0"/>
        <v>120.2415</v>
      </c>
      <c r="H4" s="85">
        <f t="shared" si="1"/>
        <v>39.879249999999999</v>
      </c>
      <c r="I4" s="176" t="s">
        <v>446</v>
      </c>
      <c r="J4" s="176">
        <v>561.44000000000005</v>
      </c>
      <c r="K4" s="176">
        <v>150</v>
      </c>
      <c r="L4" s="175">
        <f t="shared" si="2"/>
        <v>79.758499999999998</v>
      </c>
      <c r="M4" s="174">
        <f t="shared" si="3"/>
        <v>70.241500000000002</v>
      </c>
      <c r="N4" s="182" t="str">
        <f t="shared" si="4"/>
        <v>No</v>
      </c>
      <c r="O4" s="373"/>
      <c r="P4" s="373"/>
    </row>
    <row r="5" spans="1:17" ht="14.25" customHeight="1" thickBot="1">
      <c r="A5" s="425"/>
      <c r="B5" s="63" t="s">
        <v>25</v>
      </c>
      <c r="C5" s="117" t="s">
        <v>65</v>
      </c>
      <c r="D5" s="95">
        <v>645.40499999999997</v>
      </c>
      <c r="E5" s="95">
        <v>150</v>
      </c>
      <c r="F5" s="94">
        <v>101.52370000000001</v>
      </c>
      <c r="G5" s="94">
        <f t="shared" si="0"/>
        <v>48.476299999999995</v>
      </c>
      <c r="H5" s="73">
        <f t="shared" si="1"/>
        <v>67.68246666666667</v>
      </c>
      <c r="I5" s="93" t="s">
        <v>438</v>
      </c>
      <c r="J5" s="93">
        <v>691.82</v>
      </c>
      <c r="K5" s="93">
        <v>150</v>
      </c>
      <c r="L5" s="92">
        <f t="shared" si="2"/>
        <v>101.52370000000001</v>
      </c>
      <c r="M5" s="91">
        <f t="shared" si="3"/>
        <v>48.476299999999995</v>
      </c>
      <c r="N5" s="182" t="str">
        <f t="shared" si="4"/>
        <v>No</v>
      </c>
      <c r="O5" s="374" t="s">
        <v>452</v>
      </c>
      <c r="P5" s="374" t="s">
        <v>470</v>
      </c>
    </row>
    <row r="6" spans="1:17" ht="13.5" thickBot="1">
      <c r="A6" s="423" t="s">
        <v>443</v>
      </c>
      <c r="B6" s="87" t="s">
        <v>442</v>
      </c>
      <c r="C6" s="86" t="s">
        <v>399</v>
      </c>
      <c r="D6" s="85">
        <v>774.56</v>
      </c>
      <c r="E6" s="85">
        <v>750</v>
      </c>
      <c r="F6" s="85">
        <v>593.39</v>
      </c>
      <c r="G6" s="84">
        <f t="shared" si="0"/>
        <v>156.61000000000001</v>
      </c>
      <c r="H6" s="85">
        <f t="shared" si="1"/>
        <v>79.118666666666655</v>
      </c>
      <c r="I6" s="83" t="s">
        <v>441</v>
      </c>
      <c r="J6" s="83">
        <v>778.62</v>
      </c>
      <c r="K6" s="83">
        <v>750</v>
      </c>
      <c r="L6" s="82">
        <f t="shared" si="2"/>
        <v>593.39</v>
      </c>
      <c r="M6" s="101">
        <f t="shared" si="3"/>
        <v>156.61000000000001</v>
      </c>
      <c r="N6" s="182" t="str">
        <f t="shared" si="4"/>
        <v>No</v>
      </c>
      <c r="O6" s="222"/>
      <c r="P6" s="221"/>
    </row>
    <row r="7" spans="1:17" ht="14.25" customHeight="1" thickBot="1">
      <c r="A7" s="425"/>
      <c r="B7" s="97" t="s">
        <v>4</v>
      </c>
      <c r="C7" s="96" t="s">
        <v>45</v>
      </c>
      <c r="D7" s="110">
        <v>221.095</v>
      </c>
      <c r="E7" s="110">
        <v>250</v>
      </c>
      <c r="F7" s="110">
        <v>165.54</v>
      </c>
      <c r="G7" s="109">
        <f t="shared" si="0"/>
        <v>84.460000000000008</v>
      </c>
      <c r="H7" s="94">
        <f t="shared" si="1"/>
        <v>66.215999999999994</v>
      </c>
      <c r="I7" s="108" t="s">
        <v>440</v>
      </c>
      <c r="J7" s="108">
        <v>904.18</v>
      </c>
      <c r="K7" s="108">
        <v>150</v>
      </c>
      <c r="L7" s="107">
        <f t="shared" si="2"/>
        <v>165.54</v>
      </c>
      <c r="M7" s="254">
        <f t="shared" si="3"/>
        <v>-15.539999999999992</v>
      </c>
      <c r="N7" s="269" t="str">
        <f t="shared" si="4"/>
        <v>Yes</v>
      </c>
      <c r="O7" s="268" t="s">
        <v>352</v>
      </c>
      <c r="P7" s="250" t="s">
        <v>352</v>
      </c>
    </row>
    <row r="8" spans="1:17" ht="14.25" customHeight="1" thickBot="1">
      <c r="A8" s="425"/>
      <c r="B8" s="97" t="s">
        <v>25</v>
      </c>
      <c r="C8" s="96" t="s">
        <v>65</v>
      </c>
      <c r="D8" s="95">
        <v>645.40499999999997</v>
      </c>
      <c r="E8" s="95">
        <v>150</v>
      </c>
      <c r="F8" s="95">
        <v>101.52370000000001</v>
      </c>
      <c r="G8" s="94">
        <f t="shared" si="0"/>
        <v>48.476299999999995</v>
      </c>
      <c r="H8" s="73">
        <f t="shared" si="1"/>
        <v>67.68246666666667</v>
      </c>
      <c r="I8" s="93" t="s">
        <v>438</v>
      </c>
      <c r="J8" s="93">
        <v>691.82</v>
      </c>
      <c r="K8" s="93">
        <v>150</v>
      </c>
      <c r="L8" s="92">
        <f t="shared" si="2"/>
        <v>101.52370000000001</v>
      </c>
      <c r="M8" s="91">
        <f t="shared" si="3"/>
        <v>48.476299999999995</v>
      </c>
      <c r="N8" s="182" t="str">
        <f t="shared" si="4"/>
        <v>No</v>
      </c>
      <c r="O8" s="267"/>
      <c r="P8" s="250"/>
    </row>
    <row r="9" spans="1:17" ht="13.5" thickBot="1">
      <c r="A9" s="423" t="s">
        <v>46</v>
      </c>
      <c r="B9" s="87" t="s">
        <v>5</v>
      </c>
      <c r="C9" s="86" t="s">
        <v>46</v>
      </c>
      <c r="D9" s="85">
        <v>87.444999999999993</v>
      </c>
      <c r="E9" s="85">
        <v>600</v>
      </c>
      <c r="F9" s="85">
        <v>330.03719999999998</v>
      </c>
      <c r="G9" s="84">
        <f t="shared" si="0"/>
        <v>269.96280000000002</v>
      </c>
      <c r="H9" s="84">
        <f t="shared" si="1"/>
        <v>55.006199999999993</v>
      </c>
      <c r="I9" s="83" t="s">
        <v>437</v>
      </c>
      <c r="J9" s="83">
        <v>243.73500000000001</v>
      </c>
      <c r="K9" s="83">
        <v>500</v>
      </c>
      <c r="L9" s="82">
        <f t="shared" si="2"/>
        <v>330.03719999999998</v>
      </c>
      <c r="M9" s="101">
        <f t="shared" si="3"/>
        <v>169.96280000000002</v>
      </c>
      <c r="N9" s="181" t="str">
        <f t="shared" si="4"/>
        <v>No</v>
      </c>
      <c r="O9" s="244"/>
      <c r="P9" s="244"/>
      <c r="Q9" s="259"/>
    </row>
    <row r="10" spans="1:17" ht="14.25" customHeight="1" thickBot="1">
      <c r="A10" s="425"/>
      <c r="B10" s="97" t="s">
        <v>7</v>
      </c>
      <c r="C10" s="96" t="s">
        <v>48</v>
      </c>
      <c r="D10" s="110">
        <v>457.755</v>
      </c>
      <c r="E10" s="110">
        <v>400</v>
      </c>
      <c r="F10" s="110">
        <v>200.11</v>
      </c>
      <c r="G10" s="109">
        <f t="shared" si="0"/>
        <v>199.89</v>
      </c>
      <c r="H10" s="95">
        <f t="shared" si="1"/>
        <v>50.027500000000003</v>
      </c>
      <c r="I10" s="108" t="s">
        <v>436</v>
      </c>
      <c r="J10" s="108">
        <v>614.06500000000005</v>
      </c>
      <c r="K10" s="108">
        <v>300</v>
      </c>
      <c r="L10" s="107">
        <f t="shared" si="2"/>
        <v>200.11</v>
      </c>
      <c r="M10" s="214">
        <f t="shared" si="3"/>
        <v>99.889999999999986</v>
      </c>
      <c r="N10" s="266" t="s">
        <v>469</v>
      </c>
      <c r="O10" s="373"/>
      <c r="P10" s="373"/>
      <c r="Q10" s="259"/>
    </row>
    <row r="11" spans="1:17" ht="14.25" customHeight="1" thickBot="1">
      <c r="A11" s="425"/>
      <c r="B11" s="97" t="s">
        <v>8</v>
      </c>
      <c r="C11" s="96" t="s">
        <v>74</v>
      </c>
      <c r="D11" s="110">
        <v>632.29</v>
      </c>
      <c r="E11" s="110">
        <v>600</v>
      </c>
      <c r="F11" s="110">
        <v>416.14780000000002</v>
      </c>
      <c r="G11" s="109">
        <f t="shared" si="0"/>
        <v>183.85219999999998</v>
      </c>
      <c r="H11" s="94">
        <f t="shared" si="1"/>
        <v>69.35796666666667</v>
      </c>
      <c r="I11" s="108" t="s">
        <v>435</v>
      </c>
      <c r="J11" s="108">
        <v>692.19500000000005</v>
      </c>
      <c r="K11" s="108">
        <v>600</v>
      </c>
      <c r="L11" s="107">
        <f t="shared" si="2"/>
        <v>416.14780000000002</v>
      </c>
      <c r="M11" s="208">
        <f t="shared" si="3"/>
        <v>183.85219999999998</v>
      </c>
      <c r="N11" s="181" t="str">
        <f>IF(M11&gt;=0,"No","Yes")</f>
        <v>No</v>
      </c>
      <c r="O11" s="373"/>
      <c r="P11" s="373"/>
      <c r="Q11" s="259"/>
    </row>
    <row r="12" spans="1:17" ht="14.25" customHeight="1" thickBot="1">
      <c r="A12" s="425"/>
      <c r="B12" s="97" t="s">
        <v>12</v>
      </c>
      <c r="C12" s="96" t="s">
        <v>52</v>
      </c>
      <c r="D12" s="110">
        <v>428.91</v>
      </c>
      <c r="E12" s="110">
        <v>400</v>
      </c>
      <c r="F12" s="110">
        <v>320.77999999999997</v>
      </c>
      <c r="G12" s="109">
        <f t="shared" si="0"/>
        <v>79.220000000000027</v>
      </c>
      <c r="H12" s="94">
        <f t="shared" si="1"/>
        <v>80.194999999999993</v>
      </c>
      <c r="I12" s="108" t="s">
        <v>429</v>
      </c>
      <c r="J12" s="108">
        <v>440.09</v>
      </c>
      <c r="K12" s="108">
        <v>400</v>
      </c>
      <c r="L12" s="107">
        <f t="shared" si="2"/>
        <v>320.77999999999997</v>
      </c>
      <c r="M12" s="208">
        <f t="shared" si="3"/>
        <v>79.220000000000027</v>
      </c>
      <c r="N12" s="181" t="str">
        <f>IF(M12&gt;=0,"No","Yes")</f>
        <v>No</v>
      </c>
      <c r="O12" s="373"/>
      <c r="P12" s="373"/>
      <c r="Q12" s="259"/>
    </row>
    <row r="13" spans="1:17" ht="14.25" customHeight="1" thickBot="1">
      <c r="A13" s="425"/>
      <c r="B13" s="97" t="s">
        <v>404</v>
      </c>
      <c r="C13" s="96" t="s">
        <v>63</v>
      </c>
      <c r="D13" s="95">
        <v>530.30999999999995</v>
      </c>
      <c r="E13" s="95">
        <v>200</v>
      </c>
      <c r="F13" s="95">
        <v>22.35</v>
      </c>
      <c r="G13" s="94">
        <f t="shared" si="0"/>
        <v>177.65</v>
      </c>
      <c r="H13" s="73">
        <f t="shared" si="1"/>
        <v>11.175000000000001</v>
      </c>
      <c r="I13" s="93" t="s">
        <v>427</v>
      </c>
      <c r="J13" s="93">
        <v>541.49</v>
      </c>
      <c r="K13" s="93">
        <v>150</v>
      </c>
      <c r="L13" s="92">
        <f t="shared" si="2"/>
        <v>22.35</v>
      </c>
      <c r="M13" s="208">
        <f t="shared" si="3"/>
        <v>127.65</v>
      </c>
      <c r="N13" s="181" t="str">
        <f>IF(M13&gt;=0,"No","Yes")</f>
        <v>No</v>
      </c>
      <c r="O13" s="373"/>
      <c r="P13" s="373"/>
      <c r="Q13" s="259"/>
    </row>
    <row r="14" spans="1:17" ht="13.5" thickBot="1">
      <c r="A14" s="369" t="s">
        <v>435</v>
      </c>
      <c r="B14" s="87" t="s">
        <v>352</v>
      </c>
      <c r="C14" s="162"/>
      <c r="D14" s="85"/>
      <c r="E14" s="85"/>
      <c r="F14" s="85"/>
      <c r="G14" s="84"/>
      <c r="H14" s="184"/>
      <c r="I14" s="83"/>
      <c r="J14" s="83"/>
      <c r="K14" s="83"/>
      <c r="L14" s="82"/>
      <c r="M14" s="101"/>
      <c r="N14" s="82"/>
      <c r="O14" s="373"/>
      <c r="P14" s="373"/>
      <c r="Q14" s="259"/>
    </row>
    <row r="15" spans="1:17" ht="13.5" thickBot="1">
      <c r="A15" s="423" t="s">
        <v>49</v>
      </c>
      <c r="B15" s="87" t="s">
        <v>434</v>
      </c>
      <c r="C15" s="86" t="s">
        <v>47</v>
      </c>
      <c r="D15" s="85">
        <v>341.36500000000001</v>
      </c>
      <c r="E15" s="85">
        <v>600</v>
      </c>
      <c r="F15" s="85">
        <v>414.50749999999999</v>
      </c>
      <c r="G15" s="84">
        <f t="shared" ref="G15:G24" si="5">E15-F15</f>
        <v>185.49250000000001</v>
      </c>
      <c r="H15" s="85">
        <f t="shared" ref="H15:H24" si="6">F15/E15*100</f>
        <v>69.084583333333327</v>
      </c>
      <c r="I15" s="83" t="s">
        <v>433</v>
      </c>
      <c r="J15" s="83">
        <v>527.53499999999997</v>
      </c>
      <c r="K15" s="83">
        <v>600</v>
      </c>
      <c r="L15" s="82">
        <f t="shared" ref="L15:L24" si="7">F15</f>
        <v>414.50749999999999</v>
      </c>
      <c r="M15" s="205">
        <f t="shared" ref="M15:M24" si="8">K15-L15</f>
        <v>185.49250000000001</v>
      </c>
      <c r="N15" s="82" t="str">
        <f t="shared" ref="N15:N24" si="9">IF(M15&gt;=0,"No","Yes")</f>
        <v>No</v>
      </c>
      <c r="O15" s="373"/>
      <c r="P15" s="373"/>
      <c r="Q15" s="259"/>
    </row>
    <row r="16" spans="1:17" ht="14.25" customHeight="1" thickBot="1">
      <c r="A16" s="425"/>
      <c r="B16" s="97" t="s">
        <v>9</v>
      </c>
      <c r="C16" s="96" t="s">
        <v>432</v>
      </c>
      <c r="D16" s="110">
        <v>72.555000000000007</v>
      </c>
      <c r="E16" s="110">
        <v>300</v>
      </c>
      <c r="F16" s="110">
        <v>249.06020000000001</v>
      </c>
      <c r="G16" s="109">
        <f t="shared" si="5"/>
        <v>50.939799999999991</v>
      </c>
      <c r="H16" s="94">
        <f t="shared" si="6"/>
        <v>83.020066666666665</v>
      </c>
      <c r="I16" s="108" t="s">
        <v>431</v>
      </c>
      <c r="J16" s="108">
        <v>258.625</v>
      </c>
      <c r="K16" s="108">
        <v>250</v>
      </c>
      <c r="L16" s="107">
        <f t="shared" si="7"/>
        <v>249.06020000000001</v>
      </c>
      <c r="M16" s="102">
        <f t="shared" si="8"/>
        <v>0.93979999999999109</v>
      </c>
      <c r="N16" s="82" t="str">
        <f t="shared" si="9"/>
        <v>No</v>
      </c>
      <c r="O16" s="373"/>
      <c r="P16" s="373"/>
      <c r="Q16" s="259"/>
    </row>
    <row r="17" spans="1:34" ht="14.25" customHeight="1" thickBot="1">
      <c r="A17" s="425"/>
      <c r="B17" s="97" t="s">
        <v>10</v>
      </c>
      <c r="C17" s="96" t="s">
        <v>393</v>
      </c>
      <c r="D17" s="110">
        <v>894.93</v>
      </c>
      <c r="E17" s="110">
        <v>300</v>
      </c>
      <c r="F17" s="110">
        <v>185.4342</v>
      </c>
      <c r="G17" s="109">
        <f t="shared" si="5"/>
        <v>114.5658</v>
      </c>
      <c r="H17" s="94">
        <f t="shared" si="6"/>
        <v>61.811400000000006</v>
      </c>
      <c r="I17" s="108" t="s">
        <v>392</v>
      </c>
      <c r="J17" s="108">
        <v>975.03499999999997</v>
      </c>
      <c r="K17" s="108">
        <v>300</v>
      </c>
      <c r="L17" s="107">
        <f t="shared" si="7"/>
        <v>185.4342</v>
      </c>
      <c r="M17" s="102">
        <f t="shared" si="8"/>
        <v>114.5658</v>
      </c>
      <c r="N17" s="82" t="str">
        <f t="shared" si="9"/>
        <v>No</v>
      </c>
      <c r="O17" s="373"/>
      <c r="P17" s="373"/>
      <c r="Q17" s="259"/>
      <c r="W17" s="459" t="s">
        <v>527</v>
      </c>
      <c r="X17" s="460"/>
      <c r="Y17" s="460"/>
      <c r="Z17" s="460"/>
      <c r="AA17" s="460"/>
      <c r="AB17" s="461"/>
      <c r="AC17" s="167"/>
    </row>
    <row r="18" spans="1:34" ht="14.25" customHeight="1" thickBot="1">
      <c r="A18" s="425"/>
      <c r="B18" s="97" t="s">
        <v>11</v>
      </c>
      <c r="C18" s="96" t="s">
        <v>385</v>
      </c>
      <c r="D18" s="110">
        <v>839.23</v>
      </c>
      <c r="E18" s="110">
        <v>300</v>
      </c>
      <c r="F18" s="110">
        <v>213.84829999999999</v>
      </c>
      <c r="G18" s="109">
        <f t="shared" si="5"/>
        <v>86.151700000000005</v>
      </c>
      <c r="H18" s="94">
        <f t="shared" si="6"/>
        <v>71.28276666666666</v>
      </c>
      <c r="I18" s="108" t="s">
        <v>430</v>
      </c>
      <c r="J18" s="108">
        <v>1025.3</v>
      </c>
      <c r="K18" s="108">
        <v>300</v>
      </c>
      <c r="L18" s="107">
        <f t="shared" si="7"/>
        <v>213.84829999999999</v>
      </c>
      <c r="M18" s="208">
        <f t="shared" si="8"/>
        <v>86.151700000000005</v>
      </c>
      <c r="N18" s="82" t="str">
        <f t="shared" si="9"/>
        <v>No</v>
      </c>
      <c r="O18" s="373"/>
      <c r="P18" s="373"/>
      <c r="Q18" s="259"/>
      <c r="W18" s="362" t="s">
        <v>492</v>
      </c>
      <c r="X18" s="344" t="s">
        <v>494</v>
      </c>
      <c r="Y18" s="344" t="s">
        <v>495</v>
      </c>
      <c r="Z18" s="344" t="s">
        <v>498</v>
      </c>
      <c r="AA18" s="345" t="s">
        <v>496</v>
      </c>
      <c r="AB18" s="346" t="s">
        <v>497</v>
      </c>
      <c r="AC18" s="354" t="s">
        <v>426</v>
      </c>
    </row>
    <row r="19" spans="1:34" ht="14.25" customHeight="1" thickBot="1">
      <c r="A19" s="425"/>
      <c r="B19" s="97" t="s">
        <v>12</v>
      </c>
      <c r="C19" s="96" t="s">
        <v>52</v>
      </c>
      <c r="D19" s="110">
        <v>428.91</v>
      </c>
      <c r="E19" s="110">
        <v>400</v>
      </c>
      <c r="F19" s="110">
        <v>320.7817</v>
      </c>
      <c r="G19" s="109">
        <f t="shared" si="5"/>
        <v>79.218299999999999</v>
      </c>
      <c r="H19" s="94">
        <f t="shared" si="6"/>
        <v>80.195425</v>
      </c>
      <c r="I19" s="108" t="s">
        <v>429</v>
      </c>
      <c r="J19" s="108">
        <v>440.09</v>
      </c>
      <c r="K19" s="108">
        <v>400</v>
      </c>
      <c r="L19" s="107">
        <f t="shared" si="7"/>
        <v>320.7817</v>
      </c>
      <c r="M19" s="102">
        <f t="shared" si="8"/>
        <v>79.218299999999999</v>
      </c>
      <c r="N19" s="82" t="str">
        <f t="shared" si="9"/>
        <v>No</v>
      </c>
      <c r="O19" s="373"/>
      <c r="P19" s="373"/>
      <c r="Q19" s="259"/>
      <c r="W19" s="60" t="s">
        <v>84</v>
      </c>
      <c r="X19" s="348">
        <v>0</v>
      </c>
      <c r="Y19" s="348">
        <v>0</v>
      </c>
      <c r="Z19" s="363">
        <v>0</v>
      </c>
      <c r="AA19" s="363">
        <v>0</v>
      </c>
      <c r="AB19" s="347">
        <v>0</v>
      </c>
      <c r="AC19" s="356">
        <f>SUM(X19:AB19)</f>
        <v>0</v>
      </c>
    </row>
    <row r="20" spans="1:34" ht="14.25" customHeight="1" thickBot="1">
      <c r="A20" s="425"/>
      <c r="B20" s="97" t="s">
        <v>428</v>
      </c>
      <c r="C20" s="96" t="s">
        <v>420</v>
      </c>
      <c r="D20" s="95">
        <v>530.30999999999995</v>
      </c>
      <c r="E20" s="95">
        <v>200</v>
      </c>
      <c r="F20" s="95">
        <v>22.35</v>
      </c>
      <c r="G20" s="94">
        <f t="shared" si="5"/>
        <v>177.65</v>
      </c>
      <c r="H20" s="73">
        <f t="shared" si="6"/>
        <v>11.175000000000001</v>
      </c>
      <c r="I20" s="93" t="s">
        <v>427</v>
      </c>
      <c r="J20" s="93">
        <v>541.49</v>
      </c>
      <c r="K20" s="93">
        <v>150</v>
      </c>
      <c r="L20" s="92">
        <f t="shared" si="7"/>
        <v>22.35</v>
      </c>
      <c r="M20" s="91">
        <f t="shared" si="8"/>
        <v>127.65</v>
      </c>
      <c r="N20" s="82" t="str">
        <f t="shared" si="9"/>
        <v>No</v>
      </c>
      <c r="O20" s="373"/>
      <c r="P20" s="373"/>
      <c r="Q20" s="259"/>
      <c r="W20" s="60" t="s">
        <v>85</v>
      </c>
      <c r="X20" s="348">
        <v>0</v>
      </c>
      <c r="Y20" s="348">
        <v>0</v>
      </c>
      <c r="Z20" s="348">
        <v>0</v>
      </c>
      <c r="AA20" s="348">
        <v>0</v>
      </c>
      <c r="AB20" s="347">
        <v>0</v>
      </c>
      <c r="AC20" s="60">
        <f t="shared" ref="AC20:AC30" si="10">SUM(X20:AB20)</f>
        <v>0</v>
      </c>
    </row>
    <row r="21" spans="1:34" ht="13.5" thickBot="1">
      <c r="A21" s="423" t="s">
        <v>422</v>
      </c>
      <c r="B21" s="87" t="s">
        <v>7</v>
      </c>
      <c r="C21" s="86" t="s">
        <v>48</v>
      </c>
      <c r="D21" s="85">
        <v>457.755</v>
      </c>
      <c r="E21" s="85">
        <v>400</v>
      </c>
      <c r="F21" s="85">
        <v>200.1122</v>
      </c>
      <c r="G21" s="84">
        <f t="shared" si="5"/>
        <v>199.8878</v>
      </c>
      <c r="H21" s="85">
        <f t="shared" si="6"/>
        <v>50.02805</v>
      </c>
      <c r="I21" s="83" t="s">
        <v>425</v>
      </c>
      <c r="J21" s="83">
        <v>733.18499999999995</v>
      </c>
      <c r="K21" s="83">
        <v>300</v>
      </c>
      <c r="L21" s="82">
        <f t="shared" si="7"/>
        <v>200.1122</v>
      </c>
      <c r="M21" s="81">
        <f t="shared" si="8"/>
        <v>99.887799999999999</v>
      </c>
      <c r="N21" s="202" t="str">
        <f t="shared" si="9"/>
        <v>No</v>
      </c>
      <c r="O21" s="373"/>
      <c r="P21" s="373"/>
      <c r="Q21" s="259"/>
      <c r="W21" s="60" t="s">
        <v>86</v>
      </c>
      <c r="X21" s="348">
        <v>1</v>
      </c>
      <c r="Y21" s="348">
        <v>0</v>
      </c>
      <c r="Z21" s="348">
        <v>0</v>
      </c>
      <c r="AA21" s="348">
        <v>0</v>
      </c>
      <c r="AB21" s="347">
        <v>0</v>
      </c>
      <c r="AC21" s="60">
        <f t="shared" si="10"/>
        <v>1</v>
      </c>
      <c r="AE21" s="371" t="s">
        <v>501</v>
      </c>
      <c r="AF21" s="371" t="s">
        <v>502</v>
      </c>
      <c r="AG21" s="361" t="s">
        <v>500</v>
      </c>
    </row>
    <row r="22" spans="1:34" ht="14.25" customHeight="1" thickBot="1">
      <c r="A22" s="425"/>
      <c r="B22" s="97" t="s">
        <v>424</v>
      </c>
      <c r="C22" s="96" t="s">
        <v>74</v>
      </c>
      <c r="D22" s="110">
        <v>632.29</v>
      </c>
      <c r="E22" s="110">
        <v>600</v>
      </c>
      <c r="F22" s="110">
        <v>416.14780000000002</v>
      </c>
      <c r="G22" s="109">
        <f t="shared" si="5"/>
        <v>183.85219999999998</v>
      </c>
      <c r="H22" s="94">
        <f t="shared" si="6"/>
        <v>69.35796666666667</v>
      </c>
      <c r="I22" s="108" t="s">
        <v>362</v>
      </c>
      <c r="J22" s="108">
        <v>692.19500000000005</v>
      </c>
      <c r="K22" s="108">
        <v>600</v>
      </c>
      <c r="L22" s="107">
        <f t="shared" si="7"/>
        <v>416.14780000000002</v>
      </c>
      <c r="M22" s="102">
        <f t="shared" si="8"/>
        <v>183.85219999999998</v>
      </c>
      <c r="N22" s="82" t="str">
        <f t="shared" si="9"/>
        <v>No</v>
      </c>
      <c r="O22" s="373"/>
      <c r="P22" s="373"/>
      <c r="Q22" s="259"/>
      <c r="W22" s="60" t="s">
        <v>87</v>
      </c>
      <c r="X22" s="348">
        <v>0</v>
      </c>
      <c r="Y22" s="348">
        <v>1</v>
      </c>
      <c r="Z22" s="348">
        <v>0</v>
      </c>
      <c r="AA22" s="348">
        <v>0</v>
      </c>
      <c r="AB22" s="347">
        <v>0</v>
      </c>
      <c r="AC22" s="60">
        <f t="shared" si="10"/>
        <v>1</v>
      </c>
      <c r="AE22" s="61" t="s">
        <v>494</v>
      </c>
      <c r="AF22" s="61">
        <v>100</v>
      </c>
      <c r="AG22" s="62">
        <v>15</v>
      </c>
    </row>
    <row r="23" spans="1:34" ht="14.25" customHeight="1" thickBot="1">
      <c r="A23" s="425"/>
      <c r="B23" s="97" t="s">
        <v>423</v>
      </c>
      <c r="C23" s="96" t="s">
        <v>422</v>
      </c>
      <c r="D23" s="110">
        <v>370.31</v>
      </c>
      <c r="E23" s="110">
        <v>200</v>
      </c>
      <c r="F23" s="110">
        <v>24.103000000000002</v>
      </c>
      <c r="G23" s="109">
        <f t="shared" si="5"/>
        <v>175.89699999999999</v>
      </c>
      <c r="H23" s="94">
        <f t="shared" si="6"/>
        <v>12.051500000000001</v>
      </c>
      <c r="I23" s="108" t="s">
        <v>421</v>
      </c>
      <c r="J23" s="108">
        <v>820.63</v>
      </c>
      <c r="K23" s="108">
        <v>150</v>
      </c>
      <c r="L23" s="107">
        <f t="shared" si="7"/>
        <v>24.103000000000002</v>
      </c>
      <c r="M23" s="102">
        <f t="shared" si="8"/>
        <v>125.89699999999999</v>
      </c>
      <c r="N23" s="82" t="str">
        <f t="shared" si="9"/>
        <v>No</v>
      </c>
      <c r="O23" s="373"/>
      <c r="P23" s="373"/>
      <c r="Q23" s="259"/>
      <c r="R23" s="246"/>
      <c r="S23" s="58"/>
      <c r="W23" s="60" t="s">
        <v>88</v>
      </c>
      <c r="X23" s="348">
        <v>1</v>
      </c>
      <c r="Y23" s="348">
        <v>0</v>
      </c>
      <c r="Z23" s="348">
        <v>0</v>
      </c>
      <c r="AA23" s="348">
        <v>0</v>
      </c>
      <c r="AB23" s="347">
        <v>0</v>
      </c>
      <c r="AC23" s="60">
        <f t="shared" si="10"/>
        <v>1</v>
      </c>
      <c r="AD23" s="373"/>
      <c r="AE23" s="358" t="s">
        <v>495</v>
      </c>
      <c r="AF23" s="358">
        <v>150</v>
      </c>
      <c r="AG23" s="60">
        <v>16.3689</v>
      </c>
    </row>
    <row r="24" spans="1:34" ht="14.25" customHeight="1" thickBot="1">
      <c r="A24" s="425"/>
      <c r="B24" s="97" t="s">
        <v>404</v>
      </c>
      <c r="C24" s="96" t="s">
        <v>420</v>
      </c>
      <c r="D24" s="95">
        <v>530.30999999999995</v>
      </c>
      <c r="E24" s="95">
        <v>200</v>
      </c>
      <c r="F24" s="95">
        <v>22.35</v>
      </c>
      <c r="G24" s="94">
        <f t="shared" si="5"/>
        <v>177.65</v>
      </c>
      <c r="H24" s="74">
        <f t="shared" si="6"/>
        <v>11.175000000000001</v>
      </c>
      <c r="I24" s="93" t="s">
        <v>419</v>
      </c>
      <c r="J24" s="93">
        <v>660.63</v>
      </c>
      <c r="K24" s="93">
        <v>150</v>
      </c>
      <c r="L24" s="92">
        <f t="shared" si="7"/>
        <v>22.35</v>
      </c>
      <c r="M24" s="91">
        <f t="shared" si="8"/>
        <v>127.65</v>
      </c>
      <c r="N24" s="82" t="str">
        <f t="shared" si="9"/>
        <v>No</v>
      </c>
      <c r="O24" s="373"/>
      <c r="P24" s="373"/>
      <c r="R24" s="493" t="s">
        <v>468</v>
      </c>
      <c r="S24" s="494"/>
      <c r="T24" s="375"/>
      <c r="V24" s="373"/>
      <c r="W24" s="60" t="s">
        <v>89</v>
      </c>
      <c r="X24" s="348">
        <v>0</v>
      </c>
      <c r="Y24" s="348">
        <v>0</v>
      </c>
      <c r="Z24" s="348">
        <v>0</v>
      </c>
      <c r="AA24" s="348">
        <v>0</v>
      </c>
      <c r="AB24" s="347">
        <v>0</v>
      </c>
      <c r="AC24" s="60">
        <f t="shared" si="10"/>
        <v>0</v>
      </c>
      <c r="AD24" s="374"/>
      <c r="AE24" s="358" t="s">
        <v>498</v>
      </c>
      <c r="AF24" s="358">
        <v>200</v>
      </c>
      <c r="AG24" s="60">
        <v>16.746700000000001</v>
      </c>
      <c r="AH24" s="373"/>
    </row>
    <row r="25" spans="1:34" ht="13.5" thickBot="1">
      <c r="A25" s="163" t="s">
        <v>418</v>
      </c>
      <c r="B25" s="87" t="s">
        <v>417</v>
      </c>
      <c r="C25" s="162"/>
      <c r="D25" s="85"/>
      <c r="E25" s="85"/>
      <c r="F25" s="85"/>
      <c r="G25" s="84"/>
      <c r="H25" s="184"/>
      <c r="I25" s="83"/>
      <c r="J25" s="83"/>
      <c r="K25" s="83"/>
      <c r="L25" s="82"/>
      <c r="M25" s="101"/>
      <c r="N25" s="82"/>
      <c r="O25" s="261"/>
      <c r="P25" s="261"/>
      <c r="R25" s="90"/>
      <c r="S25" s="372"/>
      <c r="T25" s="100"/>
      <c r="V25" s="373"/>
      <c r="W25" s="60" t="s">
        <v>90</v>
      </c>
      <c r="X25" s="348">
        <v>0</v>
      </c>
      <c r="Y25" s="348">
        <v>0</v>
      </c>
      <c r="Z25" s="348">
        <v>0</v>
      </c>
      <c r="AA25" s="348">
        <v>0</v>
      </c>
      <c r="AB25" s="347">
        <v>0</v>
      </c>
      <c r="AC25" s="60">
        <f t="shared" si="10"/>
        <v>0</v>
      </c>
      <c r="AD25" s="374"/>
      <c r="AE25" s="358" t="s">
        <v>496</v>
      </c>
      <c r="AF25" s="358">
        <v>250</v>
      </c>
      <c r="AG25" s="60">
        <v>16.886600000000001</v>
      </c>
      <c r="AH25" s="373"/>
    </row>
    <row r="26" spans="1:34" ht="15" customHeight="1" thickBot="1">
      <c r="A26" s="431" t="s">
        <v>416</v>
      </c>
      <c r="B26" s="160" t="s">
        <v>14</v>
      </c>
      <c r="C26" s="86" t="s">
        <v>415</v>
      </c>
      <c r="D26" s="85">
        <v>391.72</v>
      </c>
      <c r="E26" s="84">
        <v>800</v>
      </c>
      <c r="F26" s="85">
        <v>664.51419999999996</v>
      </c>
      <c r="G26" s="84">
        <f t="shared" ref="G26:G56" si="11">E26-F26</f>
        <v>135.48580000000004</v>
      </c>
      <c r="H26" s="84">
        <f t="shared" ref="H26:H56" si="12">F26/E26*100</f>
        <v>83.064274999999995</v>
      </c>
      <c r="I26" s="83" t="s">
        <v>414</v>
      </c>
      <c r="J26" s="83">
        <v>799.22</v>
      </c>
      <c r="K26" s="83">
        <v>600</v>
      </c>
      <c r="L26" s="82">
        <f t="shared" ref="L26:L56" si="13">F26</f>
        <v>664.51419999999996</v>
      </c>
      <c r="M26" s="127">
        <f t="shared" ref="M26:M56" si="14">K26-L26</f>
        <v>-64.51419999999996</v>
      </c>
      <c r="N26" s="223" t="str">
        <f t="shared" ref="N26:N56" si="15">IF(M26&gt;=0,"No","Yes")</f>
        <v>Yes</v>
      </c>
      <c r="O26" s="498" t="s">
        <v>14</v>
      </c>
      <c r="P26" s="496">
        <v>40</v>
      </c>
      <c r="R26" s="139" t="s">
        <v>397</v>
      </c>
      <c r="S26" s="138" t="s">
        <v>396</v>
      </c>
      <c r="T26" s="137" t="s">
        <v>395</v>
      </c>
      <c r="V26" s="374"/>
      <c r="W26" s="60" t="s">
        <v>91</v>
      </c>
      <c r="X26" s="348">
        <v>0</v>
      </c>
      <c r="Y26" s="348">
        <v>0</v>
      </c>
      <c r="Z26" s="347">
        <v>0</v>
      </c>
      <c r="AA26" s="347">
        <v>0</v>
      </c>
      <c r="AB26" s="347">
        <v>0</v>
      </c>
      <c r="AC26" s="60">
        <f t="shared" si="10"/>
        <v>0</v>
      </c>
      <c r="AD26" s="373"/>
      <c r="AE26" s="359" t="s">
        <v>497</v>
      </c>
      <c r="AF26" s="359">
        <v>400</v>
      </c>
      <c r="AG26" s="341">
        <v>17</v>
      </c>
      <c r="AH26" s="373"/>
    </row>
    <row r="27" spans="1:34" ht="14.25" customHeight="1" thickBot="1">
      <c r="A27" s="432"/>
      <c r="B27" s="76" t="s">
        <v>361</v>
      </c>
      <c r="C27" s="75" t="s">
        <v>55</v>
      </c>
      <c r="D27" s="157">
        <v>566.26</v>
      </c>
      <c r="E27" s="157">
        <v>600</v>
      </c>
      <c r="F27" s="157">
        <v>424.66829999999999</v>
      </c>
      <c r="G27" s="156">
        <f t="shared" si="11"/>
        <v>175.33170000000001</v>
      </c>
      <c r="H27" s="74">
        <f t="shared" si="12"/>
        <v>70.778050000000007</v>
      </c>
      <c r="I27" s="155" t="s">
        <v>413</v>
      </c>
      <c r="J27" s="155">
        <v>973.76</v>
      </c>
      <c r="K27" s="155">
        <v>600</v>
      </c>
      <c r="L27" s="71">
        <f t="shared" si="13"/>
        <v>424.66829999999999</v>
      </c>
      <c r="M27" s="241">
        <f t="shared" si="14"/>
        <v>175.33170000000001</v>
      </c>
      <c r="N27" s="202" t="str">
        <f t="shared" si="15"/>
        <v>No</v>
      </c>
      <c r="O27" s="499"/>
      <c r="P27" s="497"/>
      <c r="R27" s="134" t="s">
        <v>14</v>
      </c>
      <c r="S27" s="133">
        <v>40</v>
      </c>
      <c r="T27" s="100">
        <f>(S27/200)*100</f>
        <v>20</v>
      </c>
      <c r="V27" s="373"/>
      <c r="W27" s="60" t="s">
        <v>92</v>
      </c>
      <c r="X27" s="347">
        <v>0</v>
      </c>
      <c r="Y27" s="347">
        <v>0</v>
      </c>
      <c r="Z27" s="347">
        <v>0</v>
      </c>
      <c r="AA27" s="347">
        <v>0</v>
      </c>
      <c r="AB27" s="347">
        <v>0</v>
      </c>
      <c r="AC27" s="60">
        <f t="shared" si="10"/>
        <v>0</v>
      </c>
      <c r="AD27" s="373"/>
      <c r="AE27" s="373"/>
      <c r="AF27" s="373"/>
      <c r="AH27" s="373"/>
    </row>
    <row r="28" spans="1:34" ht="15" customHeight="1" thickBot="1">
      <c r="A28" s="425" t="s">
        <v>412</v>
      </c>
      <c r="B28" s="63" t="s">
        <v>6</v>
      </c>
      <c r="C28" s="117" t="s">
        <v>47</v>
      </c>
      <c r="D28" s="95">
        <v>341.46499999999997</v>
      </c>
      <c r="E28" s="94">
        <v>600</v>
      </c>
      <c r="F28" s="95">
        <v>414.50749999999999</v>
      </c>
      <c r="G28" s="94">
        <f t="shared" si="11"/>
        <v>185.49250000000001</v>
      </c>
      <c r="H28" s="84">
        <f t="shared" si="12"/>
        <v>69.084583333333327</v>
      </c>
      <c r="I28" s="93" t="s">
        <v>411</v>
      </c>
      <c r="J28" s="93">
        <v>849.47500000000002</v>
      </c>
      <c r="K28" s="93">
        <v>450</v>
      </c>
      <c r="L28" s="92">
        <f t="shared" si="13"/>
        <v>414.50749999999999</v>
      </c>
      <c r="M28" s="143">
        <f t="shared" si="14"/>
        <v>35.492500000000007</v>
      </c>
      <c r="N28" s="202" t="str">
        <f t="shared" si="15"/>
        <v>No</v>
      </c>
      <c r="O28" s="498" t="s">
        <v>12</v>
      </c>
      <c r="P28" s="501">
        <v>12.5</v>
      </c>
      <c r="R28" s="134" t="s">
        <v>12</v>
      </c>
      <c r="S28" s="133">
        <v>12.5</v>
      </c>
      <c r="T28" s="233">
        <f>(S28/150)*100</f>
        <v>8.3333333333333321</v>
      </c>
      <c r="V28" s="373"/>
      <c r="W28" s="60" t="s">
        <v>93</v>
      </c>
      <c r="X28" s="347">
        <v>0</v>
      </c>
      <c r="Y28" s="348">
        <v>1</v>
      </c>
      <c r="Z28" s="347">
        <v>0</v>
      </c>
      <c r="AA28" s="347">
        <v>0</v>
      </c>
      <c r="AB28" s="347">
        <v>0</v>
      </c>
      <c r="AC28" s="60">
        <f t="shared" si="10"/>
        <v>1</v>
      </c>
      <c r="AD28" s="373"/>
      <c r="AE28" s="373"/>
      <c r="AF28" s="373"/>
      <c r="AH28" s="373"/>
    </row>
    <row r="29" spans="1:34" ht="14.25" customHeight="1" thickBot="1">
      <c r="A29" s="425"/>
      <c r="B29" s="63" t="s">
        <v>410</v>
      </c>
      <c r="C29" s="117" t="s">
        <v>393</v>
      </c>
      <c r="D29" s="95">
        <v>894.93</v>
      </c>
      <c r="E29" s="94">
        <v>300</v>
      </c>
      <c r="F29" s="95">
        <v>185.4342</v>
      </c>
      <c r="G29" s="94">
        <f t="shared" si="11"/>
        <v>114.5658</v>
      </c>
      <c r="H29" s="94">
        <f t="shared" si="12"/>
        <v>61.811400000000006</v>
      </c>
      <c r="I29" s="93" t="s">
        <v>392</v>
      </c>
      <c r="J29" s="93">
        <v>975.03499999999997</v>
      </c>
      <c r="K29" s="93">
        <v>300</v>
      </c>
      <c r="L29" s="92">
        <f t="shared" si="13"/>
        <v>185.4342</v>
      </c>
      <c r="M29" s="91">
        <f t="shared" si="14"/>
        <v>114.5658</v>
      </c>
      <c r="N29" s="202" t="str">
        <f t="shared" si="15"/>
        <v>No</v>
      </c>
      <c r="O29" s="500"/>
      <c r="P29" s="502"/>
      <c r="R29" s="230" t="s">
        <v>19</v>
      </c>
      <c r="S29" s="229">
        <v>135</v>
      </c>
      <c r="T29" s="89"/>
      <c r="V29" s="373"/>
      <c r="W29" s="60" t="s">
        <v>94</v>
      </c>
      <c r="X29" s="347">
        <v>0</v>
      </c>
      <c r="Y29" s="348">
        <v>1</v>
      </c>
      <c r="Z29" s="347">
        <v>0</v>
      </c>
      <c r="AA29" s="347">
        <v>0</v>
      </c>
      <c r="AB29" s="347">
        <v>0</v>
      </c>
      <c r="AC29" s="60">
        <f t="shared" si="10"/>
        <v>1</v>
      </c>
      <c r="AD29" s="18"/>
      <c r="AF29" s="373"/>
      <c r="AH29" s="373"/>
    </row>
    <row r="30" spans="1:34" ht="14.25" customHeight="1" thickBot="1">
      <c r="A30" s="425"/>
      <c r="B30" s="97" t="s">
        <v>408</v>
      </c>
      <c r="C30" s="96" t="s">
        <v>385</v>
      </c>
      <c r="D30" s="110">
        <v>839.23</v>
      </c>
      <c r="E30" s="110">
        <v>300</v>
      </c>
      <c r="F30" s="110">
        <v>213.84829999999999</v>
      </c>
      <c r="G30" s="109">
        <f t="shared" si="11"/>
        <v>86.151700000000005</v>
      </c>
      <c r="H30" s="95">
        <f t="shared" si="12"/>
        <v>71.28276666666666</v>
      </c>
      <c r="I30" s="108" t="s">
        <v>407</v>
      </c>
      <c r="J30" s="108">
        <v>1347.24</v>
      </c>
      <c r="K30" s="108">
        <v>200</v>
      </c>
      <c r="L30" s="107">
        <f t="shared" si="13"/>
        <v>213.84829999999999</v>
      </c>
      <c r="M30" s="238">
        <f t="shared" si="14"/>
        <v>-13.848299999999995</v>
      </c>
      <c r="N30" s="223" t="str">
        <f t="shared" si="15"/>
        <v>Yes</v>
      </c>
      <c r="O30" s="500"/>
      <c r="P30" s="502"/>
      <c r="R30" s="5" t="s">
        <v>20</v>
      </c>
      <c r="S30" s="5">
        <v>105</v>
      </c>
      <c r="V30" s="18"/>
      <c r="W30" s="341" t="s">
        <v>493</v>
      </c>
      <c r="X30" s="349">
        <v>0</v>
      </c>
      <c r="Y30" s="349">
        <v>0</v>
      </c>
      <c r="Z30" s="349">
        <v>0</v>
      </c>
      <c r="AA30" s="349">
        <v>0</v>
      </c>
      <c r="AB30" s="349">
        <v>0</v>
      </c>
      <c r="AC30" s="341">
        <f t="shared" si="10"/>
        <v>0</v>
      </c>
      <c r="AD30" s="373"/>
      <c r="AF30" s="373"/>
      <c r="AH30" s="373"/>
    </row>
    <row r="31" spans="1:34" ht="14.25" customHeight="1" thickBot="1">
      <c r="A31" s="425"/>
      <c r="B31" s="97" t="s">
        <v>406</v>
      </c>
      <c r="C31" s="96" t="s">
        <v>52</v>
      </c>
      <c r="D31" s="95">
        <v>428.91</v>
      </c>
      <c r="E31" s="94">
        <v>400</v>
      </c>
      <c r="F31" s="95">
        <v>320.7817</v>
      </c>
      <c r="G31" s="94">
        <f t="shared" si="11"/>
        <v>79.218299999999999</v>
      </c>
      <c r="H31" s="94">
        <f t="shared" si="12"/>
        <v>80.195425</v>
      </c>
      <c r="I31" s="93" t="s">
        <v>405</v>
      </c>
      <c r="J31" s="93">
        <v>762.03</v>
      </c>
      <c r="K31" s="93">
        <v>300</v>
      </c>
      <c r="L31" s="92">
        <f t="shared" si="13"/>
        <v>320.7817</v>
      </c>
      <c r="M31" s="148">
        <f t="shared" si="14"/>
        <v>-20.781700000000001</v>
      </c>
      <c r="N31" s="223" t="str">
        <f t="shared" si="15"/>
        <v>Yes</v>
      </c>
      <c r="O31" s="500"/>
      <c r="P31" s="502"/>
      <c r="R31" s="165" t="s">
        <v>374</v>
      </c>
      <c r="S31" s="265">
        <f>SUM(S27:S30)</f>
        <v>292.5</v>
      </c>
      <c r="T31" s="372"/>
      <c r="U31" s="372"/>
      <c r="V31" s="18"/>
      <c r="W31" s="354" t="s">
        <v>486</v>
      </c>
      <c r="X31" s="352">
        <f t="shared" ref="X31:AC31" si="16">SUM(X19:X30)</f>
        <v>2</v>
      </c>
      <c r="Y31" s="352">
        <f t="shared" si="16"/>
        <v>3</v>
      </c>
      <c r="Z31" s="352">
        <f t="shared" si="16"/>
        <v>0</v>
      </c>
      <c r="AA31" s="352">
        <f t="shared" si="16"/>
        <v>0</v>
      </c>
      <c r="AB31" s="352">
        <f t="shared" si="16"/>
        <v>0</v>
      </c>
      <c r="AC31" s="357">
        <f t="shared" si="16"/>
        <v>5</v>
      </c>
      <c r="AD31" s="373"/>
      <c r="AF31" s="373"/>
      <c r="AH31" s="373"/>
    </row>
    <row r="32" spans="1:34" ht="14.25" customHeight="1" thickBot="1">
      <c r="A32" s="425"/>
      <c r="B32" s="97" t="s">
        <v>403</v>
      </c>
      <c r="C32" s="96" t="s">
        <v>56</v>
      </c>
      <c r="D32" s="95">
        <v>268.91000000000003</v>
      </c>
      <c r="E32" s="95">
        <v>500</v>
      </c>
      <c r="F32" s="95">
        <v>277.57420000000002</v>
      </c>
      <c r="G32" s="94">
        <f t="shared" si="11"/>
        <v>222.42579999999998</v>
      </c>
      <c r="H32" s="74">
        <f t="shared" si="12"/>
        <v>55.51484</v>
      </c>
      <c r="I32" s="93" t="s">
        <v>402</v>
      </c>
      <c r="J32" s="93">
        <v>922.03</v>
      </c>
      <c r="K32" s="93">
        <v>300</v>
      </c>
      <c r="L32" s="107">
        <f t="shared" si="13"/>
        <v>277.57420000000002</v>
      </c>
      <c r="M32" s="143">
        <f t="shared" si="14"/>
        <v>22.425799999999981</v>
      </c>
      <c r="N32" s="202" t="str">
        <f t="shared" si="15"/>
        <v>No</v>
      </c>
      <c r="O32" s="499"/>
      <c r="P32" s="503"/>
      <c r="R32" s="264" t="s">
        <v>368</v>
      </c>
      <c r="S32" s="263">
        <f>S31/9100.11497</f>
        <v>3.2142451053011258E-2</v>
      </c>
      <c r="T32" s="372"/>
      <c r="U32" s="372"/>
      <c r="W32" s="354" t="s">
        <v>500</v>
      </c>
      <c r="X32" s="355">
        <f>PRODUCT(X31*AG22)</f>
        <v>30</v>
      </c>
      <c r="Y32" s="355">
        <f>PRODUCT(Y31*AG23)</f>
        <v>49.106700000000004</v>
      </c>
      <c r="Z32" s="355">
        <f>PRODUCT(Z31*AG24)</f>
        <v>0</v>
      </c>
      <c r="AA32" s="355">
        <f>PRODUCT(AA31*AG25)</f>
        <v>0</v>
      </c>
      <c r="AB32" s="355">
        <f>PRODUCT(AB31*AG26)</f>
        <v>0</v>
      </c>
      <c r="AC32" s="354">
        <f>SUM(X32:AB32)</f>
        <v>79.106700000000004</v>
      </c>
      <c r="AD32" s="373"/>
      <c r="AF32" s="373"/>
    </row>
    <row r="33" spans="1:32" ht="13.5" thickBot="1">
      <c r="A33" s="423" t="s">
        <v>389</v>
      </c>
      <c r="B33" s="87" t="s">
        <v>400</v>
      </c>
      <c r="C33" s="86" t="s">
        <v>399</v>
      </c>
      <c r="D33" s="85">
        <v>774.56</v>
      </c>
      <c r="E33" s="85">
        <v>750</v>
      </c>
      <c r="F33" s="85">
        <v>593.39</v>
      </c>
      <c r="G33" s="84">
        <f t="shared" si="11"/>
        <v>156.61000000000001</v>
      </c>
      <c r="H33" s="85">
        <f t="shared" si="12"/>
        <v>79.118666666666655</v>
      </c>
      <c r="I33" s="83" t="s">
        <v>398</v>
      </c>
      <c r="J33" s="83">
        <v>778.62</v>
      </c>
      <c r="K33" s="83">
        <v>750</v>
      </c>
      <c r="L33" s="82">
        <f t="shared" si="13"/>
        <v>593.39</v>
      </c>
      <c r="M33" s="205">
        <f t="shared" si="14"/>
        <v>156.61000000000001</v>
      </c>
      <c r="N33" s="202" t="str">
        <f t="shared" si="15"/>
        <v>No</v>
      </c>
      <c r="O33" s="244"/>
      <c r="P33" s="244"/>
      <c r="Q33" s="259"/>
      <c r="R33" s="262"/>
      <c r="S33" s="262"/>
      <c r="T33" s="136"/>
      <c r="W33" s="354" t="s">
        <v>503</v>
      </c>
      <c r="X33" s="355">
        <f>X31*AF22</f>
        <v>200</v>
      </c>
      <c r="Y33" s="355">
        <f>Y31*AF23</f>
        <v>450</v>
      </c>
      <c r="Z33" s="355">
        <f>Z31*AF24</f>
        <v>0</v>
      </c>
      <c r="AA33" s="355">
        <f>AA31*AF25</f>
        <v>0</v>
      </c>
      <c r="AB33" s="355">
        <f>AB31*AF26</f>
        <v>0</v>
      </c>
      <c r="AC33" s="354">
        <f>SUM(X33:AB33)</f>
        <v>650</v>
      </c>
      <c r="AD33" s="373"/>
      <c r="AF33" s="373"/>
    </row>
    <row r="34" spans="1:32" ht="14.25" customHeight="1" thickBot="1">
      <c r="A34" s="425"/>
      <c r="B34" s="97" t="s">
        <v>394</v>
      </c>
      <c r="C34" s="96" t="s">
        <v>393</v>
      </c>
      <c r="D34" s="110">
        <v>894.93</v>
      </c>
      <c r="E34" s="109">
        <v>300</v>
      </c>
      <c r="F34" s="110">
        <v>185.4342</v>
      </c>
      <c r="G34" s="109">
        <f t="shared" si="11"/>
        <v>114.5658</v>
      </c>
      <c r="H34" s="94">
        <f t="shared" si="12"/>
        <v>61.811400000000006</v>
      </c>
      <c r="I34" s="108" t="s">
        <v>392</v>
      </c>
      <c r="J34" s="108">
        <v>975.03499999999997</v>
      </c>
      <c r="K34" s="108">
        <v>300</v>
      </c>
      <c r="L34" s="107">
        <f t="shared" si="13"/>
        <v>185.4342</v>
      </c>
      <c r="M34" s="102">
        <f t="shared" si="14"/>
        <v>114.5658</v>
      </c>
      <c r="N34" s="202" t="str">
        <f t="shared" si="15"/>
        <v>No</v>
      </c>
      <c r="O34" s="373"/>
      <c r="P34" s="373"/>
      <c r="Q34" s="259"/>
      <c r="R34" s="136"/>
      <c r="S34" s="136"/>
      <c r="T34" s="136"/>
    </row>
    <row r="35" spans="1:32" ht="14.25" customHeight="1" thickBot="1">
      <c r="A35" s="425"/>
      <c r="B35" s="97" t="s">
        <v>390</v>
      </c>
      <c r="C35" s="96" t="s">
        <v>389</v>
      </c>
      <c r="D35" s="95">
        <v>553.46500000000003</v>
      </c>
      <c r="E35" s="94">
        <v>600</v>
      </c>
      <c r="F35" s="95">
        <v>491.47570000000002</v>
      </c>
      <c r="G35" s="94">
        <f t="shared" si="11"/>
        <v>108.52429999999998</v>
      </c>
      <c r="H35" s="73">
        <f t="shared" si="12"/>
        <v>81.912616666666665</v>
      </c>
      <c r="I35" s="93" t="s">
        <v>388</v>
      </c>
      <c r="J35" s="93">
        <v>660.12</v>
      </c>
      <c r="K35" s="93">
        <v>600</v>
      </c>
      <c r="L35" s="92">
        <f t="shared" si="13"/>
        <v>491.47570000000002</v>
      </c>
      <c r="M35" s="214">
        <f t="shared" si="14"/>
        <v>108.52429999999998</v>
      </c>
      <c r="N35" s="202" t="str">
        <f t="shared" si="15"/>
        <v>No</v>
      </c>
      <c r="O35" s="373"/>
      <c r="P35" s="373"/>
      <c r="Q35" s="259"/>
      <c r="R35" s="262"/>
      <c r="S35" s="136"/>
      <c r="T35" s="136"/>
      <c r="U35" s="372"/>
      <c r="AD35" s="462"/>
      <c r="AE35" s="462"/>
      <c r="AF35" s="462"/>
    </row>
    <row r="36" spans="1:32" ht="13.5" thickBot="1">
      <c r="A36" s="423" t="s">
        <v>382</v>
      </c>
      <c r="B36" s="87" t="s">
        <v>386</v>
      </c>
      <c r="C36" s="86" t="s">
        <v>385</v>
      </c>
      <c r="D36" s="85">
        <v>839.23</v>
      </c>
      <c r="E36" s="84">
        <v>300</v>
      </c>
      <c r="F36" s="85">
        <v>213.84829999999999</v>
      </c>
      <c r="G36" s="84">
        <f t="shared" si="11"/>
        <v>86.151700000000005</v>
      </c>
      <c r="H36" s="85">
        <f t="shared" si="12"/>
        <v>71.28276666666666</v>
      </c>
      <c r="I36" s="83" t="s">
        <v>384</v>
      </c>
      <c r="J36" s="83">
        <v>844.89</v>
      </c>
      <c r="K36" s="83">
        <v>300</v>
      </c>
      <c r="L36" s="82">
        <f t="shared" si="13"/>
        <v>213.84829999999999</v>
      </c>
      <c r="M36" s="101">
        <f t="shared" si="14"/>
        <v>86.151700000000005</v>
      </c>
      <c r="N36" s="202" t="str">
        <f t="shared" si="15"/>
        <v>No</v>
      </c>
      <c r="O36" s="373"/>
      <c r="P36" s="373"/>
      <c r="Q36" s="259"/>
      <c r="AD36" s="373"/>
      <c r="AE36" s="373"/>
      <c r="AF36" s="373"/>
    </row>
    <row r="37" spans="1:32" ht="14.25" customHeight="1" thickBot="1">
      <c r="A37" s="425"/>
      <c r="B37" s="97" t="s">
        <v>383</v>
      </c>
      <c r="C37" s="96" t="s">
        <v>382</v>
      </c>
      <c r="D37" s="95">
        <v>497.76499999999999</v>
      </c>
      <c r="E37" s="95">
        <v>1400</v>
      </c>
      <c r="F37" s="95">
        <v>1151.328</v>
      </c>
      <c r="G37" s="94">
        <f t="shared" si="11"/>
        <v>248.67200000000003</v>
      </c>
      <c r="H37" s="73">
        <f t="shared" si="12"/>
        <v>82.237714285714276</v>
      </c>
      <c r="I37" s="93" t="s">
        <v>381</v>
      </c>
      <c r="J37" s="93">
        <v>503.42500000000001</v>
      </c>
      <c r="K37" s="93">
        <v>1500</v>
      </c>
      <c r="L37" s="92">
        <f t="shared" si="13"/>
        <v>1151.328</v>
      </c>
      <c r="M37" s="91">
        <f t="shared" si="14"/>
        <v>348.67200000000003</v>
      </c>
      <c r="N37" s="202" t="str">
        <f t="shared" si="15"/>
        <v>No</v>
      </c>
      <c r="O37" s="261"/>
      <c r="P37" s="261"/>
      <c r="Q37" s="259"/>
      <c r="AD37" s="373"/>
      <c r="AE37" s="373"/>
      <c r="AF37" s="373"/>
    </row>
    <row r="38" spans="1:32" ht="13.5" thickBot="1">
      <c r="A38" s="369" t="s">
        <v>379</v>
      </c>
      <c r="B38" s="87" t="s">
        <v>380</v>
      </c>
      <c r="C38" s="86" t="s">
        <v>379</v>
      </c>
      <c r="D38" s="85">
        <v>285.27999999999997</v>
      </c>
      <c r="E38" s="85">
        <v>1000</v>
      </c>
      <c r="F38" s="85">
        <v>779.52329999999995</v>
      </c>
      <c r="G38" s="84">
        <f t="shared" si="11"/>
        <v>220.47670000000005</v>
      </c>
      <c r="H38" s="184">
        <f t="shared" si="12"/>
        <v>77.952329999999989</v>
      </c>
      <c r="I38" s="83" t="s">
        <v>378</v>
      </c>
      <c r="J38" s="83">
        <v>539.80499999999995</v>
      </c>
      <c r="K38" s="83">
        <v>600</v>
      </c>
      <c r="L38" s="82">
        <f t="shared" si="13"/>
        <v>779.52329999999995</v>
      </c>
      <c r="M38" s="127">
        <f t="shared" si="14"/>
        <v>-179.52329999999995</v>
      </c>
      <c r="N38" s="223" t="str">
        <f t="shared" si="15"/>
        <v>Yes</v>
      </c>
      <c r="O38" s="225" t="s">
        <v>19</v>
      </c>
      <c r="P38" s="224">
        <v>135</v>
      </c>
      <c r="AD38" s="373"/>
      <c r="AE38" s="373"/>
      <c r="AF38" s="373"/>
    </row>
    <row r="39" spans="1:32" ht="13.5" thickBot="1">
      <c r="A39" s="423" t="s">
        <v>60</v>
      </c>
      <c r="B39" s="87" t="s">
        <v>373</v>
      </c>
      <c r="C39" s="86" t="s">
        <v>372</v>
      </c>
      <c r="D39" s="85">
        <v>239.47</v>
      </c>
      <c r="E39" s="84">
        <v>1250</v>
      </c>
      <c r="F39" s="85">
        <v>886.15449999999998</v>
      </c>
      <c r="G39" s="84">
        <f t="shared" si="11"/>
        <v>363.84550000000002</v>
      </c>
      <c r="H39" s="85">
        <f t="shared" si="12"/>
        <v>70.892359999999996</v>
      </c>
      <c r="I39" s="83" t="s">
        <v>371</v>
      </c>
      <c r="J39" s="83">
        <v>585.61500000000001</v>
      </c>
      <c r="K39" s="83">
        <v>750</v>
      </c>
      <c r="L39" s="82">
        <f t="shared" si="13"/>
        <v>886.15449999999998</v>
      </c>
      <c r="M39" s="127">
        <f t="shared" si="14"/>
        <v>-136.15449999999998</v>
      </c>
      <c r="N39" s="223" t="str">
        <f t="shared" si="15"/>
        <v>Yes</v>
      </c>
      <c r="O39" s="222" t="s">
        <v>20</v>
      </c>
      <c r="P39" s="221">
        <v>105</v>
      </c>
      <c r="AD39" s="373"/>
      <c r="AE39" s="373"/>
      <c r="AF39" s="373"/>
    </row>
    <row r="40" spans="1:32" ht="14.25" customHeight="1" thickBot="1">
      <c r="A40" s="424"/>
      <c r="B40" s="76" t="s">
        <v>367</v>
      </c>
      <c r="C40" s="75" t="s">
        <v>61</v>
      </c>
      <c r="D40" s="74">
        <v>381.34</v>
      </c>
      <c r="E40" s="74">
        <v>400</v>
      </c>
      <c r="F40" s="74">
        <v>233.80699999999999</v>
      </c>
      <c r="G40" s="73">
        <f t="shared" si="11"/>
        <v>166.19300000000001</v>
      </c>
      <c r="H40" s="73">
        <f t="shared" si="12"/>
        <v>58.451750000000004</v>
      </c>
      <c r="I40" s="72" t="s">
        <v>329</v>
      </c>
      <c r="J40" s="72">
        <v>673.16499999999996</v>
      </c>
      <c r="K40" s="72">
        <v>300</v>
      </c>
      <c r="L40" s="122">
        <f t="shared" si="13"/>
        <v>233.80699999999999</v>
      </c>
      <c r="M40" s="121">
        <f t="shared" si="14"/>
        <v>66.193000000000012</v>
      </c>
      <c r="N40" s="202" t="str">
        <f t="shared" si="15"/>
        <v>No</v>
      </c>
      <c r="O40" s="220"/>
      <c r="P40" s="219"/>
      <c r="AD40" s="373"/>
      <c r="AE40" s="373"/>
      <c r="AF40" s="373"/>
    </row>
    <row r="41" spans="1:32" ht="13.5" thickBot="1">
      <c r="A41" s="425" t="s">
        <v>364</v>
      </c>
      <c r="B41" s="63" t="s">
        <v>363</v>
      </c>
      <c r="C41" s="117" t="s">
        <v>74</v>
      </c>
      <c r="D41" s="95">
        <v>632.29499999999996</v>
      </c>
      <c r="E41" s="95">
        <v>600</v>
      </c>
      <c r="F41" s="95">
        <v>416.14780000000002</v>
      </c>
      <c r="G41" s="94">
        <f t="shared" si="11"/>
        <v>183.85219999999998</v>
      </c>
      <c r="H41" s="85">
        <f t="shared" si="12"/>
        <v>69.35796666666667</v>
      </c>
      <c r="I41" s="93" t="s">
        <v>362</v>
      </c>
      <c r="J41" s="93">
        <v>692.19500000000005</v>
      </c>
      <c r="K41" s="93">
        <v>600</v>
      </c>
      <c r="L41" s="92">
        <f t="shared" si="13"/>
        <v>416.14780000000002</v>
      </c>
      <c r="M41" s="218">
        <f t="shared" si="14"/>
        <v>183.85219999999998</v>
      </c>
      <c r="N41" s="202" t="str">
        <f t="shared" si="15"/>
        <v>No</v>
      </c>
      <c r="O41" s="244"/>
      <c r="P41" s="244"/>
      <c r="AD41" s="373"/>
      <c r="AE41" s="373"/>
      <c r="AF41" s="373"/>
    </row>
    <row r="42" spans="1:32" ht="14.25" customHeight="1" thickBot="1">
      <c r="A42" s="425"/>
      <c r="B42" s="97" t="s">
        <v>361</v>
      </c>
      <c r="C42" s="96" t="s">
        <v>55</v>
      </c>
      <c r="D42" s="110">
        <v>566.26</v>
      </c>
      <c r="E42" s="110">
        <v>600</v>
      </c>
      <c r="F42" s="110">
        <v>424.66829999999999</v>
      </c>
      <c r="G42" s="109">
        <f t="shared" si="11"/>
        <v>175.33170000000001</v>
      </c>
      <c r="H42" s="94">
        <f t="shared" si="12"/>
        <v>70.778050000000007</v>
      </c>
      <c r="I42" s="108" t="s">
        <v>360</v>
      </c>
      <c r="J42" s="108">
        <v>1033.6600000000001</v>
      </c>
      <c r="K42" s="108">
        <v>600</v>
      </c>
      <c r="L42" s="107">
        <f t="shared" si="13"/>
        <v>424.66829999999999</v>
      </c>
      <c r="M42" s="111">
        <f t="shared" si="14"/>
        <v>175.33170000000001</v>
      </c>
      <c r="N42" s="202" t="str">
        <f t="shared" si="15"/>
        <v>No</v>
      </c>
      <c r="O42" s="373"/>
      <c r="P42" s="373"/>
      <c r="Q42" s="259"/>
      <c r="AD42" s="373"/>
      <c r="AE42" s="373"/>
      <c r="AF42" s="373"/>
    </row>
    <row r="43" spans="1:32" ht="14.25" customHeight="1" thickBot="1">
      <c r="A43" s="425"/>
      <c r="B43" s="97" t="s">
        <v>359</v>
      </c>
      <c r="C43" s="96" t="s">
        <v>62</v>
      </c>
      <c r="D43" s="95">
        <v>174.54</v>
      </c>
      <c r="E43" s="95">
        <v>250</v>
      </c>
      <c r="F43" s="95">
        <v>80.336669999999998</v>
      </c>
      <c r="G43" s="94">
        <f t="shared" si="11"/>
        <v>169.66333</v>
      </c>
      <c r="H43" s="73">
        <f t="shared" si="12"/>
        <v>32.134667999999998</v>
      </c>
      <c r="I43" s="93" t="s">
        <v>358</v>
      </c>
      <c r="J43" s="93">
        <v>811.21</v>
      </c>
      <c r="K43" s="93">
        <v>150</v>
      </c>
      <c r="L43" s="107">
        <f t="shared" si="13"/>
        <v>80.336669999999998</v>
      </c>
      <c r="M43" s="208">
        <f t="shared" si="14"/>
        <v>69.663330000000002</v>
      </c>
      <c r="N43" s="202" t="str">
        <f t="shared" si="15"/>
        <v>No</v>
      </c>
      <c r="O43" s="373"/>
      <c r="P43" s="373"/>
      <c r="Q43" s="259"/>
      <c r="AD43" s="373"/>
      <c r="AE43" s="373"/>
      <c r="AF43" s="373"/>
    </row>
    <row r="44" spans="1:32" ht="13.5" thickBot="1">
      <c r="A44" s="369" t="s">
        <v>356</v>
      </c>
      <c r="B44" s="87" t="s">
        <v>357</v>
      </c>
      <c r="C44" s="86" t="s">
        <v>356</v>
      </c>
      <c r="D44" s="85">
        <v>517.28</v>
      </c>
      <c r="E44" s="85">
        <v>200</v>
      </c>
      <c r="F44" s="85">
        <v>67.241829999999993</v>
      </c>
      <c r="G44" s="84">
        <f t="shared" si="11"/>
        <v>132.75817000000001</v>
      </c>
      <c r="H44" s="184">
        <f t="shared" si="12"/>
        <v>33.620914999999997</v>
      </c>
      <c r="I44" s="83" t="s">
        <v>355</v>
      </c>
      <c r="J44" s="83">
        <v>607.995</v>
      </c>
      <c r="K44" s="83">
        <v>150</v>
      </c>
      <c r="L44" s="82">
        <f t="shared" si="13"/>
        <v>67.241829999999993</v>
      </c>
      <c r="M44" s="101">
        <f t="shared" si="14"/>
        <v>82.758170000000007</v>
      </c>
      <c r="N44" s="202" t="str">
        <f t="shared" si="15"/>
        <v>No</v>
      </c>
      <c r="O44" s="373"/>
      <c r="P44" s="373"/>
      <c r="Q44" s="259"/>
      <c r="AD44" s="373"/>
      <c r="AE44" s="373"/>
      <c r="AF44" s="373"/>
    </row>
    <row r="45" spans="1:32" ht="13.5" thickBot="1">
      <c r="A45" s="423" t="s">
        <v>350</v>
      </c>
      <c r="B45" s="87" t="s">
        <v>354</v>
      </c>
      <c r="C45" s="86" t="s">
        <v>343</v>
      </c>
      <c r="D45" s="85">
        <v>592.98500000000001</v>
      </c>
      <c r="E45" s="85">
        <v>300</v>
      </c>
      <c r="F45" s="85">
        <v>175.91919999999999</v>
      </c>
      <c r="G45" s="84">
        <f t="shared" si="11"/>
        <v>124.08080000000001</v>
      </c>
      <c r="H45" s="85">
        <f t="shared" si="12"/>
        <v>58.639733333333332</v>
      </c>
      <c r="I45" s="83" t="s">
        <v>353</v>
      </c>
      <c r="J45" s="83">
        <v>1051.23</v>
      </c>
      <c r="K45" s="83">
        <v>300</v>
      </c>
      <c r="L45" s="82">
        <f t="shared" si="13"/>
        <v>175.91919999999999</v>
      </c>
      <c r="M45" s="81">
        <f t="shared" si="14"/>
        <v>124.08080000000001</v>
      </c>
      <c r="N45" s="202" t="str">
        <f t="shared" si="15"/>
        <v>No</v>
      </c>
      <c r="O45" s="373"/>
      <c r="P45" s="373"/>
      <c r="Q45" s="259"/>
      <c r="AD45" s="373"/>
      <c r="AE45" s="373"/>
      <c r="AF45" s="373"/>
    </row>
    <row r="46" spans="1:32" ht="14.25" customHeight="1" thickBot="1">
      <c r="A46" s="425"/>
      <c r="B46" s="97" t="s">
        <v>351</v>
      </c>
      <c r="C46" s="96" t="s">
        <v>350</v>
      </c>
      <c r="D46" s="110">
        <v>374.84</v>
      </c>
      <c r="E46" s="110">
        <v>200</v>
      </c>
      <c r="F46" s="110">
        <v>115.1143</v>
      </c>
      <c r="G46" s="109">
        <f t="shared" si="11"/>
        <v>84.8857</v>
      </c>
      <c r="H46" s="94">
        <f t="shared" si="12"/>
        <v>57.55715</v>
      </c>
      <c r="I46" s="108" t="s">
        <v>349</v>
      </c>
      <c r="J46" s="108">
        <v>838.745</v>
      </c>
      <c r="K46" s="108">
        <v>150</v>
      </c>
      <c r="L46" s="107">
        <f t="shared" si="13"/>
        <v>115.1143</v>
      </c>
      <c r="M46" s="214">
        <f t="shared" si="14"/>
        <v>34.8857</v>
      </c>
      <c r="N46" s="202" t="str">
        <f t="shared" si="15"/>
        <v>No</v>
      </c>
      <c r="O46" s="373"/>
      <c r="P46" s="373"/>
      <c r="Q46" s="259"/>
      <c r="AD46" s="373"/>
      <c r="AE46" s="373"/>
      <c r="AF46" s="373"/>
    </row>
    <row r="47" spans="1:32" ht="14.25" customHeight="1" thickBot="1">
      <c r="A47" s="425"/>
      <c r="B47" s="97" t="s">
        <v>348</v>
      </c>
      <c r="C47" s="96" t="s">
        <v>336</v>
      </c>
      <c r="D47" s="110">
        <v>675.17499999999995</v>
      </c>
      <c r="E47" s="110">
        <v>150</v>
      </c>
      <c r="F47" s="110">
        <v>87.5685</v>
      </c>
      <c r="G47" s="109">
        <f t="shared" si="11"/>
        <v>62.4315</v>
      </c>
      <c r="H47" s="94">
        <f t="shared" si="12"/>
        <v>58.379000000000005</v>
      </c>
      <c r="I47" s="108" t="s">
        <v>347</v>
      </c>
      <c r="J47" s="108">
        <v>792.93499999999995</v>
      </c>
      <c r="K47" s="108">
        <v>150</v>
      </c>
      <c r="L47" s="107">
        <f t="shared" si="13"/>
        <v>87.5685</v>
      </c>
      <c r="M47" s="208">
        <f t="shared" si="14"/>
        <v>62.4315</v>
      </c>
      <c r="N47" s="202" t="str">
        <f t="shared" si="15"/>
        <v>No</v>
      </c>
      <c r="O47" s="373"/>
      <c r="P47" s="373"/>
      <c r="Q47" s="259"/>
      <c r="AD47" s="373"/>
      <c r="AE47" s="373"/>
      <c r="AF47" s="373"/>
    </row>
    <row r="48" spans="1:32" ht="14.25" customHeight="1" thickBot="1">
      <c r="A48" s="425"/>
      <c r="B48" s="97" t="s">
        <v>340</v>
      </c>
      <c r="C48" s="96" t="s">
        <v>339</v>
      </c>
      <c r="D48" s="95">
        <v>768.38499999999999</v>
      </c>
      <c r="E48" s="95">
        <v>150</v>
      </c>
      <c r="F48" s="95">
        <v>46.164000000000001</v>
      </c>
      <c r="G48" s="94">
        <f t="shared" si="11"/>
        <v>103.836</v>
      </c>
      <c r="H48" s="73">
        <f t="shared" si="12"/>
        <v>30.776000000000003</v>
      </c>
      <c r="I48" s="93" t="s">
        <v>346</v>
      </c>
      <c r="J48" s="93">
        <v>934.80499999999995</v>
      </c>
      <c r="K48" s="93">
        <v>150</v>
      </c>
      <c r="L48" s="92">
        <f t="shared" si="13"/>
        <v>46.164000000000001</v>
      </c>
      <c r="M48" s="91">
        <f t="shared" si="14"/>
        <v>103.836</v>
      </c>
      <c r="N48" s="202" t="str">
        <f t="shared" si="15"/>
        <v>No</v>
      </c>
      <c r="O48" s="373"/>
      <c r="P48" s="373"/>
      <c r="Q48" s="259"/>
      <c r="AD48" s="373"/>
      <c r="AE48" s="373"/>
      <c r="AF48" s="373"/>
    </row>
    <row r="49" spans="1:32" ht="13.5" thickBot="1">
      <c r="A49" s="423" t="s">
        <v>345</v>
      </c>
      <c r="B49" s="87" t="s">
        <v>344</v>
      </c>
      <c r="C49" s="86" t="s">
        <v>343</v>
      </c>
      <c r="D49" s="85">
        <v>592.98500000000001</v>
      </c>
      <c r="E49" s="85">
        <v>300</v>
      </c>
      <c r="F49" s="85">
        <v>175.91919999999999</v>
      </c>
      <c r="G49" s="84">
        <f t="shared" si="11"/>
        <v>124.08080000000001</v>
      </c>
      <c r="H49" s="85">
        <f t="shared" si="12"/>
        <v>58.639733333333332</v>
      </c>
      <c r="I49" s="83" t="s">
        <v>342</v>
      </c>
      <c r="J49" s="83">
        <v>992.44500000000005</v>
      </c>
      <c r="K49" s="83">
        <v>300</v>
      </c>
      <c r="L49" s="82">
        <f t="shared" si="13"/>
        <v>175.91919999999999</v>
      </c>
      <c r="M49" s="204">
        <f t="shared" si="14"/>
        <v>124.08080000000001</v>
      </c>
      <c r="N49" s="202" t="str">
        <f t="shared" si="15"/>
        <v>No</v>
      </c>
      <c r="O49" s="373"/>
      <c r="P49" s="373"/>
      <c r="Q49" s="259"/>
      <c r="AD49" s="374"/>
      <c r="AE49" s="373"/>
      <c r="AF49" s="373"/>
    </row>
    <row r="50" spans="1:32" ht="14.25" customHeight="1" thickBot="1">
      <c r="A50" s="425"/>
      <c r="B50" s="97" t="s">
        <v>340</v>
      </c>
      <c r="C50" s="96" t="s">
        <v>339</v>
      </c>
      <c r="D50" s="95">
        <v>768.38499999999999</v>
      </c>
      <c r="E50" s="95">
        <v>150</v>
      </c>
      <c r="F50" s="95">
        <v>46.164000000000001</v>
      </c>
      <c r="G50" s="94">
        <f t="shared" si="11"/>
        <v>103.836</v>
      </c>
      <c r="H50" s="73">
        <f t="shared" si="12"/>
        <v>30.776000000000003</v>
      </c>
      <c r="I50" s="93" t="s">
        <v>338</v>
      </c>
      <c r="J50" s="93">
        <v>817.04499999999996</v>
      </c>
      <c r="K50" s="93">
        <v>150</v>
      </c>
      <c r="L50" s="92">
        <f t="shared" si="13"/>
        <v>46.164000000000001</v>
      </c>
      <c r="M50" s="91">
        <f t="shared" si="14"/>
        <v>103.836</v>
      </c>
      <c r="N50" s="202" t="str">
        <f t="shared" si="15"/>
        <v>No</v>
      </c>
      <c r="O50" s="373"/>
      <c r="P50" s="373"/>
      <c r="Q50" s="259"/>
    </row>
    <row r="51" spans="1:32" ht="13.5" thickBot="1">
      <c r="A51" s="423" t="s">
        <v>341</v>
      </c>
      <c r="B51" s="87" t="s">
        <v>340</v>
      </c>
      <c r="C51" s="86" t="s">
        <v>339</v>
      </c>
      <c r="D51" s="85">
        <v>768.38499999999999</v>
      </c>
      <c r="E51" s="85">
        <v>150</v>
      </c>
      <c r="F51" s="85">
        <v>46.164000000000001</v>
      </c>
      <c r="G51" s="84">
        <f t="shared" si="11"/>
        <v>103.836</v>
      </c>
      <c r="H51" s="85">
        <f t="shared" si="12"/>
        <v>30.776000000000003</v>
      </c>
      <c r="I51" s="83" t="s">
        <v>338</v>
      </c>
      <c r="J51" s="83">
        <v>817.04499999999996</v>
      </c>
      <c r="K51" s="83">
        <v>150</v>
      </c>
      <c r="L51" s="82">
        <f t="shared" si="13"/>
        <v>46.164000000000001</v>
      </c>
      <c r="M51" s="205">
        <f t="shared" si="14"/>
        <v>103.836</v>
      </c>
      <c r="N51" s="202" t="str">
        <f t="shared" si="15"/>
        <v>No</v>
      </c>
      <c r="O51" s="373"/>
      <c r="P51" s="373"/>
      <c r="Q51" s="259"/>
    </row>
    <row r="52" spans="1:32" ht="14.25" customHeight="1" thickBot="1">
      <c r="A52" s="425"/>
      <c r="B52" s="97" t="s">
        <v>30</v>
      </c>
      <c r="C52" s="96" t="s">
        <v>327</v>
      </c>
      <c r="D52" s="95">
        <v>317.27</v>
      </c>
      <c r="E52" s="95">
        <v>200</v>
      </c>
      <c r="F52" s="95">
        <v>136.87530000000001</v>
      </c>
      <c r="G52" s="94">
        <f t="shared" si="11"/>
        <v>63.12469999999999</v>
      </c>
      <c r="H52" s="73">
        <f t="shared" si="12"/>
        <v>68.437650000000005</v>
      </c>
      <c r="I52" s="93" t="s">
        <v>326</v>
      </c>
      <c r="J52" s="93">
        <v>518.48</v>
      </c>
      <c r="K52" s="93">
        <v>200</v>
      </c>
      <c r="L52" s="92">
        <f t="shared" si="13"/>
        <v>136.87530000000001</v>
      </c>
      <c r="M52" s="208">
        <f t="shared" si="14"/>
        <v>63.12469999999999</v>
      </c>
      <c r="N52" s="202" t="str">
        <f t="shared" si="15"/>
        <v>No</v>
      </c>
      <c r="O52" s="373"/>
      <c r="P52" s="373"/>
      <c r="Q52" s="259"/>
    </row>
    <row r="53" spans="1:32" ht="13.5" thickBot="1">
      <c r="A53" s="423" t="s">
        <v>337</v>
      </c>
      <c r="B53" s="87" t="s">
        <v>28</v>
      </c>
      <c r="C53" s="86" t="s">
        <v>336</v>
      </c>
      <c r="D53" s="85">
        <v>675.17499999999995</v>
      </c>
      <c r="E53" s="85">
        <v>150</v>
      </c>
      <c r="F53" s="85">
        <v>87.5685</v>
      </c>
      <c r="G53" s="84">
        <f t="shared" si="11"/>
        <v>62.4315</v>
      </c>
      <c r="H53" s="85">
        <f t="shared" si="12"/>
        <v>58.379000000000005</v>
      </c>
      <c r="I53" s="83" t="s">
        <v>335</v>
      </c>
      <c r="J53" s="83">
        <v>792.93499999999995</v>
      </c>
      <c r="K53" s="83">
        <v>150</v>
      </c>
      <c r="L53" s="82">
        <f t="shared" si="13"/>
        <v>87.5685</v>
      </c>
      <c r="M53" s="205">
        <f t="shared" si="14"/>
        <v>62.4315</v>
      </c>
      <c r="N53" s="202" t="str">
        <f t="shared" si="15"/>
        <v>No</v>
      </c>
      <c r="O53" s="373"/>
      <c r="P53" s="373"/>
      <c r="Q53" s="259"/>
    </row>
    <row r="54" spans="1:32" ht="13.5" thickBot="1">
      <c r="A54" s="425"/>
      <c r="B54" s="97" t="s">
        <v>334</v>
      </c>
      <c r="C54" s="96" t="s">
        <v>333</v>
      </c>
      <c r="D54" s="95">
        <v>300.33499999999998</v>
      </c>
      <c r="E54" s="95">
        <v>200</v>
      </c>
      <c r="F54" s="95">
        <v>33.29833</v>
      </c>
      <c r="G54" s="94">
        <f t="shared" si="11"/>
        <v>166.70167000000001</v>
      </c>
      <c r="H54" s="73">
        <f t="shared" si="12"/>
        <v>16.649165</v>
      </c>
      <c r="I54" s="93" t="s">
        <v>332</v>
      </c>
      <c r="J54" s="93">
        <v>524.75</v>
      </c>
      <c r="K54" s="93">
        <v>200</v>
      </c>
      <c r="L54" s="92">
        <f t="shared" si="13"/>
        <v>33.29833</v>
      </c>
      <c r="M54" s="91">
        <f t="shared" si="14"/>
        <v>166.70167000000001</v>
      </c>
      <c r="N54" s="202" t="str">
        <f t="shared" si="15"/>
        <v>No</v>
      </c>
      <c r="O54" s="373"/>
      <c r="P54" s="373"/>
      <c r="Q54" s="259"/>
    </row>
    <row r="55" spans="1:32" ht="13.5" thickBot="1">
      <c r="A55" s="423" t="s">
        <v>331</v>
      </c>
      <c r="B55" s="87" t="s">
        <v>330</v>
      </c>
      <c r="C55" s="86" t="s">
        <v>61</v>
      </c>
      <c r="D55" s="85">
        <v>381.34</v>
      </c>
      <c r="E55" s="85">
        <v>400</v>
      </c>
      <c r="F55" s="85">
        <v>233.80699999999999</v>
      </c>
      <c r="G55" s="84">
        <f t="shared" si="11"/>
        <v>166.19300000000001</v>
      </c>
      <c r="H55" s="85">
        <f t="shared" si="12"/>
        <v>58.451750000000004</v>
      </c>
      <c r="I55" s="83" t="s">
        <v>329</v>
      </c>
      <c r="J55" s="83">
        <v>673.16499999999996</v>
      </c>
      <c r="K55" s="83">
        <v>300</v>
      </c>
      <c r="L55" s="82">
        <f t="shared" si="13"/>
        <v>233.80699999999999</v>
      </c>
      <c r="M55" s="204">
        <f t="shared" si="14"/>
        <v>66.193000000000012</v>
      </c>
      <c r="N55" s="202" t="str">
        <f t="shared" si="15"/>
        <v>No</v>
      </c>
      <c r="O55" s="373"/>
      <c r="P55" s="373"/>
      <c r="Q55" s="259"/>
    </row>
    <row r="56" spans="1:32" ht="14.25" customHeight="1" thickBot="1">
      <c r="A56" s="424"/>
      <c r="B56" s="76" t="s">
        <v>30</v>
      </c>
      <c r="C56" s="75" t="s">
        <v>327</v>
      </c>
      <c r="D56" s="74">
        <v>317.27</v>
      </c>
      <c r="E56" s="74">
        <v>200</v>
      </c>
      <c r="F56" s="74">
        <v>136.87530000000001</v>
      </c>
      <c r="G56" s="73">
        <f t="shared" si="11"/>
        <v>63.12469999999999</v>
      </c>
      <c r="H56" s="73">
        <f t="shared" si="12"/>
        <v>68.437650000000005</v>
      </c>
      <c r="I56" s="72" t="s">
        <v>326</v>
      </c>
      <c r="J56" s="72">
        <v>518.48</v>
      </c>
      <c r="K56" s="72">
        <v>200</v>
      </c>
      <c r="L56" s="71">
        <f t="shared" si="13"/>
        <v>136.87530000000001</v>
      </c>
      <c r="M56" s="70">
        <f t="shared" si="14"/>
        <v>63.12469999999999</v>
      </c>
      <c r="N56" s="260" t="str">
        <f t="shared" si="15"/>
        <v>No</v>
      </c>
      <c r="O56" s="373"/>
      <c r="P56" s="373"/>
      <c r="Q56" s="259"/>
    </row>
    <row r="57" spans="1:32">
      <c r="A57" s="372"/>
      <c r="B57" s="64"/>
      <c r="C57" s="372"/>
      <c r="D57" s="372"/>
      <c r="E57" s="372"/>
      <c r="F57" s="64"/>
      <c r="G57" s="372"/>
      <c r="H57" s="372"/>
      <c r="I57" s="372"/>
      <c r="J57" s="372"/>
      <c r="K57" s="372"/>
      <c r="L57" s="372"/>
      <c r="M57" s="372"/>
      <c r="N57" s="372"/>
      <c r="O57" s="373"/>
      <c r="P57" s="373"/>
    </row>
    <row r="58" spans="1:32">
      <c r="A58" s="372"/>
      <c r="B58" s="64"/>
      <c r="C58" s="372"/>
      <c r="D58" s="372"/>
      <c r="E58" s="372"/>
      <c r="F58" s="64"/>
      <c r="G58" s="372"/>
      <c r="H58" s="372"/>
      <c r="I58" s="372"/>
      <c r="J58" s="372"/>
      <c r="K58" s="372"/>
      <c r="L58" s="372"/>
      <c r="M58" s="372"/>
      <c r="N58" s="372"/>
      <c r="O58" s="373"/>
      <c r="P58" s="373"/>
    </row>
    <row r="59" spans="1:32">
      <c r="A59" s="372"/>
      <c r="B59" s="64"/>
      <c r="C59" s="372"/>
      <c r="D59" s="372"/>
      <c r="E59" s="372"/>
      <c r="F59" s="64"/>
      <c r="G59" s="372"/>
      <c r="H59" s="372"/>
      <c r="I59" s="372"/>
      <c r="J59" s="372"/>
      <c r="K59" s="372"/>
      <c r="L59" s="372"/>
      <c r="M59" s="372"/>
      <c r="N59" s="372"/>
      <c r="O59" s="373"/>
      <c r="P59" s="372"/>
    </row>
    <row r="60" spans="1:32">
      <c r="A60" s="372"/>
      <c r="B60" s="64"/>
      <c r="C60" s="372"/>
      <c r="D60" s="372"/>
      <c r="E60" s="372"/>
      <c r="F60" s="64"/>
      <c r="G60" s="372"/>
      <c r="H60" s="372"/>
      <c r="I60" s="372"/>
      <c r="J60" s="372"/>
      <c r="K60" s="372"/>
      <c r="L60" s="372"/>
      <c r="M60" s="372"/>
      <c r="N60" s="372"/>
      <c r="O60" s="373"/>
      <c r="P60" s="372"/>
    </row>
    <row r="61" spans="1:32">
      <c r="A61" s="372"/>
      <c r="B61" s="64"/>
      <c r="C61" s="372"/>
      <c r="D61" s="372"/>
      <c r="E61" s="372"/>
      <c r="F61" s="64"/>
      <c r="G61" s="372"/>
      <c r="H61" s="372"/>
      <c r="I61" s="372"/>
      <c r="J61" s="372"/>
      <c r="K61" s="372"/>
      <c r="L61" s="372"/>
      <c r="M61" s="372"/>
      <c r="N61" s="372"/>
      <c r="O61" s="373"/>
      <c r="P61" s="372"/>
    </row>
    <row r="62" spans="1:32">
      <c r="A62" s="372"/>
      <c r="B62" s="65"/>
      <c r="C62" s="372"/>
      <c r="D62" s="372"/>
      <c r="E62" s="372"/>
      <c r="F62" s="64"/>
      <c r="G62" s="372"/>
      <c r="H62" s="372"/>
      <c r="I62" s="372"/>
      <c r="J62" s="372"/>
      <c r="K62" s="372"/>
      <c r="L62" s="372"/>
      <c r="M62" s="372"/>
      <c r="N62" s="372"/>
      <c r="O62" s="373"/>
      <c r="P62" s="372"/>
    </row>
    <row r="63" spans="1:32">
      <c r="A63" s="372"/>
      <c r="B63" s="65"/>
      <c r="C63" s="372"/>
      <c r="D63" s="372"/>
      <c r="E63" s="372"/>
      <c r="F63" s="64"/>
      <c r="G63" s="372"/>
      <c r="H63" s="372"/>
      <c r="I63" s="372"/>
      <c r="J63" s="372"/>
      <c r="K63" s="372"/>
      <c r="L63" s="372"/>
      <c r="M63" s="372"/>
      <c r="N63" s="372"/>
      <c r="O63" s="373"/>
      <c r="P63" s="372"/>
    </row>
    <row r="64" spans="1:32">
      <c r="A64" s="372"/>
      <c r="B64" s="65"/>
      <c r="C64" s="372"/>
      <c r="D64" s="372"/>
      <c r="E64" s="372"/>
      <c r="F64" s="64"/>
      <c r="G64" s="372"/>
      <c r="H64" s="372"/>
      <c r="I64" s="372"/>
      <c r="J64" s="372"/>
      <c r="K64" s="372"/>
      <c r="L64" s="372"/>
      <c r="M64" s="372"/>
      <c r="N64" s="372"/>
      <c r="O64" s="373"/>
      <c r="P64" s="372"/>
    </row>
    <row r="65" spans="1:19">
      <c r="A65" s="372"/>
      <c r="B65" s="64"/>
      <c r="C65" s="372"/>
      <c r="D65" s="372"/>
      <c r="K65" s="372"/>
      <c r="L65" s="372"/>
      <c r="N65" s="372"/>
      <c r="O65" s="373"/>
      <c r="P65" s="372"/>
    </row>
    <row r="66" spans="1:19">
      <c r="A66" s="372"/>
      <c r="B66" s="64"/>
      <c r="C66" s="372"/>
      <c r="D66" s="372"/>
      <c r="K66" s="372"/>
      <c r="L66" s="372"/>
      <c r="N66" s="372"/>
      <c r="O66" s="373"/>
      <c r="P66" s="372"/>
    </row>
    <row r="67" spans="1:19">
      <c r="A67" s="372"/>
      <c r="B67" s="64"/>
      <c r="C67" s="372"/>
      <c r="D67" s="372"/>
      <c r="K67" s="372"/>
      <c r="L67" s="372"/>
      <c r="N67" s="372"/>
      <c r="O67" s="373"/>
      <c r="P67" s="372"/>
    </row>
    <row r="68" spans="1:19">
      <c r="A68" s="372"/>
      <c r="B68" s="64"/>
      <c r="C68" s="372"/>
      <c r="D68" s="372"/>
      <c r="E68" s="372"/>
      <c r="F68" s="64"/>
      <c r="G68" s="372"/>
      <c r="H68" s="372"/>
      <c r="I68" s="372"/>
      <c r="J68" s="372"/>
      <c r="K68" s="372"/>
      <c r="L68" s="372"/>
      <c r="M68" s="372"/>
      <c r="N68" s="372"/>
      <c r="O68" s="373"/>
      <c r="P68" s="372"/>
    </row>
    <row r="69" spans="1:19">
      <c r="B69" s="64"/>
      <c r="C69" s="372"/>
      <c r="D69" s="372"/>
      <c r="E69" s="372"/>
      <c r="F69" s="64"/>
      <c r="G69" s="372"/>
      <c r="H69" s="372"/>
      <c r="I69" s="372"/>
      <c r="J69" s="372"/>
      <c r="K69" s="372"/>
      <c r="L69" s="372"/>
      <c r="M69" s="372"/>
      <c r="N69" s="372"/>
      <c r="O69" s="373"/>
      <c r="P69" s="372"/>
      <c r="R69" s="58"/>
      <c r="S69" s="58"/>
    </row>
    <row r="70" spans="1:19">
      <c r="B70" s="64"/>
      <c r="C70" s="372"/>
      <c r="D70" s="372"/>
      <c r="E70" s="372"/>
      <c r="F70" s="64"/>
      <c r="G70" s="372"/>
      <c r="H70" s="372"/>
      <c r="I70" s="372"/>
      <c r="J70" s="372"/>
      <c r="K70" s="372"/>
      <c r="L70" s="372"/>
      <c r="M70" s="372"/>
      <c r="N70" s="372"/>
      <c r="O70" s="373"/>
      <c r="P70" s="372"/>
      <c r="R70" s="58"/>
      <c r="S70" s="58"/>
    </row>
    <row r="71" spans="1:19">
      <c r="B71" s="64"/>
      <c r="C71" s="372"/>
      <c r="D71" s="372"/>
      <c r="E71" s="372"/>
      <c r="F71" s="64"/>
      <c r="G71" s="372"/>
      <c r="H71" s="372"/>
      <c r="I71" s="372"/>
      <c r="J71" s="372"/>
      <c r="K71" s="372"/>
      <c r="L71" s="372"/>
      <c r="M71" s="372"/>
      <c r="N71" s="372"/>
      <c r="O71" s="373"/>
      <c r="P71" s="372"/>
      <c r="R71" s="58"/>
      <c r="S71" s="58"/>
    </row>
    <row r="72" spans="1:19">
      <c r="B72" s="64"/>
      <c r="C72" s="372"/>
      <c r="D72" s="372"/>
      <c r="E72" s="372"/>
      <c r="F72" s="64"/>
      <c r="G72" s="372"/>
      <c r="H72" s="372"/>
      <c r="I72" s="372"/>
      <c r="J72" s="372"/>
      <c r="K72" s="372"/>
      <c r="L72" s="372"/>
      <c r="M72" s="372"/>
      <c r="N72" s="372"/>
      <c r="O72" s="373"/>
      <c r="P72" s="372"/>
      <c r="R72" s="58"/>
      <c r="S72" s="58"/>
    </row>
    <row r="73" spans="1:19">
      <c r="B73" s="64"/>
      <c r="C73" s="372"/>
      <c r="D73" s="372"/>
      <c r="E73" s="372"/>
      <c r="F73" s="64"/>
      <c r="G73" s="372"/>
      <c r="H73" s="372"/>
      <c r="I73" s="372"/>
      <c r="J73" s="372"/>
      <c r="K73" s="372"/>
      <c r="L73" s="372"/>
      <c r="M73" s="372"/>
      <c r="N73" s="372"/>
      <c r="O73" s="373"/>
      <c r="P73" s="372"/>
      <c r="R73" s="58"/>
    </row>
    <row r="74" spans="1:19">
      <c r="B74" s="64"/>
      <c r="C74" s="372"/>
      <c r="D74" s="372"/>
      <c r="E74" s="372"/>
      <c r="F74" s="64"/>
      <c r="G74" s="372"/>
      <c r="H74" s="372"/>
      <c r="I74" s="372"/>
      <c r="J74" s="372"/>
      <c r="K74" s="372"/>
      <c r="L74" s="372"/>
      <c r="M74" s="372"/>
      <c r="N74" s="372"/>
      <c r="O74" s="373"/>
      <c r="P74" s="372"/>
      <c r="R74" s="58"/>
    </row>
    <row r="75" spans="1:19">
      <c r="B75" s="64"/>
      <c r="C75" s="372"/>
      <c r="D75" s="372"/>
      <c r="E75" s="372"/>
      <c r="F75" s="64"/>
      <c r="G75" s="372"/>
      <c r="H75" s="372"/>
      <c r="I75" s="372"/>
      <c r="J75" s="372"/>
      <c r="K75" s="372"/>
      <c r="L75" s="372"/>
      <c r="M75" s="372"/>
      <c r="N75" s="372"/>
      <c r="O75" s="373"/>
      <c r="P75" s="372"/>
    </row>
    <row r="76" spans="1:19">
      <c r="B76" s="64"/>
      <c r="C76" s="372"/>
      <c r="D76" s="372"/>
      <c r="E76" s="372"/>
      <c r="F76" s="64"/>
      <c r="G76" s="372"/>
      <c r="H76" s="372"/>
      <c r="I76" s="372"/>
      <c r="J76" s="372"/>
      <c r="K76" s="372"/>
      <c r="L76" s="372"/>
      <c r="M76" s="372"/>
      <c r="N76" s="372"/>
      <c r="O76" s="373"/>
      <c r="P76" s="372"/>
    </row>
    <row r="77" spans="1:19">
      <c r="B77" s="64"/>
      <c r="C77" s="372"/>
      <c r="D77" s="372"/>
      <c r="E77" s="372"/>
      <c r="F77" s="64"/>
      <c r="G77" s="372"/>
      <c r="H77" s="372"/>
      <c r="I77" s="372"/>
      <c r="J77" s="372"/>
      <c r="K77" s="372"/>
      <c r="L77" s="372"/>
      <c r="M77" s="372"/>
      <c r="N77" s="372"/>
      <c r="O77" s="373"/>
      <c r="P77" s="372"/>
    </row>
    <row r="78" spans="1:19">
      <c r="B78" s="64"/>
      <c r="C78" s="372"/>
      <c r="D78" s="372"/>
      <c r="E78" s="372"/>
      <c r="F78" s="64"/>
      <c r="G78" s="372"/>
      <c r="H78" s="372"/>
      <c r="I78" s="372"/>
      <c r="J78" s="372"/>
      <c r="K78" s="372"/>
      <c r="L78" s="372"/>
      <c r="M78" s="372"/>
      <c r="N78" s="372"/>
      <c r="O78" s="373"/>
      <c r="P78" s="372"/>
    </row>
    <row r="79" spans="1:19">
      <c r="B79" s="64"/>
      <c r="C79" s="372"/>
      <c r="D79" s="372"/>
      <c r="E79" s="372"/>
      <c r="F79" s="64"/>
      <c r="G79" s="372"/>
      <c r="H79" s="372"/>
      <c r="I79" s="372"/>
      <c r="J79" s="372"/>
      <c r="K79" s="372"/>
      <c r="L79" s="372"/>
      <c r="M79" s="372"/>
      <c r="N79" s="372"/>
      <c r="O79" s="373"/>
      <c r="P79" s="372"/>
    </row>
    <row r="80" spans="1:19">
      <c r="B80" s="64"/>
      <c r="C80" s="372"/>
      <c r="D80" s="372"/>
      <c r="E80" s="372"/>
      <c r="F80" s="64"/>
      <c r="G80" s="372"/>
      <c r="H80" s="372"/>
      <c r="I80" s="372"/>
      <c r="J80" s="372"/>
      <c r="K80" s="372"/>
      <c r="L80" s="372"/>
      <c r="M80" s="372"/>
      <c r="N80" s="372"/>
      <c r="O80" s="373"/>
      <c r="P80" s="372"/>
    </row>
    <row r="81" spans="2:16">
      <c r="B81" s="64"/>
      <c r="C81" s="372"/>
      <c r="D81" s="372"/>
      <c r="E81" s="372"/>
      <c r="F81" s="64"/>
      <c r="G81" s="372"/>
      <c r="H81" s="372"/>
      <c r="I81" s="372"/>
      <c r="J81" s="372"/>
      <c r="K81" s="372"/>
      <c r="L81" s="372"/>
      <c r="M81" s="372"/>
      <c r="N81" s="372"/>
      <c r="O81" s="373"/>
      <c r="P81" s="372"/>
    </row>
    <row r="82" spans="2:16">
      <c r="B82" s="64"/>
      <c r="C82" s="372"/>
      <c r="D82" s="372"/>
      <c r="E82" s="372"/>
      <c r="F82" s="64"/>
      <c r="G82" s="372"/>
      <c r="H82" s="372"/>
      <c r="I82" s="372"/>
      <c r="J82" s="372"/>
      <c r="K82" s="372"/>
      <c r="L82" s="372"/>
      <c r="M82" s="372"/>
      <c r="N82" s="372"/>
      <c r="O82" s="373"/>
      <c r="P82" s="372"/>
    </row>
    <row r="83" spans="2:16">
      <c r="B83" s="64"/>
      <c r="C83" s="372"/>
      <c r="D83" s="372"/>
      <c r="E83" s="372"/>
      <c r="F83" s="64"/>
      <c r="G83" s="372"/>
      <c r="H83" s="372"/>
      <c r="I83" s="372"/>
      <c r="J83" s="372"/>
      <c r="K83" s="372"/>
      <c r="L83" s="372"/>
      <c r="M83" s="372"/>
      <c r="N83" s="372"/>
      <c r="O83" s="373"/>
      <c r="P83" s="372"/>
    </row>
    <row r="84" spans="2:16">
      <c r="B84" s="64"/>
      <c r="C84" s="372"/>
      <c r="D84" s="372"/>
      <c r="E84" s="372"/>
      <c r="F84" s="64"/>
      <c r="G84" s="372"/>
      <c r="H84" s="372"/>
      <c r="I84" s="372"/>
      <c r="J84" s="372"/>
      <c r="K84" s="372"/>
      <c r="L84" s="372"/>
      <c r="M84" s="372"/>
      <c r="N84" s="372"/>
      <c r="O84" s="373"/>
      <c r="P84" s="372"/>
    </row>
    <row r="85" spans="2:16">
      <c r="B85" s="64"/>
      <c r="C85" s="372"/>
      <c r="D85" s="372"/>
      <c r="E85" s="372"/>
      <c r="F85" s="64"/>
      <c r="G85" s="372"/>
      <c r="H85" s="372"/>
      <c r="I85" s="372"/>
      <c r="J85" s="372"/>
      <c r="K85" s="372"/>
      <c r="L85" s="372"/>
      <c r="M85" s="372"/>
      <c r="N85" s="372"/>
      <c r="O85" s="373"/>
      <c r="P85" s="372"/>
    </row>
    <row r="86" spans="2:16">
      <c r="B86" s="64"/>
      <c r="C86" s="372"/>
      <c r="D86" s="372"/>
      <c r="E86" s="372"/>
      <c r="F86" s="64"/>
      <c r="G86" s="372"/>
      <c r="H86" s="372"/>
      <c r="I86" s="372"/>
      <c r="J86" s="372"/>
      <c r="K86" s="372"/>
      <c r="L86" s="372"/>
      <c r="M86" s="372"/>
      <c r="N86" s="372"/>
      <c r="O86" s="373"/>
      <c r="P86" s="372"/>
    </row>
    <row r="87" spans="2:16">
      <c r="B87" s="64"/>
      <c r="C87" s="372"/>
      <c r="D87" s="372"/>
      <c r="E87" s="372"/>
      <c r="F87" s="64"/>
      <c r="G87" s="372"/>
      <c r="H87" s="372"/>
      <c r="I87" s="372"/>
      <c r="J87" s="372"/>
      <c r="K87" s="372"/>
      <c r="L87" s="372"/>
      <c r="M87" s="372"/>
      <c r="N87" s="372"/>
      <c r="O87" s="373"/>
      <c r="P87" s="372"/>
    </row>
    <row r="88" spans="2:16">
      <c r="B88" s="64"/>
      <c r="C88" s="372"/>
      <c r="D88" s="372"/>
      <c r="E88" s="372"/>
      <c r="F88" s="64"/>
      <c r="G88" s="372"/>
      <c r="H88" s="372"/>
      <c r="I88" s="372"/>
      <c r="J88" s="372"/>
      <c r="K88" s="372"/>
      <c r="L88" s="372"/>
      <c r="M88" s="372"/>
      <c r="N88" s="372"/>
      <c r="O88" s="373"/>
      <c r="P88" s="372"/>
    </row>
    <row r="89" spans="2:16">
      <c r="B89" s="64"/>
      <c r="C89" s="372"/>
      <c r="D89" s="372"/>
      <c r="E89" s="372"/>
      <c r="F89" s="64"/>
      <c r="G89" s="372"/>
      <c r="H89" s="372"/>
      <c r="I89" s="372"/>
      <c r="J89" s="372"/>
      <c r="K89" s="372"/>
      <c r="L89" s="372"/>
      <c r="M89" s="372"/>
      <c r="N89" s="372"/>
      <c r="O89" s="373"/>
      <c r="P89" s="372"/>
    </row>
    <row r="90" spans="2:16">
      <c r="B90" s="64"/>
      <c r="C90" s="372"/>
      <c r="D90" s="372"/>
      <c r="E90" s="372"/>
      <c r="F90" s="64"/>
      <c r="G90" s="372"/>
      <c r="H90" s="372"/>
      <c r="I90" s="372"/>
      <c r="J90" s="372"/>
      <c r="K90" s="372"/>
      <c r="L90" s="372"/>
      <c r="M90" s="372"/>
      <c r="N90" s="372"/>
      <c r="O90" s="373"/>
      <c r="P90" s="372"/>
    </row>
    <row r="91" spans="2:16">
      <c r="B91" s="64"/>
      <c r="C91" s="372"/>
      <c r="D91" s="372"/>
      <c r="E91" s="372"/>
      <c r="F91" s="64"/>
      <c r="G91" s="372"/>
      <c r="H91" s="372"/>
      <c r="I91" s="372"/>
      <c r="J91" s="372"/>
      <c r="K91" s="372"/>
      <c r="L91" s="372"/>
      <c r="M91" s="372"/>
      <c r="N91" s="372"/>
      <c r="O91" s="373"/>
      <c r="P91" s="372"/>
    </row>
    <row r="92" spans="2:16">
      <c r="B92" s="64"/>
      <c r="C92" s="372"/>
      <c r="D92" s="372"/>
      <c r="E92" s="372"/>
      <c r="F92" s="64"/>
      <c r="G92" s="372"/>
      <c r="H92" s="372"/>
      <c r="I92" s="372"/>
      <c r="J92" s="372"/>
      <c r="K92" s="372"/>
      <c r="L92" s="372"/>
      <c r="M92" s="372"/>
      <c r="N92" s="372"/>
      <c r="O92" s="373"/>
      <c r="P92" s="372"/>
    </row>
    <row r="93" spans="2:16">
      <c r="B93" s="64"/>
      <c r="C93" s="372"/>
      <c r="D93" s="372"/>
      <c r="E93" s="372"/>
      <c r="F93" s="64"/>
      <c r="G93" s="372"/>
      <c r="H93" s="372"/>
      <c r="I93" s="372"/>
      <c r="J93" s="372"/>
      <c r="K93" s="372"/>
      <c r="L93" s="372"/>
      <c r="M93" s="372"/>
      <c r="N93" s="372"/>
      <c r="O93" s="373"/>
      <c r="P93" s="372"/>
    </row>
    <row r="94" spans="2:16">
      <c r="B94" s="64"/>
      <c r="C94" s="372"/>
      <c r="D94" s="372"/>
      <c r="E94" s="372"/>
      <c r="F94" s="64"/>
      <c r="G94" s="372"/>
      <c r="H94" s="372"/>
      <c r="I94" s="372"/>
      <c r="J94" s="372"/>
      <c r="K94" s="372"/>
      <c r="L94" s="372"/>
      <c r="M94" s="372"/>
      <c r="N94" s="372"/>
      <c r="O94" s="373"/>
      <c r="P94" s="372"/>
    </row>
    <row r="95" spans="2:16">
      <c r="B95" s="64"/>
      <c r="C95" s="372"/>
      <c r="D95" s="372"/>
      <c r="E95" s="372"/>
      <c r="F95" s="64"/>
      <c r="G95" s="372"/>
      <c r="H95" s="372"/>
      <c r="I95" s="372"/>
      <c r="J95" s="372"/>
      <c r="K95" s="372"/>
      <c r="L95" s="372"/>
      <c r="M95" s="372"/>
      <c r="N95" s="372"/>
      <c r="O95" s="373"/>
      <c r="P95" s="372"/>
    </row>
    <row r="96" spans="2:16">
      <c r="B96" s="64"/>
      <c r="C96" s="372"/>
      <c r="D96" s="372"/>
      <c r="E96" s="372"/>
      <c r="F96" s="64"/>
      <c r="G96" s="372"/>
      <c r="H96" s="372"/>
      <c r="I96" s="372"/>
      <c r="J96" s="372"/>
      <c r="K96" s="372"/>
      <c r="L96" s="372"/>
      <c r="M96" s="372"/>
      <c r="N96" s="372"/>
      <c r="O96" s="373"/>
      <c r="P96" s="372"/>
    </row>
    <row r="97" spans="2:16">
      <c r="B97" s="64"/>
      <c r="C97" s="372"/>
      <c r="D97" s="372"/>
      <c r="E97" s="372"/>
      <c r="F97" s="64"/>
      <c r="G97" s="372"/>
      <c r="H97" s="372"/>
      <c r="I97" s="372"/>
      <c r="J97" s="372"/>
      <c r="K97" s="372"/>
      <c r="L97" s="372"/>
      <c r="M97" s="372"/>
      <c r="N97" s="372"/>
      <c r="O97" s="373"/>
      <c r="P97" s="372"/>
    </row>
    <row r="98" spans="2:16">
      <c r="B98" s="64"/>
      <c r="C98" s="372"/>
      <c r="D98" s="372"/>
      <c r="E98" s="372"/>
      <c r="F98" s="64"/>
      <c r="G98" s="372"/>
      <c r="H98" s="372"/>
      <c r="I98" s="372"/>
      <c r="J98" s="372"/>
      <c r="K98" s="372"/>
      <c r="L98" s="372"/>
      <c r="M98" s="372"/>
      <c r="N98" s="372"/>
      <c r="O98" s="373"/>
      <c r="P98" s="372"/>
    </row>
    <row r="99" spans="2:16">
      <c r="B99" s="64"/>
      <c r="C99" s="372"/>
      <c r="D99" s="372"/>
      <c r="E99" s="372"/>
      <c r="F99" s="64"/>
      <c r="G99" s="372"/>
      <c r="H99" s="372"/>
      <c r="I99" s="372"/>
      <c r="J99" s="372"/>
      <c r="K99" s="372"/>
      <c r="L99" s="372"/>
      <c r="M99" s="372"/>
      <c r="N99" s="372"/>
      <c r="O99" s="373"/>
      <c r="P99" s="372"/>
    </row>
    <row r="100" spans="2:16">
      <c r="B100" s="64"/>
      <c r="C100" s="372"/>
      <c r="D100" s="372"/>
      <c r="E100" s="372"/>
      <c r="F100" s="64"/>
      <c r="G100" s="372"/>
      <c r="H100" s="372"/>
      <c r="I100" s="372"/>
      <c r="J100" s="372"/>
      <c r="K100" s="372"/>
      <c r="L100" s="372"/>
      <c r="M100" s="372"/>
      <c r="N100" s="372"/>
      <c r="O100" s="373"/>
      <c r="P100" s="372"/>
    </row>
    <row r="101" spans="2:16">
      <c r="B101" s="64"/>
      <c r="C101" s="372"/>
      <c r="D101" s="372"/>
      <c r="E101" s="372"/>
      <c r="F101" s="64"/>
      <c r="G101" s="372"/>
      <c r="H101" s="372"/>
      <c r="I101" s="372"/>
      <c r="J101" s="372"/>
      <c r="K101" s="372"/>
      <c r="L101" s="372"/>
      <c r="M101" s="372"/>
      <c r="N101" s="372"/>
      <c r="O101" s="373"/>
      <c r="P101" s="372"/>
    </row>
    <row r="102" spans="2:16">
      <c r="B102" s="64"/>
      <c r="C102" s="372"/>
      <c r="D102" s="372"/>
      <c r="E102" s="372"/>
      <c r="F102" s="64"/>
      <c r="G102" s="372"/>
      <c r="H102" s="372"/>
      <c r="I102" s="372"/>
      <c r="J102" s="372"/>
      <c r="K102" s="372"/>
      <c r="L102" s="372"/>
      <c r="M102" s="372"/>
      <c r="N102" s="372"/>
      <c r="O102" s="373"/>
      <c r="P102" s="372"/>
    </row>
    <row r="103" spans="2:16">
      <c r="B103" s="64"/>
      <c r="C103" s="372"/>
      <c r="D103" s="372"/>
      <c r="E103" s="372"/>
      <c r="F103" s="64"/>
      <c r="G103" s="372"/>
      <c r="H103" s="372"/>
      <c r="I103" s="372"/>
      <c r="J103" s="372"/>
      <c r="K103" s="372"/>
      <c r="L103" s="372"/>
      <c r="M103" s="372"/>
      <c r="N103" s="372"/>
      <c r="O103" s="373"/>
      <c r="P103" s="372"/>
    </row>
    <row r="104" spans="2:16">
      <c r="B104" s="64"/>
      <c r="C104" s="372"/>
      <c r="D104" s="372"/>
      <c r="E104" s="372"/>
      <c r="F104" s="64"/>
      <c r="G104" s="372"/>
      <c r="H104" s="372"/>
      <c r="I104" s="372"/>
      <c r="J104" s="372"/>
      <c r="K104" s="372"/>
      <c r="L104" s="372"/>
      <c r="M104" s="372"/>
      <c r="N104" s="372"/>
      <c r="O104" s="373"/>
      <c r="P104" s="372"/>
    </row>
    <row r="105" spans="2:16">
      <c r="B105" s="64"/>
      <c r="C105" s="372"/>
      <c r="D105" s="372"/>
      <c r="E105" s="372"/>
      <c r="F105" s="64"/>
      <c r="G105" s="372"/>
      <c r="H105" s="372"/>
      <c r="I105" s="372"/>
      <c r="J105" s="372"/>
      <c r="K105" s="372"/>
      <c r="L105" s="372"/>
      <c r="M105" s="372"/>
      <c r="N105" s="372"/>
      <c r="O105" s="373"/>
      <c r="P105" s="372"/>
    </row>
    <row r="106" spans="2:16">
      <c r="B106" s="64"/>
      <c r="C106" s="372"/>
      <c r="D106" s="372"/>
      <c r="E106" s="372"/>
      <c r="F106" s="64"/>
      <c r="G106" s="372"/>
      <c r="H106" s="372"/>
      <c r="I106" s="372"/>
      <c r="J106" s="372"/>
      <c r="K106" s="372"/>
      <c r="L106" s="372"/>
      <c r="M106" s="372"/>
      <c r="N106" s="372"/>
      <c r="O106" s="373"/>
      <c r="P106" s="372"/>
    </row>
    <row r="107" spans="2:16">
      <c r="B107" s="64"/>
      <c r="C107" s="372"/>
      <c r="D107" s="372"/>
      <c r="E107" s="372"/>
      <c r="F107" s="64"/>
      <c r="G107" s="372"/>
      <c r="H107" s="372"/>
      <c r="I107" s="372"/>
      <c r="J107" s="372"/>
      <c r="K107" s="372"/>
      <c r="L107" s="372"/>
      <c r="M107" s="372"/>
      <c r="N107" s="372"/>
      <c r="O107" s="373"/>
      <c r="P107" s="372"/>
    </row>
    <row r="108" spans="2:16">
      <c r="B108" s="64"/>
      <c r="C108" s="372"/>
      <c r="D108" s="372"/>
      <c r="E108" s="372"/>
      <c r="F108" s="64"/>
      <c r="G108" s="372"/>
      <c r="H108" s="372"/>
      <c r="I108" s="372"/>
      <c r="J108" s="372"/>
      <c r="K108" s="372"/>
      <c r="L108" s="372"/>
      <c r="M108" s="372"/>
      <c r="N108" s="372"/>
      <c r="O108" s="373"/>
      <c r="P108" s="372"/>
    </row>
    <row r="109" spans="2:16">
      <c r="B109" s="64"/>
      <c r="C109" s="372"/>
      <c r="D109" s="372"/>
      <c r="E109" s="372"/>
      <c r="F109" s="64"/>
      <c r="G109" s="372"/>
      <c r="H109" s="372"/>
      <c r="I109" s="372"/>
      <c r="J109" s="372"/>
      <c r="K109" s="372"/>
      <c r="L109" s="372"/>
      <c r="M109" s="372"/>
      <c r="N109" s="372"/>
      <c r="O109" s="373"/>
      <c r="P109" s="372"/>
    </row>
    <row r="110" spans="2:16">
      <c r="B110" s="64"/>
      <c r="C110" s="372"/>
      <c r="D110" s="372"/>
      <c r="E110" s="372"/>
      <c r="F110" s="64"/>
      <c r="G110" s="372"/>
      <c r="H110" s="372"/>
      <c r="I110" s="372"/>
      <c r="J110" s="372"/>
      <c r="K110" s="372"/>
      <c r="L110" s="372"/>
      <c r="M110" s="372"/>
      <c r="N110" s="372"/>
      <c r="O110" s="373"/>
      <c r="P110" s="372"/>
    </row>
    <row r="111" spans="2:16">
      <c r="B111" s="64"/>
      <c r="C111" s="372"/>
      <c r="D111" s="372"/>
      <c r="E111" s="372"/>
      <c r="F111" s="64"/>
      <c r="G111" s="372"/>
      <c r="H111" s="372"/>
      <c r="I111" s="372"/>
      <c r="J111" s="372"/>
      <c r="K111" s="372"/>
      <c r="L111" s="372"/>
      <c r="M111" s="372"/>
      <c r="N111" s="372"/>
      <c r="O111" s="373"/>
      <c r="P111" s="372"/>
    </row>
    <row r="112" spans="2:16">
      <c r="B112" s="64"/>
      <c r="C112" s="372"/>
      <c r="D112" s="372"/>
      <c r="E112" s="372"/>
      <c r="F112" s="64"/>
      <c r="G112" s="372"/>
      <c r="H112" s="372"/>
      <c r="I112" s="372"/>
      <c r="J112" s="372"/>
      <c r="K112" s="372"/>
      <c r="L112" s="372"/>
      <c r="M112" s="372"/>
      <c r="N112" s="372"/>
      <c r="O112" s="373"/>
      <c r="P112" s="372"/>
    </row>
    <row r="113" spans="1:16">
      <c r="B113" s="64"/>
      <c r="C113" s="372"/>
      <c r="D113" s="372"/>
      <c r="E113" s="372"/>
      <c r="F113" s="64"/>
      <c r="G113" s="372"/>
      <c r="H113" s="372"/>
      <c r="I113" s="372"/>
      <c r="J113" s="372"/>
      <c r="K113" s="372"/>
      <c r="L113" s="372"/>
      <c r="M113" s="372"/>
      <c r="N113" s="372"/>
      <c r="O113" s="373"/>
      <c r="P113" s="372"/>
    </row>
    <row r="114" spans="1:16">
      <c r="B114" s="64"/>
      <c r="C114" s="372"/>
      <c r="D114" s="372"/>
      <c r="E114" s="372"/>
      <c r="F114" s="64"/>
      <c r="G114" s="372"/>
      <c r="H114" s="372"/>
      <c r="I114" s="372"/>
      <c r="J114" s="372"/>
      <c r="K114" s="372"/>
      <c r="L114" s="372"/>
      <c r="M114" s="372"/>
      <c r="N114" s="372"/>
      <c r="O114" s="373"/>
      <c r="P114" s="372"/>
    </row>
    <row r="115" spans="1:16">
      <c r="B115" s="64"/>
      <c r="C115" s="372"/>
      <c r="D115" s="372"/>
      <c r="E115" s="372"/>
      <c r="F115" s="64"/>
      <c r="G115" s="372"/>
      <c r="H115" s="372"/>
      <c r="I115" s="372"/>
      <c r="J115" s="372"/>
      <c r="K115" s="372"/>
      <c r="L115" s="372"/>
      <c r="M115" s="372"/>
      <c r="N115" s="372"/>
      <c r="O115" s="373"/>
      <c r="P115" s="372"/>
    </row>
    <row r="116" spans="1:16">
      <c r="B116" s="64"/>
      <c r="C116" s="372"/>
      <c r="D116" s="372"/>
      <c r="E116" s="372"/>
      <c r="F116" s="64"/>
      <c r="G116" s="372"/>
      <c r="H116" s="372"/>
      <c r="I116" s="372"/>
      <c r="J116" s="372"/>
      <c r="K116" s="372"/>
      <c r="L116" s="372"/>
      <c r="M116" s="372"/>
      <c r="N116" s="372"/>
      <c r="O116" s="373"/>
      <c r="P116" s="372"/>
    </row>
    <row r="117" spans="1:16">
      <c r="B117" s="64"/>
      <c r="C117" s="372"/>
      <c r="D117" s="372"/>
      <c r="E117" s="372"/>
      <c r="F117" s="64"/>
      <c r="G117" s="372"/>
      <c r="H117" s="372"/>
      <c r="I117" s="372"/>
      <c r="J117" s="372"/>
      <c r="K117" s="372"/>
      <c r="L117" s="372"/>
      <c r="M117" s="372"/>
      <c r="N117" s="372"/>
      <c r="O117" s="373"/>
      <c r="P117" s="372"/>
    </row>
    <row r="118" spans="1:16">
      <c r="B118" s="64"/>
      <c r="C118" s="372"/>
      <c r="D118" s="372"/>
      <c r="E118" s="372"/>
      <c r="F118" s="64"/>
      <c r="G118" s="372"/>
      <c r="H118" s="372"/>
      <c r="I118" s="372"/>
      <c r="J118" s="372"/>
      <c r="K118" s="372"/>
      <c r="L118" s="372"/>
      <c r="M118" s="372"/>
      <c r="N118" s="372"/>
      <c r="O118" s="373"/>
      <c r="P118" s="372"/>
    </row>
    <row r="119" spans="1:16">
      <c r="B119" s="64"/>
      <c r="C119" s="372"/>
      <c r="D119" s="372"/>
      <c r="E119" s="372"/>
      <c r="F119" s="64"/>
      <c r="G119" s="372"/>
      <c r="H119" s="372"/>
      <c r="I119" s="372"/>
      <c r="J119" s="372"/>
      <c r="K119" s="372"/>
      <c r="L119" s="372"/>
      <c r="M119" s="372"/>
      <c r="N119" s="372"/>
      <c r="O119" s="373"/>
      <c r="P119" s="372"/>
    </row>
    <row r="120" spans="1:16">
      <c r="B120" s="64"/>
      <c r="C120" s="372"/>
      <c r="D120" s="372"/>
      <c r="E120" s="372"/>
      <c r="F120" s="64"/>
      <c r="G120" s="372"/>
      <c r="H120" s="372"/>
      <c r="I120" s="372"/>
      <c r="J120" s="372"/>
      <c r="K120" s="372"/>
      <c r="L120" s="372"/>
      <c r="M120" s="372"/>
      <c r="N120" s="372"/>
      <c r="O120" s="373"/>
      <c r="P120" s="372"/>
    </row>
    <row r="121" spans="1:16">
      <c r="B121" s="64"/>
      <c r="C121" s="372"/>
      <c r="D121" s="372"/>
      <c r="E121" s="372"/>
      <c r="F121" s="64"/>
      <c r="G121" s="372"/>
      <c r="H121" s="372"/>
      <c r="I121" s="372"/>
      <c r="J121" s="372"/>
      <c r="K121" s="372"/>
      <c r="L121" s="372"/>
      <c r="M121" s="372"/>
      <c r="N121" s="372"/>
      <c r="O121" s="373"/>
      <c r="P121" s="372"/>
    </row>
    <row r="122" spans="1:16">
      <c r="B122" s="64"/>
      <c r="C122" s="372"/>
      <c r="D122" s="372"/>
      <c r="E122" s="372"/>
      <c r="F122" s="64"/>
      <c r="G122" s="372"/>
      <c r="H122" s="372"/>
      <c r="I122" s="372"/>
      <c r="J122" s="372"/>
      <c r="K122" s="372"/>
      <c r="L122" s="372"/>
      <c r="M122" s="372"/>
      <c r="N122" s="372"/>
      <c r="O122" s="373"/>
      <c r="P122" s="372"/>
    </row>
    <row r="123" spans="1:16">
      <c r="B123" s="64"/>
      <c r="C123" s="372"/>
      <c r="D123" s="372"/>
      <c r="E123" s="372"/>
      <c r="F123" s="64"/>
      <c r="G123" s="372"/>
      <c r="H123" s="372"/>
      <c r="I123" s="372"/>
      <c r="J123" s="372"/>
      <c r="K123" s="372"/>
      <c r="L123" s="372"/>
      <c r="M123" s="372"/>
      <c r="N123" s="372"/>
      <c r="O123" s="373"/>
      <c r="P123" s="372"/>
    </row>
    <row r="124" spans="1:16">
      <c r="A124" s="372"/>
      <c r="B124" s="64"/>
      <c r="C124" s="372"/>
      <c r="D124" s="372"/>
      <c r="E124" s="372"/>
      <c r="F124" s="64"/>
      <c r="G124" s="372"/>
      <c r="H124" s="372"/>
      <c r="I124" s="372"/>
      <c r="J124" s="372"/>
      <c r="K124" s="372"/>
      <c r="L124" s="372"/>
      <c r="M124" s="372"/>
      <c r="N124" s="372"/>
      <c r="O124" s="373"/>
      <c r="P124" s="372"/>
    </row>
    <row r="125" spans="1:16">
      <c r="A125" s="372"/>
      <c r="B125" s="64"/>
      <c r="C125" s="372"/>
      <c r="D125" s="372"/>
      <c r="E125" s="372"/>
      <c r="F125" s="64"/>
      <c r="G125" s="372"/>
      <c r="H125" s="372"/>
      <c r="I125" s="372"/>
      <c r="J125" s="372"/>
      <c r="K125" s="372"/>
      <c r="L125" s="372"/>
      <c r="M125" s="372"/>
      <c r="N125" s="372"/>
      <c r="O125" s="373"/>
      <c r="P125" s="372"/>
    </row>
    <row r="126" spans="1:16">
      <c r="A126" s="372"/>
      <c r="B126" s="64"/>
      <c r="C126" s="372"/>
      <c r="D126" s="372"/>
      <c r="E126" s="372"/>
      <c r="F126" s="64"/>
      <c r="G126" s="372"/>
      <c r="H126" s="372"/>
      <c r="I126" s="372"/>
      <c r="J126" s="372"/>
      <c r="K126" s="372"/>
      <c r="L126" s="372"/>
      <c r="M126" s="372"/>
      <c r="N126" s="372"/>
      <c r="O126" s="373"/>
      <c r="P126" s="372"/>
    </row>
    <row r="127" spans="1:16">
      <c r="A127" s="372"/>
      <c r="B127" s="64"/>
      <c r="C127" s="372"/>
      <c r="D127" s="372"/>
      <c r="E127" s="372"/>
      <c r="F127" s="64"/>
      <c r="G127" s="372"/>
      <c r="H127" s="372"/>
      <c r="I127" s="372"/>
      <c r="J127" s="372"/>
      <c r="K127" s="372"/>
      <c r="L127" s="372"/>
      <c r="M127" s="372"/>
      <c r="N127" s="372"/>
      <c r="O127" s="373"/>
      <c r="P127" s="372"/>
    </row>
    <row r="128" spans="1:16">
      <c r="A128" s="372"/>
      <c r="B128" s="64"/>
      <c r="C128" s="372"/>
      <c r="D128" s="372"/>
      <c r="E128" s="372"/>
      <c r="F128" s="64"/>
      <c r="G128" s="372"/>
      <c r="H128" s="372"/>
      <c r="I128" s="372"/>
      <c r="J128" s="372"/>
      <c r="K128" s="372"/>
      <c r="L128" s="372"/>
      <c r="M128" s="372"/>
      <c r="N128" s="372"/>
      <c r="O128" s="373"/>
      <c r="P128" s="372"/>
    </row>
    <row r="129" spans="1:16">
      <c r="A129" s="372"/>
      <c r="B129" s="64"/>
      <c r="C129" s="372"/>
      <c r="D129" s="372"/>
      <c r="E129" s="372"/>
      <c r="F129" s="64"/>
      <c r="G129" s="372"/>
      <c r="H129" s="372"/>
      <c r="I129" s="372"/>
      <c r="J129" s="372"/>
      <c r="K129" s="372"/>
      <c r="L129" s="372"/>
      <c r="M129" s="372"/>
      <c r="N129" s="372"/>
      <c r="O129" s="373"/>
      <c r="P129" s="372"/>
    </row>
    <row r="130" spans="1:16">
      <c r="A130" s="372"/>
      <c r="B130" s="64"/>
      <c r="C130" s="372"/>
      <c r="D130" s="372"/>
      <c r="E130" s="372"/>
      <c r="F130" s="64"/>
      <c r="G130" s="372"/>
      <c r="H130" s="372"/>
      <c r="I130" s="372"/>
      <c r="J130" s="372"/>
      <c r="K130" s="372"/>
      <c r="L130" s="372"/>
      <c r="M130" s="372"/>
      <c r="N130" s="372"/>
      <c r="O130" s="373"/>
      <c r="P130" s="372"/>
    </row>
    <row r="131" spans="1:16">
      <c r="A131" s="372"/>
      <c r="B131" s="64"/>
      <c r="C131" s="372"/>
      <c r="D131" s="372"/>
      <c r="E131" s="372"/>
      <c r="F131" s="64"/>
      <c r="G131" s="372"/>
      <c r="H131" s="372"/>
      <c r="I131" s="372"/>
      <c r="J131" s="372"/>
      <c r="K131" s="372"/>
      <c r="L131" s="372"/>
      <c r="M131" s="372"/>
      <c r="N131" s="372"/>
      <c r="O131" s="373"/>
      <c r="P131" s="372"/>
    </row>
    <row r="132" spans="1:16">
      <c r="A132" s="372"/>
      <c r="B132" s="64"/>
      <c r="C132" s="372"/>
      <c r="D132" s="372"/>
      <c r="E132" s="372"/>
      <c r="F132" s="64"/>
      <c r="G132" s="372"/>
      <c r="H132" s="372"/>
      <c r="I132" s="372"/>
      <c r="J132" s="372"/>
      <c r="K132" s="372"/>
      <c r="L132" s="372"/>
      <c r="M132" s="372"/>
      <c r="N132" s="372"/>
      <c r="O132" s="373"/>
      <c r="P132" s="372"/>
    </row>
    <row r="133" spans="1:16">
      <c r="A133" s="372"/>
      <c r="B133" s="64"/>
      <c r="C133" s="372"/>
      <c r="D133" s="372"/>
      <c r="E133" s="372"/>
      <c r="F133" s="64"/>
      <c r="G133" s="372"/>
      <c r="H133" s="372"/>
      <c r="I133" s="372"/>
      <c r="J133" s="372"/>
      <c r="K133" s="372"/>
      <c r="L133" s="372"/>
      <c r="M133" s="372"/>
      <c r="N133" s="372"/>
      <c r="O133" s="373"/>
      <c r="P133" s="372"/>
    </row>
    <row r="134" spans="1:16">
      <c r="A134" s="372"/>
      <c r="B134" s="64"/>
      <c r="C134" s="372"/>
      <c r="D134" s="372"/>
      <c r="E134" s="372"/>
      <c r="F134" s="64"/>
      <c r="G134" s="372"/>
      <c r="H134" s="372"/>
      <c r="I134" s="372"/>
      <c r="J134" s="372"/>
      <c r="K134" s="372"/>
      <c r="L134" s="372"/>
      <c r="M134" s="372"/>
      <c r="N134" s="372"/>
      <c r="O134" s="373"/>
      <c r="P134" s="372"/>
    </row>
    <row r="135" spans="1:16">
      <c r="A135" s="372"/>
      <c r="B135" s="64"/>
      <c r="C135" s="372"/>
      <c r="D135" s="372"/>
      <c r="E135" s="372"/>
      <c r="F135" s="64"/>
      <c r="G135" s="372"/>
      <c r="H135" s="372"/>
      <c r="I135" s="372"/>
      <c r="J135" s="372"/>
      <c r="K135" s="372"/>
      <c r="L135" s="372"/>
      <c r="M135" s="372"/>
      <c r="N135" s="372"/>
      <c r="O135" s="373"/>
      <c r="P135" s="372"/>
    </row>
    <row r="136" spans="1:16">
      <c r="A136" s="372"/>
      <c r="B136" s="64"/>
      <c r="C136" s="372"/>
      <c r="D136" s="372"/>
      <c r="E136" s="372"/>
      <c r="F136" s="64"/>
      <c r="G136" s="372"/>
      <c r="H136" s="372"/>
      <c r="I136" s="372"/>
      <c r="J136" s="372"/>
      <c r="K136" s="372"/>
      <c r="L136" s="372"/>
      <c r="M136" s="372"/>
      <c r="N136" s="372"/>
      <c r="O136" s="373"/>
      <c r="P136" s="372"/>
    </row>
    <row r="137" spans="1:16">
      <c r="A137" s="372"/>
      <c r="B137" s="64"/>
      <c r="C137" s="372"/>
      <c r="D137" s="372"/>
      <c r="E137" s="372"/>
      <c r="F137" s="64"/>
      <c r="G137" s="372"/>
      <c r="H137" s="372"/>
      <c r="I137" s="372"/>
      <c r="J137" s="372"/>
      <c r="K137" s="372"/>
      <c r="L137" s="372"/>
      <c r="M137" s="372"/>
      <c r="N137" s="372"/>
      <c r="O137" s="373"/>
      <c r="P137" s="372"/>
    </row>
    <row r="138" spans="1:16">
      <c r="A138" s="372"/>
      <c r="B138" s="64"/>
      <c r="C138" s="372"/>
      <c r="D138" s="372"/>
      <c r="E138" s="372"/>
      <c r="F138" s="64"/>
      <c r="G138" s="372"/>
      <c r="H138" s="372"/>
      <c r="I138" s="372"/>
      <c r="J138" s="372"/>
      <c r="K138" s="372"/>
      <c r="L138" s="372"/>
      <c r="M138" s="372"/>
      <c r="N138" s="372"/>
      <c r="O138" s="373"/>
      <c r="P138" s="372"/>
    </row>
    <row r="139" spans="1:16">
      <c r="A139" s="372"/>
      <c r="B139" s="64"/>
      <c r="C139" s="372"/>
      <c r="D139" s="372"/>
      <c r="E139" s="372"/>
      <c r="F139" s="64"/>
      <c r="G139" s="372"/>
      <c r="H139" s="372"/>
      <c r="I139" s="372"/>
      <c r="J139" s="372"/>
      <c r="K139" s="372"/>
      <c r="L139" s="372"/>
      <c r="M139" s="372"/>
      <c r="N139" s="372"/>
      <c r="O139" s="373"/>
      <c r="P139" s="372"/>
    </row>
    <row r="140" spans="1:16">
      <c r="A140" s="372"/>
      <c r="B140" s="64"/>
      <c r="C140" s="372"/>
      <c r="D140" s="372"/>
      <c r="E140" s="372"/>
      <c r="F140" s="64"/>
      <c r="G140" s="372"/>
      <c r="H140" s="372"/>
      <c r="I140" s="372"/>
      <c r="J140" s="372"/>
      <c r="K140" s="372"/>
      <c r="L140" s="372"/>
      <c r="M140" s="372"/>
      <c r="N140" s="372"/>
      <c r="O140" s="373"/>
      <c r="P140" s="372"/>
    </row>
    <row r="141" spans="1:16">
      <c r="A141" s="372"/>
      <c r="B141" s="64"/>
      <c r="C141" s="372"/>
      <c r="D141" s="372"/>
      <c r="E141" s="372"/>
      <c r="F141" s="64"/>
      <c r="G141" s="372"/>
      <c r="H141" s="372"/>
      <c r="I141" s="372"/>
      <c r="J141" s="372"/>
      <c r="K141" s="372"/>
      <c r="L141" s="372"/>
      <c r="M141" s="372"/>
      <c r="N141" s="372"/>
      <c r="O141" s="373"/>
      <c r="P141" s="372"/>
    </row>
    <row r="142" spans="1:16">
      <c r="A142" s="372"/>
      <c r="B142" s="64"/>
      <c r="C142" s="372"/>
      <c r="D142" s="372"/>
      <c r="E142" s="372"/>
      <c r="F142" s="64"/>
      <c r="G142" s="372"/>
      <c r="H142" s="372"/>
      <c r="I142" s="372"/>
      <c r="J142" s="372"/>
      <c r="K142" s="372"/>
      <c r="L142" s="372"/>
      <c r="M142" s="372"/>
      <c r="N142" s="372"/>
      <c r="O142" s="373"/>
      <c r="P142" s="372"/>
    </row>
    <row r="143" spans="1:16">
      <c r="A143" s="372"/>
      <c r="B143" s="64"/>
      <c r="C143" s="372"/>
      <c r="D143" s="372"/>
      <c r="E143" s="372"/>
      <c r="F143" s="64"/>
      <c r="G143" s="372"/>
      <c r="H143" s="372"/>
      <c r="I143" s="372"/>
      <c r="J143" s="372"/>
      <c r="K143" s="372"/>
      <c r="L143" s="372"/>
      <c r="M143" s="372"/>
      <c r="N143" s="372"/>
      <c r="O143" s="373"/>
      <c r="P143" s="372"/>
    </row>
    <row r="144" spans="1:16">
      <c r="A144" s="372"/>
      <c r="B144" s="64"/>
      <c r="C144" s="372"/>
      <c r="D144" s="372"/>
      <c r="E144" s="372"/>
      <c r="F144" s="64"/>
      <c r="G144" s="372"/>
      <c r="H144" s="372"/>
      <c r="I144" s="372"/>
      <c r="J144" s="372"/>
      <c r="K144" s="372"/>
      <c r="L144" s="372"/>
      <c r="M144" s="372"/>
      <c r="N144" s="372"/>
      <c r="O144" s="373"/>
      <c r="P144" s="372"/>
    </row>
    <row r="145" spans="1:16">
      <c r="A145" s="372"/>
      <c r="B145" s="64"/>
      <c r="C145" s="372"/>
      <c r="D145" s="372"/>
      <c r="E145" s="372"/>
      <c r="F145" s="64"/>
      <c r="G145" s="372"/>
      <c r="H145" s="372"/>
      <c r="I145" s="372"/>
      <c r="J145" s="372"/>
      <c r="K145" s="372"/>
      <c r="L145" s="372"/>
      <c r="M145" s="372"/>
      <c r="N145" s="372"/>
      <c r="O145" s="373"/>
      <c r="P145" s="372"/>
    </row>
    <row r="146" spans="1:16">
      <c r="A146" s="372"/>
      <c r="B146" s="64"/>
      <c r="C146" s="372"/>
      <c r="D146" s="372"/>
      <c r="E146" s="372"/>
      <c r="F146" s="64"/>
      <c r="G146" s="372"/>
      <c r="H146" s="372"/>
      <c r="I146" s="372"/>
      <c r="J146" s="372"/>
      <c r="K146" s="372"/>
      <c r="L146" s="372"/>
      <c r="M146" s="372"/>
      <c r="N146" s="372"/>
      <c r="O146" s="373"/>
      <c r="P146" s="372"/>
    </row>
    <row r="147" spans="1:16">
      <c r="A147" s="372"/>
      <c r="B147" s="64"/>
      <c r="C147" s="372"/>
      <c r="D147" s="372"/>
      <c r="E147" s="372"/>
      <c r="F147" s="64"/>
      <c r="G147" s="372"/>
      <c r="H147" s="372"/>
      <c r="I147" s="372"/>
      <c r="J147" s="372"/>
      <c r="K147" s="372"/>
      <c r="L147" s="372"/>
      <c r="M147" s="372"/>
      <c r="N147" s="372"/>
      <c r="O147" s="373"/>
      <c r="P147" s="372"/>
    </row>
    <row r="148" spans="1:16">
      <c r="A148" s="372"/>
      <c r="B148" s="64"/>
      <c r="C148" s="372"/>
      <c r="D148" s="372"/>
      <c r="E148" s="372"/>
      <c r="F148" s="64"/>
      <c r="G148" s="372"/>
      <c r="H148" s="372"/>
      <c r="I148" s="372"/>
      <c r="J148" s="372"/>
      <c r="K148" s="372"/>
      <c r="L148" s="372"/>
      <c r="M148" s="372"/>
      <c r="N148" s="372"/>
      <c r="O148" s="373"/>
      <c r="P148" s="372"/>
    </row>
    <row r="149" spans="1:16">
      <c r="A149" s="372"/>
      <c r="B149" s="64"/>
      <c r="C149" s="372"/>
      <c r="D149" s="372"/>
      <c r="E149" s="372"/>
      <c r="F149" s="64"/>
      <c r="G149" s="372"/>
      <c r="H149" s="372"/>
      <c r="I149" s="372"/>
      <c r="J149" s="372"/>
      <c r="K149" s="372"/>
      <c r="L149" s="372"/>
      <c r="M149" s="372"/>
      <c r="N149" s="372"/>
      <c r="O149" s="373"/>
      <c r="P149" s="372"/>
    </row>
    <row r="150" spans="1:16">
      <c r="A150" s="372"/>
      <c r="B150" s="64"/>
      <c r="C150" s="372"/>
      <c r="D150" s="372"/>
      <c r="E150" s="372"/>
      <c r="F150" s="64"/>
      <c r="G150" s="372"/>
      <c r="H150" s="372"/>
      <c r="I150" s="372"/>
      <c r="J150" s="372"/>
      <c r="K150" s="372"/>
      <c r="L150" s="372"/>
      <c r="M150" s="372"/>
      <c r="N150" s="372"/>
      <c r="O150" s="373"/>
      <c r="P150" s="372"/>
    </row>
    <row r="151" spans="1:16">
      <c r="A151" s="372"/>
      <c r="B151" s="64"/>
      <c r="C151" s="372"/>
      <c r="D151" s="372"/>
      <c r="E151" s="372"/>
      <c r="F151" s="64"/>
      <c r="G151" s="372"/>
      <c r="H151" s="372"/>
      <c r="I151" s="372"/>
      <c r="J151" s="372"/>
      <c r="K151" s="372"/>
      <c r="L151" s="372"/>
      <c r="M151" s="372"/>
      <c r="N151" s="372"/>
      <c r="O151" s="373"/>
      <c r="P151" s="372"/>
    </row>
    <row r="152" spans="1:16">
      <c r="A152" s="372"/>
      <c r="B152" s="64"/>
      <c r="C152" s="372"/>
      <c r="D152" s="372"/>
      <c r="E152" s="372"/>
      <c r="F152" s="64"/>
      <c r="G152" s="372"/>
      <c r="H152" s="372"/>
      <c r="I152" s="372"/>
      <c r="J152" s="372"/>
      <c r="K152" s="372"/>
      <c r="L152" s="372"/>
      <c r="M152" s="372"/>
      <c r="N152" s="372"/>
      <c r="O152" s="373"/>
      <c r="P152" s="372"/>
    </row>
    <row r="153" spans="1:16">
      <c r="A153" s="372"/>
      <c r="B153" s="64"/>
      <c r="C153" s="372"/>
      <c r="D153" s="372"/>
      <c r="E153" s="372"/>
      <c r="F153" s="64"/>
      <c r="G153" s="372"/>
      <c r="H153" s="372"/>
      <c r="I153" s="372"/>
      <c r="J153" s="372"/>
      <c r="K153" s="372"/>
      <c r="L153" s="372"/>
      <c r="M153" s="372"/>
      <c r="N153" s="372"/>
      <c r="O153" s="373"/>
      <c r="P153" s="372"/>
    </row>
    <row r="154" spans="1:16">
      <c r="A154" s="372"/>
      <c r="B154" s="64"/>
      <c r="C154" s="372"/>
      <c r="D154" s="372"/>
      <c r="E154" s="372"/>
      <c r="F154" s="64"/>
      <c r="G154" s="372"/>
      <c r="H154" s="372"/>
      <c r="I154" s="372"/>
      <c r="J154" s="372"/>
      <c r="K154" s="372"/>
      <c r="L154" s="372"/>
      <c r="M154" s="372"/>
      <c r="N154" s="372"/>
      <c r="O154" s="373"/>
      <c r="P154" s="372"/>
    </row>
    <row r="155" spans="1:16">
      <c r="A155" s="372"/>
      <c r="B155" s="64"/>
      <c r="C155" s="372"/>
      <c r="D155" s="372"/>
      <c r="E155" s="372"/>
      <c r="F155" s="64"/>
      <c r="G155" s="372"/>
      <c r="H155" s="372"/>
      <c r="I155" s="372"/>
      <c r="J155" s="372"/>
      <c r="K155" s="372"/>
      <c r="L155" s="372"/>
      <c r="M155" s="372"/>
      <c r="N155" s="372"/>
      <c r="O155" s="373"/>
      <c r="P155" s="372"/>
    </row>
    <row r="156" spans="1:16">
      <c r="A156" s="372"/>
      <c r="B156" s="64"/>
      <c r="C156" s="372"/>
      <c r="D156" s="372"/>
      <c r="E156" s="372"/>
      <c r="F156" s="64"/>
      <c r="G156" s="372"/>
      <c r="H156" s="372"/>
      <c r="I156" s="372"/>
      <c r="J156" s="372"/>
      <c r="K156" s="372"/>
      <c r="L156" s="372"/>
      <c r="M156" s="372"/>
      <c r="N156" s="372"/>
      <c r="O156" s="373"/>
      <c r="P156" s="372"/>
    </row>
    <row r="157" spans="1:16">
      <c r="A157" s="372"/>
      <c r="B157" s="64"/>
      <c r="C157" s="372"/>
      <c r="D157" s="372"/>
      <c r="E157" s="372"/>
      <c r="F157" s="64"/>
      <c r="G157" s="372"/>
      <c r="H157" s="372"/>
      <c r="I157" s="372"/>
      <c r="J157" s="372"/>
      <c r="K157" s="372"/>
      <c r="L157" s="372"/>
      <c r="M157" s="372"/>
      <c r="N157" s="372"/>
      <c r="O157" s="373"/>
      <c r="P157" s="372"/>
    </row>
    <row r="158" spans="1:16">
      <c r="A158" s="372"/>
      <c r="B158" s="64"/>
      <c r="C158" s="372"/>
      <c r="D158" s="372"/>
      <c r="E158" s="372"/>
      <c r="F158" s="64"/>
      <c r="G158" s="372"/>
      <c r="H158" s="372"/>
      <c r="I158" s="372"/>
      <c r="J158" s="372"/>
      <c r="K158" s="372"/>
      <c r="L158" s="372"/>
      <c r="M158" s="372"/>
      <c r="N158" s="372"/>
      <c r="O158" s="373"/>
      <c r="P158" s="372"/>
    </row>
    <row r="159" spans="1:16">
      <c r="A159" s="372"/>
      <c r="B159" s="64"/>
      <c r="C159" s="372"/>
      <c r="D159" s="372"/>
      <c r="E159" s="372"/>
      <c r="F159" s="64"/>
      <c r="G159" s="372"/>
      <c r="H159" s="372"/>
      <c r="I159" s="372"/>
      <c r="J159" s="372"/>
      <c r="K159" s="372"/>
      <c r="L159" s="372"/>
      <c r="M159" s="372"/>
      <c r="N159" s="372"/>
      <c r="O159" s="373"/>
      <c r="P159" s="372"/>
    </row>
    <row r="160" spans="1:16">
      <c r="A160" s="372"/>
      <c r="B160" s="64"/>
      <c r="C160" s="372"/>
      <c r="D160" s="372"/>
      <c r="E160" s="372"/>
      <c r="F160" s="64"/>
      <c r="G160" s="372"/>
      <c r="H160" s="372"/>
      <c r="I160" s="372"/>
      <c r="J160" s="372"/>
      <c r="K160" s="372"/>
      <c r="L160" s="372"/>
      <c r="M160" s="372"/>
      <c r="N160" s="372"/>
      <c r="O160" s="373"/>
      <c r="P160" s="372"/>
    </row>
    <row r="161" spans="1:16">
      <c r="A161" s="372"/>
      <c r="B161" s="64"/>
      <c r="C161" s="372"/>
      <c r="D161" s="372"/>
      <c r="E161" s="372"/>
      <c r="F161" s="64"/>
      <c r="G161" s="372"/>
      <c r="H161" s="372"/>
      <c r="I161" s="372"/>
      <c r="J161" s="372"/>
      <c r="K161" s="372"/>
      <c r="L161" s="372"/>
      <c r="M161" s="372"/>
      <c r="N161" s="372"/>
      <c r="O161" s="373"/>
      <c r="P161" s="372"/>
    </row>
    <row r="162" spans="1:16">
      <c r="A162" s="372"/>
      <c r="B162" s="64"/>
      <c r="C162" s="372"/>
      <c r="D162" s="372"/>
      <c r="E162" s="372"/>
      <c r="F162" s="64"/>
      <c r="G162" s="372"/>
      <c r="H162" s="372"/>
      <c r="I162" s="372"/>
      <c r="J162" s="372"/>
      <c r="K162" s="372"/>
      <c r="L162" s="372"/>
      <c r="M162" s="372"/>
      <c r="N162" s="372"/>
      <c r="O162" s="373"/>
      <c r="P162" s="372"/>
    </row>
    <row r="163" spans="1:16">
      <c r="A163" s="372"/>
      <c r="B163" s="64"/>
      <c r="C163" s="372"/>
      <c r="D163" s="372"/>
      <c r="E163" s="372"/>
      <c r="F163" s="64"/>
      <c r="G163" s="372"/>
      <c r="H163" s="372"/>
      <c r="I163" s="372"/>
      <c r="J163" s="372"/>
      <c r="K163" s="372"/>
      <c r="L163" s="372"/>
      <c r="M163" s="372"/>
      <c r="N163" s="372"/>
      <c r="O163" s="373"/>
      <c r="P163" s="372"/>
    </row>
    <row r="164" spans="1:16">
      <c r="A164" s="372"/>
      <c r="B164" s="64"/>
      <c r="C164" s="372"/>
      <c r="D164" s="372"/>
      <c r="E164" s="372"/>
      <c r="F164" s="64"/>
      <c r="G164" s="372"/>
      <c r="H164" s="372"/>
      <c r="I164" s="372"/>
      <c r="J164" s="372"/>
      <c r="K164" s="372"/>
      <c r="L164" s="372"/>
      <c r="M164" s="372"/>
      <c r="N164" s="372"/>
      <c r="O164" s="373"/>
      <c r="P164" s="372"/>
    </row>
    <row r="165" spans="1:16">
      <c r="A165" s="372"/>
      <c r="B165" s="64"/>
      <c r="C165" s="372"/>
      <c r="D165" s="372"/>
      <c r="E165" s="372"/>
      <c r="F165" s="64"/>
      <c r="G165" s="372"/>
      <c r="H165" s="372"/>
      <c r="I165" s="372"/>
      <c r="J165" s="372"/>
      <c r="K165" s="372"/>
      <c r="L165" s="372"/>
      <c r="M165" s="372"/>
      <c r="N165" s="372"/>
      <c r="O165" s="373"/>
      <c r="P165" s="372"/>
    </row>
    <row r="166" spans="1:16">
      <c r="A166" s="372"/>
      <c r="B166" s="64"/>
      <c r="C166" s="372"/>
      <c r="D166" s="372"/>
      <c r="E166" s="372"/>
      <c r="F166" s="64"/>
      <c r="G166" s="372"/>
      <c r="H166" s="372"/>
      <c r="I166" s="372"/>
      <c r="J166" s="372"/>
      <c r="K166" s="372"/>
      <c r="L166" s="372"/>
      <c r="M166" s="372"/>
      <c r="N166" s="372"/>
      <c r="O166" s="373"/>
      <c r="P166" s="372"/>
    </row>
    <row r="167" spans="1:16">
      <c r="A167" s="372"/>
      <c r="B167" s="64"/>
      <c r="C167" s="372"/>
      <c r="D167" s="372"/>
      <c r="E167" s="372"/>
      <c r="F167" s="64"/>
      <c r="G167" s="372"/>
      <c r="H167" s="372"/>
      <c r="I167" s="372"/>
      <c r="J167" s="372"/>
      <c r="K167" s="372"/>
      <c r="L167" s="372"/>
      <c r="M167" s="372"/>
      <c r="N167" s="372"/>
      <c r="O167" s="373"/>
      <c r="P167" s="372"/>
    </row>
    <row r="168" spans="1:16">
      <c r="A168" s="372"/>
      <c r="B168" s="64"/>
      <c r="C168" s="372"/>
      <c r="D168" s="372"/>
      <c r="E168" s="372"/>
      <c r="F168" s="64"/>
      <c r="G168" s="372"/>
      <c r="H168" s="372"/>
      <c r="I168" s="372"/>
      <c r="J168" s="372"/>
      <c r="K168" s="372"/>
      <c r="L168" s="372"/>
      <c r="M168" s="372"/>
      <c r="N168" s="372"/>
      <c r="O168" s="373"/>
      <c r="P168" s="372"/>
    </row>
    <row r="169" spans="1:16">
      <c r="A169" s="372"/>
      <c r="B169" s="64"/>
      <c r="C169" s="372"/>
      <c r="D169" s="372"/>
      <c r="E169" s="372"/>
      <c r="F169" s="64"/>
      <c r="G169" s="372"/>
      <c r="H169" s="372"/>
      <c r="I169" s="372"/>
      <c r="J169" s="372"/>
      <c r="K169" s="372"/>
      <c r="L169" s="372"/>
      <c r="M169" s="372"/>
      <c r="N169" s="372"/>
      <c r="O169" s="373"/>
      <c r="P169" s="372"/>
    </row>
    <row r="170" spans="1:16">
      <c r="A170" s="372"/>
      <c r="B170" s="64"/>
      <c r="C170" s="372"/>
      <c r="D170" s="372"/>
      <c r="E170" s="372"/>
      <c r="F170" s="64"/>
      <c r="G170" s="372"/>
      <c r="H170" s="372"/>
      <c r="I170" s="372"/>
      <c r="J170" s="372"/>
      <c r="K170" s="372"/>
      <c r="L170" s="372"/>
      <c r="M170" s="372"/>
      <c r="N170" s="372"/>
      <c r="O170" s="373"/>
      <c r="P170" s="372"/>
    </row>
    <row r="171" spans="1:16">
      <c r="A171" s="372"/>
      <c r="B171" s="64"/>
      <c r="C171" s="372"/>
      <c r="D171" s="372"/>
      <c r="E171" s="372"/>
      <c r="F171" s="64"/>
      <c r="G171" s="372"/>
      <c r="H171" s="372"/>
      <c r="I171" s="372"/>
      <c r="J171" s="372"/>
      <c r="K171" s="372"/>
      <c r="L171" s="372"/>
      <c r="M171" s="372"/>
      <c r="N171" s="372"/>
      <c r="O171" s="373"/>
      <c r="P171" s="372"/>
    </row>
    <row r="172" spans="1:16">
      <c r="A172" s="372"/>
      <c r="B172" s="64"/>
      <c r="C172" s="372"/>
      <c r="D172" s="372"/>
      <c r="E172" s="372"/>
      <c r="F172" s="64"/>
      <c r="G172" s="372"/>
      <c r="H172" s="372"/>
      <c r="I172" s="372"/>
      <c r="J172" s="372"/>
      <c r="K172" s="372"/>
      <c r="L172" s="372"/>
      <c r="M172" s="372"/>
      <c r="N172" s="372"/>
      <c r="O172" s="373"/>
      <c r="P172" s="372"/>
    </row>
    <row r="173" spans="1:16">
      <c r="A173" s="372"/>
      <c r="B173" s="64"/>
      <c r="C173" s="372"/>
      <c r="D173" s="372"/>
      <c r="E173" s="372"/>
      <c r="F173" s="64"/>
      <c r="G173" s="372"/>
      <c r="H173" s="372"/>
      <c r="I173" s="372"/>
      <c r="J173" s="372"/>
      <c r="K173" s="372"/>
      <c r="L173" s="372"/>
      <c r="M173" s="372"/>
      <c r="N173" s="372"/>
      <c r="O173" s="373"/>
      <c r="P173" s="372"/>
    </row>
    <row r="174" spans="1:16">
      <c r="A174" s="372"/>
      <c r="B174" s="64"/>
      <c r="C174" s="372"/>
      <c r="D174" s="372"/>
      <c r="E174" s="372"/>
      <c r="F174" s="64"/>
      <c r="G174" s="372"/>
      <c r="H174" s="372"/>
      <c r="I174" s="372"/>
      <c r="J174" s="372"/>
      <c r="K174" s="372"/>
      <c r="L174" s="372"/>
      <c r="M174" s="372"/>
      <c r="N174" s="372"/>
      <c r="O174" s="373"/>
      <c r="P174" s="372"/>
    </row>
    <row r="175" spans="1:16">
      <c r="A175" s="372"/>
      <c r="B175" s="64"/>
      <c r="C175" s="372"/>
      <c r="D175" s="372"/>
      <c r="E175" s="372"/>
      <c r="F175" s="64"/>
      <c r="G175" s="372"/>
      <c r="H175" s="372"/>
      <c r="I175" s="372"/>
      <c r="J175" s="372"/>
      <c r="K175" s="372"/>
      <c r="L175" s="372"/>
      <c r="M175" s="372"/>
      <c r="N175" s="372"/>
      <c r="O175" s="373"/>
      <c r="P175" s="372"/>
    </row>
    <row r="176" spans="1:16">
      <c r="A176" s="372"/>
      <c r="B176" s="64"/>
      <c r="C176" s="372"/>
      <c r="D176" s="372"/>
      <c r="E176" s="372"/>
      <c r="F176" s="64"/>
      <c r="G176" s="372"/>
      <c r="H176" s="372"/>
      <c r="I176" s="372"/>
      <c r="J176" s="372"/>
      <c r="K176" s="372"/>
      <c r="L176" s="372"/>
      <c r="M176" s="372"/>
      <c r="N176" s="372"/>
      <c r="O176" s="373"/>
      <c r="P176" s="372"/>
    </row>
    <row r="177" spans="1:16">
      <c r="A177" s="372"/>
      <c r="B177" s="64"/>
      <c r="C177" s="372"/>
      <c r="D177" s="372"/>
      <c r="E177" s="372"/>
      <c r="F177" s="64"/>
      <c r="G177" s="372"/>
      <c r="H177" s="372"/>
      <c r="I177" s="372"/>
      <c r="J177" s="372"/>
      <c r="K177" s="372"/>
      <c r="L177" s="372"/>
      <c r="M177" s="372"/>
      <c r="N177" s="372"/>
      <c r="O177" s="373"/>
      <c r="P177" s="372"/>
    </row>
    <row r="178" spans="1:16">
      <c r="A178" s="372"/>
      <c r="B178" s="64"/>
      <c r="C178" s="372"/>
      <c r="D178" s="372"/>
      <c r="E178" s="372"/>
      <c r="F178" s="64"/>
      <c r="G178" s="372"/>
      <c r="H178" s="372"/>
      <c r="I178" s="372"/>
      <c r="J178" s="372"/>
      <c r="K178" s="372"/>
      <c r="L178" s="372"/>
      <c r="M178" s="372"/>
      <c r="N178" s="372"/>
      <c r="O178" s="373"/>
      <c r="P178" s="372"/>
    </row>
    <row r="179" spans="1:16">
      <c r="A179" s="372"/>
      <c r="B179" s="64"/>
      <c r="C179" s="372"/>
      <c r="D179" s="372"/>
      <c r="E179" s="372"/>
      <c r="F179" s="64"/>
      <c r="G179" s="372"/>
      <c r="H179" s="372"/>
      <c r="I179" s="372"/>
      <c r="J179" s="372"/>
      <c r="K179" s="372"/>
      <c r="L179" s="372"/>
      <c r="M179" s="372"/>
      <c r="N179" s="372"/>
      <c r="O179" s="373"/>
      <c r="P179" s="372"/>
    </row>
  </sheetData>
  <dataConsolidate/>
  <mergeCells count="25">
    <mergeCell ref="A28:A32"/>
    <mergeCell ref="O28:O32"/>
    <mergeCell ref="P28:P32"/>
    <mergeCell ref="A33:A35"/>
    <mergeCell ref="C1:G1"/>
    <mergeCell ref="I1:N1"/>
    <mergeCell ref="A4:A5"/>
    <mergeCell ref="A6:A8"/>
    <mergeCell ref="A9:A13"/>
    <mergeCell ref="W17:AB17"/>
    <mergeCell ref="A21:A24"/>
    <mergeCell ref="R24:S24"/>
    <mergeCell ref="A26:A27"/>
    <mergeCell ref="O26:O27"/>
    <mergeCell ref="P26:P27"/>
    <mergeCell ref="A15:A20"/>
    <mergeCell ref="AD35:AF35"/>
    <mergeCell ref="A55:A56"/>
    <mergeCell ref="A39:A40"/>
    <mergeCell ref="A41:A43"/>
    <mergeCell ref="A45:A48"/>
    <mergeCell ref="A49:A50"/>
    <mergeCell ref="A51:A52"/>
    <mergeCell ref="A53:A54"/>
    <mergeCell ref="A36:A37"/>
  </mergeCells>
  <conditionalFormatting sqref="K3:K56">
    <cfRule type="expression" dxfId="9" priority="2">
      <formula>(K3&lt;E3)</formula>
    </cfRule>
  </conditionalFormatting>
  <conditionalFormatting sqref="X19:AC30">
    <cfRule type="cellIs" dxfId="8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9"/>
  <sheetViews>
    <sheetView topLeftCell="T15" zoomScale="80" zoomScaleNormal="80" workbookViewId="0">
      <selection activeCell="S29" sqref="S29"/>
    </sheetView>
  </sheetViews>
  <sheetFormatPr defaultColWidth="9" defaultRowHeight="13"/>
  <cols>
    <col min="1" max="1" width="13.453125" style="5" customWidth="1"/>
    <col min="2" max="2" width="22.7265625" style="63" customWidth="1"/>
    <col min="3" max="3" width="26.7265625" style="59" customWidth="1"/>
    <col min="4" max="4" width="16.81640625" style="59" customWidth="1"/>
    <col min="5" max="5" width="16.7265625" style="62" customWidth="1"/>
    <col min="6" max="6" width="23.7265625" style="61" customWidth="1"/>
    <col min="7" max="8" width="16.1796875" style="59" customWidth="1"/>
    <col min="9" max="9" width="28.81640625" style="59" customWidth="1"/>
    <col min="10" max="10" width="17.7265625" style="59" customWidth="1"/>
    <col min="11" max="11" width="16.1796875" style="59" customWidth="1"/>
    <col min="12" max="12" width="17.7265625" style="59" customWidth="1"/>
    <col min="13" max="13" width="23.26953125" style="59" customWidth="1"/>
    <col min="14" max="14" width="17.54296875" style="62" customWidth="1"/>
    <col min="15" max="15" width="26.54296875" style="10" customWidth="1"/>
    <col min="16" max="16" width="35.1796875" style="59" customWidth="1"/>
    <col min="17" max="17" width="23" style="58" customWidth="1"/>
    <col min="18" max="18" width="22.81640625" style="5" customWidth="1"/>
    <col min="19" max="19" width="23.7265625" style="5" customWidth="1"/>
    <col min="20" max="20" width="21.54296875" style="5" customWidth="1"/>
    <col min="21" max="21" width="9" style="5"/>
    <col min="22" max="22" width="14.7265625" style="5" customWidth="1"/>
    <col min="23" max="23" width="19.1796875" style="5" customWidth="1"/>
    <col min="24" max="24" width="10.453125" style="5" customWidth="1"/>
    <col min="25" max="27" width="9" style="5"/>
    <col min="28" max="28" width="12.54296875" style="5" customWidth="1"/>
    <col min="29" max="29" width="16.54296875" style="5" customWidth="1"/>
    <col min="30" max="30" width="24.453125" style="5" customWidth="1"/>
    <col min="31" max="31" width="21.1796875" style="5" customWidth="1"/>
    <col min="32" max="16384" width="9" style="5"/>
  </cols>
  <sheetData>
    <row r="1" spans="1:17" ht="14.25" customHeight="1">
      <c r="A1" s="338"/>
      <c r="B1" s="199"/>
      <c r="C1" s="428" t="s">
        <v>464</v>
      </c>
      <c r="D1" s="429"/>
      <c r="E1" s="429"/>
      <c r="F1" s="429"/>
      <c r="G1" s="430"/>
      <c r="H1" s="370"/>
      <c r="I1" s="426" t="s">
        <v>463</v>
      </c>
      <c r="J1" s="427"/>
      <c r="K1" s="427"/>
      <c r="L1" s="427"/>
      <c r="M1" s="427"/>
      <c r="N1" s="492"/>
      <c r="O1" s="7"/>
      <c r="P1" s="7"/>
    </row>
    <row r="2" spans="1:17" ht="13.5" thickBot="1">
      <c r="A2" s="338" t="s">
        <v>462</v>
      </c>
      <c r="B2" s="197" t="s">
        <v>461</v>
      </c>
      <c r="C2" s="196" t="s">
        <v>460</v>
      </c>
      <c r="D2" s="195" t="s">
        <v>34</v>
      </c>
      <c r="E2" s="195" t="s">
        <v>33</v>
      </c>
      <c r="F2" s="195" t="s">
        <v>459</v>
      </c>
      <c r="G2" s="194" t="s">
        <v>456</v>
      </c>
      <c r="H2" s="270" t="s">
        <v>472</v>
      </c>
      <c r="I2" s="193" t="s">
        <v>458</v>
      </c>
      <c r="J2" s="193" t="s">
        <v>34</v>
      </c>
      <c r="K2" s="193" t="s">
        <v>33</v>
      </c>
      <c r="L2" s="192" t="s">
        <v>457</v>
      </c>
      <c r="M2" s="191" t="s">
        <v>456</v>
      </c>
      <c r="N2" s="258" t="s">
        <v>471</v>
      </c>
      <c r="O2" s="373"/>
      <c r="P2" s="372"/>
    </row>
    <row r="3" spans="1:17" ht="13.5" thickBot="1">
      <c r="A3" s="163" t="s">
        <v>450</v>
      </c>
      <c r="B3" s="186" t="s">
        <v>449</v>
      </c>
      <c r="C3" s="185" t="s">
        <v>448</v>
      </c>
      <c r="D3" s="184">
        <v>386.9</v>
      </c>
      <c r="E3" s="184">
        <v>200</v>
      </c>
      <c r="F3" s="184">
        <v>131.95400000000001</v>
      </c>
      <c r="G3" s="183">
        <f t="shared" ref="G3:G13" si="0">E3-F3</f>
        <v>68.045999999999992</v>
      </c>
      <c r="H3" s="184">
        <f t="shared" ref="H3:H13" si="1">F3/E3*100</f>
        <v>65.977000000000004</v>
      </c>
      <c r="I3" s="182" t="s">
        <v>447</v>
      </c>
      <c r="J3" s="182">
        <v>598.85</v>
      </c>
      <c r="K3" s="182">
        <v>150</v>
      </c>
      <c r="L3" s="181">
        <f t="shared" ref="L3:L13" si="2">F3</f>
        <v>131.95400000000001</v>
      </c>
      <c r="M3" s="257">
        <f t="shared" ref="M3:M13" si="3">K3-L3</f>
        <v>18.045999999999992</v>
      </c>
      <c r="N3" s="181" t="str">
        <f t="shared" ref="N3:N9" si="4">IF(M3&gt;=0,"No","Yes")</f>
        <v>No</v>
      </c>
      <c r="O3" s="373"/>
      <c r="P3" s="373"/>
    </row>
    <row r="4" spans="1:17" ht="13.5" thickBot="1">
      <c r="A4" s="431" t="s">
        <v>44</v>
      </c>
      <c r="B4" s="180" t="s">
        <v>3</v>
      </c>
      <c r="C4" s="179" t="s">
        <v>44</v>
      </c>
      <c r="D4" s="178">
        <v>424.31</v>
      </c>
      <c r="E4" s="178">
        <v>200</v>
      </c>
      <c r="F4" s="178">
        <v>79.758499999999998</v>
      </c>
      <c r="G4" s="177">
        <f t="shared" si="0"/>
        <v>120.2415</v>
      </c>
      <c r="H4" s="85">
        <f t="shared" si="1"/>
        <v>39.879249999999999</v>
      </c>
      <c r="I4" s="176" t="s">
        <v>446</v>
      </c>
      <c r="J4" s="176">
        <v>561.44000000000005</v>
      </c>
      <c r="K4" s="176">
        <v>150</v>
      </c>
      <c r="L4" s="175">
        <f t="shared" si="2"/>
        <v>79.758499999999998</v>
      </c>
      <c r="M4" s="174">
        <f t="shared" si="3"/>
        <v>70.241500000000002</v>
      </c>
      <c r="N4" s="182" t="str">
        <f t="shared" si="4"/>
        <v>No</v>
      </c>
      <c r="O4" s="373"/>
      <c r="P4" s="373"/>
    </row>
    <row r="5" spans="1:17" ht="14.25" customHeight="1" thickBot="1">
      <c r="A5" s="425"/>
      <c r="B5" s="63" t="s">
        <v>25</v>
      </c>
      <c r="C5" s="117" t="s">
        <v>65</v>
      </c>
      <c r="D5" s="95">
        <v>645.40499999999997</v>
      </c>
      <c r="E5" s="95">
        <v>150</v>
      </c>
      <c r="F5" s="94">
        <v>101.52370000000001</v>
      </c>
      <c r="G5" s="94">
        <f t="shared" si="0"/>
        <v>48.476299999999995</v>
      </c>
      <c r="H5" s="73">
        <f t="shared" si="1"/>
        <v>67.68246666666667</v>
      </c>
      <c r="I5" s="93" t="s">
        <v>438</v>
      </c>
      <c r="J5" s="93">
        <v>691.82</v>
      </c>
      <c r="K5" s="93">
        <v>150</v>
      </c>
      <c r="L5" s="92">
        <f t="shared" si="2"/>
        <v>101.52370000000001</v>
      </c>
      <c r="M5" s="91">
        <f t="shared" si="3"/>
        <v>48.476299999999995</v>
      </c>
      <c r="N5" s="182" t="str">
        <f t="shared" si="4"/>
        <v>No</v>
      </c>
      <c r="O5" s="374" t="s">
        <v>452</v>
      </c>
      <c r="P5" s="374" t="s">
        <v>470</v>
      </c>
    </row>
    <row r="6" spans="1:17" ht="13.5" thickBot="1">
      <c r="A6" s="423" t="s">
        <v>443</v>
      </c>
      <c r="B6" s="87" t="s">
        <v>442</v>
      </c>
      <c r="C6" s="86" t="s">
        <v>399</v>
      </c>
      <c r="D6" s="85">
        <v>774.56</v>
      </c>
      <c r="E6" s="85">
        <v>750</v>
      </c>
      <c r="F6" s="85">
        <v>593.39</v>
      </c>
      <c r="G6" s="84">
        <f t="shared" si="0"/>
        <v>156.61000000000001</v>
      </c>
      <c r="H6" s="85">
        <f t="shared" si="1"/>
        <v>79.118666666666655</v>
      </c>
      <c r="I6" s="83" t="s">
        <v>441</v>
      </c>
      <c r="J6" s="83">
        <v>778.62</v>
      </c>
      <c r="K6" s="83">
        <v>750</v>
      </c>
      <c r="L6" s="82">
        <f t="shared" si="2"/>
        <v>593.39</v>
      </c>
      <c r="M6" s="101">
        <f t="shared" si="3"/>
        <v>156.61000000000001</v>
      </c>
      <c r="N6" s="182" t="str">
        <f t="shared" si="4"/>
        <v>No</v>
      </c>
      <c r="O6" s="222"/>
      <c r="P6" s="221"/>
    </row>
    <row r="7" spans="1:17" ht="14.25" customHeight="1" thickBot="1">
      <c r="A7" s="425"/>
      <c r="B7" s="97" t="s">
        <v>4</v>
      </c>
      <c r="C7" s="96" t="s">
        <v>45</v>
      </c>
      <c r="D7" s="110">
        <v>221.095</v>
      </c>
      <c r="E7" s="110">
        <v>250</v>
      </c>
      <c r="F7" s="110">
        <v>165.54</v>
      </c>
      <c r="G7" s="109">
        <f t="shared" si="0"/>
        <v>84.460000000000008</v>
      </c>
      <c r="H7" s="94">
        <f t="shared" si="1"/>
        <v>66.215999999999994</v>
      </c>
      <c r="I7" s="108" t="s">
        <v>440</v>
      </c>
      <c r="J7" s="108">
        <v>904.18</v>
      </c>
      <c r="K7" s="108">
        <v>150</v>
      </c>
      <c r="L7" s="107">
        <f t="shared" si="2"/>
        <v>165.54</v>
      </c>
      <c r="M7" s="254">
        <f t="shared" si="3"/>
        <v>-15.539999999999992</v>
      </c>
      <c r="N7" s="269" t="str">
        <f t="shared" si="4"/>
        <v>Yes</v>
      </c>
      <c r="O7" s="268" t="s">
        <v>352</v>
      </c>
      <c r="P7" s="250" t="s">
        <v>352</v>
      </c>
    </row>
    <row r="8" spans="1:17" ht="14.25" customHeight="1" thickBot="1">
      <c r="A8" s="425"/>
      <c r="B8" s="97" t="s">
        <v>25</v>
      </c>
      <c r="C8" s="96" t="s">
        <v>65</v>
      </c>
      <c r="D8" s="95">
        <v>645.40499999999997</v>
      </c>
      <c r="E8" s="95">
        <v>150</v>
      </c>
      <c r="F8" s="95">
        <v>101.52370000000001</v>
      </c>
      <c r="G8" s="94">
        <f t="shared" si="0"/>
        <v>48.476299999999995</v>
      </c>
      <c r="H8" s="73">
        <f t="shared" si="1"/>
        <v>67.68246666666667</v>
      </c>
      <c r="I8" s="93" t="s">
        <v>438</v>
      </c>
      <c r="J8" s="93">
        <v>691.82</v>
      </c>
      <c r="K8" s="93">
        <v>150</v>
      </c>
      <c r="L8" s="92">
        <f t="shared" si="2"/>
        <v>101.52370000000001</v>
      </c>
      <c r="M8" s="91">
        <f t="shared" si="3"/>
        <v>48.476299999999995</v>
      </c>
      <c r="N8" s="182" t="str">
        <f t="shared" si="4"/>
        <v>No</v>
      </c>
      <c r="O8" s="267"/>
      <c r="P8" s="250"/>
    </row>
    <row r="9" spans="1:17" ht="13.5" thickBot="1">
      <c r="A9" s="423" t="s">
        <v>46</v>
      </c>
      <c r="B9" s="87" t="s">
        <v>5</v>
      </c>
      <c r="C9" s="86" t="s">
        <v>46</v>
      </c>
      <c r="D9" s="85">
        <v>87.444999999999993</v>
      </c>
      <c r="E9" s="85">
        <v>600</v>
      </c>
      <c r="F9" s="85">
        <v>330.03719999999998</v>
      </c>
      <c r="G9" s="84">
        <f t="shared" si="0"/>
        <v>269.96280000000002</v>
      </c>
      <c r="H9" s="84">
        <f t="shared" si="1"/>
        <v>55.006199999999993</v>
      </c>
      <c r="I9" s="83" t="s">
        <v>437</v>
      </c>
      <c r="J9" s="83">
        <v>243.73500000000001</v>
      </c>
      <c r="K9" s="83">
        <v>500</v>
      </c>
      <c r="L9" s="82">
        <f t="shared" si="2"/>
        <v>330.03719999999998</v>
      </c>
      <c r="M9" s="101">
        <f t="shared" si="3"/>
        <v>169.96280000000002</v>
      </c>
      <c r="N9" s="181" t="str">
        <f t="shared" si="4"/>
        <v>No</v>
      </c>
      <c r="O9" s="244"/>
      <c r="P9" s="244"/>
      <c r="Q9" s="259"/>
    </row>
    <row r="10" spans="1:17" ht="14.25" customHeight="1" thickBot="1">
      <c r="A10" s="425"/>
      <c r="B10" s="97" t="s">
        <v>7</v>
      </c>
      <c r="C10" s="96" t="s">
        <v>48</v>
      </c>
      <c r="D10" s="110">
        <v>457.755</v>
      </c>
      <c r="E10" s="110">
        <v>400</v>
      </c>
      <c r="F10" s="110">
        <v>200.11</v>
      </c>
      <c r="G10" s="109">
        <f t="shared" si="0"/>
        <v>199.89</v>
      </c>
      <c r="H10" s="95">
        <f t="shared" si="1"/>
        <v>50.027500000000003</v>
      </c>
      <c r="I10" s="108" t="s">
        <v>436</v>
      </c>
      <c r="J10" s="108">
        <v>614.06500000000005</v>
      </c>
      <c r="K10" s="108">
        <v>300</v>
      </c>
      <c r="L10" s="107">
        <f t="shared" si="2"/>
        <v>200.11</v>
      </c>
      <c r="M10" s="214">
        <f t="shared" si="3"/>
        <v>99.889999999999986</v>
      </c>
      <c r="N10" s="266" t="s">
        <v>469</v>
      </c>
      <c r="O10" s="373"/>
      <c r="P10" s="373"/>
      <c r="Q10" s="259"/>
    </row>
    <row r="11" spans="1:17" ht="14.25" customHeight="1" thickBot="1">
      <c r="A11" s="425"/>
      <c r="B11" s="97" t="s">
        <v>8</v>
      </c>
      <c r="C11" s="96" t="s">
        <v>74</v>
      </c>
      <c r="D11" s="110">
        <v>632.29</v>
      </c>
      <c r="E11" s="110">
        <v>600</v>
      </c>
      <c r="F11" s="110">
        <v>416.14780000000002</v>
      </c>
      <c r="G11" s="109">
        <f t="shared" si="0"/>
        <v>183.85219999999998</v>
      </c>
      <c r="H11" s="94">
        <f t="shared" si="1"/>
        <v>69.35796666666667</v>
      </c>
      <c r="I11" s="108" t="s">
        <v>435</v>
      </c>
      <c r="J11" s="108">
        <v>692.19500000000005</v>
      </c>
      <c r="K11" s="108">
        <v>600</v>
      </c>
      <c r="L11" s="107">
        <f t="shared" si="2"/>
        <v>416.14780000000002</v>
      </c>
      <c r="M11" s="208">
        <f t="shared" si="3"/>
        <v>183.85219999999998</v>
      </c>
      <c r="N11" s="181" t="str">
        <f>IF(M11&gt;=0,"No","Yes")</f>
        <v>No</v>
      </c>
      <c r="O11" s="373"/>
      <c r="P11" s="373"/>
      <c r="Q11" s="259"/>
    </row>
    <row r="12" spans="1:17" ht="14.25" customHeight="1" thickBot="1">
      <c r="A12" s="425"/>
      <c r="B12" s="97" t="s">
        <v>12</v>
      </c>
      <c r="C12" s="96" t="s">
        <v>52</v>
      </c>
      <c r="D12" s="110">
        <v>428.91</v>
      </c>
      <c r="E12" s="110">
        <v>400</v>
      </c>
      <c r="F12" s="110">
        <v>320.77999999999997</v>
      </c>
      <c r="G12" s="109">
        <f t="shared" si="0"/>
        <v>79.220000000000027</v>
      </c>
      <c r="H12" s="94">
        <f t="shared" si="1"/>
        <v>80.194999999999993</v>
      </c>
      <c r="I12" s="108" t="s">
        <v>429</v>
      </c>
      <c r="J12" s="108">
        <v>440.09</v>
      </c>
      <c r="K12" s="108">
        <v>400</v>
      </c>
      <c r="L12" s="107">
        <f t="shared" si="2"/>
        <v>320.77999999999997</v>
      </c>
      <c r="M12" s="208">
        <f t="shared" si="3"/>
        <v>79.220000000000027</v>
      </c>
      <c r="N12" s="181" t="str">
        <f>IF(M12&gt;=0,"No","Yes")</f>
        <v>No</v>
      </c>
      <c r="O12" s="373"/>
      <c r="P12" s="373"/>
      <c r="Q12" s="259"/>
    </row>
    <row r="13" spans="1:17" ht="14.25" customHeight="1" thickBot="1">
      <c r="A13" s="425"/>
      <c r="B13" s="97" t="s">
        <v>404</v>
      </c>
      <c r="C13" s="96" t="s">
        <v>63</v>
      </c>
      <c r="D13" s="95">
        <v>530.30999999999995</v>
      </c>
      <c r="E13" s="95">
        <v>200</v>
      </c>
      <c r="F13" s="95">
        <v>22.35</v>
      </c>
      <c r="G13" s="94">
        <f t="shared" si="0"/>
        <v>177.65</v>
      </c>
      <c r="H13" s="73">
        <f t="shared" si="1"/>
        <v>11.175000000000001</v>
      </c>
      <c r="I13" s="93" t="s">
        <v>427</v>
      </c>
      <c r="J13" s="93">
        <v>541.49</v>
      </c>
      <c r="K13" s="93">
        <v>150</v>
      </c>
      <c r="L13" s="92">
        <f t="shared" si="2"/>
        <v>22.35</v>
      </c>
      <c r="M13" s="208">
        <f t="shared" si="3"/>
        <v>127.65</v>
      </c>
      <c r="N13" s="181" t="str">
        <f>IF(M13&gt;=0,"No","Yes")</f>
        <v>No</v>
      </c>
      <c r="O13" s="373"/>
      <c r="P13" s="373"/>
      <c r="Q13" s="259"/>
    </row>
    <row r="14" spans="1:17" ht="13.5" thickBot="1">
      <c r="A14" s="369" t="s">
        <v>435</v>
      </c>
      <c r="B14" s="87" t="s">
        <v>352</v>
      </c>
      <c r="C14" s="162"/>
      <c r="D14" s="85"/>
      <c r="E14" s="85"/>
      <c r="F14" s="85"/>
      <c r="G14" s="84"/>
      <c r="H14" s="184"/>
      <c r="I14" s="83"/>
      <c r="J14" s="83"/>
      <c r="K14" s="83"/>
      <c r="L14" s="82"/>
      <c r="M14" s="101"/>
      <c r="N14" s="82"/>
      <c r="O14" s="373"/>
      <c r="P14" s="373"/>
      <c r="Q14" s="259"/>
    </row>
    <row r="15" spans="1:17" ht="13.5" thickBot="1">
      <c r="A15" s="423" t="s">
        <v>49</v>
      </c>
      <c r="B15" s="87" t="s">
        <v>434</v>
      </c>
      <c r="C15" s="86" t="s">
        <v>47</v>
      </c>
      <c r="D15" s="85">
        <v>341.36500000000001</v>
      </c>
      <c r="E15" s="85">
        <v>600</v>
      </c>
      <c r="F15" s="85">
        <v>414.50749999999999</v>
      </c>
      <c r="G15" s="84">
        <f t="shared" ref="G15:G24" si="5">E15-F15</f>
        <v>185.49250000000001</v>
      </c>
      <c r="H15" s="85">
        <f t="shared" ref="H15:H24" si="6">F15/E15*100</f>
        <v>69.084583333333327</v>
      </c>
      <c r="I15" s="83" t="s">
        <v>433</v>
      </c>
      <c r="J15" s="83">
        <v>527.53499999999997</v>
      </c>
      <c r="K15" s="83">
        <v>600</v>
      </c>
      <c r="L15" s="82">
        <f t="shared" ref="L15:L24" si="7">F15</f>
        <v>414.50749999999999</v>
      </c>
      <c r="M15" s="205">
        <f t="shared" ref="M15:M24" si="8">K15-L15</f>
        <v>185.49250000000001</v>
      </c>
      <c r="N15" s="82" t="str">
        <f t="shared" ref="N15:N24" si="9">IF(M15&gt;=0,"No","Yes")</f>
        <v>No</v>
      </c>
      <c r="O15" s="373"/>
      <c r="P15" s="373"/>
      <c r="Q15" s="259"/>
    </row>
    <row r="16" spans="1:17" ht="14.25" customHeight="1" thickBot="1">
      <c r="A16" s="425"/>
      <c r="B16" s="97" t="s">
        <v>9</v>
      </c>
      <c r="C16" s="96" t="s">
        <v>432</v>
      </c>
      <c r="D16" s="110">
        <v>72.555000000000007</v>
      </c>
      <c r="E16" s="110">
        <v>300</v>
      </c>
      <c r="F16" s="110">
        <v>249.06020000000001</v>
      </c>
      <c r="G16" s="109">
        <f t="shared" si="5"/>
        <v>50.939799999999991</v>
      </c>
      <c r="H16" s="94">
        <f t="shared" si="6"/>
        <v>83.020066666666665</v>
      </c>
      <c r="I16" s="108" t="s">
        <v>431</v>
      </c>
      <c r="J16" s="108">
        <v>258.625</v>
      </c>
      <c r="K16" s="108">
        <v>250</v>
      </c>
      <c r="L16" s="107">
        <f t="shared" si="7"/>
        <v>249.06020000000001</v>
      </c>
      <c r="M16" s="102">
        <f t="shared" si="8"/>
        <v>0.93979999999999109</v>
      </c>
      <c r="N16" s="82" t="str">
        <f t="shared" si="9"/>
        <v>No</v>
      </c>
      <c r="O16" s="373"/>
      <c r="P16" s="373"/>
      <c r="Q16" s="259"/>
    </row>
    <row r="17" spans="1:34" ht="14.25" customHeight="1" thickBot="1">
      <c r="A17" s="425"/>
      <c r="B17" s="97" t="s">
        <v>10</v>
      </c>
      <c r="C17" s="96" t="s">
        <v>393</v>
      </c>
      <c r="D17" s="110">
        <v>894.93</v>
      </c>
      <c r="E17" s="110">
        <v>300</v>
      </c>
      <c r="F17" s="110">
        <v>185.4342</v>
      </c>
      <c r="G17" s="109">
        <f t="shared" si="5"/>
        <v>114.5658</v>
      </c>
      <c r="H17" s="94">
        <f t="shared" si="6"/>
        <v>61.811400000000006</v>
      </c>
      <c r="I17" s="108" t="s">
        <v>392</v>
      </c>
      <c r="J17" s="108">
        <v>975.03499999999997</v>
      </c>
      <c r="K17" s="108">
        <v>300</v>
      </c>
      <c r="L17" s="107">
        <f t="shared" si="7"/>
        <v>185.4342</v>
      </c>
      <c r="M17" s="102">
        <f t="shared" si="8"/>
        <v>114.5658</v>
      </c>
      <c r="N17" s="82" t="str">
        <f t="shared" si="9"/>
        <v>No</v>
      </c>
      <c r="O17" s="373"/>
      <c r="P17" s="373"/>
      <c r="Q17" s="259"/>
      <c r="W17" s="459" t="s">
        <v>515</v>
      </c>
      <c r="X17" s="460"/>
      <c r="Y17" s="460"/>
      <c r="Z17" s="460"/>
      <c r="AA17" s="460"/>
      <c r="AB17" s="461"/>
      <c r="AC17" s="167"/>
    </row>
    <row r="18" spans="1:34" ht="14.25" customHeight="1" thickBot="1">
      <c r="A18" s="425"/>
      <c r="B18" s="97" t="s">
        <v>11</v>
      </c>
      <c r="C18" s="96" t="s">
        <v>385</v>
      </c>
      <c r="D18" s="110">
        <v>839.23</v>
      </c>
      <c r="E18" s="110">
        <v>300</v>
      </c>
      <c r="F18" s="110">
        <v>213.84829999999999</v>
      </c>
      <c r="G18" s="109">
        <f t="shared" si="5"/>
        <v>86.151700000000005</v>
      </c>
      <c r="H18" s="94">
        <f t="shared" si="6"/>
        <v>71.28276666666666</v>
      </c>
      <c r="I18" s="108" t="s">
        <v>430</v>
      </c>
      <c r="J18" s="108">
        <v>1025.3</v>
      </c>
      <c r="K18" s="108">
        <v>300</v>
      </c>
      <c r="L18" s="107">
        <f t="shared" si="7"/>
        <v>213.84829999999999</v>
      </c>
      <c r="M18" s="208">
        <f t="shared" si="8"/>
        <v>86.151700000000005</v>
      </c>
      <c r="N18" s="82" t="str">
        <f t="shared" si="9"/>
        <v>No</v>
      </c>
      <c r="O18" s="373"/>
      <c r="P18" s="373"/>
      <c r="Q18" s="259"/>
      <c r="W18" s="362" t="s">
        <v>492</v>
      </c>
      <c r="X18" s="344" t="s">
        <v>494</v>
      </c>
      <c r="Y18" s="344" t="s">
        <v>495</v>
      </c>
      <c r="Z18" s="344" t="s">
        <v>498</v>
      </c>
      <c r="AA18" s="345" t="s">
        <v>496</v>
      </c>
      <c r="AB18" s="346" t="s">
        <v>497</v>
      </c>
      <c r="AC18" s="354" t="s">
        <v>426</v>
      </c>
    </row>
    <row r="19" spans="1:34" ht="14.25" customHeight="1" thickBot="1">
      <c r="A19" s="425"/>
      <c r="B19" s="97" t="s">
        <v>12</v>
      </c>
      <c r="C19" s="96" t="s">
        <v>52</v>
      </c>
      <c r="D19" s="110">
        <v>428.91</v>
      </c>
      <c r="E19" s="110">
        <v>400</v>
      </c>
      <c r="F19" s="110">
        <v>320.7817</v>
      </c>
      <c r="G19" s="109">
        <f t="shared" si="5"/>
        <v>79.218299999999999</v>
      </c>
      <c r="H19" s="94">
        <f t="shared" si="6"/>
        <v>80.195425</v>
      </c>
      <c r="I19" s="108" t="s">
        <v>429</v>
      </c>
      <c r="J19" s="108">
        <v>440.09</v>
      </c>
      <c r="K19" s="108">
        <v>400</v>
      </c>
      <c r="L19" s="107">
        <f t="shared" si="7"/>
        <v>320.7817</v>
      </c>
      <c r="M19" s="102">
        <f t="shared" si="8"/>
        <v>79.218299999999999</v>
      </c>
      <c r="N19" s="82" t="str">
        <f t="shared" si="9"/>
        <v>No</v>
      </c>
      <c r="O19" s="373"/>
      <c r="P19" s="373"/>
      <c r="Q19" s="259"/>
      <c r="W19" s="60" t="s">
        <v>84</v>
      </c>
      <c r="X19" s="348">
        <v>0</v>
      </c>
      <c r="Y19" s="348">
        <v>0</v>
      </c>
      <c r="Z19" s="363">
        <v>0</v>
      </c>
      <c r="AA19" s="363">
        <v>0</v>
      </c>
      <c r="AB19" s="347">
        <v>0</v>
      </c>
      <c r="AC19" s="356">
        <f>SUM(X19:AB19)</f>
        <v>0</v>
      </c>
    </row>
    <row r="20" spans="1:34" ht="14.25" customHeight="1" thickBot="1">
      <c r="A20" s="425"/>
      <c r="B20" s="97" t="s">
        <v>428</v>
      </c>
      <c r="C20" s="96" t="s">
        <v>420</v>
      </c>
      <c r="D20" s="95">
        <v>530.30999999999995</v>
      </c>
      <c r="E20" s="95">
        <v>200</v>
      </c>
      <c r="F20" s="95">
        <v>22.35</v>
      </c>
      <c r="G20" s="94">
        <f t="shared" si="5"/>
        <v>177.65</v>
      </c>
      <c r="H20" s="73">
        <f t="shared" si="6"/>
        <v>11.175000000000001</v>
      </c>
      <c r="I20" s="93" t="s">
        <v>427</v>
      </c>
      <c r="J20" s="93">
        <v>541.49</v>
      </c>
      <c r="K20" s="93">
        <v>150</v>
      </c>
      <c r="L20" s="92">
        <f t="shared" si="7"/>
        <v>22.35</v>
      </c>
      <c r="M20" s="91">
        <f t="shared" si="8"/>
        <v>127.65</v>
      </c>
      <c r="N20" s="82" t="str">
        <f t="shared" si="9"/>
        <v>No</v>
      </c>
      <c r="O20" s="373"/>
      <c r="P20" s="373"/>
      <c r="Q20" s="259"/>
      <c r="W20" s="60" t="s">
        <v>85</v>
      </c>
      <c r="X20" s="348">
        <v>0</v>
      </c>
      <c r="Y20" s="348">
        <v>0</v>
      </c>
      <c r="Z20" s="348">
        <v>0</v>
      </c>
      <c r="AA20" s="348">
        <v>0</v>
      </c>
      <c r="AB20" s="347">
        <v>0</v>
      </c>
      <c r="AC20" s="60">
        <f t="shared" ref="AC20:AC30" si="10">SUM(X20:AB20)</f>
        <v>0</v>
      </c>
    </row>
    <row r="21" spans="1:34" ht="13.5" thickBot="1">
      <c r="A21" s="423" t="s">
        <v>422</v>
      </c>
      <c r="B21" s="87" t="s">
        <v>7</v>
      </c>
      <c r="C21" s="86" t="s">
        <v>48</v>
      </c>
      <c r="D21" s="85">
        <v>457.755</v>
      </c>
      <c r="E21" s="85">
        <v>400</v>
      </c>
      <c r="F21" s="85">
        <v>200.1122</v>
      </c>
      <c r="G21" s="84">
        <f t="shared" si="5"/>
        <v>199.8878</v>
      </c>
      <c r="H21" s="85">
        <f t="shared" si="6"/>
        <v>50.02805</v>
      </c>
      <c r="I21" s="83" t="s">
        <v>425</v>
      </c>
      <c r="J21" s="83">
        <v>733.18499999999995</v>
      </c>
      <c r="K21" s="83">
        <v>300</v>
      </c>
      <c r="L21" s="82">
        <f t="shared" si="7"/>
        <v>200.1122</v>
      </c>
      <c r="M21" s="81">
        <f t="shared" si="8"/>
        <v>99.887799999999999</v>
      </c>
      <c r="N21" s="202" t="str">
        <f t="shared" si="9"/>
        <v>No</v>
      </c>
      <c r="O21" s="373"/>
      <c r="P21" s="373"/>
      <c r="Q21" s="259"/>
      <c r="W21" s="60" t="s">
        <v>86</v>
      </c>
      <c r="X21" s="348">
        <v>0</v>
      </c>
      <c r="Y21" s="348">
        <v>0</v>
      </c>
      <c r="Z21" s="348">
        <v>0</v>
      </c>
      <c r="AA21" s="348">
        <v>0</v>
      </c>
      <c r="AB21" s="347">
        <v>0</v>
      </c>
      <c r="AC21" s="60">
        <f t="shared" si="10"/>
        <v>0</v>
      </c>
      <c r="AE21" s="371" t="s">
        <v>501</v>
      </c>
      <c r="AF21" s="371" t="s">
        <v>502</v>
      </c>
      <c r="AG21" s="361" t="s">
        <v>500</v>
      </c>
    </row>
    <row r="22" spans="1:34" ht="14.25" customHeight="1" thickBot="1">
      <c r="A22" s="425"/>
      <c r="B22" s="97" t="s">
        <v>424</v>
      </c>
      <c r="C22" s="96" t="s">
        <v>74</v>
      </c>
      <c r="D22" s="110">
        <v>632.29</v>
      </c>
      <c r="E22" s="110">
        <v>600</v>
      </c>
      <c r="F22" s="110">
        <v>416.14780000000002</v>
      </c>
      <c r="G22" s="109">
        <f t="shared" si="5"/>
        <v>183.85219999999998</v>
      </c>
      <c r="H22" s="94">
        <f t="shared" si="6"/>
        <v>69.35796666666667</v>
      </c>
      <c r="I22" s="108" t="s">
        <v>362</v>
      </c>
      <c r="J22" s="108">
        <v>692.19500000000005</v>
      </c>
      <c r="K22" s="108">
        <v>600</v>
      </c>
      <c r="L22" s="107">
        <f t="shared" si="7"/>
        <v>416.14780000000002</v>
      </c>
      <c r="M22" s="102">
        <f t="shared" si="8"/>
        <v>183.85219999999998</v>
      </c>
      <c r="N22" s="82" t="str">
        <f t="shared" si="9"/>
        <v>No</v>
      </c>
      <c r="O22" s="373"/>
      <c r="P22" s="373"/>
      <c r="Q22" s="259"/>
      <c r="W22" s="60" t="s">
        <v>87</v>
      </c>
      <c r="X22" s="348">
        <v>1</v>
      </c>
      <c r="Y22" s="348">
        <v>0</v>
      </c>
      <c r="Z22" s="348">
        <v>0</v>
      </c>
      <c r="AA22" s="348">
        <v>0</v>
      </c>
      <c r="AB22" s="347">
        <v>0</v>
      </c>
      <c r="AC22" s="60">
        <f t="shared" si="10"/>
        <v>1</v>
      </c>
      <c r="AE22" s="61" t="s">
        <v>494</v>
      </c>
      <c r="AF22" s="61">
        <v>100</v>
      </c>
      <c r="AG22" s="62">
        <v>15</v>
      </c>
    </row>
    <row r="23" spans="1:34" ht="14.25" customHeight="1" thickBot="1">
      <c r="A23" s="425"/>
      <c r="B23" s="97" t="s">
        <v>423</v>
      </c>
      <c r="C23" s="96" t="s">
        <v>422</v>
      </c>
      <c r="D23" s="110">
        <v>370.31</v>
      </c>
      <c r="E23" s="110">
        <v>200</v>
      </c>
      <c r="F23" s="110">
        <v>24.103000000000002</v>
      </c>
      <c r="G23" s="109">
        <f t="shared" si="5"/>
        <v>175.89699999999999</v>
      </c>
      <c r="H23" s="94">
        <f t="shared" si="6"/>
        <v>12.051500000000001</v>
      </c>
      <c r="I23" s="108" t="s">
        <v>421</v>
      </c>
      <c r="J23" s="108">
        <v>820.63</v>
      </c>
      <c r="K23" s="108">
        <v>150</v>
      </c>
      <c r="L23" s="107">
        <f t="shared" si="7"/>
        <v>24.103000000000002</v>
      </c>
      <c r="M23" s="102">
        <f t="shared" si="8"/>
        <v>125.89699999999999</v>
      </c>
      <c r="N23" s="82" t="str">
        <f t="shared" si="9"/>
        <v>No</v>
      </c>
      <c r="O23" s="373"/>
      <c r="P23" s="373"/>
      <c r="Q23" s="259"/>
      <c r="R23" s="246"/>
      <c r="S23" s="58"/>
      <c r="W23" s="60" t="s">
        <v>88</v>
      </c>
      <c r="X23" s="348">
        <v>1</v>
      </c>
      <c r="Y23" s="348">
        <v>0</v>
      </c>
      <c r="Z23" s="348">
        <v>0</v>
      </c>
      <c r="AA23" s="348">
        <v>0</v>
      </c>
      <c r="AB23" s="347">
        <v>0</v>
      </c>
      <c r="AC23" s="60">
        <f t="shared" si="10"/>
        <v>1</v>
      </c>
      <c r="AD23" s="373"/>
      <c r="AE23" s="358" t="s">
        <v>495</v>
      </c>
      <c r="AF23" s="358">
        <v>150</v>
      </c>
      <c r="AG23" s="60">
        <v>16.3689</v>
      </c>
    </row>
    <row r="24" spans="1:34" ht="14.25" customHeight="1" thickBot="1">
      <c r="A24" s="425"/>
      <c r="B24" s="97" t="s">
        <v>404</v>
      </c>
      <c r="C24" s="96" t="s">
        <v>420</v>
      </c>
      <c r="D24" s="95">
        <v>530.30999999999995</v>
      </c>
      <c r="E24" s="95">
        <v>200</v>
      </c>
      <c r="F24" s="95">
        <v>22.35</v>
      </c>
      <c r="G24" s="94">
        <f t="shared" si="5"/>
        <v>177.65</v>
      </c>
      <c r="H24" s="74">
        <f t="shared" si="6"/>
        <v>11.175000000000001</v>
      </c>
      <c r="I24" s="93" t="s">
        <v>419</v>
      </c>
      <c r="J24" s="93">
        <v>660.63</v>
      </c>
      <c r="K24" s="93">
        <v>150</v>
      </c>
      <c r="L24" s="92">
        <f t="shared" si="7"/>
        <v>22.35</v>
      </c>
      <c r="M24" s="91">
        <f t="shared" si="8"/>
        <v>127.65</v>
      </c>
      <c r="N24" s="82" t="str">
        <f t="shared" si="9"/>
        <v>No</v>
      </c>
      <c r="O24" s="373"/>
      <c r="P24" s="373"/>
      <c r="R24" s="493" t="s">
        <v>468</v>
      </c>
      <c r="S24" s="494"/>
      <c r="T24" s="375"/>
      <c r="V24" s="373"/>
      <c r="W24" s="60" t="s">
        <v>89</v>
      </c>
      <c r="X24" s="348">
        <v>0</v>
      </c>
      <c r="Y24" s="348">
        <v>0</v>
      </c>
      <c r="Z24" s="348">
        <v>0</v>
      </c>
      <c r="AA24" s="348">
        <v>0</v>
      </c>
      <c r="AB24" s="347">
        <v>0</v>
      </c>
      <c r="AC24" s="60">
        <f t="shared" si="10"/>
        <v>0</v>
      </c>
      <c r="AD24" s="374"/>
      <c r="AE24" s="358" t="s">
        <v>498</v>
      </c>
      <c r="AF24" s="358">
        <v>200</v>
      </c>
      <c r="AG24" s="60">
        <v>16.746700000000001</v>
      </c>
      <c r="AH24" s="373"/>
    </row>
    <row r="25" spans="1:34" ht="13.5" thickBot="1">
      <c r="A25" s="163" t="s">
        <v>418</v>
      </c>
      <c r="B25" s="87" t="s">
        <v>417</v>
      </c>
      <c r="C25" s="162"/>
      <c r="D25" s="85"/>
      <c r="E25" s="85"/>
      <c r="F25" s="85"/>
      <c r="G25" s="84"/>
      <c r="H25" s="184"/>
      <c r="I25" s="83"/>
      <c r="J25" s="83"/>
      <c r="K25" s="83"/>
      <c r="L25" s="82"/>
      <c r="M25" s="101"/>
      <c r="N25" s="82"/>
      <c r="O25" s="261"/>
      <c r="P25" s="261"/>
      <c r="R25" s="90"/>
      <c r="S25" s="372"/>
      <c r="T25" s="100"/>
      <c r="V25" s="373"/>
      <c r="W25" s="60" t="s">
        <v>90</v>
      </c>
      <c r="X25" s="348">
        <v>0</v>
      </c>
      <c r="Y25" s="348">
        <v>0</v>
      </c>
      <c r="Z25" s="348">
        <v>0</v>
      </c>
      <c r="AA25" s="348">
        <v>0</v>
      </c>
      <c r="AB25" s="347">
        <v>0</v>
      </c>
      <c r="AC25" s="60">
        <f t="shared" si="10"/>
        <v>0</v>
      </c>
      <c r="AD25" s="374"/>
      <c r="AE25" s="358" t="s">
        <v>496</v>
      </c>
      <c r="AF25" s="358">
        <v>250</v>
      </c>
      <c r="AG25" s="60">
        <v>16.886600000000001</v>
      </c>
      <c r="AH25" s="373"/>
    </row>
    <row r="26" spans="1:34" ht="15" customHeight="1" thickBot="1">
      <c r="A26" s="431" t="s">
        <v>416</v>
      </c>
      <c r="B26" s="160" t="s">
        <v>14</v>
      </c>
      <c r="C26" s="86" t="s">
        <v>415</v>
      </c>
      <c r="D26" s="85">
        <v>391.72</v>
      </c>
      <c r="E26" s="84">
        <v>800</v>
      </c>
      <c r="F26" s="85">
        <v>664.51419999999996</v>
      </c>
      <c r="G26" s="84">
        <f t="shared" ref="G26:G56" si="11">E26-F26</f>
        <v>135.48580000000004</v>
      </c>
      <c r="H26" s="84">
        <f t="shared" ref="H26:H56" si="12">F26/E26*100</f>
        <v>83.064274999999995</v>
      </c>
      <c r="I26" s="83" t="s">
        <v>414</v>
      </c>
      <c r="J26" s="83">
        <v>799.22</v>
      </c>
      <c r="K26" s="83">
        <v>600</v>
      </c>
      <c r="L26" s="82">
        <f t="shared" ref="L26:L56" si="13">F26</f>
        <v>664.51419999999996</v>
      </c>
      <c r="M26" s="127">
        <f t="shared" ref="M26:M56" si="14">K26-L26</f>
        <v>-64.51419999999996</v>
      </c>
      <c r="N26" s="223" t="str">
        <f t="shared" ref="N26:N56" si="15">IF(M26&gt;=0,"No","Yes")</f>
        <v>Yes</v>
      </c>
      <c r="O26" s="498" t="s">
        <v>14</v>
      </c>
      <c r="P26" s="496">
        <v>22</v>
      </c>
      <c r="R26" s="139" t="s">
        <v>397</v>
      </c>
      <c r="S26" s="138" t="s">
        <v>396</v>
      </c>
      <c r="T26" s="137" t="s">
        <v>395</v>
      </c>
      <c r="V26" s="374"/>
      <c r="W26" s="60" t="s">
        <v>91</v>
      </c>
      <c r="X26" s="348">
        <v>0</v>
      </c>
      <c r="Y26" s="348">
        <v>0</v>
      </c>
      <c r="Z26" s="347">
        <v>0</v>
      </c>
      <c r="AA26" s="347">
        <v>0</v>
      </c>
      <c r="AB26" s="347">
        <v>0</v>
      </c>
      <c r="AC26" s="60">
        <f t="shared" si="10"/>
        <v>0</v>
      </c>
      <c r="AD26" s="373"/>
      <c r="AE26" s="359" t="s">
        <v>497</v>
      </c>
      <c r="AF26" s="359">
        <v>400</v>
      </c>
      <c r="AG26" s="341">
        <v>17</v>
      </c>
      <c r="AH26" s="373"/>
    </row>
    <row r="27" spans="1:34" ht="14.25" customHeight="1" thickBot="1">
      <c r="A27" s="432"/>
      <c r="B27" s="76" t="s">
        <v>361</v>
      </c>
      <c r="C27" s="75" t="s">
        <v>55</v>
      </c>
      <c r="D27" s="157">
        <v>566.26</v>
      </c>
      <c r="E27" s="157">
        <v>600</v>
      </c>
      <c r="F27" s="157">
        <v>424.66829999999999</v>
      </c>
      <c r="G27" s="156">
        <f t="shared" si="11"/>
        <v>175.33170000000001</v>
      </c>
      <c r="H27" s="74">
        <f t="shared" si="12"/>
        <v>70.778050000000007</v>
      </c>
      <c r="I27" s="155" t="s">
        <v>413</v>
      </c>
      <c r="J27" s="155">
        <v>973.76</v>
      </c>
      <c r="K27" s="155">
        <v>600</v>
      </c>
      <c r="L27" s="71">
        <f t="shared" si="13"/>
        <v>424.66829999999999</v>
      </c>
      <c r="M27" s="241">
        <f t="shared" si="14"/>
        <v>175.33170000000001</v>
      </c>
      <c r="N27" s="202" t="str">
        <f t="shared" si="15"/>
        <v>No</v>
      </c>
      <c r="O27" s="499"/>
      <c r="P27" s="497"/>
      <c r="R27" s="134" t="s">
        <v>14</v>
      </c>
      <c r="S27" s="133">
        <v>22</v>
      </c>
      <c r="T27" s="100">
        <f>(S27/200)*100</f>
        <v>11</v>
      </c>
      <c r="V27" s="373"/>
      <c r="W27" s="60" t="s">
        <v>92</v>
      </c>
      <c r="X27" s="347">
        <v>0</v>
      </c>
      <c r="Y27" s="347">
        <v>0</v>
      </c>
      <c r="Z27" s="347">
        <v>0</v>
      </c>
      <c r="AA27" s="347">
        <v>0</v>
      </c>
      <c r="AB27" s="347">
        <v>0</v>
      </c>
      <c r="AC27" s="60">
        <f t="shared" si="10"/>
        <v>0</v>
      </c>
      <c r="AD27" s="373"/>
      <c r="AE27" s="373"/>
      <c r="AF27" s="373"/>
      <c r="AH27" s="373"/>
    </row>
    <row r="28" spans="1:34" ht="15" customHeight="1" thickBot="1">
      <c r="A28" s="425" t="s">
        <v>412</v>
      </c>
      <c r="B28" s="63" t="s">
        <v>6</v>
      </c>
      <c r="C28" s="117" t="s">
        <v>47</v>
      </c>
      <c r="D28" s="95">
        <v>341.46499999999997</v>
      </c>
      <c r="E28" s="94">
        <v>600</v>
      </c>
      <c r="F28" s="95">
        <v>414.50749999999999</v>
      </c>
      <c r="G28" s="94">
        <f t="shared" si="11"/>
        <v>185.49250000000001</v>
      </c>
      <c r="H28" s="84">
        <f t="shared" si="12"/>
        <v>69.084583333333327</v>
      </c>
      <c r="I28" s="93" t="s">
        <v>411</v>
      </c>
      <c r="J28" s="93">
        <v>849.47500000000002</v>
      </c>
      <c r="K28" s="93">
        <v>450</v>
      </c>
      <c r="L28" s="92">
        <f t="shared" si="13"/>
        <v>414.50749999999999</v>
      </c>
      <c r="M28" s="143">
        <f t="shared" si="14"/>
        <v>35.492500000000007</v>
      </c>
      <c r="N28" s="202" t="str">
        <f t="shared" si="15"/>
        <v>No</v>
      </c>
      <c r="O28" s="498" t="s">
        <v>352</v>
      </c>
      <c r="P28" s="501" t="s">
        <v>352</v>
      </c>
      <c r="R28" s="134" t="s">
        <v>19</v>
      </c>
      <c r="S28" s="133">
        <v>93</v>
      </c>
      <c r="T28" s="233">
        <f>(S28/150)*100</f>
        <v>62</v>
      </c>
      <c r="V28" s="373"/>
      <c r="W28" s="60" t="s">
        <v>93</v>
      </c>
      <c r="X28" s="347">
        <v>1</v>
      </c>
      <c r="Y28" s="348">
        <v>0</v>
      </c>
      <c r="Z28" s="347">
        <v>0</v>
      </c>
      <c r="AA28" s="347">
        <v>0</v>
      </c>
      <c r="AB28" s="347">
        <v>0</v>
      </c>
      <c r="AC28" s="60">
        <f t="shared" si="10"/>
        <v>1</v>
      </c>
      <c r="AD28" s="373"/>
      <c r="AE28" s="373"/>
      <c r="AF28" s="373"/>
      <c r="AH28" s="373"/>
    </row>
    <row r="29" spans="1:34" ht="14.25" customHeight="1" thickBot="1">
      <c r="A29" s="425"/>
      <c r="B29" s="63" t="s">
        <v>410</v>
      </c>
      <c r="C29" s="117" t="s">
        <v>393</v>
      </c>
      <c r="D29" s="95">
        <v>894.93</v>
      </c>
      <c r="E29" s="94">
        <v>300</v>
      </c>
      <c r="F29" s="95">
        <v>185.4342</v>
      </c>
      <c r="G29" s="94">
        <f t="shared" si="11"/>
        <v>114.5658</v>
      </c>
      <c r="H29" s="94">
        <f t="shared" si="12"/>
        <v>61.811400000000006</v>
      </c>
      <c r="I29" s="93" t="s">
        <v>392</v>
      </c>
      <c r="J29" s="93">
        <v>975.03499999999997</v>
      </c>
      <c r="K29" s="93">
        <v>300</v>
      </c>
      <c r="L29" s="92">
        <f t="shared" si="13"/>
        <v>185.4342</v>
      </c>
      <c r="M29" s="91">
        <f t="shared" si="14"/>
        <v>114.5658</v>
      </c>
      <c r="N29" s="202" t="str">
        <f t="shared" si="15"/>
        <v>No</v>
      </c>
      <c r="O29" s="500"/>
      <c r="P29" s="502"/>
      <c r="R29" s="230" t="s">
        <v>20</v>
      </c>
      <c r="S29" s="229">
        <v>78</v>
      </c>
      <c r="T29" s="89"/>
      <c r="V29" s="373"/>
      <c r="W29" s="60" t="s">
        <v>94</v>
      </c>
      <c r="X29" s="347">
        <v>1</v>
      </c>
      <c r="Y29" s="348">
        <v>0</v>
      </c>
      <c r="Z29" s="347">
        <v>0</v>
      </c>
      <c r="AA29" s="347">
        <v>0</v>
      </c>
      <c r="AB29" s="347">
        <v>0</v>
      </c>
      <c r="AC29" s="60">
        <f t="shared" si="10"/>
        <v>1</v>
      </c>
      <c r="AD29" s="18"/>
      <c r="AE29" s="18"/>
      <c r="AF29" s="373"/>
      <c r="AH29" s="373"/>
    </row>
    <row r="30" spans="1:34" ht="14.25" customHeight="1" thickBot="1">
      <c r="A30" s="425"/>
      <c r="B30" s="97" t="s">
        <v>408</v>
      </c>
      <c r="C30" s="96" t="s">
        <v>385</v>
      </c>
      <c r="D30" s="110">
        <v>839.23</v>
      </c>
      <c r="E30" s="110">
        <v>300</v>
      </c>
      <c r="F30" s="110">
        <v>213.84829999999999</v>
      </c>
      <c r="G30" s="109">
        <f t="shared" si="11"/>
        <v>86.151700000000005</v>
      </c>
      <c r="H30" s="95">
        <f t="shared" si="12"/>
        <v>71.28276666666666</v>
      </c>
      <c r="I30" s="108" t="s">
        <v>407</v>
      </c>
      <c r="J30" s="108">
        <v>1347.24</v>
      </c>
      <c r="K30" s="108">
        <v>200</v>
      </c>
      <c r="L30" s="107">
        <f t="shared" si="13"/>
        <v>213.84829999999999</v>
      </c>
      <c r="M30" s="238">
        <f t="shared" si="14"/>
        <v>-13.848299999999995</v>
      </c>
      <c r="N30" s="223" t="str">
        <f t="shared" si="15"/>
        <v>Yes</v>
      </c>
      <c r="O30" s="500"/>
      <c r="P30" s="502"/>
      <c r="R30" s="165" t="s">
        <v>374</v>
      </c>
      <c r="S30" s="265">
        <f>SUM(S27:S29)</f>
        <v>193</v>
      </c>
      <c r="T30" s="372"/>
      <c r="V30" s="18"/>
      <c r="W30" s="341" t="s">
        <v>493</v>
      </c>
      <c r="X30" s="349">
        <v>0</v>
      </c>
      <c r="Y30" s="349">
        <v>0</v>
      </c>
      <c r="Z30" s="349">
        <v>0</v>
      </c>
      <c r="AA30" s="349">
        <v>0</v>
      </c>
      <c r="AB30" s="349">
        <v>0</v>
      </c>
      <c r="AC30" s="341">
        <f t="shared" si="10"/>
        <v>0</v>
      </c>
      <c r="AD30" s="373"/>
      <c r="AE30" s="373"/>
      <c r="AF30" s="373"/>
      <c r="AH30" s="373"/>
    </row>
    <row r="31" spans="1:34" ht="14.25" customHeight="1" thickBot="1">
      <c r="A31" s="425"/>
      <c r="B31" s="97" t="s">
        <v>406</v>
      </c>
      <c r="C31" s="96" t="s">
        <v>52</v>
      </c>
      <c r="D31" s="95">
        <v>428.91</v>
      </c>
      <c r="E31" s="94">
        <v>400</v>
      </c>
      <c r="F31" s="95">
        <v>320.7817</v>
      </c>
      <c r="G31" s="94">
        <f t="shared" si="11"/>
        <v>79.218299999999999</v>
      </c>
      <c r="H31" s="94">
        <f t="shared" si="12"/>
        <v>80.195425</v>
      </c>
      <c r="I31" s="93" t="s">
        <v>405</v>
      </c>
      <c r="J31" s="93">
        <v>762.03</v>
      </c>
      <c r="K31" s="93">
        <v>300</v>
      </c>
      <c r="L31" s="92">
        <f t="shared" si="13"/>
        <v>320.7817</v>
      </c>
      <c r="M31" s="148">
        <f t="shared" si="14"/>
        <v>-20.781700000000001</v>
      </c>
      <c r="N31" s="223" t="str">
        <f t="shared" si="15"/>
        <v>Yes</v>
      </c>
      <c r="O31" s="500"/>
      <c r="P31" s="502"/>
      <c r="R31" s="264" t="s">
        <v>368</v>
      </c>
      <c r="S31" s="263">
        <f>S30/9100.11497</f>
        <v>2.1208523258909991E-2</v>
      </c>
      <c r="T31" s="372"/>
      <c r="U31" s="372"/>
      <c r="V31" s="18"/>
      <c r="W31" s="354" t="s">
        <v>486</v>
      </c>
      <c r="X31" s="352">
        <f t="shared" ref="X31:AC31" si="16">SUM(X19:X30)</f>
        <v>4</v>
      </c>
      <c r="Y31" s="352">
        <f t="shared" si="16"/>
        <v>0</v>
      </c>
      <c r="Z31" s="352">
        <f t="shared" si="16"/>
        <v>0</v>
      </c>
      <c r="AA31" s="352">
        <f t="shared" si="16"/>
        <v>0</v>
      </c>
      <c r="AB31" s="352">
        <f t="shared" si="16"/>
        <v>0</v>
      </c>
      <c r="AC31" s="357">
        <f t="shared" si="16"/>
        <v>4</v>
      </c>
      <c r="AD31" s="394"/>
      <c r="AF31" s="394"/>
      <c r="AH31" s="373"/>
    </row>
    <row r="32" spans="1:34" ht="14.25" customHeight="1" thickBot="1">
      <c r="A32" s="425"/>
      <c r="B32" s="97" t="s">
        <v>403</v>
      </c>
      <c r="C32" s="96" t="s">
        <v>56</v>
      </c>
      <c r="D32" s="95">
        <v>268.91000000000003</v>
      </c>
      <c r="E32" s="95">
        <v>500</v>
      </c>
      <c r="F32" s="95">
        <v>277.57420000000002</v>
      </c>
      <c r="G32" s="94">
        <f t="shared" si="11"/>
        <v>222.42579999999998</v>
      </c>
      <c r="H32" s="74">
        <f t="shared" si="12"/>
        <v>55.51484</v>
      </c>
      <c r="I32" s="93" t="s">
        <v>402</v>
      </c>
      <c r="J32" s="93">
        <v>922.03</v>
      </c>
      <c r="K32" s="93">
        <v>300</v>
      </c>
      <c r="L32" s="107">
        <f t="shared" si="13"/>
        <v>277.57420000000002</v>
      </c>
      <c r="M32" s="143">
        <f t="shared" si="14"/>
        <v>22.425799999999981</v>
      </c>
      <c r="N32" s="202" t="str">
        <f t="shared" si="15"/>
        <v>No</v>
      </c>
      <c r="O32" s="499"/>
      <c r="P32" s="503"/>
      <c r="R32" s="136"/>
      <c r="S32" s="136"/>
      <c r="T32" s="136"/>
      <c r="U32" s="372"/>
      <c r="W32" s="354" t="s">
        <v>500</v>
      </c>
      <c r="X32" s="355">
        <f>PRODUCT(X31*AG22)</f>
        <v>60</v>
      </c>
      <c r="Y32" s="355">
        <f>PRODUCT(Y31*AG23)</f>
        <v>0</v>
      </c>
      <c r="Z32" s="355">
        <f>PRODUCT(Z31*AG24)</f>
        <v>0</v>
      </c>
      <c r="AA32" s="355">
        <f>PRODUCT(AA31*AG25)</f>
        <v>0</v>
      </c>
      <c r="AB32" s="355">
        <f>PRODUCT(AB31*AG26)</f>
        <v>0</v>
      </c>
      <c r="AC32" s="354">
        <f>SUM(X32:AB32)</f>
        <v>60</v>
      </c>
      <c r="AD32" s="394"/>
      <c r="AF32" s="394"/>
    </row>
    <row r="33" spans="1:32" ht="13.5" thickBot="1">
      <c r="A33" s="423" t="s">
        <v>389</v>
      </c>
      <c r="B33" s="87" t="s">
        <v>400</v>
      </c>
      <c r="C33" s="86" t="s">
        <v>399</v>
      </c>
      <c r="D33" s="85">
        <v>774.56</v>
      </c>
      <c r="E33" s="85">
        <v>750</v>
      </c>
      <c r="F33" s="85">
        <v>593.39</v>
      </c>
      <c r="G33" s="84">
        <f t="shared" si="11"/>
        <v>156.61000000000001</v>
      </c>
      <c r="H33" s="85">
        <f t="shared" si="12"/>
        <v>79.118666666666655</v>
      </c>
      <c r="I33" s="83" t="s">
        <v>398</v>
      </c>
      <c r="J33" s="83">
        <v>778.62</v>
      </c>
      <c r="K33" s="83">
        <v>750</v>
      </c>
      <c r="L33" s="82">
        <f t="shared" si="13"/>
        <v>593.39</v>
      </c>
      <c r="M33" s="205">
        <f t="shared" si="14"/>
        <v>156.61000000000001</v>
      </c>
      <c r="N33" s="202" t="str">
        <f t="shared" si="15"/>
        <v>No</v>
      </c>
      <c r="O33" s="244"/>
      <c r="P33" s="244"/>
      <c r="Q33" s="259"/>
      <c r="R33" s="262"/>
      <c r="S33" s="262"/>
      <c r="T33" s="136"/>
      <c r="W33" s="354" t="s">
        <v>503</v>
      </c>
      <c r="X33" s="355">
        <f>X31*AF22</f>
        <v>400</v>
      </c>
      <c r="Y33" s="355">
        <f>Y31*AF23</f>
        <v>0</v>
      </c>
      <c r="Z33" s="355">
        <f>Z31*AF24</f>
        <v>0</v>
      </c>
      <c r="AA33" s="355">
        <f>AA31*AF25</f>
        <v>0</v>
      </c>
      <c r="AB33" s="355">
        <f>AB31*AF26</f>
        <v>0</v>
      </c>
      <c r="AC33" s="354">
        <f>SUM(X33:AB33)</f>
        <v>400</v>
      </c>
      <c r="AD33" s="394"/>
      <c r="AF33" s="394"/>
    </row>
    <row r="34" spans="1:32" ht="14.25" customHeight="1" thickBot="1">
      <c r="A34" s="425"/>
      <c r="B34" s="97" t="s">
        <v>394</v>
      </c>
      <c r="C34" s="96" t="s">
        <v>393</v>
      </c>
      <c r="D34" s="110">
        <v>894.93</v>
      </c>
      <c r="E34" s="109">
        <v>300</v>
      </c>
      <c r="F34" s="110">
        <v>185.4342</v>
      </c>
      <c r="G34" s="109">
        <f t="shared" si="11"/>
        <v>114.5658</v>
      </c>
      <c r="H34" s="94">
        <f t="shared" si="12"/>
        <v>61.811400000000006</v>
      </c>
      <c r="I34" s="108" t="s">
        <v>392</v>
      </c>
      <c r="J34" s="108">
        <v>975.03499999999997</v>
      </c>
      <c r="K34" s="108">
        <v>300</v>
      </c>
      <c r="L34" s="107">
        <f t="shared" si="13"/>
        <v>185.4342</v>
      </c>
      <c r="M34" s="102">
        <f t="shared" si="14"/>
        <v>114.5658</v>
      </c>
      <c r="N34" s="202" t="str">
        <f t="shared" si="15"/>
        <v>No</v>
      </c>
      <c r="O34" s="373"/>
      <c r="P34" s="373"/>
      <c r="Q34" s="259"/>
      <c r="R34" s="136"/>
      <c r="S34" s="136"/>
      <c r="T34" s="136"/>
    </row>
    <row r="35" spans="1:32" ht="14.25" customHeight="1" thickBot="1">
      <c r="A35" s="425"/>
      <c r="B35" s="97" t="s">
        <v>390</v>
      </c>
      <c r="C35" s="96" t="s">
        <v>389</v>
      </c>
      <c r="D35" s="95">
        <v>553.46500000000003</v>
      </c>
      <c r="E35" s="94">
        <v>600</v>
      </c>
      <c r="F35" s="95">
        <v>491.47570000000002</v>
      </c>
      <c r="G35" s="94">
        <f t="shared" si="11"/>
        <v>108.52429999999998</v>
      </c>
      <c r="H35" s="73">
        <f t="shared" si="12"/>
        <v>81.912616666666665</v>
      </c>
      <c r="I35" s="93" t="s">
        <v>388</v>
      </c>
      <c r="J35" s="93">
        <v>660.12</v>
      </c>
      <c r="K35" s="93">
        <v>600</v>
      </c>
      <c r="L35" s="92">
        <f t="shared" si="13"/>
        <v>491.47570000000002</v>
      </c>
      <c r="M35" s="214">
        <f t="shared" si="14"/>
        <v>108.52429999999998</v>
      </c>
      <c r="N35" s="202" t="str">
        <f t="shared" si="15"/>
        <v>No</v>
      </c>
      <c r="O35" s="373"/>
      <c r="P35" s="373"/>
      <c r="Q35" s="259"/>
      <c r="R35" s="262"/>
      <c r="S35" s="136"/>
      <c r="T35" s="136"/>
      <c r="U35" s="372"/>
      <c r="AD35" s="392"/>
      <c r="AF35" s="392"/>
    </row>
    <row r="36" spans="1:32" ht="13.5" thickBot="1">
      <c r="A36" s="423" t="s">
        <v>382</v>
      </c>
      <c r="B36" s="87" t="s">
        <v>386</v>
      </c>
      <c r="C36" s="86" t="s">
        <v>385</v>
      </c>
      <c r="D36" s="85">
        <v>839.23</v>
      </c>
      <c r="E36" s="84">
        <v>300</v>
      </c>
      <c r="F36" s="85">
        <v>213.84829999999999</v>
      </c>
      <c r="G36" s="84">
        <f t="shared" si="11"/>
        <v>86.151700000000005</v>
      </c>
      <c r="H36" s="85">
        <f t="shared" si="12"/>
        <v>71.28276666666666</v>
      </c>
      <c r="I36" s="83" t="s">
        <v>384</v>
      </c>
      <c r="J36" s="83">
        <v>844.89</v>
      </c>
      <c r="K36" s="83">
        <v>300</v>
      </c>
      <c r="L36" s="82">
        <f t="shared" si="13"/>
        <v>213.84829999999999</v>
      </c>
      <c r="M36" s="101">
        <f t="shared" si="14"/>
        <v>86.151700000000005</v>
      </c>
      <c r="N36" s="202" t="str">
        <f t="shared" si="15"/>
        <v>No</v>
      </c>
      <c r="O36" s="373"/>
      <c r="P36" s="373"/>
      <c r="Q36" s="259"/>
      <c r="AD36" s="373"/>
      <c r="AE36" s="373"/>
      <c r="AF36" s="373"/>
    </row>
    <row r="37" spans="1:32" ht="14.25" customHeight="1" thickBot="1">
      <c r="A37" s="425"/>
      <c r="B37" s="97" t="s">
        <v>383</v>
      </c>
      <c r="C37" s="96" t="s">
        <v>382</v>
      </c>
      <c r="D37" s="95">
        <v>497.76499999999999</v>
      </c>
      <c r="E37" s="95">
        <v>1400</v>
      </c>
      <c r="F37" s="95">
        <v>1151.328</v>
      </c>
      <c r="G37" s="94">
        <f t="shared" si="11"/>
        <v>248.67200000000003</v>
      </c>
      <c r="H37" s="73">
        <f t="shared" si="12"/>
        <v>82.237714285714276</v>
      </c>
      <c r="I37" s="93" t="s">
        <v>381</v>
      </c>
      <c r="J37" s="93">
        <v>503.42500000000001</v>
      </c>
      <c r="K37" s="93">
        <v>1500</v>
      </c>
      <c r="L37" s="92">
        <f t="shared" si="13"/>
        <v>1151.328</v>
      </c>
      <c r="M37" s="91">
        <f t="shared" si="14"/>
        <v>348.67200000000003</v>
      </c>
      <c r="N37" s="202" t="str">
        <f t="shared" si="15"/>
        <v>No</v>
      </c>
      <c r="O37" s="261"/>
      <c r="P37" s="261"/>
      <c r="Q37" s="259"/>
      <c r="AD37" s="373"/>
      <c r="AE37" s="373"/>
      <c r="AF37" s="373"/>
    </row>
    <row r="38" spans="1:32" ht="13.5" thickBot="1">
      <c r="A38" s="369" t="s">
        <v>379</v>
      </c>
      <c r="B38" s="87" t="s">
        <v>380</v>
      </c>
      <c r="C38" s="86" t="s">
        <v>379</v>
      </c>
      <c r="D38" s="85">
        <v>285.27999999999997</v>
      </c>
      <c r="E38" s="85">
        <v>1000</v>
      </c>
      <c r="F38" s="85">
        <v>779.52329999999995</v>
      </c>
      <c r="G38" s="84">
        <f t="shared" si="11"/>
        <v>220.47670000000005</v>
      </c>
      <c r="H38" s="184">
        <f t="shared" si="12"/>
        <v>77.952329999999989</v>
      </c>
      <c r="I38" s="83" t="s">
        <v>378</v>
      </c>
      <c r="J38" s="83">
        <v>539.80499999999995</v>
      </c>
      <c r="K38" s="83">
        <v>600</v>
      </c>
      <c r="L38" s="82">
        <f t="shared" si="13"/>
        <v>779.52329999999995</v>
      </c>
      <c r="M38" s="127">
        <f t="shared" si="14"/>
        <v>-179.52329999999995</v>
      </c>
      <c r="N38" s="223" t="str">
        <f t="shared" si="15"/>
        <v>Yes</v>
      </c>
      <c r="O38" s="225" t="s">
        <v>19</v>
      </c>
      <c r="P38" s="224">
        <v>93</v>
      </c>
      <c r="AD38" s="373"/>
      <c r="AE38" s="373"/>
      <c r="AF38" s="373"/>
    </row>
    <row r="39" spans="1:32" ht="13.5" thickBot="1">
      <c r="A39" s="423" t="s">
        <v>60</v>
      </c>
      <c r="B39" s="87" t="s">
        <v>373</v>
      </c>
      <c r="C39" s="86" t="s">
        <v>372</v>
      </c>
      <c r="D39" s="85">
        <v>239.47</v>
      </c>
      <c r="E39" s="84">
        <v>1250</v>
      </c>
      <c r="F39" s="85">
        <v>886.15449999999998</v>
      </c>
      <c r="G39" s="84">
        <f t="shared" si="11"/>
        <v>363.84550000000002</v>
      </c>
      <c r="H39" s="85">
        <f t="shared" si="12"/>
        <v>70.892359999999996</v>
      </c>
      <c r="I39" s="83" t="s">
        <v>371</v>
      </c>
      <c r="J39" s="83">
        <v>585.61500000000001</v>
      </c>
      <c r="K39" s="83">
        <v>750</v>
      </c>
      <c r="L39" s="82">
        <f t="shared" si="13"/>
        <v>886.15449999999998</v>
      </c>
      <c r="M39" s="127">
        <f t="shared" si="14"/>
        <v>-136.15449999999998</v>
      </c>
      <c r="N39" s="223" t="str">
        <f t="shared" si="15"/>
        <v>Yes</v>
      </c>
      <c r="O39" s="222" t="s">
        <v>20</v>
      </c>
      <c r="P39" s="221">
        <v>78</v>
      </c>
      <c r="AD39" s="373"/>
      <c r="AE39" s="373"/>
      <c r="AF39" s="373"/>
    </row>
    <row r="40" spans="1:32" ht="14.25" customHeight="1" thickBot="1">
      <c r="A40" s="424"/>
      <c r="B40" s="76" t="s">
        <v>367</v>
      </c>
      <c r="C40" s="75" t="s">
        <v>61</v>
      </c>
      <c r="D40" s="74">
        <v>381.34</v>
      </c>
      <c r="E40" s="74">
        <v>400</v>
      </c>
      <c r="F40" s="74">
        <v>233.80699999999999</v>
      </c>
      <c r="G40" s="73">
        <f t="shared" si="11"/>
        <v>166.19300000000001</v>
      </c>
      <c r="H40" s="73">
        <f t="shared" si="12"/>
        <v>58.451750000000004</v>
      </c>
      <c r="I40" s="72" t="s">
        <v>329</v>
      </c>
      <c r="J40" s="72">
        <v>673.16499999999996</v>
      </c>
      <c r="K40" s="72">
        <v>300</v>
      </c>
      <c r="L40" s="122">
        <f t="shared" si="13"/>
        <v>233.80699999999999</v>
      </c>
      <c r="M40" s="121">
        <f t="shared" si="14"/>
        <v>66.193000000000012</v>
      </c>
      <c r="N40" s="202" t="str">
        <f t="shared" si="15"/>
        <v>No</v>
      </c>
      <c r="O40" s="220"/>
      <c r="P40" s="219"/>
      <c r="AD40" s="373"/>
      <c r="AE40" s="373"/>
      <c r="AF40" s="373"/>
    </row>
    <row r="41" spans="1:32" ht="13.5" thickBot="1">
      <c r="A41" s="425" t="s">
        <v>364</v>
      </c>
      <c r="B41" s="63" t="s">
        <v>363</v>
      </c>
      <c r="C41" s="117" t="s">
        <v>74</v>
      </c>
      <c r="D41" s="95">
        <v>632.29499999999996</v>
      </c>
      <c r="E41" s="95">
        <v>600</v>
      </c>
      <c r="F41" s="95">
        <v>416.14780000000002</v>
      </c>
      <c r="G41" s="94">
        <f t="shared" si="11"/>
        <v>183.85219999999998</v>
      </c>
      <c r="H41" s="85">
        <f t="shared" si="12"/>
        <v>69.35796666666667</v>
      </c>
      <c r="I41" s="93" t="s">
        <v>362</v>
      </c>
      <c r="J41" s="93">
        <v>692.19500000000005</v>
      </c>
      <c r="K41" s="93">
        <v>600</v>
      </c>
      <c r="L41" s="92">
        <f t="shared" si="13"/>
        <v>416.14780000000002</v>
      </c>
      <c r="M41" s="218">
        <f t="shared" si="14"/>
        <v>183.85219999999998</v>
      </c>
      <c r="N41" s="202" t="str">
        <f t="shared" si="15"/>
        <v>No</v>
      </c>
      <c r="O41" s="244"/>
      <c r="P41" s="244"/>
      <c r="AD41" s="373"/>
      <c r="AE41" s="373"/>
      <c r="AF41" s="373"/>
    </row>
    <row r="42" spans="1:32" ht="14.25" customHeight="1" thickBot="1">
      <c r="A42" s="425"/>
      <c r="B42" s="97" t="s">
        <v>361</v>
      </c>
      <c r="C42" s="96" t="s">
        <v>55</v>
      </c>
      <c r="D42" s="110">
        <v>566.26</v>
      </c>
      <c r="E42" s="110">
        <v>600</v>
      </c>
      <c r="F42" s="110">
        <v>424.66829999999999</v>
      </c>
      <c r="G42" s="109">
        <f t="shared" si="11"/>
        <v>175.33170000000001</v>
      </c>
      <c r="H42" s="94">
        <f t="shared" si="12"/>
        <v>70.778050000000007</v>
      </c>
      <c r="I42" s="108" t="s">
        <v>360</v>
      </c>
      <c r="J42" s="108">
        <v>1033.6600000000001</v>
      </c>
      <c r="K42" s="108">
        <v>600</v>
      </c>
      <c r="L42" s="107">
        <f t="shared" si="13"/>
        <v>424.66829999999999</v>
      </c>
      <c r="M42" s="111">
        <f t="shared" si="14"/>
        <v>175.33170000000001</v>
      </c>
      <c r="N42" s="202" t="str">
        <f t="shared" si="15"/>
        <v>No</v>
      </c>
      <c r="O42" s="373"/>
      <c r="P42" s="373"/>
      <c r="Q42" s="259"/>
      <c r="AD42" s="373"/>
      <c r="AE42" s="373"/>
      <c r="AF42" s="373"/>
    </row>
    <row r="43" spans="1:32" ht="14.25" customHeight="1" thickBot="1">
      <c r="A43" s="425"/>
      <c r="B43" s="97" t="s">
        <v>359</v>
      </c>
      <c r="C43" s="96" t="s">
        <v>62</v>
      </c>
      <c r="D43" s="95">
        <v>174.54</v>
      </c>
      <c r="E43" s="95">
        <v>250</v>
      </c>
      <c r="F43" s="95">
        <v>80.336669999999998</v>
      </c>
      <c r="G43" s="94">
        <f t="shared" si="11"/>
        <v>169.66333</v>
      </c>
      <c r="H43" s="73">
        <f t="shared" si="12"/>
        <v>32.134667999999998</v>
      </c>
      <c r="I43" s="93" t="s">
        <v>358</v>
      </c>
      <c r="J43" s="93">
        <v>811.21</v>
      </c>
      <c r="K43" s="93">
        <v>150</v>
      </c>
      <c r="L43" s="107">
        <f t="shared" si="13"/>
        <v>80.336669999999998</v>
      </c>
      <c r="M43" s="208">
        <f t="shared" si="14"/>
        <v>69.663330000000002</v>
      </c>
      <c r="N43" s="202" t="str">
        <f t="shared" si="15"/>
        <v>No</v>
      </c>
      <c r="O43" s="373"/>
      <c r="P43" s="373"/>
      <c r="Q43" s="259"/>
      <c r="AD43" s="373"/>
      <c r="AE43" s="373"/>
      <c r="AF43" s="373"/>
    </row>
    <row r="44" spans="1:32" ht="13.5" thickBot="1">
      <c r="A44" s="369" t="s">
        <v>356</v>
      </c>
      <c r="B44" s="87" t="s">
        <v>357</v>
      </c>
      <c r="C44" s="86" t="s">
        <v>356</v>
      </c>
      <c r="D44" s="85">
        <v>517.28</v>
      </c>
      <c r="E44" s="85">
        <v>200</v>
      </c>
      <c r="F44" s="85">
        <v>67.241829999999993</v>
      </c>
      <c r="G44" s="84">
        <f t="shared" si="11"/>
        <v>132.75817000000001</v>
      </c>
      <c r="H44" s="184">
        <f t="shared" si="12"/>
        <v>33.620914999999997</v>
      </c>
      <c r="I44" s="83" t="s">
        <v>355</v>
      </c>
      <c r="J44" s="83">
        <v>607.995</v>
      </c>
      <c r="K44" s="83">
        <v>150</v>
      </c>
      <c r="L44" s="82">
        <f t="shared" si="13"/>
        <v>67.241829999999993</v>
      </c>
      <c r="M44" s="101">
        <f t="shared" si="14"/>
        <v>82.758170000000007</v>
      </c>
      <c r="N44" s="202" t="str">
        <f t="shared" si="15"/>
        <v>No</v>
      </c>
      <c r="O44" s="373"/>
      <c r="P44" s="373"/>
      <c r="Q44" s="259"/>
      <c r="AD44" s="373"/>
      <c r="AE44" s="373"/>
      <c r="AF44" s="373"/>
    </row>
    <row r="45" spans="1:32" ht="13.5" thickBot="1">
      <c r="A45" s="423" t="s">
        <v>350</v>
      </c>
      <c r="B45" s="87" t="s">
        <v>354</v>
      </c>
      <c r="C45" s="86" t="s">
        <v>343</v>
      </c>
      <c r="D45" s="85">
        <v>592.98500000000001</v>
      </c>
      <c r="E45" s="85">
        <v>300</v>
      </c>
      <c r="F45" s="85">
        <v>175.91919999999999</v>
      </c>
      <c r="G45" s="84">
        <f t="shared" si="11"/>
        <v>124.08080000000001</v>
      </c>
      <c r="H45" s="85">
        <f t="shared" si="12"/>
        <v>58.639733333333332</v>
      </c>
      <c r="I45" s="83" t="s">
        <v>353</v>
      </c>
      <c r="J45" s="83">
        <v>1051.23</v>
      </c>
      <c r="K45" s="83">
        <v>300</v>
      </c>
      <c r="L45" s="82">
        <f t="shared" si="13"/>
        <v>175.91919999999999</v>
      </c>
      <c r="M45" s="81">
        <f t="shared" si="14"/>
        <v>124.08080000000001</v>
      </c>
      <c r="N45" s="202" t="str">
        <f t="shared" si="15"/>
        <v>No</v>
      </c>
      <c r="O45" s="373"/>
      <c r="P45" s="373"/>
      <c r="Q45" s="259"/>
      <c r="AD45" s="373"/>
      <c r="AE45" s="373"/>
      <c r="AF45" s="373"/>
    </row>
    <row r="46" spans="1:32" ht="14.25" customHeight="1" thickBot="1">
      <c r="A46" s="425"/>
      <c r="B46" s="97" t="s">
        <v>351</v>
      </c>
      <c r="C46" s="96" t="s">
        <v>350</v>
      </c>
      <c r="D46" s="110">
        <v>374.84</v>
      </c>
      <c r="E46" s="110">
        <v>200</v>
      </c>
      <c r="F46" s="110">
        <v>115.1143</v>
      </c>
      <c r="G46" s="109">
        <f t="shared" si="11"/>
        <v>84.8857</v>
      </c>
      <c r="H46" s="94">
        <f t="shared" si="12"/>
        <v>57.55715</v>
      </c>
      <c r="I46" s="108" t="s">
        <v>349</v>
      </c>
      <c r="J46" s="108">
        <v>838.745</v>
      </c>
      <c r="K46" s="108">
        <v>150</v>
      </c>
      <c r="L46" s="107">
        <f t="shared" si="13"/>
        <v>115.1143</v>
      </c>
      <c r="M46" s="214">
        <f t="shared" si="14"/>
        <v>34.8857</v>
      </c>
      <c r="N46" s="202" t="str">
        <f t="shared" si="15"/>
        <v>No</v>
      </c>
      <c r="O46" s="373"/>
      <c r="P46" s="373"/>
      <c r="Q46" s="259"/>
      <c r="AD46" s="373"/>
      <c r="AE46" s="373"/>
      <c r="AF46" s="373"/>
    </row>
    <row r="47" spans="1:32" ht="14.25" customHeight="1" thickBot="1">
      <c r="A47" s="425"/>
      <c r="B47" s="97" t="s">
        <v>348</v>
      </c>
      <c r="C47" s="96" t="s">
        <v>336</v>
      </c>
      <c r="D47" s="110">
        <v>675.17499999999995</v>
      </c>
      <c r="E47" s="110">
        <v>150</v>
      </c>
      <c r="F47" s="110">
        <v>87.5685</v>
      </c>
      <c r="G47" s="109">
        <f t="shared" si="11"/>
        <v>62.4315</v>
      </c>
      <c r="H47" s="94">
        <f t="shared" si="12"/>
        <v>58.379000000000005</v>
      </c>
      <c r="I47" s="108" t="s">
        <v>347</v>
      </c>
      <c r="J47" s="108">
        <v>792.93499999999995</v>
      </c>
      <c r="K47" s="108">
        <v>150</v>
      </c>
      <c r="L47" s="107">
        <f t="shared" si="13"/>
        <v>87.5685</v>
      </c>
      <c r="M47" s="208">
        <f t="shared" si="14"/>
        <v>62.4315</v>
      </c>
      <c r="N47" s="202" t="str">
        <f t="shared" si="15"/>
        <v>No</v>
      </c>
      <c r="O47" s="373"/>
      <c r="P47" s="373"/>
      <c r="Q47" s="259"/>
      <c r="AD47" s="373"/>
      <c r="AE47" s="373"/>
      <c r="AF47" s="373"/>
    </row>
    <row r="48" spans="1:32" ht="14.25" customHeight="1" thickBot="1">
      <c r="A48" s="425"/>
      <c r="B48" s="97" t="s">
        <v>340</v>
      </c>
      <c r="C48" s="96" t="s">
        <v>339</v>
      </c>
      <c r="D48" s="95">
        <v>768.38499999999999</v>
      </c>
      <c r="E48" s="95">
        <v>150</v>
      </c>
      <c r="F48" s="95">
        <v>46.164000000000001</v>
      </c>
      <c r="G48" s="94">
        <f t="shared" si="11"/>
        <v>103.836</v>
      </c>
      <c r="H48" s="73">
        <f t="shared" si="12"/>
        <v>30.776000000000003</v>
      </c>
      <c r="I48" s="93" t="s">
        <v>346</v>
      </c>
      <c r="J48" s="93">
        <v>934.80499999999995</v>
      </c>
      <c r="K48" s="93">
        <v>150</v>
      </c>
      <c r="L48" s="92">
        <f t="shared" si="13"/>
        <v>46.164000000000001</v>
      </c>
      <c r="M48" s="91">
        <f t="shared" si="14"/>
        <v>103.836</v>
      </c>
      <c r="N48" s="202" t="str">
        <f t="shared" si="15"/>
        <v>No</v>
      </c>
      <c r="O48" s="373"/>
      <c r="P48" s="373"/>
      <c r="Q48" s="259"/>
      <c r="AD48" s="373"/>
      <c r="AE48" s="373"/>
      <c r="AF48" s="373"/>
    </row>
    <row r="49" spans="1:32" ht="13.5" thickBot="1">
      <c r="A49" s="423" t="s">
        <v>345</v>
      </c>
      <c r="B49" s="87" t="s">
        <v>344</v>
      </c>
      <c r="C49" s="86" t="s">
        <v>343</v>
      </c>
      <c r="D49" s="85">
        <v>592.98500000000001</v>
      </c>
      <c r="E49" s="85">
        <v>300</v>
      </c>
      <c r="F49" s="85">
        <v>175.91919999999999</v>
      </c>
      <c r="G49" s="84">
        <f t="shared" si="11"/>
        <v>124.08080000000001</v>
      </c>
      <c r="H49" s="85">
        <f t="shared" si="12"/>
        <v>58.639733333333332</v>
      </c>
      <c r="I49" s="83" t="s">
        <v>342</v>
      </c>
      <c r="J49" s="83">
        <v>992.44500000000005</v>
      </c>
      <c r="K49" s="83">
        <v>300</v>
      </c>
      <c r="L49" s="82">
        <f t="shared" si="13"/>
        <v>175.91919999999999</v>
      </c>
      <c r="M49" s="204">
        <f t="shared" si="14"/>
        <v>124.08080000000001</v>
      </c>
      <c r="N49" s="202" t="str">
        <f t="shared" si="15"/>
        <v>No</v>
      </c>
      <c r="O49" s="373"/>
      <c r="P49" s="373"/>
      <c r="Q49" s="259"/>
      <c r="AD49" s="374"/>
      <c r="AE49" s="373"/>
      <c r="AF49" s="373"/>
    </row>
    <row r="50" spans="1:32" ht="14.25" customHeight="1" thickBot="1">
      <c r="A50" s="425"/>
      <c r="B50" s="97" t="s">
        <v>340</v>
      </c>
      <c r="C50" s="96" t="s">
        <v>339</v>
      </c>
      <c r="D50" s="95">
        <v>768.38499999999999</v>
      </c>
      <c r="E50" s="95">
        <v>150</v>
      </c>
      <c r="F50" s="95">
        <v>46.164000000000001</v>
      </c>
      <c r="G50" s="94">
        <f t="shared" si="11"/>
        <v>103.836</v>
      </c>
      <c r="H50" s="73">
        <f t="shared" si="12"/>
        <v>30.776000000000003</v>
      </c>
      <c r="I50" s="93" t="s">
        <v>338</v>
      </c>
      <c r="J50" s="93">
        <v>817.04499999999996</v>
      </c>
      <c r="K50" s="93">
        <v>150</v>
      </c>
      <c r="L50" s="92">
        <f t="shared" si="13"/>
        <v>46.164000000000001</v>
      </c>
      <c r="M50" s="91">
        <f t="shared" si="14"/>
        <v>103.836</v>
      </c>
      <c r="N50" s="202" t="str">
        <f t="shared" si="15"/>
        <v>No</v>
      </c>
      <c r="O50" s="373"/>
      <c r="P50" s="373"/>
      <c r="Q50" s="259"/>
    </row>
    <row r="51" spans="1:32" ht="13.5" thickBot="1">
      <c r="A51" s="423" t="s">
        <v>341</v>
      </c>
      <c r="B51" s="87" t="s">
        <v>340</v>
      </c>
      <c r="C51" s="86" t="s">
        <v>339</v>
      </c>
      <c r="D51" s="85">
        <v>768.38499999999999</v>
      </c>
      <c r="E51" s="85">
        <v>150</v>
      </c>
      <c r="F51" s="85">
        <v>46.164000000000001</v>
      </c>
      <c r="G51" s="84">
        <f t="shared" si="11"/>
        <v>103.836</v>
      </c>
      <c r="H51" s="85">
        <f t="shared" si="12"/>
        <v>30.776000000000003</v>
      </c>
      <c r="I51" s="83" t="s">
        <v>338</v>
      </c>
      <c r="J51" s="83">
        <v>817.04499999999996</v>
      </c>
      <c r="K51" s="83">
        <v>150</v>
      </c>
      <c r="L51" s="82">
        <f t="shared" si="13"/>
        <v>46.164000000000001</v>
      </c>
      <c r="M51" s="205">
        <f t="shared" si="14"/>
        <v>103.836</v>
      </c>
      <c r="N51" s="202" t="str">
        <f t="shared" si="15"/>
        <v>No</v>
      </c>
      <c r="O51" s="373"/>
      <c r="P51" s="373"/>
      <c r="Q51" s="259"/>
    </row>
    <row r="52" spans="1:32" ht="14.25" customHeight="1" thickBot="1">
      <c r="A52" s="425"/>
      <c r="B52" s="97" t="s">
        <v>30</v>
      </c>
      <c r="C52" s="96" t="s">
        <v>327</v>
      </c>
      <c r="D52" s="95">
        <v>317.27</v>
      </c>
      <c r="E52" s="95">
        <v>200</v>
      </c>
      <c r="F52" s="95">
        <v>136.87530000000001</v>
      </c>
      <c r="G52" s="94">
        <f t="shared" si="11"/>
        <v>63.12469999999999</v>
      </c>
      <c r="H52" s="73">
        <f t="shared" si="12"/>
        <v>68.437650000000005</v>
      </c>
      <c r="I52" s="93" t="s">
        <v>326</v>
      </c>
      <c r="J52" s="93">
        <v>518.48</v>
      </c>
      <c r="K52" s="93">
        <v>200</v>
      </c>
      <c r="L52" s="92">
        <f t="shared" si="13"/>
        <v>136.87530000000001</v>
      </c>
      <c r="M52" s="208">
        <f t="shared" si="14"/>
        <v>63.12469999999999</v>
      </c>
      <c r="N52" s="202" t="str">
        <f t="shared" si="15"/>
        <v>No</v>
      </c>
      <c r="O52" s="373"/>
      <c r="P52" s="373"/>
      <c r="Q52" s="259"/>
    </row>
    <row r="53" spans="1:32" ht="13.5" thickBot="1">
      <c r="A53" s="423" t="s">
        <v>337</v>
      </c>
      <c r="B53" s="87" t="s">
        <v>28</v>
      </c>
      <c r="C53" s="86" t="s">
        <v>336</v>
      </c>
      <c r="D53" s="85">
        <v>675.17499999999995</v>
      </c>
      <c r="E53" s="85">
        <v>150</v>
      </c>
      <c r="F53" s="85">
        <v>87.5685</v>
      </c>
      <c r="G53" s="84">
        <f t="shared" si="11"/>
        <v>62.4315</v>
      </c>
      <c r="H53" s="85">
        <f t="shared" si="12"/>
        <v>58.379000000000005</v>
      </c>
      <c r="I53" s="83" t="s">
        <v>335</v>
      </c>
      <c r="J53" s="83">
        <v>792.93499999999995</v>
      </c>
      <c r="K53" s="83">
        <v>150</v>
      </c>
      <c r="L53" s="82">
        <f t="shared" si="13"/>
        <v>87.5685</v>
      </c>
      <c r="M53" s="205">
        <f t="shared" si="14"/>
        <v>62.4315</v>
      </c>
      <c r="N53" s="202" t="str">
        <f t="shared" si="15"/>
        <v>No</v>
      </c>
      <c r="O53" s="373"/>
      <c r="P53" s="373"/>
      <c r="Q53" s="259"/>
    </row>
    <row r="54" spans="1:32" ht="13.5" thickBot="1">
      <c r="A54" s="425"/>
      <c r="B54" s="97" t="s">
        <v>334</v>
      </c>
      <c r="C54" s="96" t="s">
        <v>333</v>
      </c>
      <c r="D54" s="95">
        <v>300.33499999999998</v>
      </c>
      <c r="E54" s="95">
        <v>200</v>
      </c>
      <c r="F54" s="95">
        <v>33.29833</v>
      </c>
      <c r="G54" s="94">
        <f t="shared" si="11"/>
        <v>166.70167000000001</v>
      </c>
      <c r="H54" s="73">
        <f t="shared" si="12"/>
        <v>16.649165</v>
      </c>
      <c r="I54" s="93" t="s">
        <v>332</v>
      </c>
      <c r="J54" s="93">
        <v>524.75</v>
      </c>
      <c r="K54" s="93">
        <v>200</v>
      </c>
      <c r="L54" s="92">
        <f t="shared" si="13"/>
        <v>33.29833</v>
      </c>
      <c r="M54" s="91">
        <f t="shared" si="14"/>
        <v>166.70167000000001</v>
      </c>
      <c r="N54" s="202" t="str">
        <f t="shared" si="15"/>
        <v>No</v>
      </c>
      <c r="O54" s="373"/>
      <c r="P54" s="373"/>
      <c r="Q54" s="259"/>
    </row>
    <row r="55" spans="1:32" ht="13.5" thickBot="1">
      <c r="A55" s="423" t="s">
        <v>331</v>
      </c>
      <c r="B55" s="87" t="s">
        <v>330</v>
      </c>
      <c r="C55" s="86" t="s">
        <v>61</v>
      </c>
      <c r="D55" s="85">
        <v>381.34</v>
      </c>
      <c r="E55" s="85">
        <v>400</v>
      </c>
      <c r="F55" s="85">
        <v>233.80699999999999</v>
      </c>
      <c r="G55" s="84">
        <f t="shared" si="11"/>
        <v>166.19300000000001</v>
      </c>
      <c r="H55" s="85">
        <f t="shared" si="12"/>
        <v>58.451750000000004</v>
      </c>
      <c r="I55" s="83" t="s">
        <v>329</v>
      </c>
      <c r="J55" s="83">
        <v>673.16499999999996</v>
      </c>
      <c r="K55" s="83">
        <v>300</v>
      </c>
      <c r="L55" s="82">
        <f t="shared" si="13"/>
        <v>233.80699999999999</v>
      </c>
      <c r="M55" s="204">
        <f t="shared" si="14"/>
        <v>66.193000000000012</v>
      </c>
      <c r="N55" s="202" t="str">
        <f t="shared" si="15"/>
        <v>No</v>
      </c>
      <c r="O55" s="373"/>
      <c r="P55" s="373"/>
      <c r="Q55" s="259"/>
    </row>
    <row r="56" spans="1:32" ht="14.25" customHeight="1" thickBot="1">
      <c r="A56" s="424"/>
      <c r="B56" s="76" t="s">
        <v>30</v>
      </c>
      <c r="C56" s="75" t="s">
        <v>327</v>
      </c>
      <c r="D56" s="74">
        <v>317.27</v>
      </c>
      <c r="E56" s="74">
        <v>200</v>
      </c>
      <c r="F56" s="74">
        <v>136.87530000000001</v>
      </c>
      <c r="G56" s="73">
        <f t="shared" si="11"/>
        <v>63.12469999999999</v>
      </c>
      <c r="H56" s="73">
        <f t="shared" si="12"/>
        <v>68.437650000000005</v>
      </c>
      <c r="I56" s="72" t="s">
        <v>326</v>
      </c>
      <c r="J56" s="72">
        <v>518.48</v>
      </c>
      <c r="K56" s="72">
        <v>200</v>
      </c>
      <c r="L56" s="71">
        <f t="shared" si="13"/>
        <v>136.87530000000001</v>
      </c>
      <c r="M56" s="70">
        <f t="shared" si="14"/>
        <v>63.12469999999999</v>
      </c>
      <c r="N56" s="260" t="str">
        <f t="shared" si="15"/>
        <v>No</v>
      </c>
      <c r="O56" s="373"/>
      <c r="P56" s="373"/>
      <c r="Q56" s="259"/>
    </row>
    <row r="57" spans="1:32">
      <c r="A57" s="372"/>
      <c r="B57" s="64"/>
      <c r="C57" s="372"/>
      <c r="D57" s="372"/>
      <c r="E57" s="372"/>
      <c r="F57" s="64"/>
      <c r="G57" s="372"/>
      <c r="H57" s="372"/>
      <c r="I57" s="372"/>
      <c r="J57" s="372"/>
      <c r="K57" s="372"/>
      <c r="L57" s="372"/>
      <c r="M57" s="372"/>
      <c r="N57" s="372"/>
      <c r="O57" s="373"/>
      <c r="P57" s="373"/>
    </row>
    <row r="58" spans="1:32">
      <c r="A58" s="372"/>
      <c r="B58" s="64"/>
      <c r="C58" s="372"/>
      <c r="D58" s="372"/>
      <c r="E58" s="372"/>
      <c r="F58" s="64"/>
      <c r="G58" s="372"/>
      <c r="H58" s="372"/>
      <c r="I58" s="372"/>
      <c r="J58" s="372"/>
      <c r="K58" s="372"/>
      <c r="L58" s="372"/>
      <c r="M58" s="372"/>
      <c r="N58" s="372"/>
      <c r="O58" s="373"/>
      <c r="P58" s="373"/>
    </row>
    <row r="59" spans="1:32">
      <c r="A59" s="372"/>
      <c r="B59" s="64"/>
      <c r="C59" s="372"/>
      <c r="D59" s="372"/>
      <c r="E59" s="372"/>
      <c r="F59" s="64"/>
      <c r="G59" s="372"/>
      <c r="H59" s="372"/>
      <c r="I59" s="372"/>
      <c r="J59" s="372"/>
      <c r="K59" s="372"/>
      <c r="L59" s="372"/>
      <c r="M59" s="372"/>
      <c r="N59" s="372"/>
      <c r="O59" s="373"/>
      <c r="P59" s="372"/>
    </row>
    <row r="60" spans="1:32">
      <c r="A60" s="372"/>
      <c r="B60" s="64"/>
      <c r="C60" s="372"/>
      <c r="D60" s="372"/>
      <c r="E60" s="372"/>
      <c r="F60" s="64"/>
      <c r="G60" s="372"/>
      <c r="H60" s="372"/>
      <c r="I60" s="372"/>
      <c r="J60" s="372"/>
      <c r="K60" s="372"/>
      <c r="L60" s="372"/>
      <c r="M60" s="372"/>
      <c r="N60" s="372"/>
      <c r="O60" s="373"/>
      <c r="P60" s="372"/>
    </row>
    <row r="61" spans="1:32">
      <c r="A61" s="372"/>
      <c r="B61" s="64"/>
      <c r="C61" s="372"/>
      <c r="D61" s="372"/>
      <c r="E61" s="372"/>
      <c r="F61" s="64"/>
      <c r="G61" s="372"/>
      <c r="H61" s="372"/>
      <c r="I61" s="372"/>
      <c r="J61" s="372"/>
      <c r="K61" s="372"/>
      <c r="L61" s="372"/>
      <c r="M61" s="372"/>
      <c r="N61" s="372"/>
      <c r="O61" s="373"/>
      <c r="P61" s="372"/>
    </row>
    <row r="62" spans="1:32">
      <c r="A62" s="372"/>
      <c r="B62" s="65"/>
      <c r="C62" s="372"/>
      <c r="D62" s="372"/>
      <c r="E62" s="372"/>
      <c r="F62" s="64"/>
      <c r="G62" s="372"/>
      <c r="H62" s="372"/>
      <c r="I62" s="372"/>
      <c r="J62" s="372"/>
      <c r="K62" s="372"/>
      <c r="L62" s="372"/>
      <c r="M62" s="372"/>
      <c r="N62" s="372"/>
      <c r="O62" s="373"/>
      <c r="P62" s="372"/>
    </row>
    <row r="63" spans="1:32">
      <c r="A63" s="372"/>
      <c r="B63" s="65"/>
      <c r="C63" s="372"/>
      <c r="D63" s="372"/>
      <c r="E63" s="372"/>
      <c r="F63" s="64"/>
      <c r="G63" s="372"/>
      <c r="H63" s="372"/>
      <c r="I63" s="372"/>
      <c r="J63" s="372"/>
      <c r="K63" s="372"/>
      <c r="L63" s="372"/>
      <c r="M63" s="372"/>
      <c r="N63" s="372"/>
      <c r="O63" s="373"/>
      <c r="P63" s="372"/>
    </row>
    <row r="64" spans="1:32">
      <c r="A64" s="372"/>
      <c r="B64" s="65"/>
      <c r="C64" s="372"/>
      <c r="D64" s="372"/>
      <c r="E64" s="372"/>
      <c r="F64" s="64"/>
      <c r="G64" s="372"/>
      <c r="H64" s="372"/>
      <c r="I64" s="372"/>
      <c r="J64" s="372"/>
      <c r="K64" s="372"/>
      <c r="L64" s="372"/>
      <c r="M64" s="372"/>
      <c r="N64" s="372"/>
      <c r="O64" s="373"/>
      <c r="P64" s="372"/>
    </row>
    <row r="65" spans="1:19">
      <c r="A65" s="372"/>
      <c r="B65" s="64"/>
      <c r="C65" s="372"/>
      <c r="D65" s="372"/>
      <c r="K65" s="372"/>
      <c r="L65" s="372"/>
      <c r="N65" s="372"/>
      <c r="O65" s="373"/>
      <c r="P65" s="372"/>
    </row>
    <row r="66" spans="1:19">
      <c r="A66" s="372"/>
      <c r="B66" s="64"/>
      <c r="C66" s="372"/>
      <c r="D66" s="372"/>
      <c r="K66" s="372"/>
      <c r="L66" s="372"/>
      <c r="N66" s="372"/>
      <c r="O66" s="373"/>
      <c r="P66" s="372"/>
    </row>
    <row r="67" spans="1:19">
      <c r="A67" s="372"/>
      <c r="B67" s="64"/>
      <c r="C67" s="372"/>
      <c r="D67" s="372"/>
      <c r="K67" s="372"/>
      <c r="L67" s="372"/>
      <c r="N67" s="372"/>
      <c r="O67" s="373"/>
      <c r="P67" s="372"/>
    </row>
    <row r="68" spans="1:19">
      <c r="A68" s="372"/>
      <c r="B68" s="64"/>
      <c r="C68" s="372"/>
      <c r="D68" s="372"/>
      <c r="E68" s="372"/>
      <c r="F68" s="64"/>
      <c r="G68" s="372"/>
      <c r="H68" s="372"/>
      <c r="I68" s="372"/>
      <c r="J68" s="372"/>
      <c r="K68" s="372"/>
      <c r="L68" s="372"/>
      <c r="M68" s="372"/>
      <c r="N68" s="372"/>
      <c r="O68" s="373"/>
      <c r="P68" s="372"/>
    </row>
    <row r="69" spans="1:19">
      <c r="B69" s="64"/>
      <c r="C69" s="372"/>
      <c r="D69" s="372"/>
      <c r="E69" s="372"/>
      <c r="F69" s="64"/>
      <c r="G69" s="372"/>
      <c r="H69" s="372"/>
      <c r="I69" s="372"/>
      <c r="J69" s="372"/>
      <c r="K69" s="372"/>
      <c r="L69" s="372"/>
      <c r="M69" s="372"/>
      <c r="N69" s="372"/>
      <c r="O69" s="373"/>
      <c r="P69" s="372"/>
      <c r="R69" s="58"/>
      <c r="S69" s="58"/>
    </row>
    <row r="70" spans="1:19">
      <c r="B70" s="64"/>
      <c r="C70" s="372"/>
      <c r="D70" s="372"/>
      <c r="E70" s="372"/>
      <c r="F70" s="64"/>
      <c r="G70" s="372"/>
      <c r="H70" s="372"/>
      <c r="I70" s="372"/>
      <c r="J70" s="372"/>
      <c r="K70" s="372"/>
      <c r="L70" s="372"/>
      <c r="M70" s="372"/>
      <c r="N70" s="372"/>
      <c r="O70" s="373"/>
      <c r="P70" s="372"/>
      <c r="R70" s="58"/>
      <c r="S70" s="58"/>
    </row>
    <row r="71" spans="1:19">
      <c r="B71" s="64"/>
      <c r="C71" s="372"/>
      <c r="D71" s="372"/>
      <c r="E71" s="372"/>
      <c r="F71" s="64"/>
      <c r="G71" s="372"/>
      <c r="H71" s="372"/>
      <c r="I71" s="372"/>
      <c r="J71" s="372"/>
      <c r="K71" s="372"/>
      <c r="L71" s="372"/>
      <c r="M71" s="372"/>
      <c r="N71" s="372"/>
      <c r="O71" s="373"/>
      <c r="P71" s="372"/>
      <c r="R71" s="58"/>
      <c r="S71" s="58"/>
    </row>
    <row r="72" spans="1:19">
      <c r="B72" s="64"/>
      <c r="C72" s="372"/>
      <c r="D72" s="372"/>
      <c r="E72" s="372"/>
      <c r="F72" s="64"/>
      <c r="G72" s="372"/>
      <c r="H72" s="372"/>
      <c r="I72" s="372"/>
      <c r="J72" s="372"/>
      <c r="K72" s="372"/>
      <c r="L72" s="372"/>
      <c r="M72" s="372"/>
      <c r="N72" s="372"/>
      <c r="O72" s="373"/>
      <c r="P72" s="372"/>
      <c r="R72" s="58"/>
      <c r="S72" s="58"/>
    </row>
    <row r="73" spans="1:19">
      <c r="B73" s="64"/>
      <c r="C73" s="372"/>
      <c r="D73" s="372"/>
      <c r="E73" s="372"/>
      <c r="F73" s="64"/>
      <c r="G73" s="372"/>
      <c r="H73" s="372"/>
      <c r="I73" s="372"/>
      <c r="J73" s="372"/>
      <c r="K73" s="372"/>
      <c r="L73" s="372"/>
      <c r="M73" s="372"/>
      <c r="N73" s="372"/>
      <c r="O73" s="373"/>
      <c r="P73" s="372"/>
      <c r="R73" s="58"/>
    </row>
    <row r="74" spans="1:19">
      <c r="B74" s="64"/>
      <c r="C74" s="372"/>
      <c r="D74" s="372"/>
      <c r="E74" s="372"/>
      <c r="F74" s="64"/>
      <c r="G74" s="372"/>
      <c r="H74" s="372"/>
      <c r="I74" s="372"/>
      <c r="J74" s="372"/>
      <c r="K74" s="372"/>
      <c r="L74" s="372"/>
      <c r="M74" s="372"/>
      <c r="N74" s="372"/>
      <c r="O74" s="373"/>
      <c r="P74" s="372"/>
      <c r="R74" s="58"/>
    </row>
    <row r="75" spans="1:19">
      <c r="B75" s="64"/>
      <c r="C75" s="372"/>
      <c r="D75" s="372"/>
      <c r="E75" s="372"/>
      <c r="F75" s="64"/>
      <c r="G75" s="372"/>
      <c r="H75" s="372"/>
      <c r="I75" s="372"/>
      <c r="J75" s="372"/>
      <c r="K75" s="372"/>
      <c r="L75" s="372"/>
      <c r="M75" s="372"/>
      <c r="N75" s="372"/>
      <c r="O75" s="373"/>
      <c r="P75" s="372"/>
    </row>
    <row r="76" spans="1:19">
      <c r="B76" s="64"/>
      <c r="C76" s="372"/>
      <c r="D76" s="372"/>
      <c r="E76" s="372"/>
      <c r="F76" s="64"/>
      <c r="G76" s="372"/>
      <c r="H76" s="372"/>
      <c r="I76" s="372"/>
      <c r="J76" s="372"/>
      <c r="K76" s="372"/>
      <c r="L76" s="372"/>
      <c r="M76" s="372"/>
      <c r="N76" s="372"/>
      <c r="O76" s="373"/>
      <c r="P76" s="372"/>
    </row>
    <row r="77" spans="1:19">
      <c r="B77" s="64"/>
      <c r="C77" s="372"/>
      <c r="D77" s="372"/>
      <c r="E77" s="372"/>
      <c r="F77" s="64"/>
      <c r="G77" s="372"/>
      <c r="H77" s="372"/>
      <c r="I77" s="372"/>
      <c r="J77" s="372"/>
      <c r="K77" s="372"/>
      <c r="L77" s="372"/>
      <c r="M77" s="372"/>
      <c r="N77" s="372"/>
      <c r="O77" s="373"/>
      <c r="P77" s="372"/>
    </row>
    <row r="78" spans="1:19">
      <c r="B78" s="64"/>
      <c r="C78" s="372"/>
      <c r="D78" s="372"/>
      <c r="E78" s="372"/>
      <c r="F78" s="64"/>
      <c r="G78" s="372"/>
      <c r="H78" s="372"/>
      <c r="I78" s="372"/>
      <c r="J78" s="372"/>
      <c r="K78" s="372"/>
      <c r="L78" s="372"/>
      <c r="M78" s="372"/>
      <c r="N78" s="372"/>
      <c r="O78" s="373"/>
      <c r="P78" s="372"/>
    </row>
    <row r="79" spans="1:19">
      <c r="B79" s="64"/>
      <c r="C79" s="372"/>
      <c r="D79" s="372"/>
      <c r="E79" s="372"/>
      <c r="F79" s="64"/>
      <c r="G79" s="372"/>
      <c r="H79" s="372"/>
      <c r="I79" s="372"/>
      <c r="J79" s="372"/>
      <c r="K79" s="372"/>
      <c r="L79" s="372"/>
      <c r="M79" s="372"/>
      <c r="N79" s="372"/>
      <c r="O79" s="373"/>
      <c r="P79" s="372"/>
    </row>
    <row r="80" spans="1:19">
      <c r="B80" s="64"/>
      <c r="C80" s="372"/>
      <c r="D80" s="372"/>
      <c r="E80" s="372"/>
      <c r="F80" s="64"/>
      <c r="G80" s="372"/>
      <c r="H80" s="372"/>
      <c r="I80" s="372"/>
      <c r="J80" s="372"/>
      <c r="K80" s="372"/>
      <c r="L80" s="372"/>
      <c r="M80" s="372"/>
      <c r="N80" s="372"/>
      <c r="O80" s="373"/>
      <c r="P80" s="372"/>
    </row>
    <row r="81" spans="2:16">
      <c r="B81" s="64"/>
      <c r="C81" s="372"/>
      <c r="D81" s="372"/>
      <c r="E81" s="372"/>
      <c r="F81" s="64"/>
      <c r="G81" s="372"/>
      <c r="H81" s="372"/>
      <c r="I81" s="372"/>
      <c r="J81" s="372"/>
      <c r="K81" s="372"/>
      <c r="L81" s="372"/>
      <c r="M81" s="372"/>
      <c r="N81" s="372"/>
      <c r="O81" s="373"/>
      <c r="P81" s="372"/>
    </row>
    <row r="82" spans="2:16">
      <c r="B82" s="64"/>
      <c r="C82" s="372"/>
      <c r="D82" s="372"/>
      <c r="E82" s="372"/>
      <c r="F82" s="64"/>
      <c r="G82" s="372"/>
      <c r="H82" s="372"/>
      <c r="I82" s="372"/>
      <c r="J82" s="372"/>
      <c r="K82" s="372"/>
      <c r="L82" s="372"/>
      <c r="M82" s="372"/>
      <c r="N82" s="372"/>
      <c r="O82" s="373"/>
      <c r="P82" s="372"/>
    </row>
    <row r="83" spans="2:16">
      <c r="B83" s="64"/>
      <c r="C83" s="372"/>
      <c r="D83" s="372"/>
      <c r="E83" s="372"/>
      <c r="F83" s="64"/>
      <c r="G83" s="372"/>
      <c r="H83" s="372"/>
      <c r="I83" s="372"/>
      <c r="J83" s="372"/>
      <c r="K83" s="372"/>
      <c r="L83" s="372"/>
      <c r="M83" s="372"/>
      <c r="N83" s="372"/>
      <c r="O83" s="373"/>
      <c r="P83" s="372"/>
    </row>
    <row r="84" spans="2:16">
      <c r="B84" s="64"/>
      <c r="C84" s="372"/>
      <c r="D84" s="372"/>
      <c r="E84" s="372"/>
      <c r="F84" s="64"/>
      <c r="G84" s="372"/>
      <c r="H84" s="372"/>
      <c r="I84" s="372"/>
      <c r="J84" s="372"/>
      <c r="K84" s="372"/>
      <c r="L84" s="372"/>
      <c r="M84" s="372"/>
      <c r="N84" s="372"/>
      <c r="O84" s="373"/>
      <c r="P84" s="372"/>
    </row>
    <row r="85" spans="2:16">
      <c r="B85" s="64"/>
      <c r="C85" s="372"/>
      <c r="D85" s="372"/>
      <c r="E85" s="372"/>
      <c r="F85" s="64"/>
      <c r="G85" s="372"/>
      <c r="H85" s="372"/>
      <c r="I85" s="372"/>
      <c r="J85" s="372"/>
      <c r="K85" s="372"/>
      <c r="L85" s="372"/>
      <c r="M85" s="372"/>
      <c r="N85" s="372"/>
      <c r="O85" s="373"/>
      <c r="P85" s="372"/>
    </row>
    <row r="86" spans="2:16">
      <c r="B86" s="64"/>
      <c r="C86" s="372"/>
      <c r="D86" s="372"/>
      <c r="E86" s="372"/>
      <c r="F86" s="64"/>
      <c r="G86" s="372"/>
      <c r="H86" s="372"/>
      <c r="I86" s="372"/>
      <c r="J86" s="372"/>
      <c r="K86" s="372"/>
      <c r="L86" s="372"/>
      <c r="M86" s="372"/>
      <c r="N86" s="372"/>
      <c r="O86" s="373"/>
      <c r="P86" s="372"/>
    </row>
    <row r="87" spans="2:16">
      <c r="B87" s="64"/>
      <c r="C87" s="372"/>
      <c r="D87" s="372"/>
      <c r="E87" s="372"/>
      <c r="F87" s="64"/>
      <c r="G87" s="372"/>
      <c r="H87" s="372"/>
      <c r="I87" s="372"/>
      <c r="J87" s="372"/>
      <c r="K87" s="372"/>
      <c r="L87" s="372"/>
      <c r="M87" s="372"/>
      <c r="N87" s="372"/>
      <c r="O87" s="373"/>
      <c r="P87" s="372"/>
    </row>
    <row r="88" spans="2:16">
      <c r="B88" s="64"/>
      <c r="C88" s="372"/>
      <c r="D88" s="372"/>
      <c r="E88" s="372"/>
      <c r="F88" s="64"/>
      <c r="G88" s="372"/>
      <c r="H88" s="372"/>
      <c r="I88" s="372"/>
      <c r="J88" s="372"/>
      <c r="K88" s="372"/>
      <c r="L88" s="372"/>
      <c r="M88" s="372"/>
      <c r="N88" s="372"/>
      <c r="O88" s="373"/>
      <c r="P88" s="372"/>
    </row>
    <row r="89" spans="2:16">
      <c r="B89" s="64"/>
      <c r="C89" s="372"/>
      <c r="D89" s="372"/>
      <c r="E89" s="372"/>
      <c r="F89" s="64"/>
      <c r="G89" s="372"/>
      <c r="H89" s="372"/>
      <c r="I89" s="372"/>
      <c r="J89" s="372"/>
      <c r="K89" s="372"/>
      <c r="L89" s="372"/>
      <c r="M89" s="372"/>
      <c r="N89" s="372"/>
      <c r="O89" s="373"/>
      <c r="P89" s="372"/>
    </row>
    <row r="90" spans="2:16">
      <c r="B90" s="64"/>
      <c r="C90" s="372"/>
      <c r="D90" s="372"/>
      <c r="E90" s="372"/>
      <c r="F90" s="64"/>
      <c r="G90" s="372"/>
      <c r="H90" s="372"/>
      <c r="I90" s="372"/>
      <c r="J90" s="372"/>
      <c r="K90" s="372"/>
      <c r="L90" s="372"/>
      <c r="M90" s="372"/>
      <c r="N90" s="372"/>
      <c r="O90" s="373"/>
      <c r="P90" s="372"/>
    </row>
    <row r="91" spans="2:16">
      <c r="B91" s="64"/>
      <c r="C91" s="372"/>
      <c r="D91" s="372"/>
      <c r="E91" s="372"/>
      <c r="F91" s="64"/>
      <c r="G91" s="372"/>
      <c r="H91" s="372"/>
      <c r="I91" s="372"/>
      <c r="J91" s="372"/>
      <c r="K91" s="372"/>
      <c r="L91" s="372"/>
      <c r="M91" s="372"/>
      <c r="N91" s="372"/>
      <c r="O91" s="373"/>
      <c r="P91" s="372"/>
    </row>
    <row r="92" spans="2:16">
      <c r="B92" s="64"/>
      <c r="C92" s="372"/>
      <c r="D92" s="372"/>
      <c r="E92" s="372"/>
      <c r="F92" s="64"/>
      <c r="G92" s="372"/>
      <c r="H92" s="372"/>
      <c r="I92" s="372"/>
      <c r="J92" s="372"/>
      <c r="K92" s="372"/>
      <c r="L92" s="372"/>
      <c r="M92" s="372"/>
      <c r="N92" s="372"/>
      <c r="O92" s="373"/>
      <c r="P92" s="372"/>
    </row>
    <row r="93" spans="2:16">
      <c r="B93" s="64"/>
      <c r="C93" s="372"/>
      <c r="D93" s="372"/>
      <c r="E93" s="372"/>
      <c r="F93" s="64"/>
      <c r="G93" s="372"/>
      <c r="H93" s="372"/>
      <c r="I93" s="372"/>
      <c r="J93" s="372"/>
      <c r="K93" s="372"/>
      <c r="L93" s="372"/>
      <c r="M93" s="372"/>
      <c r="N93" s="372"/>
      <c r="O93" s="373"/>
      <c r="P93" s="372"/>
    </row>
    <row r="94" spans="2:16">
      <c r="B94" s="64"/>
      <c r="C94" s="372"/>
      <c r="D94" s="372"/>
      <c r="E94" s="372"/>
      <c r="F94" s="64"/>
      <c r="G94" s="372"/>
      <c r="H94" s="372"/>
      <c r="I94" s="372"/>
      <c r="J94" s="372"/>
      <c r="K94" s="372"/>
      <c r="L94" s="372"/>
      <c r="M94" s="372"/>
      <c r="N94" s="372"/>
      <c r="O94" s="373"/>
      <c r="P94" s="372"/>
    </row>
    <row r="95" spans="2:16">
      <c r="B95" s="64"/>
      <c r="C95" s="372"/>
      <c r="D95" s="372"/>
      <c r="E95" s="372"/>
      <c r="F95" s="64"/>
      <c r="G95" s="372"/>
      <c r="H95" s="372"/>
      <c r="I95" s="372"/>
      <c r="J95" s="372"/>
      <c r="K95" s="372"/>
      <c r="L95" s="372"/>
      <c r="M95" s="372"/>
      <c r="N95" s="372"/>
      <c r="O95" s="373"/>
      <c r="P95" s="372"/>
    </row>
    <row r="96" spans="2:16">
      <c r="B96" s="64"/>
      <c r="C96" s="372"/>
      <c r="D96" s="372"/>
      <c r="E96" s="372"/>
      <c r="F96" s="64"/>
      <c r="G96" s="372"/>
      <c r="H96" s="372"/>
      <c r="I96" s="372"/>
      <c r="J96" s="372"/>
      <c r="K96" s="372"/>
      <c r="L96" s="372"/>
      <c r="M96" s="372"/>
      <c r="N96" s="372"/>
      <c r="O96" s="373"/>
      <c r="P96" s="372"/>
    </row>
    <row r="97" spans="2:16">
      <c r="B97" s="64"/>
      <c r="C97" s="372"/>
      <c r="D97" s="372"/>
      <c r="E97" s="372"/>
      <c r="F97" s="64"/>
      <c r="G97" s="372"/>
      <c r="H97" s="372"/>
      <c r="I97" s="372"/>
      <c r="J97" s="372"/>
      <c r="K97" s="372"/>
      <c r="L97" s="372"/>
      <c r="M97" s="372"/>
      <c r="N97" s="372"/>
      <c r="O97" s="373"/>
      <c r="P97" s="372"/>
    </row>
    <row r="98" spans="2:16">
      <c r="B98" s="64"/>
      <c r="C98" s="372"/>
      <c r="D98" s="372"/>
      <c r="E98" s="372"/>
      <c r="F98" s="64"/>
      <c r="G98" s="372"/>
      <c r="H98" s="372"/>
      <c r="I98" s="372"/>
      <c r="J98" s="372"/>
      <c r="K98" s="372"/>
      <c r="L98" s="372"/>
      <c r="M98" s="372"/>
      <c r="N98" s="372"/>
      <c r="O98" s="373"/>
      <c r="P98" s="372"/>
    </row>
    <row r="99" spans="2:16">
      <c r="B99" s="64"/>
      <c r="C99" s="372"/>
      <c r="D99" s="372"/>
      <c r="E99" s="372"/>
      <c r="F99" s="64"/>
      <c r="G99" s="372"/>
      <c r="H99" s="372"/>
      <c r="I99" s="372"/>
      <c r="J99" s="372"/>
      <c r="K99" s="372"/>
      <c r="L99" s="372"/>
      <c r="M99" s="372"/>
      <c r="N99" s="372"/>
      <c r="O99" s="373"/>
      <c r="P99" s="372"/>
    </row>
    <row r="100" spans="2:16">
      <c r="B100" s="64"/>
      <c r="C100" s="372"/>
      <c r="D100" s="372"/>
      <c r="E100" s="372"/>
      <c r="F100" s="64"/>
      <c r="G100" s="372"/>
      <c r="H100" s="372"/>
      <c r="I100" s="372"/>
      <c r="J100" s="372"/>
      <c r="K100" s="372"/>
      <c r="L100" s="372"/>
      <c r="M100" s="372"/>
      <c r="N100" s="372"/>
      <c r="O100" s="373"/>
      <c r="P100" s="372"/>
    </row>
    <row r="101" spans="2:16">
      <c r="B101" s="64"/>
      <c r="C101" s="372"/>
      <c r="D101" s="372"/>
      <c r="E101" s="372"/>
      <c r="F101" s="64"/>
      <c r="G101" s="372"/>
      <c r="H101" s="372"/>
      <c r="I101" s="372"/>
      <c r="J101" s="372"/>
      <c r="K101" s="372"/>
      <c r="L101" s="372"/>
      <c r="M101" s="372"/>
      <c r="N101" s="372"/>
      <c r="O101" s="373"/>
      <c r="P101" s="372"/>
    </row>
    <row r="102" spans="2:16">
      <c r="B102" s="64"/>
      <c r="C102" s="372"/>
      <c r="D102" s="372"/>
      <c r="E102" s="372"/>
      <c r="F102" s="64"/>
      <c r="G102" s="372"/>
      <c r="H102" s="372"/>
      <c r="I102" s="372"/>
      <c r="J102" s="372"/>
      <c r="K102" s="372"/>
      <c r="L102" s="372"/>
      <c r="M102" s="372"/>
      <c r="N102" s="372"/>
      <c r="O102" s="373"/>
      <c r="P102" s="372"/>
    </row>
    <row r="103" spans="2:16">
      <c r="B103" s="64"/>
      <c r="C103" s="372"/>
      <c r="D103" s="372"/>
      <c r="E103" s="372"/>
      <c r="F103" s="64"/>
      <c r="G103" s="372"/>
      <c r="H103" s="372"/>
      <c r="I103" s="372"/>
      <c r="J103" s="372"/>
      <c r="K103" s="372"/>
      <c r="L103" s="372"/>
      <c r="M103" s="372"/>
      <c r="N103" s="372"/>
      <c r="O103" s="373"/>
      <c r="P103" s="372"/>
    </row>
    <row r="104" spans="2:16">
      <c r="B104" s="64"/>
      <c r="C104" s="372"/>
      <c r="D104" s="372"/>
      <c r="E104" s="372"/>
      <c r="F104" s="64"/>
      <c r="G104" s="372"/>
      <c r="H104" s="372"/>
      <c r="I104" s="372"/>
      <c r="J104" s="372"/>
      <c r="K104" s="372"/>
      <c r="L104" s="372"/>
      <c r="M104" s="372"/>
      <c r="N104" s="372"/>
      <c r="O104" s="373"/>
      <c r="P104" s="372"/>
    </row>
    <row r="105" spans="2:16">
      <c r="B105" s="64"/>
      <c r="C105" s="372"/>
      <c r="D105" s="372"/>
      <c r="E105" s="372"/>
      <c r="F105" s="64"/>
      <c r="G105" s="372"/>
      <c r="H105" s="372"/>
      <c r="I105" s="372"/>
      <c r="J105" s="372"/>
      <c r="K105" s="372"/>
      <c r="L105" s="372"/>
      <c r="M105" s="372"/>
      <c r="N105" s="372"/>
      <c r="O105" s="373"/>
      <c r="P105" s="372"/>
    </row>
    <row r="106" spans="2:16">
      <c r="B106" s="64"/>
      <c r="C106" s="372"/>
      <c r="D106" s="372"/>
      <c r="E106" s="372"/>
      <c r="F106" s="64"/>
      <c r="G106" s="372"/>
      <c r="H106" s="372"/>
      <c r="I106" s="372"/>
      <c r="J106" s="372"/>
      <c r="K106" s="372"/>
      <c r="L106" s="372"/>
      <c r="M106" s="372"/>
      <c r="N106" s="372"/>
      <c r="O106" s="373"/>
      <c r="P106" s="372"/>
    </row>
    <row r="107" spans="2:16">
      <c r="B107" s="64"/>
      <c r="C107" s="372"/>
      <c r="D107" s="372"/>
      <c r="E107" s="372"/>
      <c r="F107" s="64"/>
      <c r="G107" s="372"/>
      <c r="H107" s="372"/>
      <c r="I107" s="372"/>
      <c r="J107" s="372"/>
      <c r="K107" s="372"/>
      <c r="L107" s="372"/>
      <c r="M107" s="372"/>
      <c r="N107" s="372"/>
      <c r="O107" s="373"/>
      <c r="P107" s="372"/>
    </row>
    <row r="108" spans="2:16">
      <c r="B108" s="64"/>
      <c r="C108" s="372"/>
      <c r="D108" s="372"/>
      <c r="E108" s="372"/>
      <c r="F108" s="64"/>
      <c r="G108" s="372"/>
      <c r="H108" s="372"/>
      <c r="I108" s="372"/>
      <c r="J108" s="372"/>
      <c r="K108" s="372"/>
      <c r="L108" s="372"/>
      <c r="M108" s="372"/>
      <c r="N108" s="372"/>
      <c r="O108" s="373"/>
      <c r="P108" s="372"/>
    </row>
    <row r="109" spans="2:16">
      <c r="B109" s="64"/>
      <c r="C109" s="372"/>
      <c r="D109" s="372"/>
      <c r="E109" s="372"/>
      <c r="F109" s="64"/>
      <c r="G109" s="372"/>
      <c r="H109" s="372"/>
      <c r="I109" s="372"/>
      <c r="J109" s="372"/>
      <c r="K109" s="372"/>
      <c r="L109" s="372"/>
      <c r="M109" s="372"/>
      <c r="N109" s="372"/>
      <c r="O109" s="373"/>
      <c r="P109" s="372"/>
    </row>
    <row r="110" spans="2:16">
      <c r="B110" s="64"/>
      <c r="C110" s="372"/>
      <c r="D110" s="372"/>
      <c r="E110" s="372"/>
      <c r="F110" s="64"/>
      <c r="G110" s="372"/>
      <c r="H110" s="372"/>
      <c r="I110" s="372"/>
      <c r="J110" s="372"/>
      <c r="K110" s="372"/>
      <c r="L110" s="372"/>
      <c r="M110" s="372"/>
      <c r="N110" s="372"/>
      <c r="O110" s="373"/>
      <c r="P110" s="372"/>
    </row>
    <row r="111" spans="2:16">
      <c r="B111" s="64"/>
      <c r="C111" s="372"/>
      <c r="D111" s="372"/>
      <c r="E111" s="372"/>
      <c r="F111" s="64"/>
      <c r="G111" s="372"/>
      <c r="H111" s="372"/>
      <c r="I111" s="372"/>
      <c r="J111" s="372"/>
      <c r="K111" s="372"/>
      <c r="L111" s="372"/>
      <c r="M111" s="372"/>
      <c r="N111" s="372"/>
      <c r="O111" s="373"/>
      <c r="P111" s="372"/>
    </row>
    <row r="112" spans="2:16">
      <c r="B112" s="64"/>
      <c r="C112" s="372"/>
      <c r="D112" s="372"/>
      <c r="E112" s="372"/>
      <c r="F112" s="64"/>
      <c r="G112" s="372"/>
      <c r="H112" s="372"/>
      <c r="I112" s="372"/>
      <c r="J112" s="372"/>
      <c r="K112" s="372"/>
      <c r="L112" s="372"/>
      <c r="M112" s="372"/>
      <c r="N112" s="372"/>
      <c r="O112" s="373"/>
      <c r="P112" s="372"/>
    </row>
    <row r="113" spans="1:16">
      <c r="B113" s="64"/>
      <c r="C113" s="372"/>
      <c r="D113" s="372"/>
      <c r="E113" s="372"/>
      <c r="F113" s="64"/>
      <c r="G113" s="372"/>
      <c r="H113" s="372"/>
      <c r="I113" s="372"/>
      <c r="J113" s="372"/>
      <c r="K113" s="372"/>
      <c r="L113" s="372"/>
      <c r="M113" s="372"/>
      <c r="N113" s="372"/>
      <c r="O113" s="373"/>
      <c r="P113" s="372"/>
    </row>
    <row r="114" spans="1:16">
      <c r="B114" s="64"/>
      <c r="C114" s="372"/>
      <c r="D114" s="372"/>
      <c r="E114" s="372"/>
      <c r="F114" s="64"/>
      <c r="G114" s="372"/>
      <c r="H114" s="372"/>
      <c r="I114" s="372"/>
      <c r="J114" s="372"/>
      <c r="K114" s="372"/>
      <c r="L114" s="372"/>
      <c r="M114" s="372"/>
      <c r="N114" s="372"/>
      <c r="O114" s="373"/>
      <c r="P114" s="372"/>
    </row>
    <row r="115" spans="1:16">
      <c r="B115" s="64"/>
      <c r="C115" s="372"/>
      <c r="D115" s="372"/>
      <c r="E115" s="372"/>
      <c r="F115" s="64"/>
      <c r="G115" s="372"/>
      <c r="H115" s="372"/>
      <c r="I115" s="372"/>
      <c r="J115" s="372"/>
      <c r="K115" s="372"/>
      <c r="L115" s="372"/>
      <c r="M115" s="372"/>
      <c r="N115" s="372"/>
      <c r="O115" s="373"/>
      <c r="P115" s="372"/>
    </row>
    <row r="116" spans="1:16">
      <c r="B116" s="64"/>
      <c r="C116" s="372"/>
      <c r="D116" s="372"/>
      <c r="E116" s="372"/>
      <c r="F116" s="64"/>
      <c r="G116" s="372"/>
      <c r="H116" s="372"/>
      <c r="I116" s="372"/>
      <c r="J116" s="372"/>
      <c r="K116" s="372"/>
      <c r="L116" s="372"/>
      <c r="M116" s="372"/>
      <c r="N116" s="372"/>
      <c r="O116" s="373"/>
      <c r="P116" s="372"/>
    </row>
    <row r="117" spans="1:16">
      <c r="B117" s="64"/>
      <c r="C117" s="372"/>
      <c r="D117" s="372"/>
      <c r="E117" s="372"/>
      <c r="F117" s="64"/>
      <c r="G117" s="372"/>
      <c r="H117" s="372"/>
      <c r="I117" s="372"/>
      <c r="J117" s="372"/>
      <c r="K117" s="372"/>
      <c r="L117" s="372"/>
      <c r="M117" s="372"/>
      <c r="N117" s="372"/>
      <c r="O117" s="373"/>
      <c r="P117" s="372"/>
    </row>
    <row r="118" spans="1:16">
      <c r="B118" s="64"/>
      <c r="C118" s="372"/>
      <c r="D118" s="372"/>
      <c r="E118" s="372"/>
      <c r="F118" s="64"/>
      <c r="G118" s="372"/>
      <c r="H118" s="372"/>
      <c r="I118" s="372"/>
      <c r="J118" s="372"/>
      <c r="K118" s="372"/>
      <c r="L118" s="372"/>
      <c r="M118" s="372"/>
      <c r="N118" s="372"/>
      <c r="O118" s="373"/>
      <c r="P118" s="372"/>
    </row>
    <row r="119" spans="1:16">
      <c r="B119" s="64"/>
      <c r="C119" s="372"/>
      <c r="D119" s="372"/>
      <c r="E119" s="372"/>
      <c r="F119" s="64"/>
      <c r="G119" s="372"/>
      <c r="H119" s="372"/>
      <c r="I119" s="372"/>
      <c r="J119" s="372"/>
      <c r="K119" s="372"/>
      <c r="L119" s="372"/>
      <c r="M119" s="372"/>
      <c r="N119" s="372"/>
      <c r="O119" s="373"/>
      <c r="P119" s="372"/>
    </row>
    <row r="120" spans="1:16">
      <c r="B120" s="64"/>
      <c r="C120" s="372"/>
      <c r="D120" s="372"/>
      <c r="E120" s="372"/>
      <c r="F120" s="64"/>
      <c r="G120" s="372"/>
      <c r="H120" s="372"/>
      <c r="I120" s="372"/>
      <c r="J120" s="372"/>
      <c r="K120" s="372"/>
      <c r="L120" s="372"/>
      <c r="M120" s="372"/>
      <c r="N120" s="372"/>
      <c r="O120" s="373"/>
      <c r="P120" s="372"/>
    </row>
    <row r="121" spans="1:16">
      <c r="B121" s="64"/>
      <c r="C121" s="372"/>
      <c r="D121" s="372"/>
      <c r="E121" s="372"/>
      <c r="F121" s="64"/>
      <c r="G121" s="372"/>
      <c r="H121" s="372"/>
      <c r="I121" s="372"/>
      <c r="J121" s="372"/>
      <c r="K121" s="372"/>
      <c r="L121" s="372"/>
      <c r="M121" s="372"/>
      <c r="N121" s="372"/>
      <c r="O121" s="373"/>
      <c r="P121" s="372"/>
    </row>
    <row r="122" spans="1:16">
      <c r="B122" s="64"/>
      <c r="C122" s="372"/>
      <c r="D122" s="372"/>
      <c r="E122" s="372"/>
      <c r="F122" s="64"/>
      <c r="G122" s="372"/>
      <c r="H122" s="372"/>
      <c r="I122" s="372"/>
      <c r="J122" s="372"/>
      <c r="K122" s="372"/>
      <c r="L122" s="372"/>
      <c r="M122" s="372"/>
      <c r="N122" s="372"/>
      <c r="O122" s="373"/>
      <c r="P122" s="372"/>
    </row>
    <row r="123" spans="1:16">
      <c r="B123" s="64"/>
      <c r="C123" s="372"/>
      <c r="D123" s="372"/>
      <c r="E123" s="372"/>
      <c r="F123" s="64"/>
      <c r="G123" s="372"/>
      <c r="H123" s="372"/>
      <c r="I123" s="372"/>
      <c r="J123" s="372"/>
      <c r="K123" s="372"/>
      <c r="L123" s="372"/>
      <c r="M123" s="372"/>
      <c r="N123" s="372"/>
      <c r="O123" s="373"/>
      <c r="P123" s="372"/>
    </row>
    <row r="124" spans="1:16">
      <c r="A124" s="372"/>
      <c r="B124" s="64"/>
      <c r="C124" s="372"/>
      <c r="D124" s="372"/>
      <c r="E124" s="372"/>
      <c r="F124" s="64"/>
      <c r="G124" s="372"/>
      <c r="H124" s="372"/>
      <c r="I124" s="372"/>
      <c r="J124" s="372"/>
      <c r="K124" s="372"/>
      <c r="L124" s="372"/>
      <c r="M124" s="372"/>
      <c r="N124" s="372"/>
      <c r="O124" s="373"/>
      <c r="P124" s="372"/>
    </row>
    <row r="125" spans="1:16">
      <c r="A125" s="372"/>
      <c r="B125" s="64"/>
      <c r="C125" s="372"/>
      <c r="D125" s="372"/>
      <c r="E125" s="372"/>
      <c r="F125" s="64"/>
      <c r="G125" s="372"/>
      <c r="H125" s="372"/>
      <c r="I125" s="372"/>
      <c r="J125" s="372"/>
      <c r="K125" s="372"/>
      <c r="L125" s="372"/>
      <c r="M125" s="372"/>
      <c r="N125" s="372"/>
      <c r="O125" s="373"/>
      <c r="P125" s="372"/>
    </row>
    <row r="126" spans="1:16">
      <c r="A126" s="372"/>
      <c r="B126" s="64"/>
      <c r="C126" s="372"/>
      <c r="D126" s="372"/>
      <c r="E126" s="372"/>
      <c r="F126" s="64"/>
      <c r="G126" s="372"/>
      <c r="H126" s="372"/>
      <c r="I126" s="372"/>
      <c r="J126" s="372"/>
      <c r="K126" s="372"/>
      <c r="L126" s="372"/>
      <c r="M126" s="372"/>
      <c r="N126" s="372"/>
      <c r="O126" s="373"/>
      <c r="P126" s="372"/>
    </row>
    <row r="127" spans="1:16">
      <c r="A127" s="372"/>
      <c r="B127" s="64"/>
      <c r="C127" s="372"/>
      <c r="D127" s="372"/>
      <c r="E127" s="372"/>
      <c r="F127" s="64"/>
      <c r="G127" s="372"/>
      <c r="H127" s="372"/>
      <c r="I127" s="372"/>
      <c r="J127" s="372"/>
      <c r="K127" s="372"/>
      <c r="L127" s="372"/>
      <c r="M127" s="372"/>
      <c r="N127" s="372"/>
      <c r="O127" s="373"/>
      <c r="P127" s="372"/>
    </row>
    <row r="128" spans="1:16">
      <c r="A128" s="372"/>
      <c r="B128" s="64"/>
      <c r="C128" s="372"/>
      <c r="D128" s="372"/>
      <c r="E128" s="372"/>
      <c r="F128" s="64"/>
      <c r="G128" s="372"/>
      <c r="H128" s="372"/>
      <c r="I128" s="372"/>
      <c r="J128" s="372"/>
      <c r="K128" s="372"/>
      <c r="L128" s="372"/>
      <c r="M128" s="372"/>
      <c r="N128" s="372"/>
      <c r="O128" s="373"/>
      <c r="P128" s="372"/>
    </row>
    <row r="129" spans="1:16">
      <c r="A129" s="372"/>
      <c r="B129" s="64"/>
      <c r="C129" s="372"/>
      <c r="D129" s="372"/>
      <c r="E129" s="372"/>
      <c r="F129" s="64"/>
      <c r="G129" s="372"/>
      <c r="H129" s="372"/>
      <c r="I129" s="372"/>
      <c r="J129" s="372"/>
      <c r="K129" s="372"/>
      <c r="L129" s="372"/>
      <c r="M129" s="372"/>
      <c r="N129" s="372"/>
      <c r="O129" s="373"/>
      <c r="P129" s="372"/>
    </row>
    <row r="130" spans="1:16">
      <c r="A130" s="372"/>
      <c r="B130" s="64"/>
      <c r="C130" s="372"/>
      <c r="D130" s="372"/>
      <c r="E130" s="372"/>
      <c r="F130" s="64"/>
      <c r="G130" s="372"/>
      <c r="H130" s="372"/>
      <c r="I130" s="372"/>
      <c r="J130" s="372"/>
      <c r="K130" s="372"/>
      <c r="L130" s="372"/>
      <c r="M130" s="372"/>
      <c r="N130" s="372"/>
      <c r="O130" s="373"/>
      <c r="P130" s="372"/>
    </row>
    <row r="131" spans="1:16">
      <c r="A131" s="372"/>
      <c r="B131" s="64"/>
      <c r="C131" s="372"/>
      <c r="D131" s="372"/>
      <c r="E131" s="372"/>
      <c r="F131" s="64"/>
      <c r="G131" s="372"/>
      <c r="H131" s="372"/>
      <c r="I131" s="372"/>
      <c r="J131" s="372"/>
      <c r="K131" s="372"/>
      <c r="L131" s="372"/>
      <c r="M131" s="372"/>
      <c r="N131" s="372"/>
      <c r="O131" s="373"/>
      <c r="P131" s="372"/>
    </row>
    <row r="132" spans="1:16">
      <c r="A132" s="372"/>
      <c r="B132" s="64"/>
      <c r="C132" s="372"/>
      <c r="D132" s="372"/>
      <c r="E132" s="372"/>
      <c r="F132" s="64"/>
      <c r="G132" s="372"/>
      <c r="H132" s="372"/>
      <c r="I132" s="372"/>
      <c r="J132" s="372"/>
      <c r="K132" s="372"/>
      <c r="L132" s="372"/>
      <c r="M132" s="372"/>
      <c r="N132" s="372"/>
      <c r="O132" s="373"/>
      <c r="P132" s="372"/>
    </row>
    <row r="133" spans="1:16">
      <c r="A133" s="372"/>
      <c r="B133" s="64"/>
      <c r="C133" s="372"/>
      <c r="D133" s="372"/>
      <c r="E133" s="372"/>
      <c r="F133" s="64"/>
      <c r="G133" s="372"/>
      <c r="H133" s="372"/>
      <c r="I133" s="372"/>
      <c r="J133" s="372"/>
      <c r="K133" s="372"/>
      <c r="L133" s="372"/>
      <c r="M133" s="372"/>
      <c r="N133" s="372"/>
      <c r="O133" s="373"/>
      <c r="P133" s="372"/>
    </row>
    <row r="134" spans="1:16">
      <c r="A134" s="372"/>
      <c r="B134" s="64"/>
      <c r="C134" s="372"/>
      <c r="D134" s="372"/>
      <c r="E134" s="372"/>
      <c r="F134" s="64"/>
      <c r="G134" s="372"/>
      <c r="H134" s="372"/>
      <c r="I134" s="372"/>
      <c r="J134" s="372"/>
      <c r="K134" s="372"/>
      <c r="L134" s="372"/>
      <c r="M134" s="372"/>
      <c r="N134" s="372"/>
      <c r="O134" s="373"/>
      <c r="P134" s="372"/>
    </row>
    <row r="135" spans="1:16">
      <c r="A135" s="372"/>
      <c r="B135" s="64"/>
      <c r="C135" s="372"/>
      <c r="D135" s="372"/>
      <c r="E135" s="372"/>
      <c r="F135" s="64"/>
      <c r="G135" s="372"/>
      <c r="H135" s="372"/>
      <c r="I135" s="372"/>
      <c r="J135" s="372"/>
      <c r="K135" s="372"/>
      <c r="L135" s="372"/>
      <c r="M135" s="372"/>
      <c r="N135" s="372"/>
      <c r="O135" s="373"/>
      <c r="P135" s="372"/>
    </row>
    <row r="136" spans="1:16">
      <c r="A136" s="372"/>
      <c r="B136" s="64"/>
      <c r="C136" s="372"/>
      <c r="D136" s="372"/>
      <c r="E136" s="372"/>
      <c r="F136" s="64"/>
      <c r="G136" s="372"/>
      <c r="H136" s="372"/>
      <c r="I136" s="372"/>
      <c r="J136" s="372"/>
      <c r="K136" s="372"/>
      <c r="L136" s="372"/>
      <c r="M136" s="372"/>
      <c r="N136" s="372"/>
      <c r="O136" s="373"/>
      <c r="P136" s="372"/>
    </row>
    <row r="137" spans="1:16">
      <c r="A137" s="372"/>
      <c r="B137" s="64"/>
      <c r="C137" s="372"/>
      <c r="D137" s="372"/>
      <c r="E137" s="372"/>
      <c r="F137" s="64"/>
      <c r="G137" s="372"/>
      <c r="H137" s="372"/>
      <c r="I137" s="372"/>
      <c r="J137" s="372"/>
      <c r="K137" s="372"/>
      <c r="L137" s="372"/>
      <c r="M137" s="372"/>
      <c r="N137" s="372"/>
      <c r="O137" s="373"/>
      <c r="P137" s="372"/>
    </row>
    <row r="138" spans="1:16">
      <c r="A138" s="372"/>
      <c r="B138" s="64"/>
      <c r="C138" s="372"/>
      <c r="D138" s="372"/>
      <c r="E138" s="372"/>
      <c r="F138" s="64"/>
      <c r="G138" s="372"/>
      <c r="H138" s="372"/>
      <c r="I138" s="372"/>
      <c r="J138" s="372"/>
      <c r="K138" s="372"/>
      <c r="L138" s="372"/>
      <c r="M138" s="372"/>
      <c r="N138" s="372"/>
      <c r="O138" s="373"/>
      <c r="P138" s="372"/>
    </row>
    <row r="139" spans="1:16">
      <c r="A139" s="372"/>
      <c r="B139" s="64"/>
      <c r="C139" s="372"/>
      <c r="D139" s="372"/>
      <c r="E139" s="372"/>
      <c r="F139" s="64"/>
      <c r="G139" s="372"/>
      <c r="H139" s="372"/>
      <c r="I139" s="372"/>
      <c r="J139" s="372"/>
      <c r="K139" s="372"/>
      <c r="L139" s="372"/>
      <c r="M139" s="372"/>
      <c r="N139" s="372"/>
      <c r="O139" s="373"/>
      <c r="P139" s="372"/>
    </row>
    <row r="140" spans="1:16">
      <c r="A140" s="372"/>
      <c r="B140" s="64"/>
      <c r="C140" s="372"/>
      <c r="D140" s="372"/>
      <c r="E140" s="372"/>
      <c r="F140" s="64"/>
      <c r="G140" s="372"/>
      <c r="H140" s="372"/>
      <c r="I140" s="372"/>
      <c r="J140" s="372"/>
      <c r="K140" s="372"/>
      <c r="L140" s="372"/>
      <c r="M140" s="372"/>
      <c r="N140" s="372"/>
      <c r="O140" s="373"/>
      <c r="P140" s="372"/>
    </row>
    <row r="141" spans="1:16">
      <c r="A141" s="372"/>
      <c r="B141" s="64"/>
      <c r="C141" s="372"/>
      <c r="D141" s="372"/>
      <c r="E141" s="372"/>
      <c r="F141" s="64"/>
      <c r="G141" s="372"/>
      <c r="H141" s="372"/>
      <c r="I141" s="372"/>
      <c r="J141" s="372"/>
      <c r="K141" s="372"/>
      <c r="L141" s="372"/>
      <c r="M141" s="372"/>
      <c r="N141" s="372"/>
      <c r="O141" s="373"/>
      <c r="P141" s="372"/>
    </row>
    <row r="142" spans="1:16">
      <c r="A142" s="372"/>
      <c r="B142" s="64"/>
      <c r="C142" s="372"/>
      <c r="D142" s="372"/>
      <c r="E142" s="372"/>
      <c r="F142" s="64"/>
      <c r="G142" s="372"/>
      <c r="H142" s="372"/>
      <c r="I142" s="372"/>
      <c r="J142" s="372"/>
      <c r="K142" s="372"/>
      <c r="L142" s="372"/>
      <c r="M142" s="372"/>
      <c r="N142" s="372"/>
      <c r="O142" s="373"/>
      <c r="P142" s="372"/>
    </row>
    <row r="143" spans="1:16">
      <c r="A143" s="372"/>
      <c r="B143" s="64"/>
      <c r="C143" s="372"/>
      <c r="D143" s="372"/>
      <c r="E143" s="372"/>
      <c r="F143" s="64"/>
      <c r="G143" s="372"/>
      <c r="H143" s="372"/>
      <c r="I143" s="372"/>
      <c r="J143" s="372"/>
      <c r="K143" s="372"/>
      <c r="L143" s="372"/>
      <c r="M143" s="372"/>
      <c r="N143" s="372"/>
      <c r="O143" s="373"/>
      <c r="P143" s="372"/>
    </row>
    <row r="144" spans="1:16">
      <c r="A144" s="372"/>
      <c r="B144" s="64"/>
      <c r="C144" s="372"/>
      <c r="D144" s="372"/>
      <c r="E144" s="372"/>
      <c r="F144" s="64"/>
      <c r="G144" s="372"/>
      <c r="H144" s="372"/>
      <c r="I144" s="372"/>
      <c r="J144" s="372"/>
      <c r="K144" s="372"/>
      <c r="L144" s="372"/>
      <c r="M144" s="372"/>
      <c r="N144" s="372"/>
      <c r="O144" s="373"/>
      <c r="P144" s="372"/>
    </row>
    <row r="145" spans="1:16">
      <c r="A145" s="372"/>
      <c r="B145" s="64"/>
      <c r="C145" s="372"/>
      <c r="D145" s="372"/>
      <c r="E145" s="372"/>
      <c r="F145" s="64"/>
      <c r="G145" s="372"/>
      <c r="H145" s="372"/>
      <c r="I145" s="372"/>
      <c r="J145" s="372"/>
      <c r="K145" s="372"/>
      <c r="L145" s="372"/>
      <c r="M145" s="372"/>
      <c r="N145" s="372"/>
      <c r="O145" s="373"/>
      <c r="P145" s="372"/>
    </row>
    <row r="146" spans="1:16">
      <c r="A146" s="372"/>
      <c r="B146" s="64"/>
      <c r="C146" s="372"/>
      <c r="D146" s="372"/>
      <c r="E146" s="372"/>
      <c r="F146" s="64"/>
      <c r="G146" s="372"/>
      <c r="H146" s="372"/>
      <c r="I146" s="372"/>
      <c r="J146" s="372"/>
      <c r="K146" s="372"/>
      <c r="L146" s="372"/>
      <c r="M146" s="372"/>
      <c r="N146" s="372"/>
      <c r="O146" s="373"/>
      <c r="P146" s="372"/>
    </row>
    <row r="147" spans="1:16">
      <c r="A147" s="372"/>
      <c r="B147" s="64"/>
      <c r="C147" s="372"/>
      <c r="D147" s="372"/>
      <c r="E147" s="372"/>
      <c r="F147" s="64"/>
      <c r="G147" s="372"/>
      <c r="H147" s="372"/>
      <c r="I147" s="372"/>
      <c r="J147" s="372"/>
      <c r="K147" s="372"/>
      <c r="L147" s="372"/>
      <c r="M147" s="372"/>
      <c r="N147" s="372"/>
      <c r="O147" s="373"/>
      <c r="P147" s="372"/>
    </row>
    <row r="148" spans="1:16">
      <c r="A148" s="372"/>
      <c r="B148" s="64"/>
      <c r="C148" s="372"/>
      <c r="D148" s="372"/>
      <c r="E148" s="372"/>
      <c r="F148" s="64"/>
      <c r="G148" s="372"/>
      <c r="H148" s="372"/>
      <c r="I148" s="372"/>
      <c r="J148" s="372"/>
      <c r="K148" s="372"/>
      <c r="L148" s="372"/>
      <c r="M148" s="372"/>
      <c r="N148" s="372"/>
      <c r="O148" s="373"/>
      <c r="P148" s="372"/>
    </row>
    <row r="149" spans="1:16">
      <c r="A149" s="372"/>
      <c r="B149" s="64"/>
      <c r="C149" s="372"/>
      <c r="D149" s="372"/>
      <c r="E149" s="372"/>
      <c r="F149" s="64"/>
      <c r="G149" s="372"/>
      <c r="H149" s="372"/>
      <c r="I149" s="372"/>
      <c r="J149" s="372"/>
      <c r="K149" s="372"/>
      <c r="L149" s="372"/>
      <c r="M149" s="372"/>
      <c r="N149" s="372"/>
      <c r="O149" s="373"/>
      <c r="P149" s="372"/>
    </row>
    <row r="150" spans="1:16">
      <c r="A150" s="372"/>
      <c r="B150" s="64"/>
      <c r="C150" s="372"/>
      <c r="D150" s="372"/>
      <c r="E150" s="372"/>
      <c r="F150" s="64"/>
      <c r="G150" s="372"/>
      <c r="H150" s="372"/>
      <c r="I150" s="372"/>
      <c r="J150" s="372"/>
      <c r="K150" s="372"/>
      <c r="L150" s="372"/>
      <c r="M150" s="372"/>
      <c r="N150" s="372"/>
      <c r="O150" s="373"/>
      <c r="P150" s="372"/>
    </row>
    <row r="151" spans="1:16">
      <c r="A151" s="372"/>
      <c r="B151" s="64"/>
      <c r="C151" s="372"/>
      <c r="D151" s="372"/>
      <c r="E151" s="372"/>
      <c r="F151" s="64"/>
      <c r="G151" s="372"/>
      <c r="H151" s="372"/>
      <c r="I151" s="372"/>
      <c r="J151" s="372"/>
      <c r="K151" s="372"/>
      <c r="L151" s="372"/>
      <c r="M151" s="372"/>
      <c r="N151" s="372"/>
      <c r="O151" s="373"/>
      <c r="P151" s="372"/>
    </row>
    <row r="152" spans="1:16">
      <c r="A152" s="372"/>
      <c r="B152" s="64"/>
      <c r="C152" s="372"/>
      <c r="D152" s="372"/>
      <c r="E152" s="372"/>
      <c r="F152" s="64"/>
      <c r="G152" s="372"/>
      <c r="H152" s="372"/>
      <c r="I152" s="372"/>
      <c r="J152" s="372"/>
      <c r="K152" s="372"/>
      <c r="L152" s="372"/>
      <c r="M152" s="372"/>
      <c r="N152" s="372"/>
      <c r="O152" s="373"/>
      <c r="P152" s="372"/>
    </row>
    <row r="153" spans="1:16">
      <c r="A153" s="372"/>
      <c r="B153" s="64"/>
      <c r="C153" s="372"/>
      <c r="D153" s="372"/>
      <c r="E153" s="372"/>
      <c r="F153" s="64"/>
      <c r="G153" s="372"/>
      <c r="H153" s="372"/>
      <c r="I153" s="372"/>
      <c r="J153" s="372"/>
      <c r="K153" s="372"/>
      <c r="L153" s="372"/>
      <c r="M153" s="372"/>
      <c r="N153" s="372"/>
      <c r="O153" s="373"/>
      <c r="P153" s="372"/>
    </row>
    <row r="154" spans="1:16">
      <c r="A154" s="372"/>
      <c r="B154" s="64"/>
      <c r="C154" s="372"/>
      <c r="D154" s="372"/>
      <c r="E154" s="372"/>
      <c r="F154" s="64"/>
      <c r="G154" s="372"/>
      <c r="H154" s="372"/>
      <c r="I154" s="372"/>
      <c r="J154" s="372"/>
      <c r="K154" s="372"/>
      <c r="L154" s="372"/>
      <c r="M154" s="372"/>
      <c r="N154" s="372"/>
      <c r="O154" s="373"/>
      <c r="P154" s="372"/>
    </row>
    <row r="155" spans="1:16">
      <c r="A155" s="372"/>
      <c r="B155" s="64"/>
      <c r="C155" s="372"/>
      <c r="D155" s="372"/>
      <c r="E155" s="372"/>
      <c r="F155" s="64"/>
      <c r="G155" s="372"/>
      <c r="H155" s="372"/>
      <c r="I155" s="372"/>
      <c r="J155" s="372"/>
      <c r="K155" s="372"/>
      <c r="L155" s="372"/>
      <c r="M155" s="372"/>
      <c r="N155" s="372"/>
      <c r="O155" s="373"/>
      <c r="P155" s="372"/>
    </row>
    <row r="156" spans="1:16">
      <c r="A156" s="372"/>
      <c r="B156" s="64"/>
      <c r="C156" s="372"/>
      <c r="D156" s="372"/>
      <c r="E156" s="372"/>
      <c r="F156" s="64"/>
      <c r="G156" s="372"/>
      <c r="H156" s="372"/>
      <c r="I156" s="372"/>
      <c r="J156" s="372"/>
      <c r="K156" s="372"/>
      <c r="L156" s="372"/>
      <c r="M156" s="372"/>
      <c r="N156" s="372"/>
      <c r="O156" s="373"/>
      <c r="P156" s="372"/>
    </row>
    <row r="157" spans="1:16">
      <c r="A157" s="372"/>
      <c r="B157" s="64"/>
      <c r="C157" s="372"/>
      <c r="D157" s="372"/>
      <c r="E157" s="372"/>
      <c r="F157" s="64"/>
      <c r="G157" s="372"/>
      <c r="H157" s="372"/>
      <c r="I157" s="372"/>
      <c r="J157" s="372"/>
      <c r="K157" s="372"/>
      <c r="L157" s="372"/>
      <c r="M157" s="372"/>
      <c r="N157" s="372"/>
      <c r="O157" s="373"/>
      <c r="P157" s="372"/>
    </row>
    <row r="158" spans="1:16">
      <c r="A158" s="372"/>
      <c r="B158" s="64"/>
      <c r="C158" s="372"/>
      <c r="D158" s="372"/>
      <c r="E158" s="372"/>
      <c r="F158" s="64"/>
      <c r="G158" s="372"/>
      <c r="H158" s="372"/>
      <c r="I158" s="372"/>
      <c r="J158" s="372"/>
      <c r="K158" s="372"/>
      <c r="L158" s="372"/>
      <c r="M158" s="372"/>
      <c r="N158" s="372"/>
      <c r="O158" s="373"/>
      <c r="P158" s="372"/>
    </row>
    <row r="159" spans="1:16">
      <c r="A159" s="372"/>
      <c r="B159" s="64"/>
      <c r="C159" s="372"/>
      <c r="D159" s="372"/>
      <c r="E159" s="372"/>
      <c r="F159" s="64"/>
      <c r="G159" s="372"/>
      <c r="H159" s="372"/>
      <c r="I159" s="372"/>
      <c r="J159" s="372"/>
      <c r="K159" s="372"/>
      <c r="L159" s="372"/>
      <c r="M159" s="372"/>
      <c r="N159" s="372"/>
      <c r="O159" s="373"/>
      <c r="P159" s="372"/>
    </row>
    <row r="160" spans="1:16">
      <c r="A160" s="372"/>
      <c r="B160" s="64"/>
      <c r="C160" s="372"/>
      <c r="D160" s="372"/>
      <c r="E160" s="372"/>
      <c r="F160" s="64"/>
      <c r="G160" s="372"/>
      <c r="H160" s="372"/>
      <c r="I160" s="372"/>
      <c r="J160" s="372"/>
      <c r="K160" s="372"/>
      <c r="L160" s="372"/>
      <c r="M160" s="372"/>
      <c r="N160" s="372"/>
      <c r="O160" s="373"/>
      <c r="P160" s="372"/>
    </row>
    <row r="161" spans="1:16">
      <c r="A161" s="372"/>
      <c r="B161" s="64"/>
      <c r="C161" s="372"/>
      <c r="D161" s="372"/>
      <c r="E161" s="372"/>
      <c r="F161" s="64"/>
      <c r="G161" s="372"/>
      <c r="H161" s="372"/>
      <c r="I161" s="372"/>
      <c r="J161" s="372"/>
      <c r="K161" s="372"/>
      <c r="L161" s="372"/>
      <c r="M161" s="372"/>
      <c r="N161" s="372"/>
      <c r="O161" s="373"/>
      <c r="P161" s="372"/>
    </row>
    <row r="162" spans="1:16">
      <c r="A162" s="372"/>
      <c r="B162" s="64"/>
      <c r="C162" s="372"/>
      <c r="D162" s="372"/>
      <c r="E162" s="372"/>
      <c r="F162" s="64"/>
      <c r="G162" s="372"/>
      <c r="H162" s="372"/>
      <c r="I162" s="372"/>
      <c r="J162" s="372"/>
      <c r="K162" s="372"/>
      <c r="L162" s="372"/>
      <c r="M162" s="372"/>
      <c r="N162" s="372"/>
      <c r="O162" s="373"/>
      <c r="P162" s="372"/>
    </row>
    <row r="163" spans="1:16">
      <c r="A163" s="372"/>
      <c r="B163" s="64"/>
      <c r="C163" s="372"/>
      <c r="D163" s="372"/>
      <c r="E163" s="372"/>
      <c r="F163" s="64"/>
      <c r="G163" s="372"/>
      <c r="H163" s="372"/>
      <c r="I163" s="372"/>
      <c r="J163" s="372"/>
      <c r="K163" s="372"/>
      <c r="L163" s="372"/>
      <c r="M163" s="372"/>
      <c r="N163" s="372"/>
      <c r="O163" s="373"/>
      <c r="P163" s="372"/>
    </row>
    <row r="164" spans="1:16">
      <c r="A164" s="372"/>
      <c r="B164" s="64"/>
      <c r="C164" s="372"/>
      <c r="D164" s="372"/>
      <c r="E164" s="372"/>
      <c r="F164" s="64"/>
      <c r="G164" s="372"/>
      <c r="H164" s="372"/>
      <c r="I164" s="372"/>
      <c r="J164" s="372"/>
      <c r="K164" s="372"/>
      <c r="L164" s="372"/>
      <c r="M164" s="372"/>
      <c r="N164" s="372"/>
      <c r="O164" s="373"/>
      <c r="P164" s="372"/>
    </row>
    <row r="165" spans="1:16">
      <c r="A165" s="372"/>
      <c r="B165" s="64"/>
      <c r="C165" s="372"/>
      <c r="D165" s="372"/>
      <c r="E165" s="372"/>
      <c r="F165" s="64"/>
      <c r="G165" s="372"/>
      <c r="H165" s="372"/>
      <c r="I165" s="372"/>
      <c r="J165" s="372"/>
      <c r="K165" s="372"/>
      <c r="L165" s="372"/>
      <c r="M165" s="372"/>
      <c r="N165" s="372"/>
      <c r="O165" s="373"/>
      <c r="P165" s="372"/>
    </row>
    <row r="166" spans="1:16">
      <c r="A166" s="372"/>
      <c r="B166" s="64"/>
      <c r="C166" s="372"/>
      <c r="D166" s="372"/>
      <c r="E166" s="372"/>
      <c r="F166" s="64"/>
      <c r="G166" s="372"/>
      <c r="H166" s="372"/>
      <c r="I166" s="372"/>
      <c r="J166" s="372"/>
      <c r="K166" s="372"/>
      <c r="L166" s="372"/>
      <c r="M166" s="372"/>
      <c r="N166" s="372"/>
      <c r="O166" s="373"/>
      <c r="P166" s="372"/>
    </row>
    <row r="167" spans="1:16">
      <c r="A167" s="372"/>
      <c r="B167" s="64"/>
      <c r="C167" s="372"/>
      <c r="D167" s="372"/>
      <c r="E167" s="372"/>
      <c r="F167" s="64"/>
      <c r="G167" s="372"/>
      <c r="H167" s="372"/>
      <c r="I167" s="372"/>
      <c r="J167" s="372"/>
      <c r="K167" s="372"/>
      <c r="L167" s="372"/>
      <c r="M167" s="372"/>
      <c r="N167" s="372"/>
      <c r="O167" s="373"/>
      <c r="P167" s="372"/>
    </row>
    <row r="168" spans="1:16">
      <c r="A168" s="372"/>
      <c r="B168" s="64"/>
      <c r="C168" s="372"/>
      <c r="D168" s="372"/>
      <c r="E168" s="372"/>
      <c r="F168" s="64"/>
      <c r="G168" s="372"/>
      <c r="H168" s="372"/>
      <c r="I168" s="372"/>
      <c r="J168" s="372"/>
      <c r="K168" s="372"/>
      <c r="L168" s="372"/>
      <c r="M168" s="372"/>
      <c r="N168" s="372"/>
      <c r="O168" s="373"/>
      <c r="P168" s="372"/>
    </row>
    <row r="169" spans="1:16">
      <c r="A169" s="372"/>
      <c r="B169" s="64"/>
      <c r="C169" s="372"/>
      <c r="D169" s="372"/>
      <c r="E169" s="372"/>
      <c r="F169" s="64"/>
      <c r="G169" s="372"/>
      <c r="H169" s="372"/>
      <c r="I169" s="372"/>
      <c r="J169" s="372"/>
      <c r="K169" s="372"/>
      <c r="L169" s="372"/>
      <c r="M169" s="372"/>
      <c r="N169" s="372"/>
      <c r="O169" s="373"/>
      <c r="P169" s="372"/>
    </row>
    <row r="170" spans="1:16">
      <c r="A170" s="372"/>
      <c r="B170" s="64"/>
      <c r="C170" s="372"/>
      <c r="D170" s="372"/>
      <c r="E170" s="372"/>
      <c r="F170" s="64"/>
      <c r="G170" s="372"/>
      <c r="H170" s="372"/>
      <c r="I170" s="372"/>
      <c r="J170" s="372"/>
      <c r="K170" s="372"/>
      <c r="L170" s="372"/>
      <c r="M170" s="372"/>
      <c r="N170" s="372"/>
      <c r="O170" s="373"/>
      <c r="P170" s="372"/>
    </row>
    <row r="171" spans="1:16">
      <c r="A171" s="372"/>
      <c r="B171" s="64"/>
      <c r="C171" s="372"/>
      <c r="D171" s="372"/>
      <c r="E171" s="372"/>
      <c r="F171" s="64"/>
      <c r="G171" s="372"/>
      <c r="H171" s="372"/>
      <c r="I171" s="372"/>
      <c r="J171" s="372"/>
      <c r="K171" s="372"/>
      <c r="L171" s="372"/>
      <c r="M171" s="372"/>
      <c r="N171" s="372"/>
      <c r="O171" s="373"/>
      <c r="P171" s="372"/>
    </row>
    <row r="172" spans="1:16">
      <c r="A172" s="372"/>
      <c r="B172" s="64"/>
      <c r="C172" s="372"/>
      <c r="D172" s="372"/>
      <c r="E172" s="372"/>
      <c r="F172" s="64"/>
      <c r="G172" s="372"/>
      <c r="H172" s="372"/>
      <c r="I172" s="372"/>
      <c r="J172" s="372"/>
      <c r="K172" s="372"/>
      <c r="L172" s="372"/>
      <c r="M172" s="372"/>
      <c r="N172" s="372"/>
      <c r="O172" s="373"/>
      <c r="P172" s="372"/>
    </row>
    <row r="173" spans="1:16">
      <c r="A173" s="372"/>
      <c r="B173" s="64"/>
      <c r="C173" s="372"/>
      <c r="D173" s="372"/>
      <c r="E173" s="372"/>
      <c r="F173" s="64"/>
      <c r="G173" s="372"/>
      <c r="H173" s="372"/>
      <c r="I173" s="372"/>
      <c r="J173" s="372"/>
      <c r="K173" s="372"/>
      <c r="L173" s="372"/>
      <c r="M173" s="372"/>
      <c r="N173" s="372"/>
      <c r="O173" s="373"/>
      <c r="P173" s="372"/>
    </row>
    <row r="174" spans="1:16">
      <c r="A174" s="372"/>
      <c r="B174" s="64"/>
      <c r="C174" s="372"/>
      <c r="D174" s="372"/>
      <c r="E174" s="372"/>
      <c r="F174" s="64"/>
      <c r="G174" s="372"/>
      <c r="H174" s="372"/>
      <c r="I174" s="372"/>
      <c r="J174" s="372"/>
      <c r="K174" s="372"/>
      <c r="L174" s="372"/>
      <c r="M174" s="372"/>
      <c r="N174" s="372"/>
      <c r="O174" s="373"/>
      <c r="P174" s="372"/>
    </row>
    <row r="175" spans="1:16">
      <c r="A175" s="372"/>
      <c r="B175" s="64"/>
      <c r="C175" s="372"/>
      <c r="D175" s="372"/>
      <c r="E175" s="372"/>
      <c r="F175" s="64"/>
      <c r="G175" s="372"/>
      <c r="H175" s="372"/>
      <c r="I175" s="372"/>
      <c r="J175" s="372"/>
      <c r="K175" s="372"/>
      <c r="L175" s="372"/>
      <c r="M175" s="372"/>
      <c r="N175" s="372"/>
      <c r="O175" s="373"/>
      <c r="P175" s="372"/>
    </row>
    <row r="176" spans="1:16">
      <c r="A176" s="372"/>
      <c r="B176" s="64"/>
      <c r="C176" s="372"/>
      <c r="D176" s="372"/>
      <c r="E176" s="372"/>
      <c r="F176" s="64"/>
      <c r="G176" s="372"/>
      <c r="H176" s="372"/>
      <c r="I176" s="372"/>
      <c r="J176" s="372"/>
      <c r="K176" s="372"/>
      <c r="L176" s="372"/>
      <c r="M176" s="372"/>
      <c r="N176" s="372"/>
      <c r="O176" s="373"/>
      <c r="P176" s="372"/>
    </row>
    <row r="177" spans="1:16">
      <c r="A177" s="372"/>
      <c r="B177" s="64"/>
      <c r="C177" s="372"/>
      <c r="D177" s="372"/>
      <c r="E177" s="372"/>
      <c r="F177" s="64"/>
      <c r="G177" s="372"/>
      <c r="H177" s="372"/>
      <c r="I177" s="372"/>
      <c r="J177" s="372"/>
      <c r="K177" s="372"/>
      <c r="L177" s="372"/>
      <c r="M177" s="372"/>
      <c r="N177" s="372"/>
      <c r="O177" s="373"/>
      <c r="P177" s="372"/>
    </row>
    <row r="178" spans="1:16">
      <c r="A178" s="372"/>
      <c r="B178" s="64"/>
      <c r="C178" s="372"/>
      <c r="D178" s="372"/>
      <c r="E178" s="372"/>
      <c r="F178" s="64"/>
      <c r="G178" s="372"/>
      <c r="H178" s="372"/>
      <c r="I178" s="372"/>
      <c r="J178" s="372"/>
      <c r="K178" s="372"/>
      <c r="L178" s="372"/>
      <c r="M178" s="372"/>
      <c r="N178" s="372"/>
      <c r="O178" s="373"/>
      <c r="P178" s="372"/>
    </row>
    <row r="179" spans="1:16">
      <c r="A179" s="372"/>
      <c r="B179" s="64"/>
      <c r="C179" s="372"/>
      <c r="D179" s="372"/>
      <c r="E179" s="372"/>
      <c r="F179" s="64"/>
      <c r="G179" s="372"/>
      <c r="H179" s="372"/>
      <c r="I179" s="372"/>
      <c r="J179" s="372"/>
      <c r="K179" s="372"/>
      <c r="L179" s="372"/>
      <c r="M179" s="372"/>
      <c r="N179" s="372"/>
      <c r="O179" s="373"/>
      <c r="P179" s="372"/>
    </row>
  </sheetData>
  <dataConsolidate/>
  <mergeCells count="24">
    <mergeCell ref="C1:G1"/>
    <mergeCell ref="I1:N1"/>
    <mergeCell ref="A4:A5"/>
    <mergeCell ref="A6:A8"/>
    <mergeCell ref="A9:A13"/>
    <mergeCell ref="A36:A37"/>
    <mergeCell ref="W17:AB17"/>
    <mergeCell ref="A21:A24"/>
    <mergeCell ref="R24:S24"/>
    <mergeCell ref="A26:A27"/>
    <mergeCell ref="O26:O27"/>
    <mergeCell ref="P26:P27"/>
    <mergeCell ref="A15:A20"/>
    <mergeCell ref="A28:A32"/>
    <mergeCell ref="O28:O32"/>
    <mergeCell ref="P28:P32"/>
    <mergeCell ref="A33:A35"/>
    <mergeCell ref="A55:A56"/>
    <mergeCell ref="A39:A40"/>
    <mergeCell ref="A41:A43"/>
    <mergeCell ref="A45:A48"/>
    <mergeCell ref="A49:A50"/>
    <mergeCell ref="A51:A52"/>
    <mergeCell ref="A53:A54"/>
  </mergeCells>
  <conditionalFormatting sqref="K3:K56">
    <cfRule type="expression" dxfId="7" priority="2">
      <formula>(K3&lt;E3)</formula>
    </cfRule>
  </conditionalFormatting>
  <conditionalFormatting sqref="X19:AC30">
    <cfRule type="cellIs" dxfId="6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9"/>
  <sheetViews>
    <sheetView topLeftCell="U15" zoomScale="80" zoomScaleNormal="80" workbookViewId="0">
      <selection activeCell="AD36" sqref="AD36"/>
    </sheetView>
  </sheetViews>
  <sheetFormatPr defaultColWidth="9" defaultRowHeight="13"/>
  <cols>
    <col min="1" max="1" width="13.453125" style="5" customWidth="1"/>
    <col min="2" max="2" width="22.7265625" style="63" customWidth="1"/>
    <col min="3" max="3" width="26.7265625" style="59" customWidth="1"/>
    <col min="4" max="4" width="16.81640625" style="59" customWidth="1"/>
    <col min="5" max="5" width="16.7265625" style="62" customWidth="1"/>
    <col min="6" max="6" width="23.7265625" style="61" customWidth="1"/>
    <col min="7" max="8" width="16.1796875" style="59" customWidth="1"/>
    <col min="9" max="9" width="28.81640625" style="59" customWidth="1"/>
    <col min="10" max="10" width="17.7265625" style="59" customWidth="1"/>
    <col min="11" max="11" width="16.1796875" style="59" customWidth="1"/>
    <col min="12" max="12" width="17.7265625" style="59" customWidth="1"/>
    <col min="13" max="13" width="23.26953125" style="59" customWidth="1"/>
    <col min="14" max="14" width="17.54296875" style="62" customWidth="1"/>
    <col min="15" max="15" width="26.54296875" style="10" customWidth="1"/>
    <col min="16" max="16" width="35.1796875" style="59" customWidth="1"/>
    <col min="17" max="17" width="23" style="58" customWidth="1"/>
    <col min="18" max="18" width="22.81640625" style="5" customWidth="1"/>
    <col min="19" max="19" width="23.7265625" style="5" customWidth="1"/>
    <col min="20" max="20" width="21.54296875" style="5" customWidth="1"/>
    <col min="21" max="21" width="9" style="5"/>
    <col min="22" max="22" width="14.7265625" style="5" customWidth="1"/>
    <col min="23" max="23" width="19.1796875" style="5" customWidth="1"/>
    <col min="24" max="24" width="10.453125" style="5" customWidth="1"/>
    <col min="25" max="27" width="9" style="5"/>
    <col min="28" max="28" width="12.54296875" style="5" customWidth="1"/>
    <col min="29" max="29" width="16.54296875" style="5" customWidth="1"/>
    <col min="30" max="30" width="24.453125" style="5" customWidth="1"/>
    <col min="31" max="31" width="21.1796875" style="5" customWidth="1"/>
    <col min="32" max="16384" width="9" style="5"/>
  </cols>
  <sheetData>
    <row r="1" spans="1:17" ht="14.25" customHeight="1">
      <c r="A1" s="338"/>
      <c r="B1" s="199"/>
      <c r="C1" s="428" t="s">
        <v>464</v>
      </c>
      <c r="D1" s="429"/>
      <c r="E1" s="429"/>
      <c r="F1" s="429"/>
      <c r="G1" s="430"/>
      <c r="H1" s="370"/>
      <c r="I1" s="426" t="s">
        <v>463</v>
      </c>
      <c r="J1" s="427"/>
      <c r="K1" s="427"/>
      <c r="L1" s="427"/>
      <c r="M1" s="427"/>
      <c r="N1" s="492"/>
      <c r="O1" s="7"/>
      <c r="P1" s="7"/>
    </row>
    <row r="2" spans="1:17" ht="13.5" thickBot="1">
      <c r="A2" s="338" t="s">
        <v>462</v>
      </c>
      <c r="B2" s="197" t="s">
        <v>461</v>
      </c>
      <c r="C2" s="196" t="s">
        <v>460</v>
      </c>
      <c r="D2" s="195" t="s">
        <v>34</v>
      </c>
      <c r="E2" s="195" t="s">
        <v>33</v>
      </c>
      <c r="F2" s="195" t="s">
        <v>459</v>
      </c>
      <c r="G2" s="194" t="s">
        <v>456</v>
      </c>
      <c r="H2" s="270" t="s">
        <v>472</v>
      </c>
      <c r="I2" s="193" t="s">
        <v>458</v>
      </c>
      <c r="J2" s="193" t="s">
        <v>34</v>
      </c>
      <c r="K2" s="193" t="s">
        <v>33</v>
      </c>
      <c r="L2" s="192" t="s">
        <v>457</v>
      </c>
      <c r="M2" s="191" t="s">
        <v>456</v>
      </c>
      <c r="N2" s="258" t="s">
        <v>471</v>
      </c>
      <c r="O2" s="373"/>
      <c r="P2" s="372"/>
    </row>
    <row r="3" spans="1:17" ht="13.5" thickBot="1">
      <c r="A3" s="163" t="s">
        <v>450</v>
      </c>
      <c r="B3" s="186" t="s">
        <v>449</v>
      </c>
      <c r="C3" s="185" t="s">
        <v>448</v>
      </c>
      <c r="D3" s="184">
        <v>386.9</v>
      </c>
      <c r="E3" s="184">
        <v>200</v>
      </c>
      <c r="F3" s="184">
        <v>131.95400000000001</v>
      </c>
      <c r="G3" s="183">
        <f t="shared" ref="G3:G13" si="0">E3-F3</f>
        <v>68.045999999999992</v>
      </c>
      <c r="H3" s="184">
        <f t="shared" ref="H3:H13" si="1">F3/E3*100</f>
        <v>65.977000000000004</v>
      </c>
      <c r="I3" s="182" t="s">
        <v>447</v>
      </c>
      <c r="J3" s="182">
        <v>598.85</v>
      </c>
      <c r="K3" s="182">
        <v>150</v>
      </c>
      <c r="L3" s="181">
        <f t="shared" ref="L3:L13" si="2">F3</f>
        <v>131.95400000000001</v>
      </c>
      <c r="M3" s="257">
        <f t="shared" ref="M3:M13" si="3">K3-L3</f>
        <v>18.045999999999992</v>
      </c>
      <c r="N3" s="181" t="str">
        <f t="shared" ref="N3:N9" si="4">IF(M3&gt;=0,"No","Yes")</f>
        <v>No</v>
      </c>
      <c r="O3" s="373"/>
      <c r="P3" s="373"/>
    </row>
    <row r="4" spans="1:17" ht="13.5" thickBot="1">
      <c r="A4" s="431" t="s">
        <v>44</v>
      </c>
      <c r="B4" s="180" t="s">
        <v>3</v>
      </c>
      <c r="C4" s="179" t="s">
        <v>44</v>
      </c>
      <c r="D4" s="178">
        <v>424.31</v>
      </c>
      <c r="E4" s="178">
        <v>200</v>
      </c>
      <c r="F4" s="178">
        <v>79.758499999999998</v>
      </c>
      <c r="G4" s="177">
        <f t="shared" si="0"/>
        <v>120.2415</v>
      </c>
      <c r="H4" s="85">
        <f t="shared" si="1"/>
        <v>39.879249999999999</v>
      </c>
      <c r="I4" s="176" t="s">
        <v>446</v>
      </c>
      <c r="J4" s="176">
        <v>561.44000000000005</v>
      </c>
      <c r="K4" s="176">
        <v>150</v>
      </c>
      <c r="L4" s="175">
        <f t="shared" si="2"/>
        <v>79.758499999999998</v>
      </c>
      <c r="M4" s="174">
        <f t="shared" si="3"/>
        <v>70.241500000000002</v>
      </c>
      <c r="N4" s="182" t="str">
        <f t="shared" si="4"/>
        <v>No</v>
      </c>
      <c r="O4" s="373"/>
      <c r="P4" s="373"/>
    </row>
    <row r="5" spans="1:17" ht="14.25" customHeight="1" thickBot="1">
      <c r="A5" s="425"/>
      <c r="B5" s="63" t="s">
        <v>25</v>
      </c>
      <c r="C5" s="117" t="s">
        <v>65</v>
      </c>
      <c r="D5" s="95">
        <v>645.40499999999997</v>
      </c>
      <c r="E5" s="95">
        <v>150</v>
      </c>
      <c r="F5" s="94">
        <v>101.52370000000001</v>
      </c>
      <c r="G5" s="94">
        <f t="shared" si="0"/>
        <v>48.476299999999995</v>
      </c>
      <c r="H5" s="73">
        <f t="shared" si="1"/>
        <v>67.68246666666667</v>
      </c>
      <c r="I5" s="93" t="s">
        <v>438</v>
      </c>
      <c r="J5" s="93">
        <v>691.82</v>
      </c>
      <c r="K5" s="93">
        <v>150</v>
      </c>
      <c r="L5" s="92">
        <f t="shared" si="2"/>
        <v>101.52370000000001</v>
      </c>
      <c r="M5" s="91">
        <f t="shared" si="3"/>
        <v>48.476299999999995</v>
      </c>
      <c r="N5" s="182" t="str">
        <f t="shared" si="4"/>
        <v>No</v>
      </c>
      <c r="O5" s="374" t="s">
        <v>452</v>
      </c>
      <c r="P5" s="374" t="s">
        <v>470</v>
      </c>
    </row>
    <row r="6" spans="1:17" ht="13.5" thickBot="1">
      <c r="A6" s="423" t="s">
        <v>443</v>
      </c>
      <c r="B6" s="87" t="s">
        <v>442</v>
      </c>
      <c r="C6" s="86" t="s">
        <v>399</v>
      </c>
      <c r="D6" s="85">
        <v>774.56</v>
      </c>
      <c r="E6" s="85">
        <v>750</v>
      </c>
      <c r="F6" s="85">
        <v>593.39</v>
      </c>
      <c r="G6" s="84">
        <f t="shared" si="0"/>
        <v>156.61000000000001</v>
      </c>
      <c r="H6" s="85">
        <f t="shared" si="1"/>
        <v>79.118666666666655</v>
      </c>
      <c r="I6" s="83" t="s">
        <v>441</v>
      </c>
      <c r="J6" s="83">
        <v>778.62</v>
      </c>
      <c r="K6" s="83">
        <v>750</v>
      </c>
      <c r="L6" s="82">
        <f t="shared" si="2"/>
        <v>593.39</v>
      </c>
      <c r="M6" s="101">
        <f t="shared" si="3"/>
        <v>156.61000000000001</v>
      </c>
      <c r="N6" s="182" t="str">
        <f t="shared" si="4"/>
        <v>No</v>
      </c>
      <c r="O6" s="222"/>
      <c r="P6" s="221"/>
    </row>
    <row r="7" spans="1:17" ht="14.25" customHeight="1" thickBot="1">
      <c r="A7" s="425"/>
      <c r="B7" s="97" t="s">
        <v>4</v>
      </c>
      <c r="C7" s="96" t="s">
        <v>45</v>
      </c>
      <c r="D7" s="110">
        <v>221.095</v>
      </c>
      <c r="E7" s="110">
        <v>250</v>
      </c>
      <c r="F7" s="110">
        <v>165.54</v>
      </c>
      <c r="G7" s="109">
        <f t="shared" si="0"/>
        <v>84.460000000000008</v>
      </c>
      <c r="H7" s="94">
        <f t="shared" si="1"/>
        <v>66.215999999999994</v>
      </c>
      <c r="I7" s="108" t="s">
        <v>440</v>
      </c>
      <c r="J7" s="108">
        <v>904.18</v>
      </c>
      <c r="K7" s="108">
        <v>150</v>
      </c>
      <c r="L7" s="107">
        <f t="shared" si="2"/>
        <v>165.54</v>
      </c>
      <c r="M7" s="254">
        <f t="shared" si="3"/>
        <v>-15.539999999999992</v>
      </c>
      <c r="N7" s="269" t="str">
        <f t="shared" si="4"/>
        <v>Yes</v>
      </c>
      <c r="O7" s="268" t="s">
        <v>352</v>
      </c>
      <c r="P7" s="250" t="s">
        <v>352</v>
      </c>
    </row>
    <row r="8" spans="1:17" ht="14.25" customHeight="1" thickBot="1">
      <c r="A8" s="425"/>
      <c r="B8" s="97" t="s">
        <v>25</v>
      </c>
      <c r="C8" s="96" t="s">
        <v>65</v>
      </c>
      <c r="D8" s="95">
        <v>645.40499999999997</v>
      </c>
      <c r="E8" s="95">
        <v>150</v>
      </c>
      <c r="F8" s="95">
        <v>101.52370000000001</v>
      </c>
      <c r="G8" s="94">
        <f t="shared" si="0"/>
        <v>48.476299999999995</v>
      </c>
      <c r="H8" s="73">
        <f t="shared" si="1"/>
        <v>67.68246666666667</v>
      </c>
      <c r="I8" s="93" t="s">
        <v>438</v>
      </c>
      <c r="J8" s="93">
        <v>691.82</v>
      </c>
      <c r="K8" s="93">
        <v>150</v>
      </c>
      <c r="L8" s="92">
        <f t="shared" si="2"/>
        <v>101.52370000000001</v>
      </c>
      <c r="M8" s="91">
        <f t="shared" si="3"/>
        <v>48.476299999999995</v>
      </c>
      <c r="N8" s="182" t="str">
        <f t="shared" si="4"/>
        <v>No</v>
      </c>
      <c r="O8" s="267"/>
      <c r="P8" s="250"/>
    </row>
    <row r="9" spans="1:17" ht="13.5" thickBot="1">
      <c r="A9" s="423" t="s">
        <v>46</v>
      </c>
      <c r="B9" s="87" t="s">
        <v>5</v>
      </c>
      <c r="C9" s="86" t="s">
        <v>46</v>
      </c>
      <c r="D9" s="85">
        <v>87.444999999999993</v>
      </c>
      <c r="E9" s="85">
        <v>600</v>
      </c>
      <c r="F9" s="85">
        <v>330.03719999999998</v>
      </c>
      <c r="G9" s="84">
        <f t="shared" si="0"/>
        <v>269.96280000000002</v>
      </c>
      <c r="H9" s="84">
        <f t="shared" si="1"/>
        <v>55.006199999999993</v>
      </c>
      <c r="I9" s="83" t="s">
        <v>437</v>
      </c>
      <c r="J9" s="83">
        <v>243.73500000000001</v>
      </c>
      <c r="K9" s="83">
        <v>500</v>
      </c>
      <c r="L9" s="82">
        <f t="shared" si="2"/>
        <v>330.03719999999998</v>
      </c>
      <c r="M9" s="101">
        <f t="shared" si="3"/>
        <v>169.96280000000002</v>
      </c>
      <c r="N9" s="181" t="str">
        <f t="shared" si="4"/>
        <v>No</v>
      </c>
      <c r="O9" s="244"/>
      <c r="P9" s="244"/>
      <c r="Q9" s="259"/>
    </row>
    <row r="10" spans="1:17" ht="14.25" customHeight="1" thickBot="1">
      <c r="A10" s="425"/>
      <c r="B10" s="97" t="s">
        <v>7</v>
      </c>
      <c r="C10" s="96" t="s">
        <v>48</v>
      </c>
      <c r="D10" s="110">
        <v>457.755</v>
      </c>
      <c r="E10" s="110">
        <v>400</v>
      </c>
      <c r="F10" s="110">
        <v>200.11</v>
      </c>
      <c r="G10" s="109">
        <f t="shared" si="0"/>
        <v>199.89</v>
      </c>
      <c r="H10" s="95">
        <f t="shared" si="1"/>
        <v>50.027500000000003</v>
      </c>
      <c r="I10" s="108" t="s">
        <v>436</v>
      </c>
      <c r="J10" s="108">
        <v>614.06500000000005</v>
      </c>
      <c r="K10" s="108">
        <v>300</v>
      </c>
      <c r="L10" s="107">
        <f t="shared" si="2"/>
        <v>200.11</v>
      </c>
      <c r="M10" s="214">
        <f t="shared" si="3"/>
        <v>99.889999999999986</v>
      </c>
      <c r="N10" s="266" t="s">
        <v>469</v>
      </c>
      <c r="O10" s="373"/>
      <c r="P10" s="373"/>
      <c r="Q10" s="259"/>
    </row>
    <row r="11" spans="1:17" ht="14.25" customHeight="1" thickBot="1">
      <c r="A11" s="425"/>
      <c r="B11" s="97" t="s">
        <v>8</v>
      </c>
      <c r="C11" s="96" t="s">
        <v>74</v>
      </c>
      <c r="D11" s="110">
        <v>632.29</v>
      </c>
      <c r="E11" s="110">
        <v>600</v>
      </c>
      <c r="F11" s="110">
        <v>416.14780000000002</v>
      </c>
      <c r="G11" s="109">
        <f t="shared" si="0"/>
        <v>183.85219999999998</v>
      </c>
      <c r="H11" s="94">
        <f t="shared" si="1"/>
        <v>69.35796666666667</v>
      </c>
      <c r="I11" s="108" t="s">
        <v>435</v>
      </c>
      <c r="J11" s="108">
        <v>692.19500000000005</v>
      </c>
      <c r="K11" s="108">
        <v>600</v>
      </c>
      <c r="L11" s="107">
        <f t="shared" si="2"/>
        <v>416.14780000000002</v>
      </c>
      <c r="M11" s="208">
        <f t="shared" si="3"/>
        <v>183.85219999999998</v>
      </c>
      <c r="N11" s="181" t="str">
        <f>IF(M11&gt;=0,"No","Yes")</f>
        <v>No</v>
      </c>
      <c r="O11" s="373"/>
      <c r="P11" s="373"/>
      <c r="Q11" s="259"/>
    </row>
    <row r="12" spans="1:17" ht="14.25" customHeight="1" thickBot="1">
      <c r="A12" s="425"/>
      <c r="B12" s="97" t="s">
        <v>12</v>
      </c>
      <c r="C12" s="96" t="s">
        <v>52</v>
      </c>
      <c r="D12" s="110">
        <v>428.91</v>
      </c>
      <c r="E12" s="110">
        <v>400</v>
      </c>
      <c r="F12" s="110">
        <v>320.77999999999997</v>
      </c>
      <c r="G12" s="109">
        <f t="shared" si="0"/>
        <v>79.220000000000027</v>
      </c>
      <c r="H12" s="94">
        <f t="shared" si="1"/>
        <v>80.194999999999993</v>
      </c>
      <c r="I12" s="108" t="s">
        <v>429</v>
      </c>
      <c r="J12" s="108">
        <v>440.09</v>
      </c>
      <c r="K12" s="108">
        <v>400</v>
      </c>
      <c r="L12" s="107">
        <f t="shared" si="2"/>
        <v>320.77999999999997</v>
      </c>
      <c r="M12" s="208">
        <f t="shared" si="3"/>
        <v>79.220000000000027</v>
      </c>
      <c r="N12" s="181" t="str">
        <f>IF(M12&gt;=0,"No","Yes")</f>
        <v>No</v>
      </c>
      <c r="O12" s="373"/>
      <c r="P12" s="373"/>
      <c r="Q12" s="259"/>
    </row>
    <row r="13" spans="1:17" ht="14.25" customHeight="1" thickBot="1">
      <c r="A13" s="425"/>
      <c r="B13" s="97" t="s">
        <v>404</v>
      </c>
      <c r="C13" s="96" t="s">
        <v>63</v>
      </c>
      <c r="D13" s="95">
        <v>530.30999999999995</v>
      </c>
      <c r="E13" s="95">
        <v>200</v>
      </c>
      <c r="F13" s="95">
        <v>22.35</v>
      </c>
      <c r="G13" s="94">
        <f t="shared" si="0"/>
        <v>177.65</v>
      </c>
      <c r="H13" s="73">
        <f t="shared" si="1"/>
        <v>11.175000000000001</v>
      </c>
      <c r="I13" s="93" t="s">
        <v>427</v>
      </c>
      <c r="J13" s="93">
        <v>541.49</v>
      </c>
      <c r="K13" s="93">
        <v>150</v>
      </c>
      <c r="L13" s="92">
        <f t="shared" si="2"/>
        <v>22.35</v>
      </c>
      <c r="M13" s="208">
        <f t="shared" si="3"/>
        <v>127.65</v>
      </c>
      <c r="N13" s="181" t="str">
        <f>IF(M13&gt;=0,"No","Yes")</f>
        <v>No</v>
      </c>
      <c r="O13" s="373"/>
      <c r="P13" s="373"/>
      <c r="Q13" s="259"/>
    </row>
    <row r="14" spans="1:17" ht="13.5" thickBot="1">
      <c r="A14" s="369" t="s">
        <v>435</v>
      </c>
      <c r="B14" s="87" t="s">
        <v>352</v>
      </c>
      <c r="C14" s="162"/>
      <c r="D14" s="85"/>
      <c r="E14" s="85"/>
      <c r="F14" s="85"/>
      <c r="G14" s="84"/>
      <c r="H14" s="184"/>
      <c r="I14" s="83"/>
      <c r="J14" s="83"/>
      <c r="K14" s="83"/>
      <c r="L14" s="82"/>
      <c r="M14" s="101"/>
      <c r="N14" s="82"/>
      <c r="O14" s="373"/>
      <c r="P14" s="373"/>
      <c r="Q14" s="259"/>
    </row>
    <row r="15" spans="1:17" ht="13.5" thickBot="1">
      <c r="A15" s="423" t="s">
        <v>49</v>
      </c>
      <c r="B15" s="87" t="s">
        <v>434</v>
      </c>
      <c r="C15" s="86" t="s">
        <v>47</v>
      </c>
      <c r="D15" s="85">
        <v>341.36500000000001</v>
      </c>
      <c r="E15" s="85">
        <v>600</v>
      </c>
      <c r="F15" s="85">
        <v>414.50749999999999</v>
      </c>
      <c r="G15" s="84">
        <f t="shared" ref="G15:G24" si="5">E15-F15</f>
        <v>185.49250000000001</v>
      </c>
      <c r="H15" s="85">
        <f t="shared" ref="H15:H24" si="6">F15/E15*100</f>
        <v>69.084583333333327</v>
      </c>
      <c r="I15" s="83" t="s">
        <v>433</v>
      </c>
      <c r="J15" s="83">
        <v>527.53499999999997</v>
      </c>
      <c r="K15" s="83">
        <v>600</v>
      </c>
      <c r="L15" s="82">
        <f t="shared" ref="L15:L24" si="7">F15</f>
        <v>414.50749999999999</v>
      </c>
      <c r="M15" s="205">
        <f t="shared" ref="M15:M24" si="8">K15-L15</f>
        <v>185.49250000000001</v>
      </c>
      <c r="N15" s="82" t="str">
        <f t="shared" ref="N15:N24" si="9">IF(M15&gt;=0,"No","Yes")</f>
        <v>No</v>
      </c>
      <c r="O15" s="373"/>
      <c r="P15" s="373"/>
      <c r="Q15" s="259"/>
    </row>
    <row r="16" spans="1:17" ht="14.25" customHeight="1" thickBot="1">
      <c r="A16" s="425"/>
      <c r="B16" s="97" t="s">
        <v>9</v>
      </c>
      <c r="C16" s="96" t="s">
        <v>432</v>
      </c>
      <c r="D16" s="110">
        <v>72.555000000000007</v>
      </c>
      <c r="E16" s="110">
        <v>300</v>
      </c>
      <c r="F16" s="110">
        <v>249.06020000000001</v>
      </c>
      <c r="G16" s="109">
        <f t="shared" si="5"/>
        <v>50.939799999999991</v>
      </c>
      <c r="H16" s="94">
        <f t="shared" si="6"/>
        <v>83.020066666666665</v>
      </c>
      <c r="I16" s="108" t="s">
        <v>431</v>
      </c>
      <c r="J16" s="108">
        <v>258.625</v>
      </c>
      <c r="K16" s="108">
        <v>250</v>
      </c>
      <c r="L16" s="107">
        <f t="shared" si="7"/>
        <v>249.06020000000001</v>
      </c>
      <c r="M16" s="102">
        <f t="shared" si="8"/>
        <v>0.93979999999999109</v>
      </c>
      <c r="N16" s="82" t="str">
        <f t="shared" si="9"/>
        <v>No</v>
      </c>
      <c r="O16" s="373"/>
      <c r="P16" s="373"/>
      <c r="Q16" s="259"/>
    </row>
    <row r="17" spans="1:34" ht="14.25" customHeight="1" thickBot="1">
      <c r="A17" s="425"/>
      <c r="B17" s="97" t="s">
        <v>10</v>
      </c>
      <c r="C17" s="96" t="s">
        <v>393</v>
      </c>
      <c r="D17" s="110">
        <v>894.93</v>
      </c>
      <c r="E17" s="110">
        <v>300</v>
      </c>
      <c r="F17" s="110">
        <v>185.4342</v>
      </c>
      <c r="G17" s="109">
        <f t="shared" si="5"/>
        <v>114.5658</v>
      </c>
      <c r="H17" s="94">
        <f t="shared" si="6"/>
        <v>61.811400000000006</v>
      </c>
      <c r="I17" s="108" t="s">
        <v>392</v>
      </c>
      <c r="J17" s="108">
        <v>975.03499999999997</v>
      </c>
      <c r="K17" s="108">
        <v>300</v>
      </c>
      <c r="L17" s="107">
        <f t="shared" si="7"/>
        <v>185.4342</v>
      </c>
      <c r="M17" s="102">
        <f t="shared" si="8"/>
        <v>114.5658</v>
      </c>
      <c r="N17" s="82" t="str">
        <f t="shared" si="9"/>
        <v>No</v>
      </c>
      <c r="O17" s="373"/>
      <c r="P17" s="373"/>
      <c r="Q17" s="259"/>
      <c r="W17" s="459" t="s">
        <v>504</v>
      </c>
      <c r="X17" s="460"/>
      <c r="Y17" s="460"/>
      <c r="Z17" s="460"/>
      <c r="AA17" s="460"/>
      <c r="AB17" s="461"/>
      <c r="AC17" s="167"/>
    </row>
    <row r="18" spans="1:34" ht="14.25" customHeight="1" thickBot="1">
      <c r="A18" s="425"/>
      <c r="B18" s="97" t="s">
        <v>11</v>
      </c>
      <c r="C18" s="96" t="s">
        <v>385</v>
      </c>
      <c r="D18" s="110">
        <v>839.23</v>
      </c>
      <c r="E18" s="110">
        <v>300</v>
      </c>
      <c r="F18" s="110">
        <v>213.84829999999999</v>
      </c>
      <c r="G18" s="109">
        <f t="shared" si="5"/>
        <v>86.151700000000005</v>
      </c>
      <c r="H18" s="94">
        <f t="shared" si="6"/>
        <v>71.28276666666666</v>
      </c>
      <c r="I18" s="108" t="s">
        <v>430</v>
      </c>
      <c r="J18" s="108">
        <v>1025.3</v>
      </c>
      <c r="K18" s="108">
        <v>300</v>
      </c>
      <c r="L18" s="107">
        <f t="shared" si="7"/>
        <v>213.84829999999999</v>
      </c>
      <c r="M18" s="208">
        <f t="shared" si="8"/>
        <v>86.151700000000005</v>
      </c>
      <c r="N18" s="82" t="str">
        <f t="shared" si="9"/>
        <v>No</v>
      </c>
      <c r="O18" s="373"/>
      <c r="P18" s="373"/>
      <c r="Q18" s="259"/>
      <c r="W18" s="362" t="s">
        <v>492</v>
      </c>
      <c r="X18" s="344" t="s">
        <v>494</v>
      </c>
      <c r="Y18" s="344" t="s">
        <v>495</v>
      </c>
      <c r="Z18" s="344" t="s">
        <v>498</v>
      </c>
      <c r="AA18" s="345" t="s">
        <v>496</v>
      </c>
      <c r="AB18" s="346" t="s">
        <v>497</v>
      </c>
      <c r="AC18" s="354" t="s">
        <v>426</v>
      </c>
    </row>
    <row r="19" spans="1:34" ht="14.25" customHeight="1" thickBot="1">
      <c r="A19" s="425"/>
      <c r="B19" s="97" t="s">
        <v>12</v>
      </c>
      <c r="C19" s="96" t="s">
        <v>52</v>
      </c>
      <c r="D19" s="110">
        <v>428.91</v>
      </c>
      <c r="E19" s="110">
        <v>400</v>
      </c>
      <c r="F19" s="110">
        <v>320.7817</v>
      </c>
      <c r="G19" s="109">
        <f t="shared" si="5"/>
        <v>79.218299999999999</v>
      </c>
      <c r="H19" s="94">
        <f t="shared" si="6"/>
        <v>80.195425</v>
      </c>
      <c r="I19" s="108" t="s">
        <v>429</v>
      </c>
      <c r="J19" s="108">
        <v>440.09</v>
      </c>
      <c r="K19" s="108">
        <v>400</v>
      </c>
      <c r="L19" s="107">
        <f t="shared" si="7"/>
        <v>320.7817</v>
      </c>
      <c r="M19" s="102">
        <f t="shared" si="8"/>
        <v>79.218299999999999</v>
      </c>
      <c r="N19" s="82" t="str">
        <f t="shared" si="9"/>
        <v>No</v>
      </c>
      <c r="O19" s="373"/>
      <c r="P19" s="373"/>
      <c r="Q19" s="259"/>
      <c r="W19" s="60" t="s">
        <v>84</v>
      </c>
      <c r="X19" s="348">
        <v>0</v>
      </c>
      <c r="Y19" s="348">
        <v>0</v>
      </c>
      <c r="Z19" s="363">
        <v>0</v>
      </c>
      <c r="AA19" s="363">
        <v>0</v>
      </c>
      <c r="AB19" s="347">
        <v>0</v>
      </c>
      <c r="AC19" s="356">
        <f>SUM(X19:AB19)</f>
        <v>0</v>
      </c>
    </row>
    <row r="20" spans="1:34" ht="14.25" customHeight="1" thickBot="1">
      <c r="A20" s="425"/>
      <c r="B20" s="97" t="s">
        <v>428</v>
      </c>
      <c r="C20" s="96" t="s">
        <v>420</v>
      </c>
      <c r="D20" s="95">
        <v>530.30999999999995</v>
      </c>
      <c r="E20" s="95">
        <v>200</v>
      </c>
      <c r="F20" s="95">
        <v>22.35</v>
      </c>
      <c r="G20" s="94">
        <f t="shared" si="5"/>
        <v>177.65</v>
      </c>
      <c r="H20" s="73">
        <f t="shared" si="6"/>
        <v>11.175000000000001</v>
      </c>
      <c r="I20" s="93" t="s">
        <v>427</v>
      </c>
      <c r="J20" s="93">
        <v>541.49</v>
      </c>
      <c r="K20" s="93">
        <v>150</v>
      </c>
      <c r="L20" s="92">
        <f t="shared" si="7"/>
        <v>22.35</v>
      </c>
      <c r="M20" s="91">
        <f t="shared" si="8"/>
        <v>127.65</v>
      </c>
      <c r="N20" s="82" t="str">
        <f t="shared" si="9"/>
        <v>No</v>
      </c>
      <c r="O20" s="373"/>
      <c r="P20" s="373"/>
      <c r="Q20" s="259"/>
      <c r="W20" s="60" t="s">
        <v>85</v>
      </c>
      <c r="X20" s="348">
        <v>0</v>
      </c>
      <c r="Y20" s="348">
        <v>0</v>
      </c>
      <c r="Z20" s="348">
        <v>0</v>
      </c>
      <c r="AA20" s="348">
        <v>0</v>
      </c>
      <c r="AB20" s="347">
        <v>0</v>
      </c>
      <c r="AC20" s="60">
        <f t="shared" ref="AC20:AC30" si="10">SUM(X20:AB20)</f>
        <v>0</v>
      </c>
    </row>
    <row r="21" spans="1:34" ht="13.5" thickBot="1">
      <c r="A21" s="423" t="s">
        <v>422</v>
      </c>
      <c r="B21" s="87" t="s">
        <v>7</v>
      </c>
      <c r="C21" s="86" t="s">
        <v>48</v>
      </c>
      <c r="D21" s="85">
        <v>457.755</v>
      </c>
      <c r="E21" s="85">
        <v>400</v>
      </c>
      <c r="F21" s="85">
        <v>200.1122</v>
      </c>
      <c r="G21" s="84">
        <f t="shared" si="5"/>
        <v>199.8878</v>
      </c>
      <c r="H21" s="85">
        <f t="shared" si="6"/>
        <v>50.02805</v>
      </c>
      <c r="I21" s="83" t="s">
        <v>425</v>
      </c>
      <c r="J21" s="83">
        <v>733.18499999999995</v>
      </c>
      <c r="K21" s="83">
        <v>300</v>
      </c>
      <c r="L21" s="82">
        <f t="shared" si="7"/>
        <v>200.1122</v>
      </c>
      <c r="M21" s="81">
        <f t="shared" si="8"/>
        <v>99.887799999999999</v>
      </c>
      <c r="N21" s="202" t="str">
        <f t="shared" si="9"/>
        <v>No</v>
      </c>
      <c r="O21" s="373"/>
      <c r="P21" s="373"/>
      <c r="Q21" s="259"/>
      <c r="W21" s="60" t="s">
        <v>86</v>
      </c>
      <c r="X21" s="348">
        <v>0</v>
      </c>
      <c r="Y21" s="348">
        <v>0</v>
      </c>
      <c r="Z21" s="348">
        <v>0</v>
      </c>
      <c r="AA21" s="348">
        <v>0</v>
      </c>
      <c r="AB21" s="347">
        <v>0</v>
      </c>
      <c r="AC21" s="60">
        <f t="shared" si="10"/>
        <v>0</v>
      </c>
      <c r="AE21" s="371" t="s">
        <v>501</v>
      </c>
      <c r="AF21" s="371" t="s">
        <v>502</v>
      </c>
      <c r="AG21" s="361" t="s">
        <v>500</v>
      </c>
    </row>
    <row r="22" spans="1:34" ht="14.25" customHeight="1" thickBot="1">
      <c r="A22" s="425"/>
      <c r="B22" s="97" t="s">
        <v>424</v>
      </c>
      <c r="C22" s="96" t="s">
        <v>74</v>
      </c>
      <c r="D22" s="110">
        <v>632.29</v>
      </c>
      <c r="E22" s="110">
        <v>600</v>
      </c>
      <c r="F22" s="110">
        <v>416.14780000000002</v>
      </c>
      <c r="G22" s="109">
        <f t="shared" si="5"/>
        <v>183.85219999999998</v>
      </c>
      <c r="H22" s="94">
        <f t="shared" si="6"/>
        <v>69.35796666666667</v>
      </c>
      <c r="I22" s="108" t="s">
        <v>362</v>
      </c>
      <c r="J22" s="108">
        <v>692.19500000000005</v>
      </c>
      <c r="K22" s="108">
        <v>600</v>
      </c>
      <c r="L22" s="107">
        <f t="shared" si="7"/>
        <v>416.14780000000002</v>
      </c>
      <c r="M22" s="102">
        <f t="shared" si="8"/>
        <v>183.85219999999998</v>
      </c>
      <c r="N22" s="82" t="str">
        <f t="shared" si="9"/>
        <v>No</v>
      </c>
      <c r="O22" s="373"/>
      <c r="P22" s="373"/>
      <c r="Q22" s="259"/>
      <c r="W22" s="60" t="s">
        <v>87</v>
      </c>
      <c r="X22" s="348">
        <v>0</v>
      </c>
      <c r="Y22" s="348">
        <v>0</v>
      </c>
      <c r="Z22" s="348">
        <v>0</v>
      </c>
      <c r="AA22" s="348">
        <v>0</v>
      </c>
      <c r="AB22" s="347">
        <v>0</v>
      </c>
      <c r="AC22" s="60">
        <f t="shared" si="10"/>
        <v>0</v>
      </c>
      <c r="AE22" s="61" t="s">
        <v>494</v>
      </c>
      <c r="AF22" s="61">
        <v>100</v>
      </c>
      <c r="AG22" s="62">
        <v>15</v>
      </c>
    </row>
    <row r="23" spans="1:34" ht="14.25" customHeight="1" thickBot="1">
      <c r="A23" s="425"/>
      <c r="B23" s="97" t="s">
        <v>423</v>
      </c>
      <c r="C23" s="96" t="s">
        <v>422</v>
      </c>
      <c r="D23" s="110">
        <v>370.31</v>
      </c>
      <c r="E23" s="110">
        <v>200</v>
      </c>
      <c r="F23" s="110">
        <v>24.103000000000002</v>
      </c>
      <c r="G23" s="109">
        <f t="shared" si="5"/>
        <v>175.89699999999999</v>
      </c>
      <c r="H23" s="94">
        <f t="shared" si="6"/>
        <v>12.051500000000001</v>
      </c>
      <c r="I23" s="108" t="s">
        <v>421</v>
      </c>
      <c r="J23" s="108">
        <v>820.63</v>
      </c>
      <c r="K23" s="108">
        <v>150</v>
      </c>
      <c r="L23" s="107">
        <f t="shared" si="7"/>
        <v>24.103000000000002</v>
      </c>
      <c r="M23" s="102">
        <f t="shared" si="8"/>
        <v>125.89699999999999</v>
      </c>
      <c r="N23" s="82" t="str">
        <f t="shared" si="9"/>
        <v>No</v>
      </c>
      <c r="O23" s="373"/>
      <c r="P23" s="373"/>
      <c r="Q23" s="259"/>
      <c r="R23" s="246"/>
      <c r="S23" s="58"/>
      <c r="W23" s="60" t="s">
        <v>88</v>
      </c>
      <c r="X23" s="348">
        <v>0</v>
      </c>
      <c r="Y23" s="348">
        <v>0</v>
      </c>
      <c r="Z23" s="348">
        <v>0</v>
      </c>
      <c r="AA23" s="348">
        <v>0</v>
      </c>
      <c r="AB23" s="347">
        <v>0</v>
      </c>
      <c r="AC23" s="60">
        <f t="shared" si="10"/>
        <v>0</v>
      </c>
      <c r="AD23" s="373"/>
      <c r="AE23" s="358" t="s">
        <v>495</v>
      </c>
      <c r="AF23" s="358">
        <v>150</v>
      </c>
      <c r="AG23" s="60">
        <v>16.3689</v>
      </c>
    </row>
    <row r="24" spans="1:34" ht="14.25" customHeight="1" thickBot="1">
      <c r="A24" s="425"/>
      <c r="B24" s="97" t="s">
        <v>404</v>
      </c>
      <c r="C24" s="96" t="s">
        <v>420</v>
      </c>
      <c r="D24" s="95">
        <v>530.30999999999995</v>
      </c>
      <c r="E24" s="95">
        <v>200</v>
      </c>
      <c r="F24" s="95">
        <v>22.35</v>
      </c>
      <c r="G24" s="94">
        <f t="shared" si="5"/>
        <v>177.65</v>
      </c>
      <c r="H24" s="74">
        <f t="shared" si="6"/>
        <v>11.175000000000001</v>
      </c>
      <c r="I24" s="93" t="s">
        <v>419</v>
      </c>
      <c r="J24" s="93">
        <v>660.63</v>
      </c>
      <c r="K24" s="93">
        <v>150</v>
      </c>
      <c r="L24" s="92">
        <f t="shared" si="7"/>
        <v>22.35</v>
      </c>
      <c r="M24" s="91">
        <f t="shared" si="8"/>
        <v>127.65</v>
      </c>
      <c r="N24" s="82" t="str">
        <f t="shared" si="9"/>
        <v>No</v>
      </c>
      <c r="O24" s="373"/>
      <c r="P24" s="373"/>
      <c r="R24" s="493" t="s">
        <v>468</v>
      </c>
      <c r="S24" s="494"/>
      <c r="T24" s="375"/>
      <c r="V24" s="373"/>
      <c r="W24" s="60" t="s">
        <v>89</v>
      </c>
      <c r="X24" s="348">
        <v>0</v>
      </c>
      <c r="Y24" s="348">
        <v>0</v>
      </c>
      <c r="Z24" s="348">
        <v>0</v>
      </c>
      <c r="AA24" s="348">
        <v>0</v>
      </c>
      <c r="AB24" s="347">
        <v>0</v>
      </c>
      <c r="AC24" s="60">
        <f t="shared" si="10"/>
        <v>0</v>
      </c>
      <c r="AD24" s="374"/>
      <c r="AE24" s="358" t="s">
        <v>498</v>
      </c>
      <c r="AF24" s="358">
        <v>200</v>
      </c>
      <c r="AG24" s="60">
        <v>16.746700000000001</v>
      </c>
      <c r="AH24" s="373"/>
    </row>
    <row r="25" spans="1:34" ht="13.5" thickBot="1">
      <c r="A25" s="163" t="s">
        <v>418</v>
      </c>
      <c r="B25" s="87" t="s">
        <v>417</v>
      </c>
      <c r="C25" s="162"/>
      <c r="D25" s="85"/>
      <c r="E25" s="85"/>
      <c r="F25" s="85"/>
      <c r="G25" s="84"/>
      <c r="H25" s="184"/>
      <c r="I25" s="83"/>
      <c r="J25" s="83"/>
      <c r="K25" s="83"/>
      <c r="L25" s="82"/>
      <c r="M25" s="101"/>
      <c r="N25" s="82"/>
      <c r="O25" s="261"/>
      <c r="P25" s="261"/>
      <c r="R25" s="90"/>
      <c r="S25" s="372"/>
      <c r="T25" s="100"/>
      <c r="V25" s="373"/>
      <c r="W25" s="60" t="s">
        <v>90</v>
      </c>
      <c r="X25" s="348">
        <v>0</v>
      </c>
      <c r="Y25" s="348">
        <v>0</v>
      </c>
      <c r="Z25" s="348">
        <v>0</v>
      </c>
      <c r="AA25" s="348">
        <v>0</v>
      </c>
      <c r="AB25" s="347">
        <v>0</v>
      </c>
      <c r="AC25" s="60">
        <f t="shared" si="10"/>
        <v>0</v>
      </c>
      <c r="AD25" s="374"/>
      <c r="AE25" s="358" t="s">
        <v>496</v>
      </c>
      <c r="AF25" s="358">
        <v>250</v>
      </c>
      <c r="AG25" s="60">
        <v>16.886600000000001</v>
      </c>
      <c r="AH25" s="373"/>
    </row>
    <row r="26" spans="1:34" ht="15" customHeight="1" thickBot="1">
      <c r="A26" s="431" t="s">
        <v>416</v>
      </c>
      <c r="B26" s="160" t="s">
        <v>14</v>
      </c>
      <c r="C26" s="86" t="s">
        <v>415</v>
      </c>
      <c r="D26" s="85">
        <v>391.72</v>
      </c>
      <c r="E26" s="84">
        <v>800</v>
      </c>
      <c r="F26" s="85">
        <v>664.51419999999996</v>
      </c>
      <c r="G26" s="84">
        <f t="shared" ref="G26:G56" si="11">E26-F26</f>
        <v>135.48580000000004</v>
      </c>
      <c r="H26" s="84">
        <f t="shared" ref="H26:H56" si="12">F26/E26*100</f>
        <v>83.064274999999995</v>
      </c>
      <c r="I26" s="83" t="s">
        <v>414</v>
      </c>
      <c r="J26" s="83">
        <v>799.22</v>
      </c>
      <c r="K26" s="83">
        <v>600</v>
      </c>
      <c r="L26" s="82">
        <f t="shared" ref="L26:L56" si="13">F26</f>
        <v>664.51419999999996</v>
      </c>
      <c r="M26" s="127">
        <f t="shared" ref="M26:M56" si="14">K26-L26</f>
        <v>-64.51419999999996</v>
      </c>
      <c r="N26" s="223" t="str">
        <f t="shared" ref="N26:N56" si="15">IF(M26&gt;=0,"No","Yes")</f>
        <v>Yes</v>
      </c>
      <c r="O26" s="498" t="s">
        <v>352</v>
      </c>
      <c r="P26" s="496" t="s">
        <v>352</v>
      </c>
      <c r="R26" s="139" t="s">
        <v>397</v>
      </c>
      <c r="S26" s="138" t="s">
        <v>396</v>
      </c>
      <c r="T26" s="137" t="s">
        <v>395</v>
      </c>
      <c r="V26" s="374"/>
      <c r="W26" s="60" t="s">
        <v>91</v>
      </c>
      <c r="X26" s="348">
        <v>0</v>
      </c>
      <c r="Y26" s="348">
        <v>0</v>
      </c>
      <c r="Z26" s="347">
        <v>0</v>
      </c>
      <c r="AA26" s="347">
        <v>0</v>
      </c>
      <c r="AB26" s="347">
        <v>0</v>
      </c>
      <c r="AC26" s="60">
        <f t="shared" si="10"/>
        <v>0</v>
      </c>
      <c r="AD26" s="373"/>
      <c r="AE26" s="359" t="s">
        <v>497</v>
      </c>
      <c r="AF26" s="359">
        <v>400</v>
      </c>
      <c r="AG26" s="341">
        <v>17</v>
      </c>
      <c r="AH26" s="373"/>
    </row>
    <row r="27" spans="1:34" ht="14.25" customHeight="1" thickBot="1">
      <c r="A27" s="432"/>
      <c r="B27" s="76" t="s">
        <v>361</v>
      </c>
      <c r="C27" s="75" t="s">
        <v>55</v>
      </c>
      <c r="D27" s="157">
        <v>566.26</v>
      </c>
      <c r="E27" s="157">
        <v>600</v>
      </c>
      <c r="F27" s="157">
        <v>424.66829999999999</v>
      </c>
      <c r="G27" s="156">
        <f t="shared" si="11"/>
        <v>175.33170000000001</v>
      </c>
      <c r="H27" s="74">
        <f t="shared" si="12"/>
        <v>70.778050000000007</v>
      </c>
      <c r="I27" s="155" t="s">
        <v>413</v>
      </c>
      <c r="J27" s="155">
        <v>973.76</v>
      </c>
      <c r="K27" s="155">
        <v>600</v>
      </c>
      <c r="L27" s="71">
        <f t="shared" si="13"/>
        <v>424.66829999999999</v>
      </c>
      <c r="M27" s="241">
        <f t="shared" si="14"/>
        <v>175.33170000000001</v>
      </c>
      <c r="N27" s="202" t="str">
        <f t="shared" si="15"/>
        <v>No</v>
      </c>
      <c r="O27" s="499"/>
      <c r="P27" s="497"/>
      <c r="R27" s="134"/>
      <c r="S27" s="133"/>
      <c r="T27" s="100">
        <f>(S27/200)*100</f>
        <v>0</v>
      </c>
      <c r="V27" s="373"/>
      <c r="W27" s="60" t="s">
        <v>92</v>
      </c>
      <c r="X27" s="347">
        <v>0</v>
      </c>
      <c r="Y27" s="347">
        <v>0</v>
      </c>
      <c r="Z27" s="347">
        <v>0</v>
      </c>
      <c r="AA27" s="347">
        <v>0</v>
      </c>
      <c r="AB27" s="347">
        <v>0</v>
      </c>
      <c r="AC27" s="60">
        <f t="shared" si="10"/>
        <v>0</v>
      </c>
      <c r="AD27" s="373"/>
      <c r="AE27" s="373"/>
      <c r="AF27" s="373"/>
      <c r="AH27" s="373"/>
    </row>
    <row r="28" spans="1:34" ht="15" customHeight="1" thickBot="1">
      <c r="A28" s="425" t="s">
        <v>412</v>
      </c>
      <c r="B28" s="63" t="s">
        <v>6</v>
      </c>
      <c r="C28" s="117" t="s">
        <v>47</v>
      </c>
      <c r="D28" s="95">
        <v>341.46499999999997</v>
      </c>
      <c r="E28" s="94">
        <v>600</v>
      </c>
      <c r="F28" s="95">
        <v>414.50749999999999</v>
      </c>
      <c r="G28" s="94">
        <f t="shared" si="11"/>
        <v>185.49250000000001</v>
      </c>
      <c r="H28" s="84">
        <f t="shared" si="12"/>
        <v>69.084583333333327</v>
      </c>
      <c r="I28" s="93" t="s">
        <v>411</v>
      </c>
      <c r="J28" s="93">
        <v>849.47500000000002</v>
      </c>
      <c r="K28" s="93">
        <v>450</v>
      </c>
      <c r="L28" s="92">
        <f t="shared" si="13"/>
        <v>414.50749999999999</v>
      </c>
      <c r="M28" s="143">
        <f t="shared" si="14"/>
        <v>35.492500000000007</v>
      </c>
      <c r="N28" s="202" t="str">
        <f t="shared" si="15"/>
        <v>No</v>
      </c>
      <c r="O28" s="498" t="s">
        <v>352</v>
      </c>
      <c r="P28" s="501" t="s">
        <v>352</v>
      </c>
      <c r="R28" s="134"/>
      <c r="S28" s="133"/>
      <c r="T28" s="233">
        <f>(S28/150)*100</f>
        <v>0</v>
      </c>
      <c r="V28" s="373"/>
      <c r="W28" s="60" t="s">
        <v>93</v>
      </c>
      <c r="X28" s="347">
        <v>0</v>
      </c>
      <c r="Y28" s="348">
        <v>0</v>
      </c>
      <c r="Z28" s="347">
        <v>0</v>
      </c>
      <c r="AA28" s="347">
        <v>0</v>
      </c>
      <c r="AB28" s="347">
        <v>0</v>
      </c>
      <c r="AC28" s="60">
        <f t="shared" si="10"/>
        <v>0</v>
      </c>
      <c r="AD28" s="373"/>
      <c r="AE28" s="373"/>
      <c r="AF28" s="373"/>
      <c r="AH28" s="373"/>
    </row>
    <row r="29" spans="1:34" ht="14.25" customHeight="1" thickBot="1">
      <c r="A29" s="425"/>
      <c r="B29" s="63" t="s">
        <v>410</v>
      </c>
      <c r="C29" s="117" t="s">
        <v>393</v>
      </c>
      <c r="D29" s="95">
        <v>894.93</v>
      </c>
      <c r="E29" s="94">
        <v>300</v>
      </c>
      <c r="F29" s="95">
        <v>185.4342</v>
      </c>
      <c r="G29" s="94">
        <f t="shared" si="11"/>
        <v>114.5658</v>
      </c>
      <c r="H29" s="94">
        <f t="shared" si="12"/>
        <v>61.811400000000006</v>
      </c>
      <c r="I29" s="93" t="s">
        <v>392</v>
      </c>
      <c r="J29" s="93">
        <v>975.03499999999997</v>
      </c>
      <c r="K29" s="93">
        <v>300</v>
      </c>
      <c r="L29" s="92">
        <f t="shared" si="13"/>
        <v>185.4342</v>
      </c>
      <c r="M29" s="91">
        <f t="shared" si="14"/>
        <v>114.5658</v>
      </c>
      <c r="N29" s="202" t="str">
        <f t="shared" si="15"/>
        <v>No</v>
      </c>
      <c r="O29" s="500"/>
      <c r="P29" s="502"/>
      <c r="R29" s="230"/>
      <c r="S29" s="229"/>
      <c r="T29" s="89"/>
      <c r="V29" s="373"/>
      <c r="W29" s="60" t="s">
        <v>94</v>
      </c>
      <c r="X29" s="347">
        <v>0</v>
      </c>
      <c r="Y29" s="348">
        <v>0</v>
      </c>
      <c r="Z29" s="347">
        <v>0</v>
      </c>
      <c r="AA29" s="347">
        <v>0</v>
      </c>
      <c r="AB29" s="347">
        <v>0</v>
      </c>
      <c r="AC29" s="60">
        <f t="shared" si="10"/>
        <v>0</v>
      </c>
      <c r="AD29" s="18"/>
      <c r="AE29" s="18"/>
      <c r="AF29" s="373"/>
      <c r="AH29" s="373"/>
    </row>
    <row r="30" spans="1:34" ht="14.25" customHeight="1" thickBot="1">
      <c r="A30" s="425"/>
      <c r="B30" s="97" t="s">
        <v>408</v>
      </c>
      <c r="C30" s="96" t="s">
        <v>385</v>
      </c>
      <c r="D30" s="110">
        <v>839.23</v>
      </c>
      <c r="E30" s="110">
        <v>300</v>
      </c>
      <c r="F30" s="110">
        <v>213.84829999999999</v>
      </c>
      <c r="G30" s="109">
        <f t="shared" si="11"/>
        <v>86.151700000000005</v>
      </c>
      <c r="H30" s="95">
        <f t="shared" si="12"/>
        <v>71.28276666666666</v>
      </c>
      <c r="I30" s="108" t="s">
        <v>407</v>
      </c>
      <c r="J30" s="108">
        <v>1347.24</v>
      </c>
      <c r="K30" s="108">
        <v>200</v>
      </c>
      <c r="L30" s="107">
        <f t="shared" si="13"/>
        <v>213.84829999999999</v>
      </c>
      <c r="M30" s="238">
        <f t="shared" si="14"/>
        <v>-13.848299999999995</v>
      </c>
      <c r="N30" s="223" t="str">
        <f t="shared" si="15"/>
        <v>Yes</v>
      </c>
      <c r="O30" s="500"/>
      <c r="P30" s="502"/>
      <c r="R30" s="165" t="s">
        <v>374</v>
      </c>
      <c r="S30" s="265">
        <f>SUM(S27:S29)</f>
        <v>0</v>
      </c>
      <c r="T30" s="372"/>
      <c r="V30" s="18"/>
      <c r="W30" s="341" t="s">
        <v>493</v>
      </c>
      <c r="X30" s="349">
        <v>0</v>
      </c>
      <c r="Y30" s="349">
        <v>0</v>
      </c>
      <c r="Z30" s="349">
        <v>0</v>
      </c>
      <c r="AA30" s="349">
        <v>0</v>
      </c>
      <c r="AB30" s="349">
        <v>0</v>
      </c>
      <c r="AC30" s="341">
        <f t="shared" si="10"/>
        <v>0</v>
      </c>
      <c r="AD30" s="373"/>
      <c r="AF30" s="373"/>
      <c r="AH30" s="373"/>
    </row>
    <row r="31" spans="1:34" ht="14.25" customHeight="1" thickBot="1">
      <c r="A31" s="425"/>
      <c r="B31" s="97" t="s">
        <v>406</v>
      </c>
      <c r="C31" s="96" t="s">
        <v>52</v>
      </c>
      <c r="D31" s="95">
        <v>428.91</v>
      </c>
      <c r="E31" s="94">
        <v>400</v>
      </c>
      <c r="F31" s="95">
        <v>320.7817</v>
      </c>
      <c r="G31" s="94">
        <f t="shared" si="11"/>
        <v>79.218299999999999</v>
      </c>
      <c r="H31" s="94">
        <f t="shared" si="12"/>
        <v>80.195425</v>
      </c>
      <c r="I31" s="93" t="s">
        <v>405</v>
      </c>
      <c r="J31" s="93">
        <v>762.03</v>
      </c>
      <c r="K31" s="93">
        <v>300</v>
      </c>
      <c r="L31" s="92">
        <f t="shared" si="13"/>
        <v>320.7817</v>
      </c>
      <c r="M31" s="148">
        <f t="shared" si="14"/>
        <v>-20.781700000000001</v>
      </c>
      <c r="N31" s="223" t="str">
        <f t="shared" si="15"/>
        <v>Yes</v>
      </c>
      <c r="O31" s="500"/>
      <c r="P31" s="502"/>
      <c r="R31" s="264" t="s">
        <v>368</v>
      </c>
      <c r="S31" s="263">
        <f>S30/9100.11497</f>
        <v>0</v>
      </c>
      <c r="T31" s="372"/>
      <c r="U31" s="372"/>
      <c r="V31" s="18"/>
      <c r="W31" s="354" t="s">
        <v>486</v>
      </c>
      <c r="X31" s="352">
        <f t="shared" ref="X31:AC31" si="16">SUM(X19:X30)</f>
        <v>0</v>
      </c>
      <c r="Y31" s="352">
        <f t="shared" si="16"/>
        <v>0</v>
      </c>
      <c r="Z31" s="352">
        <f t="shared" si="16"/>
        <v>0</v>
      </c>
      <c r="AA31" s="352">
        <f t="shared" si="16"/>
        <v>0</v>
      </c>
      <c r="AB31" s="352">
        <f t="shared" si="16"/>
        <v>0</v>
      </c>
      <c r="AC31" s="357">
        <f t="shared" si="16"/>
        <v>0</v>
      </c>
      <c r="AD31" s="373"/>
      <c r="AF31" s="373"/>
      <c r="AH31" s="373"/>
    </row>
    <row r="32" spans="1:34" ht="14.25" customHeight="1" thickBot="1">
      <c r="A32" s="425"/>
      <c r="B32" s="97" t="s">
        <v>403</v>
      </c>
      <c r="C32" s="96" t="s">
        <v>56</v>
      </c>
      <c r="D32" s="95">
        <v>268.91000000000003</v>
      </c>
      <c r="E32" s="95">
        <v>500</v>
      </c>
      <c r="F32" s="95">
        <v>277.57420000000002</v>
      </c>
      <c r="G32" s="94">
        <f t="shared" si="11"/>
        <v>222.42579999999998</v>
      </c>
      <c r="H32" s="74">
        <f t="shared" si="12"/>
        <v>55.51484</v>
      </c>
      <c r="I32" s="93" t="s">
        <v>402</v>
      </c>
      <c r="J32" s="93">
        <v>922.03</v>
      </c>
      <c r="K32" s="93">
        <v>300</v>
      </c>
      <c r="L32" s="107">
        <f t="shared" si="13"/>
        <v>277.57420000000002</v>
      </c>
      <c r="M32" s="143">
        <f t="shared" si="14"/>
        <v>22.425799999999981</v>
      </c>
      <c r="N32" s="202" t="str">
        <f t="shared" si="15"/>
        <v>No</v>
      </c>
      <c r="O32" s="499"/>
      <c r="P32" s="503"/>
      <c r="R32" s="136"/>
      <c r="S32" s="136"/>
      <c r="T32" s="136"/>
      <c r="U32" s="372"/>
      <c r="W32" s="354" t="s">
        <v>500</v>
      </c>
      <c r="X32" s="355">
        <f>PRODUCT(X31*AG22)</f>
        <v>0</v>
      </c>
      <c r="Y32" s="355">
        <f>PRODUCT(Y31*AG23)</f>
        <v>0</v>
      </c>
      <c r="Z32" s="355">
        <f>PRODUCT(Z31*AG24)</f>
        <v>0</v>
      </c>
      <c r="AA32" s="355">
        <f>PRODUCT(AA31*AG25)</f>
        <v>0</v>
      </c>
      <c r="AB32" s="355">
        <f>PRODUCT(AB31*AG26)</f>
        <v>0</v>
      </c>
      <c r="AC32" s="354">
        <f>SUM(X32:AB32)</f>
        <v>0</v>
      </c>
      <c r="AD32" s="373"/>
      <c r="AF32" s="373"/>
    </row>
    <row r="33" spans="1:32" ht="13.5" thickBot="1">
      <c r="A33" s="423" t="s">
        <v>389</v>
      </c>
      <c r="B33" s="87" t="s">
        <v>400</v>
      </c>
      <c r="C33" s="86" t="s">
        <v>399</v>
      </c>
      <c r="D33" s="85">
        <v>774.56</v>
      </c>
      <c r="E33" s="85">
        <v>750</v>
      </c>
      <c r="F33" s="85">
        <v>593.39</v>
      </c>
      <c r="G33" s="84">
        <f t="shared" si="11"/>
        <v>156.61000000000001</v>
      </c>
      <c r="H33" s="85">
        <f t="shared" si="12"/>
        <v>79.118666666666655</v>
      </c>
      <c r="I33" s="83" t="s">
        <v>398</v>
      </c>
      <c r="J33" s="83">
        <v>778.62</v>
      </c>
      <c r="K33" s="83">
        <v>750</v>
      </c>
      <c r="L33" s="82">
        <f t="shared" si="13"/>
        <v>593.39</v>
      </c>
      <c r="M33" s="205">
        <f t="shared" si="14"/>
        <v>156.61000000000001</v>
      </c>
      <c r="N33" s="202" t="str">
        <f t="shared" si="15"/>
        <v>No</v>
      </c>
      <c r="O33" s="244"/>
      <c r="P33" s="244"/>
      <c r="Q33" s="259"/>
      <c r="R33" s="262"/>
      <c r="S33" s="262"/>
      <c r="T33" s="136"/>
      <c r="W33" s="354" t="s">
        <v>503</v>
      </c>
      <c r="X33" s="355">
        <f>X31*AF22</f>
        <v>0</v>
      </c>
      <c r="Y33" s="355">
        <f>Y31*AF23</f>
        <v>0</v>
      </c>
      <c r="Z33" s="355">
        <f>Z31*AF24</f>
        <v>0</v>
      </c>
      <c r="AA33" s="355">
        <f>AA31*AF25</f>
        <v>0</v>
      </c>
      <c r="AB33" s="355">
        <f>AB31*AF26</f>
        <v>0</v>
      </c>
      <c r="AC33" s="354">
        <f>SUM(X33:AB33)</f>
        <v>0</v>
      </c>
      <c r="AD33" s="373"/>
      <c r="AF33" s="373"/>
    </row>
    <row r="34" spans="1:32" ht="14.25" customHeight="1" thickBot="1">
      <c r="A34" s="425"/>
      <c r="B34" s="97" t="s">
        <v>394</v>
      </c>
      <c r="C34" s="96" t="s">
        <v>393</v>
      </c>
      <c r="D34" s="110">
        <v>894.93</v>
      </c>
      <c r="E34" s="109">
        <v>300</v>
      </c>
      <c r="F34" s="110">
        <v>185.4342</v>
      </c>
      <c r="G34" s="109">
        <f t="shared" si="11"/>
        <v>114.5658</v>
      </c>
      <c r="H34" s="94">
        <f t="shared" si="12"/>
        <v>61.811400000000006</v>
      </c>
      <c r="I34" s="108" t="s">
        <v>392</v>
      </c>
      <c r="J34" s="108">
        <v>975.03499999999997</v>
      </c>
      <c r="K34" s="108">
        <v>300</v>
      </c>
      <c r="L34" s="107">
        <f t="shared" si="13"/>
        <v>185.4342</v>
      </c>
      <c r="M34" s="102">
        <f t="shared" si="14"/>
        <v>114.5658</v>
      </c>
      <c r="N34" s="202" t="str">
        <f t="shared" si="15"/>
        <v>No</v>
      </c>
      <c r="O34" s="373"/>
      <c r="P34" s="373"/>
      <c r="Q34" s="259"/>
      <c r="R34" s="136"/>
      <c r="S34" s="136"/>
      <c r="T34" s="136"/>
    </row>
    <row r="35" spans="1:32" ht="14.25" customHeight="1" thickBot="1">
      <c r="A35" s="425"/>
      <c r="B35" s="97" t="s">
        <v>390</v>
      </c>
      <c r="C35" s="96" t="s">
        <v>389</v>
      </c>
      <c r="D35" s="95">
        <v>553.46500000000003</v>
      </c>
      <c r="E35" s="94">
        <v>600</v>
      </c>
      <c r="F35" s="95">
        <v>491.47570000000002</v>
      </c>
      <c r="G35" s="94">
        <f t="shared" si="11"/>
        <v>108.52429999999998</v>
      </c>
      <c r="H35" s="73">
        <f t="shared" si="12"/>
        <v>81.912616666666665</v>
      </c>
      <c r="I35" s="93" t="s">
        <v>388</v>
      </c>
      <c r="J35" s="93">
        <v>660.12</v>
      </c>
      <c r="K35" s="93">
        <v>600</v>
      </c>
      <c r="L35" s="92">
        <f t="shared" si="13"/>
        <v>491.47570000000002</v>
      </c>
      <c r="M35" s="214">
        <f t="shared" si="14"/>
        <v>108.52429999999998</v>
      </c>
      <c r="N35" s="202" t="str">
        <f t="shared" si="15"/>
        <v>No</v>
      </c>
      <c r="O35" s="373"/>
      <c r="P35" s="373"/>
      <c r="Q35" s="259"/>
      <c r="R35" s="262"/>
      <c r="S35" s="136"/>
      <c r="T35" s="136"/>
      <c r="U35" s="372"/>
      <c r="AD35" s="462"/>
      <c r="AE35" s="462"/>
      <c r="AF35" s="462"/>
    </row>
    <row r="36" spans="1:32" ht="13.5" thickBot="1">
      <c r="A36" s="423" t="s">
        <v>382</v>
      </c>
      <c r="B36" s="87" t="s">
        <v>386</v>
      </c>
      <c r="C36" s="86" t="s">
        <v>385</v>
      </c>
      <c r="D36" s="85">
        <v>839.23</v>
      </c>
      <c r="E36" s="84">
        <v>300</v>
      </c>
      <c r="F36" s="85">
        <v>213.84829999999999</v>
      </c>
      <c r="G36" s="84">
        <f t="shared" si="11"/>
        <v>86.151700000000005</v>
      </c>
      <c r="H36" s="85">
        <f t="shared" si="12"/>
        <v>71.28276666666666</v>
      </c>
      <c r="I36" s="83" t="s">
        <v>384</v>
      </c>
      <c r="J36" s="83">
        <v>844.89</v>
      </c>
      <c r="K36" s="83">
        <v>300</v>
      </c>
      <c r="L36" s="82">
        <f t="shared" si="13"/>
        <v>213.84829999999999</v>
      </c>
      <c r="M36" s="101">
        <f t="shared" si="14"/>
        <v>86.151700000000005</v>
      </c>
      <c r="N36" s="202" t="str">
        <f t="shared" si="15"/>
        <v>No</v>
      </c>
      <c r="O36" s="373"/>
      <c r="P36" s="373"/>
      <c r="Q36" s="259"/>
      <c r="AD36" s="373"/>
      <c r="AE36" s="373"/>
      <c r="AF36" s="373"/>
    </row>
    <row r="37" spans="1:32" ht="14.25" customHeight="1" thickBot="1">
      <c r="A37" s="425"/>
      <c r="B37" s="97" t="s">
        <v>383</v>
      </c>
      <c r="C37" s="96" t="s">
        <v>382</v>
      </c>
      <c r="D37" s="95">
        <v>497.76499999999999</v>
      </c>
      <c r="E37" s="95">
        <v>1400</v>
      </c>
      <c r="F37" s="95">
        <v>1151.328</v>
      </c>
      <c r="G37" s="94">
        <f t="shared" si="11"/>
        <v>248.67200000000003</v>
      </c>
      <c r="H37" s="73">
        <f t="shared" si="12"/>
        <v>82.237714285714276</v>
      </c>
      <c r="I37" s="93" t="s">
        <v>381</v>
      </c>
      <c r="J37" s="93">
        <v>503.42500000000001</v>
      </c>
      <c r="K37" s="93">
        <v>1500</v>
      </c>
      <c r="L37" s="92">
        <f t="shared" si="13"/>
        <v>1151.328</v>
      </c>
      <c r="M37" s="91">
        <f t="shared" si="14"/>
        <v>348.67200000000003</v>
      </c>
      <c r="N37" s="202" t="str">
        <f t="shared" si="15"/>
        <v>No</v>
      </c>
      <c r="O37" s="261"/>
      <c r="P37" s="261"/>
      <c r="Q37" s="259"/>
      <c r="AD37" s="373"/>
      <c r="AE37" s="373"/>
      <c r="AF37" s="373"/>
    </row>
    <row r="38" spans="1:32" ht="13.5" thickBot="1">
      <c r="A38" s="369" t="s">
        <v>379</v>
      </c>
      <c r="B38" s="87" t="s">
        <v>380</v>
      </c>
      <c r="C38" s="86" t="s">
        <v>379</v>
      </c>
      <c r="D38" s="85">
        <v>285.27999999999997</v>
      </c>
      <c r="E38" s="85">
        <v>1000</v>
      </c>
      <c r="F38" s="85">
        <v>779.52329999999995</v>
      </c>
      <c r="G38" s="84">
        <f t="shared" si="11"/>
        <v>220.47670000000005</v>
      </c>
      <c r="H38" s="184">
        <f t="shared" si="12"/>
        <v>77.952329999999989</v>
      </c>
      <c r="I38" s="83" t="s">
        <v>378</v>
      </c>
      <c r="J38" s="83">
        <v>539.80499999999995</v>
      </c>
      <c r="K38" s="83">
        <v>600</v>
      </c>
      <c r="L38" s="82">
        <f t="shared" si="13"/>
        <v>779.52329999999995</v>
      </c>
      <c r="M38" s="127">
        <f t="shared" si="14"/>
        <v>-179.52329999999995</v>
      </c>
      <c r="N38" s="223" t="str">
        <f t="shared" si="15"/>
        <v>Yes</v>
      </c>
      <c r="O38" s="225" t="s">
        <v>352</v>
      </c>
      <c r="P38" s="224" t="s">
        <v>352</v>
      </c>
      <c r="AD38" s="373"/>
      <c r="AE38" s="373"/>
      <c r="AF38" s="373"/>
    </row>
    <row r="39" spans="1:32" ht="13.5" thickBot="1">
      <c r="A39" s="423" t="s">
        <v>60</v>
      </c>
      <c r="B39" s="87" t="s">
        <v>373</v>
      </c>
      <c r="C39" s="86" t="s">
        <v>372</v>
      </c>
      <c r="D39" s="85">
        <v>239.47</v>
      </c>
      <c r="E39" s="84">
        <v>1250</v>
      </c>
      <c r="F39" s="85">
        <v>886.15449999999998</v>
      </c>
      <c r="G39" s="84">
        <f t="shared" si="11"/>
        <v>363.84550000000002</v>
      </c>
      <c r="H39" s="85">
        <f t="shared" si="12"/>
        <v>70.892359999999996</v>
      </c>
      <c r="I39" s="83" t="s">
        <v>371</v>
      </c>
      <c r="J39" s="83">
        <v>585.61500000000001</v>
      </c>
      <c r="K39" s="83">
        <v>750</v>
      </c>
      <c r="L39" s="82">
        <f t="shared" si="13"/>
        <v>886.15449999999998</v>
      </c>
      <c r="M39" s="127">
        <f t="shared" si="14"/>
        <v>-136.15449999999998</v>
      </c>
      <c r="N39" s="223" t="str">
        <f t="shared" si="15"/>
        <v>Yes</v>
      </c>
      <c r="O39" s="222" t="s">
        <v>352</v>
      </c>
      <c r="P39" s="221" t="s">
        <v>352</v>
      </c>
      <c r="AD39" s="373"/>
      <c r="AE39" s="373"/>
      <c r="AF39" s="373"/>
    </row>
    <row r="40" spans="1:32" ht="14.25" customHeight="1" thickBot="1">
      <c r="A40" s="424"/>
      <c r="B40" s="76" t="s">
        <v>367</v>
      </c>
      <c r="C40" s="75" t="s">
        <v>61</v>
      </c>
      <c r="D40" s="74">
        <v>381.34</v>
      </c>
      <c r="E40" s="74">
        <v>400</v>
      </c>
      <c r="F40" s="74">
        <v>233.80699999999999</v>
      </c>
      <c r="G40" s="73">
        <f t="shared" si="11"/>
        <v>166.19300000000001</v>
      </c>
      <c r="H40" s="73">
        <f t="shared" si="12"/>
        <v>58.451750000000004</v>
      </c>
      <c r="I40" s="72" t="s">
        <v>329</v>
      </c>
      <c r="J40" s="72">
        <v>673.16499999999996</v>
      </c>
      <c r="K40" s="72">
        <v>300</v>
      </c>
      <c r="L40" s="122">
        <f t="shared" si="13"/>
        <v>233.80699999999999</v>
      </c>
      <c r="M40" s="121">
        <f t="shared" si="14"/>
        <v>66.193000000000012</v>
      </c>
      <c r="N40" s="202" t="str">
        <f t="shared" si="15"/>
        <v>No</v>
      </c>
      <c r="O40" s="220"/>
      <c r="P40" s="219"/>
      <c r="AD40" s="373"/>
      <c r="AE40" s="373"/>
      <c r="AF40" s="373"/>
    </row>
    <row r="41" spans="1:32" ht="13.5" thickBot="1">
      <c r="A41" s="425" t="s">
        <v>364</v>
      </c>
      <c r="B41" s="63" t="s">
        <v>363</v>
      </c>
      <c r="C41" s="117" t="s">
        <v>74</v>
      </c>
      <c r="D41" s="95">
        <v>632.29499999999996</v>
      </c>
      <c r="E41" s="95">
        <v>600</v>
      </c>
      <c r="F41" s="95">
        <v>416.14780000000002</v>
      </c>
      <c r="G41" s="94">
        <f t="shared" si="11"/>
        <v>183.85219999999998</v>
      </c>
      <c r="H41" s="85">
        <f t="shared" si="12"/>
        <v>69.35796666666667</v>
      </c>
      <c r="I41" s="93" t="s">
        <v>362</v>
      </c>
      <c r="J41" s="93">
        <v>692.19500000000005</v>
      </c>
      <c r="K41" s="93">
        <v>600</v>
      </c>
      <c r="L41" s="92">
        <f t="shared" si="13"/>
        <v>416.14780000000002</v>
      </c>
      <c r="M41" s="218">
        <f t="shared" si="14"/>
        <v>183.85219999999998</v>
      </c>
      <c r="N41" s="202" t="str">
        <f t="shared" si="15"/>
        <v>No</v>
      </c>
      <c r="O41" s="244"/>
      <c r="P41" s="244"/>
      <c r="AD41" s="373"/>
      <c r="AE41" s="373"/>
      <c r="AF41" s="373"/>
    </row>
    <row r="42" spans="1:32" ht="14.25" customHeight="1" thickBot="1">
      <c r="A42" s="425"/>
      <c r="B42" s="97" t="s">
        <v>361</v>
      </c>
      <c r="C42" s="96" t="s">
        <v>55</v>
      </c>
      <c r="D42" s="110">
        <v>566.26</v>
      </c>
      <c r="E42" s="110">
        <v>600</v>
      </c>
      <c r="F42" s="110">
        <v>424.66829999999999</v>
      </c>
      <c r="G42" s="109">
        <f t="shared" si="11"/>
        <v>175.33170000000001</v>
      </c>
      <c r="H42" s="94">
        <f t="shared" si="12"/>
        <v>70.778050000000007</v>
      </c>
      <c r="I42" s="108" t="s">
        <v>360</v>
      </c>
      <c r="J42" s="108">
        <v>1033.6600000000001</v>
      </c>
      <c r="K42" s="108">
        <v>600</v>
      </c>
      <c r="L42" s="107">
        <f t="shared" si="13"/>
        <v>424.66829999999999</v>
      </c>
      <c r="M42" s="111">
        <f t="shared" si="14"/>
        <v>175.33170000000001</v>
      </c>
      <c r="N42" s="202" t="str">
        <f t="shared" si="15"/>
        <v>No</v>
      </c>
      <c r="O42" s="373"/>
      <c r="P42" s="373"/>
      <c r="Q42" s="259"/>
      <c r="AD42" s="373"/>
      <c r="AE42" s="373"/>
      <c r="AF42" s="373"/>
    </row>
    <row r="43" spans="1:32" ht="14.25" customHeight="1" thickBot="1">
      <c r="A43" s="425"/>
      <c r="B43" s="97" t="s">
        <v>359</v>
      </c>
      <c r="C43" s="96" t="s">
        <v>62</v>
      </c>
      <c r="D43" s="95">
        <v>174.54</v>
      </c>
      <c r="E43" s="95">
        <v>250</v>
      </c>
      <c r="F43" s="95">
        <v>80.336669999999998</v>
      </c>
      <c r="G43" s="94">
        <f t="shared" si="11"/>
        <v>169.66333</v>
      </c>
      <c r="H43" s="73">
        <f t="shared" si="12"/>
        <v>32.134667999999998</v>
      </c>
      <c r="I43" s="93" t="s">
        <v>358</v>
      </c>
      <c r="J43" s="93">
        <v>811.21</v>
      </c>
      <c r="K43" s="93">
        <v>150</v>
      </c>
      <c r="L43" s="107">
        <f t="shared" si="13"/>
        <v>80.336669999999998</v>
      </c>
      <c r="M43" s="208">
        <f t="shared" si="14"/>
        <v>69.663330000000002</v>
      </c>
      <c r="N43" s="202" t="str">
        <f t="shared" si="15"/>
        <v>No</v>
      </c>
      <c r="O43" s="373"/>
      <c r="P43" s="373"/>
      <c r="Q43" s="259"/>
      <c r="AD43" s="373"/>
      <c r="AE43" s="373"/>
      <c r="AF43" s="373"/>
    </row>
    <row r="44" spans="1:32" ht="13.5" thickBot="1">
      <c r="A44" s="369" t="s">
        <v>356</v>
      </c>
      <c r="B44" s="87" t="s">
        <v>357</v>
      </c>
      <c r="C44" s="86" t="s">
        <v>356</v>
      </c>
      <c r="D44" s="85">
        <v>517.28</v>
      </c>
      <c r="E44" s="85">
        <v>200</v>
      </c>
      <c r="F44" s="85">
        <v>67.241829999999993</v>
      </c>
      <c r="G44" s="84">
        <f t="shared" si="11"/>
        <v>132.75817000000001</v>
      </c>
      <c r="H44" s="184">
        <f t="shared" si="12"/>
        <v>33.620914999999997</v>
      </c>
      <c r="I44" s="83" t="s">
        <v>355</v>
      </c>
      <c r="J44" s="83">
        <v>607.995</v>
      </c>
      <c r="K44" s="83">
        <v>150</v>
      </c>
      <c r="L44" s="82">
        <f t="shared" si="13"/>
        <v>67.241829999999993</v>
      </c>
      <c r="M44" s="101">
        <f t="shared" si="14"/>
        <v>82.758170000000007</v>
      </c>
      <c r="N44" s="202" t="str">
        <f t="shared" si="15"/>
        <v>No</v>
      </c>
      <c r="O44" s="373"/>
      <c r="P44" s="373"/>
      <c r="Q44" s="259"/>
      <c r="AD44" s="373"/>
      <c r="AE44" s="373"/>
      <c r="AF44" s="373"/>
    </row>
    <row r="45" spans="1:32" ht="13.5" thickBot="1">
      <c r="A45" s="423" t="s">
        <v>350</v>
      </c>
      <c r="B45" s="87" t="s">
        <v>354</v>
      </c>
      <c r="C45" s="86" t="s">
        <v>343</v>
      </c>
      <c r="D45" s="85">
        <v>592.98500000000001</v>
      </c>
      <c r="E45" s="85">
        <v>300</v>
      </c>
      <c r="F45" s="85">
        <v>175.91919999999999</v>
      </c>
      <c r="G45" s="84">
        <f t="shared" si="11"/>
        <v>124.08080000000001</v>
      </c>
      <c r="H45" s="85">
        <f t="shared" si="12"/>
        <v>58.639733333333332</v>
      </c>
      <c r="I45" s="83" t="s">
        <v>353</v>
      </c>
      <c r="J45" s="83">
        <v>1051.23</v>
      </c>
      <c r="K45" s="83">
        <v>300</v>
      </c>
      <c r="L45" s="82">
        <f t="shared" si="13"/>
        <v>175.91919999999999</v>
      </c>
      <c r="M45" s="81">
        <f t="shared" si="14"/>
        <v>124.08080000000001</v>
      </c>
      <c r="N45" s="202" t="str">
        <f t="shared" si="15"/>
        <v>No</v>
      </c>
      <c r="O45" s="373"/>
      <c r="P45" s="373"/>
      <c r="Q45" s="259"/>
      <c r="AD45" s="373"/>
      <c r="AE45" s="373"/>
      <c r="AF45" s="373"/>
    </row>
    <row r="46" spans="1:32" ht="14.25" customHeight="1" thickBot="1">
      <c r="A46" s="425"/>
      <c r="B46" s="97" t="s">
        <v>351</v>
      </c>
      <c r="C46" s="96" t="s">
        <v>350</v>
      </c>
      <c r="D46" s="110">
        <v>374.84</v>
      </c>
      <c r="E46" s="110">
        <v>200</v>
      </c>
      <c r="F46" s="110">
        <v>115.1143</v>
      </c>
      <c r="G46" s="109">
        <f t="shared" si="11"/>
        <v>84.8857</v>
      </c>
      <c r="H46" s="94">
        <f t="shared" si="12"/>
        <v>57.55715</v>
      </c>
      <c r="I46" s="108" t="s">
        <v>349</v>
      </c>
      <c r="J46" s="108">
        <v>838.745</v>
      </c>
      <c r="K46" s="108">
        <v>150</v>
      </c>
      <c r="L46" s="107">
        <f t="shared" si="13"/>
        <v>115.1143</v>
      </c>
      <c r="M46" s="214">
        <f t="shared" si="14"/>
        <v>34.8857</v>
      </c>
      <c r="N46" s="202" t="str">
        <f t="shared" si="15"/>
        <v>No</v>
      </c>
      <c r="O46" s="373"/>
      <c r="P46" s="373"/>
      <c r="Q46" s="259"/>
      <c r="AD46" s="373"/>
      <c r="AE46" s="373"/>
      <c r="AF46" s="373"/>
    </row>
    <row r="47" spans="1:32" ht="14.25" customHeight="1" thickBot="1">
      <c r="A47" s="425"/>
      <c r="B47" s="97" t="s">
        <v>348</v>
      </c>
      <c r="C47" s="96" t="s">
        <v>336</v>
      </c>
      <c r="D47" s="110">
        <v>675.17499999999995</v>
      </c>
      <c r="E47" s="110">
        <v>150</v>
      </c>
      <c r="F47" s="110">
        <v>87.5685</v>
      </c>
      <c r="G47" s="109">
        <f t="shared" si="11"/>
        <v>62.4315</v>
      </c>
      <c r="H47" s="94">
        <f t="shared" si="12"/>
        <v>58.379000000000005</v>
      </c>
      <c r="I47" s="108" t="s">
        <v>347</v>
      </c>
      <c r="J47" s="108">
        <v>792.93499999999995</v>
      </c>
      <c r="K47" s="108">
        <v>150</v>
      </c>
      <c r="L47" s="107">
        <f t="shared" si="13"/>
        <v>87.5685</v>
      </c>
      <c r="M47" s="208">
        <f t="shared" si="14"/>
        <v>62.4315</v>
      </c>
      <c r="N47" s="202" t="str">
        <f t="shared" si="15"/>
        <v>No</v>
      </c>
      <c r="O47" s="373"/>
      <c r="P47" s="373"/>
      <c r="Q47" s="259"/>
      <c r="AD47" s="373"/>
      <c r="AE47" s="373"/>
      <c r="AF47" s="373"/>
    </row>
    <row r="48" spans="1:32" ht="14.25" customHeight="1" thickBot="1">
      <c r="A48" s="425"/>
      <c r="B48" s="97" t="s">
        <v>340</v>
      </c>
      <c r="C48" s="96" t="s">
        <v>339</v>
      </c>
      <c r="D48" s="95">
        <v>768.38499999999999</v>
      </c>
      <c r="E48" s="95">
        <v>150</v>
      </c>
      <c r="F48" s="95">
        <v>46.164000000000001</v>
      </c>
      <c r="G48" s="94">
        <f t="shared" si="11"/>
        <v>103.836</v>
      </c>
      <c r="H48" s="73">
        <f t="shared" si="12"/>
        <v>30.776000000000003</v>
      </c>
      <c r="I48" s="93" t="s">
        <v>346</v>
      </c>
      <c r="J48" s="93">
        <v>934.80499999999995</v>
      </c>
      <c r="K48" s="93">
        <v>150</v>
      </c>
      <c r="L48" s="92">
        <f t="shared" si="13"/>
        <v>46.164000000000001</v>
      </c>
      <c r="M48" s="91">
        <f t="shared" si="14"/>
        <v>103.836</v>
      </c>
      <c r="N48" s="202" t="str">
        <f t="shared" si="15"/>
        <v>No</v>
      </c>
      <c r="O48" s="373"/>
      <c r="P48" s="373"/>
      <c r="Q48" s="259"/>
      <c r="AD48" s="373"/>
      <c r="AE48" s="373"/>
      <c r="AF48" s="373"/>
    </row>
    <row r="49" spans="1:32" ht="13.5" thickBot="1">
      <c r="A49" s="423" t="s">
        <v>345</v>
      </c>
      <c r="B49" s="87" t="s">
        <v>344</v>
      </c>
      <c r="C49" s="86" t="s">
        <v>343</v>
      </c>
      <c r="D49" s="85">
        <v>592.98500000000001</v>
      </c>
      <c r="E49" s="85">
        <v>300</v>
      </c>
      <c r="F49" s="85">
        <v>175.91919999999999</v>
      </c>
      <c r="G49" s="84">
        <f t="shared" si="11"/>
        <v>124.08080000000001</v>
      </c>
      <c r="H49" s="85">
        <f t="shared" si="12"/>
        <v>58.639733333333332</v>
      </c>
      <c r="I49" s="83" t="s">
        <v>342</v>
      </c>
      <c r="J49" s="83">
        <v>992.44500000000005</v>
      </c>
      <c r="K49" s="83">
        <v>300</v>
      </c>
      <c r="L49" s="82">
        <f t="shared" si="13"/>
        <v>175.91919999999999</v>
      </c>
      <c r="M49" s="204">
        <f t="shared" si="14"/>
        <v>124.08080000000001</v>
      </c>
      <c r="N49" s="202" t="str">
        <f t="shared" si="15"/>
        <v>No</v>
      </c>
      <c r="O49" s="373"/>
      <c r="P49" s="373"/>
      <c r="Q49" s="259"/>
      <c r="AD49" s="374"/>
      <c r="AE49" s="373"/>
      <c r="AF49" s="373"/>
    </row>
    <row r="50" spans="1:32" ht="14.25" customHeight="1" thickBot="1">
      <c r="A50" s="425"/>
      <c r="B50" s="97" t="s">
        <v>340</v>
      </c>
      <c r="C50" s="96" t="s">
        <v>339</v>
      </c>
      <c r="D50" s="95">
        <v>768.38499999999999</v>
      </c>
      <c r="E50" s="95">
        <v>150</v>
      </c>
      <c r="F50" s="95">
        <v>46.164000000000001</v>
      </c>
      <c r="G50" s="94">
        <f t="shared" si="11"/>
        <v>103.836</v>
      </c>
      <c r="H50" s="73">
        <f t="shared" si="12"/>
        <v>30.776000000000003</v>
      </c>
      <c r="I50" s="93" t="s">
        <v>338</v>
      </c>
      <c r="J50" s="93">
        <v>817.04499999999996</v>
      </c>
      <c r="K50" s="93">
        <v>150</v>
      </c>
      <c r="L50" s="92">
        <f t="shared" si="13"/>
        <v>46.164000000000001</v>
      </c>
      <c r="M50" s="91">
        <f t="shared" si="14"/>
        <v>103.836</v>
      </c>
      <c r="N50" s="202" t="str">
        <f t="shared" si="15"/>
        <v>No</v>
      </c>
      <c r="O50" s="373"/>
      <c r="P50" s="373"/>
      <c r="Q50" s="259"/>
    </row>
    <row r="51" spans="1:32" ht="13.5" thickBot="1">
      <c r="A51" s="423" t="s">
        <v>341</v>
      </c>
      <c r="B51" s="87" t="s">
        <v>340</v>
      </c>
      <c r="C51" s="86" t="s">
        <v>339</v>
      </c>
      <c r="D51" s="85">
        <v>768.38499999999999</v>
      </c>
      <c r="E51" s="85">
        <v>150</v>
      </c>
      <c r="F51" s="85">
        <v>46.164000000000001</v>
      </c>
      <c r="G51" s="84">
        <f t="shared" si="11"/>
        <v>103.836</v>
      </c>
      <c r="H51" s="85">
        <f t="shared" si="12"/>
        <v>30.776000000000003</v>
      </c>
      <c r="I51" s="83" t="s">
        <v>338</v>
      </c>
      <c r="J51" s="83">
        <v>817.04499999999996</v>
      </c>
      <c r="K51" s="83">
        <v>150</v>
      </c>
      <c r="L51" s="82">
        <f t="shared" si="13"/>
        <v>46.164000000000001</v>
      </c>
      <c r="M51" s="205">
        <f t="shared" si="14"/>
        <v>103.836</v>
      </c>
      <c r="N51" s="202" t="str">
        <f t="shared" si="15"/>
        <v>No</v>
      </c>
      <c r="O51" s="373"/>
      <c r="P51" s="373"/>
      <c r="Q51" s="259"/>
    </row>
    <row r="52" spans="1:32" ht="14.25" customHeight="1" thickBot="1">
      <c r="A52" s="425"/>
      <c r="B52" s="97" t="s">
        <v>30</v>
      </c>
      <c r="C52" s="96" t="s">
        <v>327</v>
      </c>
      <c r="D52" s="95">
        <v>317.27</v>
      </c>
      <c r="E52" s="95">
        <v>200</v>
      </c>
      <c r="F52" s="95">
        <v>136.87530000000001</v>
      </c>
      <c r="G52" s="94">
        <f t="shared" si="11"/>
        <v>63.12469999999999</v>
      </c>
      <c r="H52" s="73">
        <f t="shared" si="12"/>
        <v>68.437650000000005</v>
      </c>
      <c r="I52" s="93" t="s">
        <v>326</v>
      </c>
      <c r="J52" s="93">
        <v>518.48</v>
      </c>
      <c r="K52" s="93">
        <v>200</v>
      </c>
      <c r="L52" s="92">
        <f t="shared" si="13"/>
        <v>136.87530000000001</v>
      </c>
      <c r="M52" s="208">
        <f t="shared" si="14"/>
        <v>63.12469999999999</v>
      </c>
      <c r="N52" s="202" t="str">
        <f t="shared" si="15"/>
        <v>No</v>
      </c>
      <c r="O52" s="373"/>
      <c r="P52" s="373"/>
      <c r="Q52" s="259"/>
    </row>
    <row r="53" spans="1:32" ht="13.5" thickBot="1">
      <c r="A53" s="423" t="s">
        <v>337</v>
      </c>
      <c r="B53" s="87" t="s">
        <v>28</v>
      </c>
      <c r="C53" s="86" t="s">
        <v>336</v>
      </c>
      <c r="D53" s="85">
        <v>675.17499999999995</v>
      </c>
      <c r="E53" s="85">
        <v>150</v>
      </c>
      <c r="F53" s="85">
        <v>87.5685</v>
      </c>
      <c r="G53" s="84">
        <f t="shared" si="11"/>
        <v>62.4315</v>
      </c>
      <c r="H53" s="85">
        <f t="shared" si="12"/>
        <v>58.379000000000005</v>
      </c>
      <c r="I53" s="83" t="s">
        <v>335</v>
      </c>
      <c r="J53" s="83">
        <v>792.93499999999995</v>
      </c>
      <c r="K53" s="83">
        <v>150</v>
      </c>
      <c r="L53" s="82">
        <f t="shared" si="13"/>
        <v>87.5685</v>
      </c>
      <c r="M53" s="205">
        <f t="shared" si="14"/>
        <v>62.4315</v>
      </c>
      <c r="N53" s="202" t="str">
        <f t="shared" si="15"/>
        <v>No</v>
      </c>
      <c r="O53" s="373"/>
      <c r="P53" s="373"/>
      <c r="Q53" s="259"/>
    </row>
    <row r="54" spans="1:32" ht="13.5" thickBot="1">
      <c r="A54" s="425"/>
      <c r="B54" s="97" t="s">
        <v>334</v>
      </c>
      <c r="C54" s="96" t="s">
        <v>333</v>
      </c>
      <c r="D54" s="95">
        <v>300.33499999999998</v>
      </c>
      <c r="E54" s="95">
        <v>200</v>
      </c>
      <c r="F54" s="95">
        <v>33.29833</v>
      </c>
      <c r="G54" s="94">
        <f t="shared" si="11"/>
        <v>166.70167000000001</v>
      </c>
      <c r="H54" s="73">
        <f t="shared" si="12"/>
        <v>16.649165</v>
      </c>
      <c r="I54" s="93" t="s">
        <v>332</v>
      </c>
      <c r="J54" s="93">
        <v>524.75</v>
      </c>
      <c r="K54" s="93">
        <v>200</v>
      </c>
      <c r="L54" s="92">
        <f t="shared" si="13"/>
        <v>33.29833</v>
      </c>
      <c r="M54" s="91">
        <f t="shared" si="14"/>
        <v>166.70167000000001</v>
      </c>
      <c r="N54" s="202" t="str">
        <f t="shared" si="15"/>
        <v>No</v>
      </c>
      <c r="O54" s="373"/>
      <c r="P54" s="373"/>
      <c r="Q54" s="259"/>
    </row>
    <row r="55" spans="1:32" ht="13.5" thickBot="1">
      <c r="A55" s="423" t="s">
        <v>331</v>
      </c>
      <c r="B55" s="87" t="s">
        <v>330</v>
      </c>
      <c r="C55" s="86" t="s">
        <v>61</v>
      </c>
      <c r="D55" s="85">
        <v>381.34</v>
      </c>
      <c r="E55" s="85">
        <v>400</v>
      </c>
      <c r="F55" s="85">
        <v>233.80699999999999</v>
      </c>
      <c r="G55" s="84">
        <f t="shared" si="11"/>
        <v>166.19300000000001</v>
      </c>
      <c r="H55" s="85">
        <f t="shared" si="12"/>
        <v>58.451750000000004</v>
      </c>
      <c r="I55" s="83" t="s">
        <v>329</v>
      </c>
      <c r="J55" s="83">
        <v>673.16499999999996</v>
      </c>
      <c r="K55" s="83">
        <v>300</v>
      </c>
      <c r="L55" s="82">
        <f t="shared" si="13"/>
        <v>233.80699999999999</v>
      </c>
      <c r="M55" s="204">
        <f t="shared" si="14"/>
        <v>66.193000000000012</v>
      </c>
      <c r="N55" s="202" t="str">
        <f t="shared" si="15"/>
        <v>No</v>
      </c>
      <c r="O55" s="373"/>
      <c r="P55" s="373"/>
      <c r="Q55" s="259"/>
    </row>
    <row r="56" spans="1:32" ht="14.25" customHeight="1" thickBot="1">
      <c r="A56" s="424"/>
      <c r="B56" s="76" t="s">
        <v>30</v>
      </c>
      <c r="C56" s="75" t="s">
        <v>327</v>
      </c>
      <c r="D56" s="74">
        <v>317.27</v>
      </c>
      <c r="E56" s="74">
        <v>200</v>
      </c>
      <c r="F56" s="74">
        <v>136.87530000000001</v>
      </c>
      <c r="G56" s="73">
        <f t="shared" si="11"/>
        <v>63.12469999999999</v>
      </c>
      <c r="H56" s="73">
        <f t="shared" si="12"/>
        <v>68.437650000000005</v>
      </c>
      <c r="I56" s="72" t="s">
        <v>326</v>
      </c>
      <c r="J56" s="72">
        <v>518.48</v>
      </c>
      <c r="K56" s="72">
        <v>200</v>
      </c>
      <c r="L56" s="71">
        <f t="shared" si="13"/>
        <v>136.87530000000001</v>
      </c>
      <c r="M56" s="70">
        <f t="shared" si="14"/>
        <v>63.12469999999999</v>
      </c>
      <c r="N56" s="260" t="str">
        <f t="shared" si="15"/>
        <v>No</v>
      </c>
      <c r="O56" s="373"/>
      <c r="P56" s="373"/>
      <c r="Q56" s="259"/>
    </row>
    <row r="57" spans="1:32">
      <c r="A57" s="372"/>
      <c r="B57" s="64"/>
      <c r="C57" s="372"/>
      <c r="D57" s="372"/>
      <c r="E57" s="372"/>
      <c r="F57" s="64"/>
      <c r="G57" s="372"/>
      <c r="H57" s="372"/>
      <c r="I57" s="372"/>
      <c r="J57" s="372"/>
      <c r="K57" s="372"/>
      <c r="L57" s="372"/>
      <c r="M57" s="372"/>
      <c r="N57" s="372"/>
      <c r="O57" s="373"/>
      <c r="P57" s="373"/>
    </row>
    <row r="58" spans="1:32">
      <c r="A58" s="372"/>
      <c r="B58" s="64"/>
      <c r="C58" s="372"/>
      <c r="D58" s="372"/>
      <c r="E58" s="372"/>
      <c r="F58" s="64"/>
      <c r="G58" s="372"/>
      <c r="H58" s="372"/>
      <c r="I58" s="372"/>
      <c r="J58" s="372"/>
      <c r="K58" s="372"/>
      <c r="L58" s="372"/>
      <c r="M58" s="372"/>
      <c r="N58" s="372"/>
      <c r="O58" s="373"/>
      <c r="P58" s="373"/>
    </row>
    <row r="59" spans="1:32">
      <c r="A59" s="372"/>
      <c r="B59" s="64"/>
      <c r="C59" s="372"/>
      <c r="D59" s="372"/>
      <c r="E59" s="372"/>
      <c r="F59" s="64"/>
      <c r="G59" s="372"/>
      <c r="H59" s="372"/>
      <c r="I59" s="372"/>
      <c r="J59" s="372"/>
      <c r="K59" s="372"/>
      <c r="L59" s="372"/>
      <c r="M59" s="372"/>
      <c r="N59" s="372"/>
      <c r="O59" s="373"/>
      <c r="P59" s="372"/>
    </row>
    <row r="60" spans="1:32">
      <c r="A60" s="372"/>
      <c r="B60" s="64"/>
      <c r="C60" s="372"/>
      <c r="D60" s="372"/>
      <c r="E60" s="372"/>
      <c r="F60" s="64"/>
      <c r="G60" s="372"/>
      <c r="H60" s="372"/>
      <c r="I60" s="372"/>
      <c r="J60" s="372"/>
      <c r="K60" s="372"/>
      <c r="L60" s="372"/>
      <c r="M60" s="372"/>
      <c r="N60" s="372"/>
      <c r="O60" s="373"/>
      <c r="P60" s="372"/>
    </row>
    <row r="61" spans="1:32">
      <c r="A61" s="372"/>
      <c r="B61" s="64"/>
      <c r="C61" s="372"/>
      <c r="D61" s="372"/>
      <c r="E61" s="372"/>
      <c r="F61" s="64"/>
      <c r="G61" s="372"/>
      <c r="H61" s="372"/>
      <c r="I61" s="372"/>
      <c r="J61" s="372"/>
      <c r="K61" s="372"/>
      <c r="L61" s="372"/>
      <c r="M61" s="372"/>
      <c r="N61" s="372"/>
      <c r="O61" s="373"/>
      <c r="P61" s="372"/>
    </row>
    <row r="62" spans="1:32">
      <c r="A62" s="372"/>
      <c r="B62" s="65"/>
      <c r="C62" s="372"/>
      <c r="D62" s="372"/>
      <c r="E62" s="372"/>
      <c r="F62" s="64"/>
      <c r="G62" s="372"/>
      <c r="H62" s="372"/>
      <c r="I62" s="372"/>
      <c r="J62" s="372"/>
      <c r="K62" s="372"/>
      <c r="L62" s="372"/>
      <c r="M62" s="372"/>
      <c r="N62" s="372"/>
      <c r="O62" s="373"/>
      <c r="P62" s="372"/>
    </row>
    <row r="63" spans="1:32">
      <c r="A63" s="372"/>
      <c r="B63" s="65"/>
      <c r="C63" s="372"/>
      <c r="D63" s="372"/>
      <c r="E63" s="372"/>
      <c r="F63" s="64"/>
      <c r="G63" s="372"/>
      <c r="H63" s="372"/>
      <c r="I63" s="372"/>
      <c r="J63" s="372"/>
      <c r="K63" s="372"/>
      <c r="L63" s="372"/>
      <c r="M63" s="372"/>
      <c r="N63" s="372"/>
      <c r="O63" s="373"/>
      <c r="P63" s="372"/>
    </row>
    <row r="64" spans="1:32">
      <c r="A64" s="372"/>
      <c r="B64" s="65"/>
      <c r="C64" s="372"/>
      <c r="D64" s="372"/>
      <c r="E64" s="372"/>
      <c r="F64" s="64"/>
      <c r="G64" s="372"/>
      <c r="H64" s="372"/>
      <c r="I64" s="372"/>
      <c r="J64" s="372"/>
      <c r="K64" s="372"/>
      <c r="L64" s="372"/>
      <c r="M64" s="372"/>
      <c r="N64" s="372"/>
      <c r="O64" s="373"/>
      <c r="P64" s="372"/>
    </row>
    <row r="65" spans="1:19">
      <c r="A65" s="372"/>
      <c r="B65" s="64"/>
      <c r="C65" s="372"/>
      <c r="D65" s="372"/>
      <c r="K65" s="372"/>
      <c r="L65" s="372"/>
      <c r="N65" s="372"/>
      <c r="O65" s="373"/>
      <c r="P65" s="372"/>
    </row>
    <row r="66" spans="1:19">
      <c r="A66" s="372"/>
      <c r="B66" s="64"/>
      <c r="C66" s="372"/>
      <c r="D66" s="372"/>
      <c r="K66" s="372"/>
      <c r="L66" s="372"/>
      <c r="N66" s="372"/>
      <c r="O66" s="373"/>
      <c r="P66" s="372"/>
    </row>
    <row r="67" spans="1:19">
      <c r="A67" s="372"/>
      <c r="B67" s="64"/>
      <c r="C67" s="372"/>
      <c r="D67" s="372"/>
      <c r="K67" s="372"/>
      <c r="L67" s="372"/>
      <c r="N67" s="372"/>
      <c r="O67" s="373"/>
      <c r="P67" s="372"/>
    </row>
    <row r="68" spans="1:19">
      <c r="A68" s="372"/>
      <c r="B68" s="64"/>
      <c r="C68" s="372"/>
      <c r="D68" s="372"/>
      <c r="E68" s="372"/>
      <c r="F68" s="64"/>
      <c r="G68" s="372"/>
      <c r="H68" s="372"/>
      <c r="I68" s="372"/>
      <c r="J68" s="372"/>
      <c r="K68" s="372"/>
      <c r="L68" s="372"/>
      <c r="M68" s="372"/>
      <c r="N68" s="372"/>
      <c r="O68" s="373"/>
      <c r="P68" s="372"/>
    </row>
    <row r="69" spans="1:19">
      <c r="B69" s="64"/>
      <c r="C69" s="372"/>
      <c r="D69" s="372"/>
      <c r="E69" s="372"/>
      <c r="F69" s="64"/>
      <c r="G69" s="372"/>
      <c r="H69" s="372"/>
      <c r="I69" s="372"/>
      <c r="J69" s="372"/>
      <c r="K69" s="372"/>
      <c r="L69" s="372"/>
      <c r="M69" s="372"/>
      <c r="N69" s="372"/>
      <c r="O69" s="373"/>
      <c r="P69" s="372"/>
      <c r="R69" s="58"/>
      <c r="S69" s="58"/>
    </row>
    <row r="70" spans="1:19">
      <c r="B70" s="64"/>
      <c r="C70" s="372"/>
      <c r="D70" s="372"/>
      <c r="E70" s="372"/>
      <c r="F70" s="64"/>
      <c r="G70" s="372"/>
      <c r="H70" s="372"/>
      <c r="I70" s="372"/>
      <c r="J70" s="372"/>
      <c r="K70" s="372"/>
      <c r="L70" s="372"/>
      <c r="M70" s="372"/>
      <c r="N70" s="372"/>
      <c r="O70" s="373"/>
      <c r="P70" s="372"/>
      <c r="R70" s="58"/>
      <c r="S70" s="58"/>
    </row>
    <row r="71" spans="1:19">
      <c r="B71" s="64"/>
      <c r="C71" s="372"/>
      <c r="D71" s="372"/>
      <c r="E71" s="372"/>
      <c r="F71" s="64"/>
      <c r="G71" s="372"/>
      <c r="H71" s="372"/>
      <c r="I71" s="372"/>
      <c r="J71" s="372"/>
      <c r="K71" s="372"/>
      <c r="L71" s="372"/>
      <c r="M71" s="372"/>
      <c r="N71" s="372"/>
      <c r="O71" s="373"/>
      <c r="P71" s="372"/>
      <c r="R71" s="58"/>
      <c r="S71" s="58"/>
    </row>
    <row r="72" spans="1:19">
      <c r="B72" s="64"/>
      <c r="C72" s="372"/>
      <c r="D72" s="372"/>
      <c r="E72" s="372"/>
      <c r="F72" s="64"/>
      <c r="G72" s="372"/>
      <c r="H72" s="372"/>
      <c r="I72" s="372"/>
      <c r="J72" s="372"/>
      <c r="K72" s="372"/>
      <c r="L72" s="372"/>
      <c r="M72" s="372"/>
      <c r="N72" s="372"/>
      <c r="O72" s="373"/>
      <c r="P72" s="372"/>
      <c r="R72" s="58"/>
      <c r="S72" s="58"/>
    </row>
    <row r="73" spans="1:19">
      <c r="B73" s="64"/>
      <c r="C73" s="372"/>
      <c r="D73" s="372"/>
      <c r="E73" s="372"/>
      <c r="F73" s="64"/>
      <c r="G73" s="372"/>
      <c r="H73" s="372"/>
      <c r="I73" s="372"/>
      <c r="J73" s="372"/>
      <c r="K73" s="372"/>
      <c r="L73" s="372"/>
      <c r="M73" s="372"/>
      <c r="N73" s="372"/>
      <c r="O73" s="373"/>
      <c r="P73" s="372"/>
      <c r="R73" s="58"/>
    </row>
    <row r="74" spans="1:19">
      <c r="B74" s="64"/>
      <c r="C74" s="372"/>
      <c r="D74" s="372"/>
      <c r="E74" s="372"/>
      <c r="F74" s="64"/>
      <c r="G74" s="372"/>
      <c r="H74" s="372"/>
      <c r="I74" s="372"/>
      <c r="J74" s="372"/>
      <c r="K74" s="372"/>
      <c r="L74" s="372"/>
      <c r="M74" s="372"/>
      <c r="N74" s="372"/>
      <c r="O74" s="373"/>
      <c r="P74" s="372"/>
      <c r="R74" s="58"/>
    </row>
    <row r="75" spans="1:19">
      <c r="B75" s="64"/>
      <c r="C75" s="372"/>
      <c r="D75" s="372"/>
      <c r="E75" s="372"/>
      <c r="F75" s="64"/>
      <c r="G75" s="372"/>
      <c r="H75" s="372"/>
      <c r="I75" s="372"/>
      <c r="J75" s="372"/>
      <c r="K75" s="372"/>
      <c r="L75" s="372"/>
      <c r="M75" s="372"/>
      <c r="N75" s="372"/>
      <c r="O75" s="373"/>
      <c r="P75" s="372"/>
    </row>
    <row r="76" spans="1:19">
      <c r="B76" s="64"/>
      <c r="C76" s="372"/>
      <c r="D76" s="372"/>
      <c r="E76" s="372"/>
      <c r="F76" s="64"/>
      <c r="G76" s="372"/>
      <c r="H76" s="372"/>
      <c r="I76" s="372"/>
      <c r="J76" s="372"/>
      <c r="K76" s="372"/>
      <c r="L76" s="372"/>
      <c r="M76" s="372"/>
      <c r="N76" s="372"/>
      <c r="O76" s="373"/>
      <c r="P76" s="372"/>
    </row>
    <row r="77" spans="1:19">
      <c r="B77" s="64"/>
      <c r="C77" s="372"/>
      <c r="D77" s="372"/>
      <c r="E77" s="372"/>
      <c r="F77" s="64"/>
      <c r="G77" s="372"/>
      <c r="H77" s="372"/>
      <c r="I77" s="372"/>
      <c r="J77" s="372"/>
      <c r="K77" s="372"/>
      <c r="L77" s="372"/>
      <c r="M77" s="372"/>
      <c r="N77" s="372"/>
      <c r="O77" s="373"/>
      <c r="P77" s="372"/>
    </row>
    <row r="78" spans="1:19">
      <c r="B78" s="64"/>
      <c r="C78" s="372"/>
      <c r="D78" s="372"/>
      <c r="E78" s="372"/>
      <c r="F78" s="64"/>
      <c r="G78" s="372"/>
      <c r="H78" s="372"/>
      <c r="I78" s="372"/>
      <c r="J78" s="372"/>
      <c r="K78" s="372"/>
      <c r="L78" s="372"/>
      <c r="M78" s="372"/>
      <c r="N78" s="372"/>
      <c r="O78" s="373"/>
      <c r="P78" s="372"/>
    </row>
    <row r="79" spans="1:19">
      <c r="B79" s="64"/>
      <c r="C79" s="372"/>
      <c r="D79" s="372"/>
      <c r="E79" s="372"/>
      <c r="F79" s="64"/>
      <c r="G79" s="372"/>
      <c r="H79" s="372"/>
      <c r="I79" s="372"/>
      <c r="J79" s="372"/>
      <c r="K79" s="372"/>
      <c r="L79" s="372"/>
      <c r="M79" s="372"/>
      <c r="N79" s="372"/>
      <c r="O79" s="373"/>
      <c r="P79" s="372"/>
    </row>
    <row r="80" spans="1:19">
      <c r="B80" s="64"/>
      <c r="C80" s="372"/>
      <c r="D80" s="372"/>
      <c r="E80" s="372"/>
      <c r="F80" s="64"/>
      <c r="G80" s="372"/>
      <c r="H80" s="372"/>
      <c r="I80" s="372"/>
      <c r="J80" s="372"/>
      <c r="K80" s="372"/>
      <c r="L80" s="372"/>
      <c r="M80" s="372"/>
      <c r="N80" s="372"/>
      <c r="O80" s="373"/>
      <c r="P80" s="372"/>
    </row>
    <row r="81" spans="2:16">
      <c r="B81" s="64"/>
      <c r="C81" s="372"/>
      <c r="D81" s="372"/>
      <c r="E81" s="372"/>
      <c r="F81" s="64"/>
      <c r="G81" s="372"/>
      <c r="H81" s="372"/>
      <c r="I81" s="372"/>
      <c r="J81" s="372"/>
      <c r="K81" s="372"/>
      <c r="L81" s="372"/>
      <c r="M81" s="372"/>
      <c r="N81" s="372"/>
      <c r="O81" s="373"/>
      <c r="P81" s="372"/>
    </row>
    <row r="82" spans="2:16">
      <c r="B82" s="64"/>
      <c r="C82" s="372"/>
      <c r="D82" s="372"/>
      <c r="E82" s="372"/>
      <c r="F82" s="64"/>
      <c r="G82" s="372"/>
      <c r="H82" s="372"/>
      <c r="I82" s="372"/>
      <c r="J82" s="372"/>
      <c r="K82" s="372"/>
      <c r="L82" s="372"/>
      <c r="M82" s="372"/>
      <c r="N82" s="372"/>
      <c r="O82" s="373"/>
      <c r="P82" s="372"/>
    </row>
    <row r="83" spans="2:16">
      <c r="B83" s="64"/>
      <c r="C83" s="372"/>
      <c r="D83" s="372"/>
      <c r="E83" s="372"/>
      <c r="F83" s="64"/>
      <c r="G83" s="372"/>
      <c r="H83" s="372"/>
      <c r="I83" s="372"/>
      <c r="J83" s="372"/>
      <c r="K83" s="372"/>
      <c r="L83" s="372"/>
      <c r="M83" s="372"/>
      <c r="N83" s="372"/>
      <c r="O83" s="373"/>
      <c r="P83" s="372"/>
    </row>
    <row r="84" spans="2:16">
      <c r="B84" s="64"/>
      <c r="C84" s="372"/>
      <c r="D84" s="372"/>
      <c r="E84" s="372"/>
      <c r="F84" s="64"/>
      <c r="G84" s="372"/>
      <c r="H84" s="372"/>
      <c r="I84" s="372"/>
      <c r="J84" s="372"/>
      <c r="K84" s="372"/>
      <c r="L84" s="372"/>
      <c r="M84" s="372"/>
      <c r="N84" s="372"/>
      <c r="O84" s="373"/>
      <c r="P84" s="372"/>
    </row>
    <row r="85" spans="2:16">
      <c r="B85" s="64"/>
      <c r="C85" s="372"/>
      <c r="D85" s="372"/>
      <c r="E85" s="372"/>
      <c r="F85" s="64"/>
      <c r="G85" s="372"/>
      <c r="H85" s="372"/>
      <c r="I85" s="372"/>
      <c r="J85" s="372"/>
      <c r="K85" s="372"/>
      <c r="L85" s="372"/>
      <c r="M85" s="372"/>
      <c r="N85" s="372"/>
      <c r="O85" s="373"/>
      <c r="P85" s="372"/>
    </row>
    <row r="86" spans="2:16">
      <c r="B86" s="64"/>
      <c r="C86" s="372"/>
      <c r="D86" s="372"/>
      <c r="E86" s="372"/>
      <c r="F86" s="64"/>
      <c r="G86" s="372"/>
      <c r="H86" s="372"/>
      <c r="I86" s="372"/>
      <c r="J86" s="372"/>
      <c r="K86" s="372"/>
      <c r="L86" s="372"/>
      <c r="M86" s="372"/>
      <c r="N86" s="372"/>
      <c r="O86" s="373"/>
      <c r="P86" s="372"/>
    </row>
    <row r="87" spans="2:16">
      <c r="B87" s="64"/>
      <c r="C87" s="372"/>
      <c r="D87" s="372"/>
      <c r="E87" s="372"/>
      <c r="F87" s="64"/>
      <c r="G87" s="372"/>
      <c r="H87" s="372"/>
      <c r="I87" s="372"/>
      <c r="J87" s="372"/>
      <c r="K87" s="372"/>
      <c r="L87" s="372"/>
      <c r="M87" s="372"/>
      <c r="N87" s="372"/>
      <c r="O87" s="373"/>
      <c r="P87" s="372"/>
    </row>
    <row r="88" spans="2:16">
      <c r="B88" s="64"/>
      <c r="C88" s="372"/>
      <c r="D88" s="372"/>
      <c r="E88" s="372"/>
      <c r="F88" s="64"/>
      <c r="G88" s="372"/>
      <c r="H88" s="372"/>
      <c r="I88" s="372"/>
      <c r="J88" s="372"/>
      <c r="K88" s="372"/>
      <c r="L88" s="372"/>
      <c r="M88" s="372"/>
      <c r="N88" s="372"/>
      <c r="O88" s="373"/>
      <c r="P88" s="372"/>
    </row>
    <row r="89" spans="2:16">
      <c r="B89" s="64"/>
      <c r="C89" s="372"/>
      <c r="D89" s="372"/>
      <c r="E89" s="372"/>
      <c r="F89" s="64"/>
      <c r="G89" s="372"/>
      <c r="H89" s="372"/>
      <c r="I89" s="372"/>
      <c r="J89" s="372"/>
      <c r="K89" s="372"/>
      <c r="L89" s="372"/>
      <c r="M89" s="372"/>
      <c r="N89" s="372"/>
      <c r="O89" s="373"/>
      <c r="P89" s="372"/>
    </row>
    <row r="90" spans="2:16">
      <c r="B90" s="64"/>
      <c r="C90" s="372"/>
      <c r="D90" s="372"/>
      <c r="E90" s="372"/>
      <c r="F90" s="64"/>
      <c r="G90" s="372"/>
      <c r="H90" s="372"/>
      <c r="I90" s="372"/>
      <c r="J90" s="372"/>
      <c r="K90" s="372"/>
      <c r="L90" s="372"/>
      <c r="M90" s="372"/>
      <c r="N90" s="372"/>
      <c r="O90" s="373"/>
      <c r="P90" s="372"/>
    </row>
    <row r="91" spans="2:16">
      <c r="B91" s="64"/>
      <c r="C91" s="372"/>
      <c r="D91" s="372"/>
      <c r="E91" s="372"/>
      <c r="F91" s="64"/>
      <c r="G91" s="372"/>
      <c r="H91" s="372"/>
      <c r="I91" s="372"/>
      <c r="J91" s="372"/>
      <c r="K91" s="372"/>
      <c r="L91" s="372"/>
      <c r="M91" s="372"/>
      <c r="N91" s="372"/>
      <c r="O91" s="373"/>
      <c r="P91" s="372"/>
    </row>
    <row r="92" spans="2:16">
      <c r="B92" s="64"/>
      <c r="C92" s="372"/>
      <c r="D92" s="372"/>
      <c r="E92" s="372"/>
      <c r="F92" s="64"/>
      <c r="G92" s="372"/>
      <c r="H92" s="372"/>
      <c r="I92" s="372"/>
      <c r="J92" s="372"/>
      <c r="K92" s="372"/>
      <c r="L92" s="372"/>
      <c r="M92" s="372"/>
      <c r="N92" s="372"/>
      <c r="O92" s="373"/>
      <c r="P92" s="372"/>
    </row>
    <row r="93" spans="2:16">
      <c r="B93" s="64"/>
      <c r="C93" s="372"/>
      <c r="D93" s="372"/>
      <c r="E93" s="372"/>
      <c r="F93" s="64"/>
      <c r="G93" s="372"/>
      <c r="H93" s="372"/>
      <c r="I93" s="372"/>
      <c r="J93" s="372"/>
      <c r="K93" s="372"/>
      <c r="L93" s="372"/>
      <c r="M93" s="372"/>
      <c r="N93" s="372"/>
      <c r="O93" s="373"/>
      <c r="P93" s="372"/>
    </row>
    <row r="94" spans="2:16">
      <c r="B94" s="64"/>
      <c r="C94" s="372"/>
      <c r="D94" s="372"/>
      <c r="E94" s="372"/>
      <c r="F94" s="64"/>
      <c r="G94" s="372"/>
      <c r="H94" s="372"/>
      <c r="I94" s="372"/>
      <c r="J94" s="372"/>
      <c r="K94" s="372"/>
      <c r="L94" s="372"/>
      <c r="M94" s="372"/>
      <c r="N94" s="372"/>
      <c r="O94" s="373"/>
      <c r="P94" s="372"/>
    </row>
    <row r="95" spans="2:16">
      <c r="B95" s="64"/>
      <c r="C95" s="372"/>
      <c r="D95" s="372"/>
      <c r="E95" s="372"/>
      <c r="F95" s="64"/>
      <c r="G95" s="372"/>
      <c r="H95" s="372"/>
      <c r="I95" s="372"/>
      <c r="J95" s="372"/>
      <c r="K95" s="372"/>
      <c r="L95" s="372"/>
      <c r="M95" s="372"/>
      <c r="N95" s="372"/>
      <c r="O95" s="373"/>
      <c r="P95" s="372"/>
    </row>
    <row r="96" spans="2:16">
      <c r="B96" s="64"/>
      <c r="C96" s="372"/>
      <c r="D96" s="372"/>
      <c r="E96" s="372"/>
      <c r="F96" s="64"/>
      <c r="G96" s="372"/>
      <c r="H96" s="372"/>
      <c r="I96" s="372"/>
      <c r="J96" s="372"/>
      <c r="K96" s="372"/>
      <c r="L96" s="372"/>
      <c r="M96" s="372"/>
      <c r="N96" s="372"/>
      <c r="O96" s="373"/>
      <c r="P96" s="372"/>
    </row>
    <row r="97" spans="2:16">
      <c r="B97" s="64"/>
      <c r="C97" s="372"/>
      <c r="D97" s="372"/>
      <c r="E97" s="372"/>
      <c r="F97" s="64"/>
      <c r="G97" s="372"/>
      <c r="H97" s="372"/>
      <c r="I97" s="372"/>
      <c r="J97" s="372"/>
      <c r="K97" s="372"/>
      <c r="L97" s="372"/>
      <c r="M97" s="372"/>
      <c r="N97" s="372"/>
      <c r="O97" s="373"/>
      <c r="P97" s="372"/>
    </row>
    <row r="98" spans="2:16">
      <c r="B98" s="64"/>
      <c r="C98" s="372"/>
      <c r="D98" s="372"/>
      <c r="E98" s="372"/>
      <c r="F98" s="64"/>
      <c r="G98" s="372"/>
      <c r="H98" s="372"/>
      <c r="I98" s="372"/>
      <c r="J98" s="372"/>
      <c r="K98" s="372"/>
      <c r="L98" s="372"/>
      <c r="M98" s="372"/>
      <c r="N98" s="372"/>
      <c r="O98" s="373"/>
      <c r="P98" s="372"/>
    </row>
    <row r="99" spans="2:16">
      <c r="B99" s="64"/>
      <c r="C99" s="372"/>
      <c r="D99" s="372"/>
      <c r="E99" s="372"/>
      <c r="F99" s="64"/>
      <c r="G99" s="372"/>
      <c r="H99" s="372"/>
      <c r="I99" s="372"/>
      <c r="J99" s="372"/>
      <c r="K99" s="372"/>
      <c r="L99" s="372"/>
      <c r="M99" s="372"/>
      <c r="N99" s="372"/>
      <c r="O99" s="373"/>
      <c r="P99" s="372"/>
    </row>
    <row r="100" spans="2:16">
      <c r="B100" s="64"/>
      <c r="C100" s="372"/>
      <c r="D100" s="372"/>
      <c r="E100" s="372"/>
      <c r="F100" s="64"/>
      <c r="G100" s="372"/>
      <c r="H100" s="372"/>
      <c r="I100" s="372"/>
      <c r="J100" s="372"/>
      <c r="K100" s="372"/>
      <c r="L100" s="372"/>
      <c r="M100" s="372"/>
      <c r="N100" s="372"/>
      <c r="O100" s="373"/>
      <c r="P100" s="372"/>
    </row>
    <row r="101" spans="2:16">
      <c r="B101" s="64"/>
      <c r="C101" s="372"/>
      <c r="D101" s="372"/>
      <c r="E101" s="372"/>
      <c r="F101" s="64"/>
      <c r="G101" s="372"/>
      <c r="H101" s="372"/>
      <c r="I101" s="372"/>
      <c r="J101" s="372"/>
      <c r="K101" s="372"/>
      <c r="L101" s="372"/>
      <c r="M101" s="372"/>
      <c r="N101" s="372"/>
      <c r="O101" s="373"/>
      <c r="P101" s="372"/>
    </row>
    <row r="102" spans="2:16">
      <c r="B102" s="64"/>
      <c r="C102" s="372"/>
      <c r="D102" s="372"/>
      <c r="E102" s="372"/>
      <c r="F102" s="64"/>
      <c r="G102" s="372"/>
      <c r="H102" s="372"/>
      <c r="I102" s="372"/>
      <c r="J102" s="372"/>
      <c r="K102" s="372"/>
      <c r="L102" s="372"/>
      <c r="M102" s="372"/>
      <c r="N102" s="372"/>
      <c r="O102" s="373"/>
      <c r="P102" s="372"/>
    </row>
    <row r="103" spans="2:16">
      <c r="B103" s="64"/>
      <c r="C103" s="372"/>
      <c r="D103" s="372"/>
      <c r="E103" s="372"/>
      <c r="F103" s="64"/>
      <c r="G103" s="372"/>
      <c r="H103" s="372"/>
      <c r="I103" s="372"/>
      <c r="J103" s="372"/>
      <c r="K103" s="372"/>
      <c r="L103" s="372"/>
      <c r="M103" s="372"/>
      <c r="N103" s="372"/>
      <c r="O103" s="373"/>
      <c r="P103" s="372"/>
    </row>
    <row r="104" spans="2:16">
      <c r="B104" s="64"/>
      <c r="C104" s="372"/>
      <c r="D104" s="372"/>
      <c r="E104" s="372"/>
      <c r="F104" s="64"/>
      <c r="G104" s="372"/>
      <c r="H104" s="372"/>
      <c r="I104" s="372"/>
      <c r="J104" s="372"/>
      <c r="K104" s="372"/>
      <c r="L104" s="372"/>
      <c r="M104" s="372"/>
      <c r="N104" s="372"/>
      <c r="O104" s="373"/>
      <c r="P104" s="372"/>
    </row>
    <row r="105" spans="2:16">
      <c r="B105" s="64"/>
      <c r="C105" s="372"/>
      <c r="D105" s="372"/>
      <c r="E105" s="372"/>
      <c r="F105" s="64"/>
      <c r="G105" s="372"/>
      <c r="H105" s="372"/>
      <c r="I105" s="372"/>
      <c r="J105" s="372"/>
      <c r="K105" s="372"/>
      <c r="L105" s="372"/>
      <c r="M105" s="372"/>
      <c r="N105" s="372"/>
      <c r="O105" s="373"/>
      <c r="P105" s="372"/>
    </row>
    <row r="106" spans="2:16">
      <c r="B106" s="64"/>
      <c r="C106" s="372"/>
      <c r="D106" s="372"/>
      <c r="E106" s="372"/>
      <c r="F106" s="64"/>
      <c r="G106" s="372"/>
      <c r="H106" s="372"/>
      <c r="I106" s="372"/>
      <c r="J106" s="372"/>
      <c r="K106" s="372"/>
      <c r="L106" s="372"/>
      <c r="M106" s="372"/>
      <c r="N106" s="372"/>
      <c r="O106" s="373"/>
      <c r="P106" s="372"/>
    </row>
    <row r="107" spans="2:16">
      <c r="B107" s="64"/>
      <c r="C107" s="372"/>
      <c r="D107" s="372"/>
      <c r="E107" s="372"/>
      <c r="F107" s="64"/>
      <c r="G107" s="372"/>
      <c r="H107" s="372"/>
      <c r="I107" s="372"/>
      <c r="J107" s="372"/>
      <c r="K107" s="372"/>
      <c r="L107" s="372"/>
      <c r="M107" s="372"/>
      <c r="N107" s="372"/>
      <c r="O107" s="373"/>
      <c r="P107" s="372"/>
    </row>
    <row r="108" spans="2:16">
      <c r="B108" s="64"/>
      <c r="C108" s="372"/>
      <c r="D108" s="372"/>
      <c r="E108" s="372"/>
      <c r="F108" s="64"/>
      <c r="G108" s="372"/>
      <c r="H108" s="372"/>
      <c r="I108" s="372"/>
      <c r="J108" s="372"/>
      <c r="K108" s="372"/>
      <c r="L108" s="372"/>
      <c r="M108" s="372"/>
      <c r="N108" s="372"/>
      <c r="O108" s="373"/>
      <c r="P108" s="372"/>
    </row>
    <row r="109" spans="2:16">
      <c r="B109" s="64"/>
      <c r="C109" s="372"/>
      <c r="D109" s="372"/>
      <c r="E109" s="372"/>
      <c r="F109" s="64"/>
      <c r="G109" s="372"/>
      <c r="H109" s="372"/>
      <c r="I109" s="372"/>
      <c r="J109" s="372"/>
      <c r="K109" s="372"/>
      <c r="L109" s="372"/>
      <c r="M109" s="372"/>
      <c r="N109" s="372"/>
      <c r="O109" s="373"/>
      <c r="P109" s="372"/>
    </row>
    <row r="110" spans="2:16">
      <c r="B110" s="64"/>
      <c r="C110" s="372"/>
      <c r="D110" s="372"/>
      <c r="E110" s="372"/>
      <c r="F110" s="64"/>
      <c r="G110" s="372"/>
      <c r="H110" s="372"/>
      <c r="I110" s="372"/>
      <c r="J110" s="372"/>
      <c r="K110" s="372"/>
      <c r="L110" s="372"/>
      <c r="M110" s="372"/>
      <c r="N110" s="372"/>
      <c r="O110" s="373"/>
      <c r="P110" s="372"/>
    </row>
    <row r="111" spans="2:16">
      <c r="B111" s="64"/>
      <c r="C111" s="372"/>
      <c r="D111" s="372"/>
      <c r="E111" s="372"/>
      <c r="F111" s="64"/>
      <c r="G111" s="372"/>
      <c r="H111" s="372"/>
      <c r="I111" s="372"/>
      <c r="J111" s="372"/>
      <c r="K111" s="372"/>
      <c r="L111" s="372"/>
      <c r="M111" s="372"/>
      <c r="N111" s="372"/>
      <c r="O111" s="373"/>
      <c r="P111" s="372"/>
    </row>
    <row r="112" spans="2:16">
      <c r="B112" s="64"/>
      <c r="C112" s="372"/>
      <c r="D112" s="372"/>
      <c r="E112" s="372"/>
      <c r="F112" s="64"/>
      <c r="G112" s="372"/>
      <c r="H112" s="372"/>
      <c r="I112" s="372"/>
      <c r="J112" s="372"/>
      <c r="K112" s="372"/>
      <c r="L112" s="372"/>
      <c r="M112" s="372"/>
      <c r="N112" s="372"/>
      <c r="O112" s="373"/>
      <c r="P112" s="372"/>
    </row>
    <row r="113" spans="1:16">
      <c r="B113" s="64"/>
      <c r="C113" s="372"/>
      <c r="D113" s="372"/>
      <c r="E113" s="372"/>
      <c r="F113" s="64"/>
      <c r="G113" s="372"/>
      <c r="H113" s="372"/>
      <c r="I113" s="372"/>
      <c r="J113" s="372"/>
      <c r="K113" s="372"/>
      <c r="L113" s="372"/>
      <c r="M113" s="372"/>
      <c r="N113" s="372"/>
      <c r="O113" s="373"/>
      <c r="P113" s="372"/>
    </row>
    <row r="114" spans="1:16">
      <c r="B114" s="64"/>
      <c r="C114" s="372"/>
      <c r="D114" s="372"/>
      <c r="E114" s="372"/>
      <c r="F114" s="64"/>
      <c r="G114" s="372"/>
      <c r="H114" s="372"/>
      <c r="I114" s="372"/>
      <c r="J114" s="372"/>
      <c r="K114" s="372"/>
      <c r="L114" s="372"/>
      <c r="M114" s="372"/>
      <c r="N114" s="372"/>
      <c r="O114" s="373"/>
      <c r="P114" s="372"/>
    </row>
    <row r="115" spans="1:16">
      <c r="B115" s="64"/>
      <c r="C115" s="372"/>
      <c r="D115" s="372"/>
      <c r="E115" s="372"/>
      <c r="F115" s="64"/>
      <c r="G115" s="372"/>
      <c r="H115" s="372"/>
      <c r="I115" s="372"/>
      <c r="J115" s="372"/>
      <c r="K115" s="372"/>
      <c r="L115" s="372"/>
      <c r="M115" s="372"/>
      <c r="N115" s="372"/>
      <c r="O115" s="373"/>
      <c r="P115" s="372"/>
    </row>
    <row r="116" spans="1:16">
      <c r="B116" s="64"/>
      <c r="C116" s="372"/>
      <c r="D116" s="372"/>
      <c r="E116" s="372"/>
      <c r="F116" s="64"/>
      <c r="G116" s="372"/>
      <c r="H116" s="372"/>
      <c r="I116" s="372"/>
      <c r="J116" s="372"/>
      <c r="K116" s="372"/>
      <c r="L116" s="372"/>
      <c r="M116" s="372"/>
      <c r="N116" s="372"/>
      <c r="O116" s="373"/>
      <c r="P116" s="372"/>
    </row>
    <row r="117" spans="1:16">
      <c r="B117" s="64"/>
      <c r="C117" s="372"/>
      <c r="D117" s="372"/>
      <c r="E117" s="372"/>
      <c r="F117" s="64"/>
      <c r="G117" s="372"/>
      <c r="H117" s="372"/>
      <c r="I117" s="372"/>
      <c r="J117" s="372"/>
      <c r="K117" s="372"/>
      <c r="L117" s="372"/>
      <c r="M117" s="372"/>
      <c r="N117" s="372"/>
      <c r="O117" s="373"/>
      <c r="P117" s="372"/>
    </row>
    <row r="118" spans="1:16">
      <c r="B118" s="64"/>
      <c r="C118" s="372"/>
      <c r="D118" s="372"/>
      <c r="E118" s="372"/>
      <c r="F118" s="64"/>
      <c r="G118" s="372"/>
      <c r="H118" s="372"/>
      <c r="I118" s="372"/>
      <c r="J118" s="372"/>
      <c r="K118" s="372"/>
      <c r="L118" s="372"/>
      <c r="M118" s="372"/>
      <c r="N118" s="372"/>
      <c r="O118" s="373"/>
      <c r="P118" s="372"/>
    </row>
    <row r="119" spans="1:16">
      <c r="B119" s="64"/>
      <c r="C119" s="372"/>
      <c r="D119" s="372"/>
      <c r="E119" s="372"/>
      <c r="F119" s="64"/>
      <c r="G119" s="372"/>
      <c r="H119" s="372"/>
      <c r="I119" s="372"/>
      <c r="J119" s="372"/>
      <c r="K119" s="372"/>
      <c r="L119" s="372"/>
      <c r="M119" s="372"/>
      <c r="N119" s="372"/>
      <c r="O119" s="373"/>
      <c r="P119" s="372"/>
    </row>
    <row r="120" spans="1:16">
      <c r="B120" s="64"/>
      <c r="C120" s="372"/>
      <c r="D120" s="372"/>
      <c r="E120" s="372"/>
      <c r="F120" s="64"/>
      <c r="G120" s="372"/>
      <c r="H120" s="372"/>
      <c r="I120" s="372"/>
      <c r="J120" s="372"/>
      <c r="K120" s="372"/>
      <c r="L120" s="372"/>
      <c r="M120" s="372"/>
      <c r="N120" s="372"/>
      <c r="O120" s="373"/>
      <c r="P120" s="372"/>
    </row>
    <row r="121" spans="1:16">
      <c r="B121" s="64"/>
      <c r="C121" s="372"/>
      <c r="D121" s="372"/>
      <c r="E121" s="372"/>
      <c r="F121" s="64"/>
      <c r="G121" s="372"/>
      <c r="H121" s="372"/>
      <c r="I121" s="372"/>
      <c r="J121" s="372"/>
      <c r="K121" s="372"/>
      <c r="L121" s="372"/>
      <c r="M121" s="372"/>
      <c r="N121" s="372"/>
      <c r="O121" s="373"/>
      <c r="P121" s="372"/>
    </row>
    <row r="122" spans="1:16">
      <c r="B122" s="64"/>
      <c r="C122" s="372"/>
      <c r="D122" s="372"/>
      <c r="E122" s="372"/>
      <c r="F122" s="64"/>
      <c r="G122" s="372"/>
      <c r="H122" s="372"/>
      <c r="I122" s="372"/>
      <c r="J122" s="372"/>
      <c r="K122" s="372"/>
      <c r="L122" s="372"/>
      <c r="M122" s="372"/>
      <c r="N122" s="372"/>
      <c r="O122" s="373"/>
      <c r="P122" s="372"/>
    </row>
    <row r="123" spans="1:16">
      <c r="B123" s="64"/>
      <c r="C123" s="372"/>
      <c r="D123" s="372"/>
      <c r="E123" s="372"/>
      <c r="F123" s="64"/>
      <c r="G123" s="372"/>
      <c r="H123" s="372"/>
      <c r="I123" s="372"/>
      <c r="J123" s="372"/>
      <c r="K123" s="372"/>
      <c r="L123" s="372"/>
      <c r="M123" s="372"/>
      <c r="N123" s="372"/>
      <c r="O123" s="373"/>
      <c r="P123" s="372"/>
    </row>
    <row r="124" spans="1:16">
      <c r="A124" s="372"/>
      <c r="B124" s="64"/>
      <c r="C124" s="372"/>
      <c r="D124" s="372"/>
      <c r="E124" s="372"/>
      <c r="F124" s="64"/>
      <c r="G124" s="372"/>
      <c r="H124" s="372"/>
      <c r="I124" s="372"/>
      <c r="J124" s="372"/>
      <c r="K124" s="372"/>
      <c r="L124" s="372"/>
      <c r="M124" s="372"/>
      <c r="N124" s="372"/>
      <c r="O124" s="373"/>
      <c r="P124" s="372"/>
    </row>
    <row r="125" spans="1:16">
      <c r="A125" s="372"/>
      <c r="B125" s="64"/>
      <c r="C125" s="372"/>
      <c r="D125" s="372"/>
      <c r="E125" s="372"/>
      <c r="F125" s="64"/>
      <c r="G125" s="372"/>
      <c r="H125" s="372"/>
      <c r="I125" s="372"/>
      <c r="J125" s="372"/>
      <c r="K125" s="372"/>
      <c r="L125" s="372"/>
      <c r="M125" s="372"/>
      <c r="N125" s="372"/>
      <c r="O125" s="373"/>
      <c r="P125" s="372"/>
    </row>
    <row r="126" spans="1:16">
      <c r="A126" s="372"/>
      <c r="B126" s="64"/>
      <c r="C126" s="372"/>
      <c r="D126" s="372"/>
      <c r="E126" s="372"/>
      <c r="F126" s="64"/>
      <c r="G126" s="372"/>
      <c r="H126" s="372"/>
      <c r="I126" s="372"/>
      <c r="J126" s="372"/>
      <c r="K126" s="372"/>
      <c r="L126" s="372"/>
      <c r="M126" s="372"/>
      <c r="N126" s="372"/>
      <c r="O126" s="373"/>
      <c r="P126" s="372"/>
    </row>
    <row r="127" spans="1:16">
      <c r="A127" s="372"/>
      <c r="B127" s="64"/>
      <c r="C127" s="372"/>
      <c r="D127" s="372"/>
      <c r="E127" s="372"/>
      <c r="F127" s="64"/>
      <c r="G127" s="372"/>
      <c r="H127" s="372"/>
      <c r="I127" s="372"/>
      <c r="J127" s="372"/>
      <c r="K127" s="372"/>
      <c r="L127" s="372"/>
      <c r="M127" s="372"/>
      <c r="N127" s="372"/>
      <c r="O127" s="373"/>
      <c r="P127" s="372"/>
    </row>
    <row r="128" spans="1:16">
      <c r="A128" s="372"/>
      <c r="B128" s="64"/>
      <c r="C128" s="372"/>
      <c r="D128" s="372"/>
      <c r="E128" s="372"/>
      <c r="F128" s="64"/>
      <c r="G128" s="372"/>
      <c r="H128" s="372"/>
      <c r="I128" s="372"/>
      <c r="J128" s="372"/>
      <c r="K128" s="372"/>
      <c r="L128" s="372"/>
      <c r="M128" s="372"/>
      <c r="N128" s="372"/>
      <c r="O128" s="373"/>
      <c r="P128" s="372"/>
    </row>
    <row r="129" spans="1:16">
      <c r="A129" s="372"/>
      <c r="B129" s="64"/>
      <c r="C129" s="372"/>
      <c r="D129" s="372"/>
      <c r="E129" s="372"/>
      <c r="F129" s="64"/>
      <c r="G129" s="372"/>
      <c r="H129" s="372"/>
      <c r="I129" s="372"/>
      <c r="J129" s="372"/>
      <c r="K129" s="372"/>
      <c r="L129" s="372"/>
      <c r="M129" s="372"/>
      <c r="N129" s="372"/>
      <c r="O129" s="373"/>
      <c r="P129" s="372"/>
    </row>
    <row r="130" spans="1:16">
      <c r="A130" s="372"/>
      <c r="B130" s="64"/>
      <c r="C130" s="372"/>
      <c r="D130" s="372"/>
      <c r="E130" s="372"/>
      <c r="F130" s="64"/>
      <c r="G130" s="372"/>
      <c r="H130" s="372"/>
      <c r="I130" s="372"/>
      <c r="J130" s="372"/>
      <c r="K130" s="372"/>
      <c r="L130" s="372"/>
      <c r="M130" s="372"/>
      <c r="N130" s="372"/>
      <c r="O130" s="373"/>
      <c r="P130" s="372"/>
    </row>
    <row r="131" spans="1:16">
      <c r="A131" s="372"/>
      <c r="B131" s="64"/>
      <c r="C131" s="372"/>
      <c r="D131" s="372"/>
      <c r="E131" s="372"/>
      <c r="F131" s="64"/>
      <c r="G131" s="372"/>
      <c r="H131" s="372"/>
      <c r="I131" s="372"/>
      <c r="J131" s="372"/>
      <c r="K131" s="372"/>
      <c r="L131" s="372"/>
      <c r="M131" s="372"/>
      <c r="N131" s="372"/>
      <c r="O131" s="373"/>
      <c r="P131" s="372"/>
    </row>
    <row r="132" spans="1:16">
      <c r="A132" s="372"/>
      <c r="B132" s="64"/>
      <c r="C132" s="372"/>
      <c r="D132" s="372"/>
      <c r="E132" s="372"/>
      <c r="F132" s="64"/>
      <c r="G132" s="372"/>
      <c r="H132" s="372"/>
      <c r="I132" s="372"/>
      <c r="J132" s="372"/>
      <c r="K132" s="372"/>
      <c r="L132" s="372"/>
      <c r="M132" s="372"/>
      <c r="N132" s="372"/>
      <c r="O132" s="373"/>
      <c r="P132" s="372"/>
    </row>
    <row r="133" spans="1:16">
      <c r="A133" s="372"/>
      <c r="B133" s="64"/>
      <c r="C133" s="372"/>
      <c r="D133" s="372"/>
      <c r="E133" s="372"/>
      <c r="F133" s="64"/>
      <c r="G133" s="372"/>
      <c r="H133" s="372"/>
      <c r="I133" s="372"/>
      <c r="J133" s="372"/>
      <c r="K133" s="372"/>
      <c r="L133" s="372"/>
      <c r="M133" s="372"/>
      <c r="N133" s="372"/>
      <c r="O133" s="373"/>
      <c r="P133" s="372"/>
    </row>
    <row r="134" spans="1:16">
      <c r="A134" s="372"/>
      <c r="B134" s="64"/>
      <c r="C134" s="372"/>
      <c r="D134" s="372"/>
      <c r="E134" s="372"/>
      <c r="F134" s="64"/>
      <c r="G134" s="372"/>
      <c r="H134" s="372"/>
      <c r="I134" s="372"/>
      <c r="J134" s="372"/>
      <c r="K134" s="372"/>
      <c r="L134" s="372"/>
      <c r="M134" s="372"/>
      <c r="N134" s="372"/>
      <c r="O134" s="373"/>
      <c r="P134" s="372"/>
    </row>
    <row r="135" spans="1:16">
      <c r="A135" s="372"/>
      <c r="B135" s="64"/>
      <c r="C135" s="372"/>
      <c r="D135" s="372"/>
      <c r="E135" s="372"/>
      <c r="F135" s="64"/>
      <c r="G135" s="372"/>
      <c r="H135" s="372"/>
      <c r="I135" s="372"/>
      <c r="J135" s="372"/>
      <c r="K135" s="372"/>
      <c r="L135" s="372"/>
      <c r="M135" s="372"/>
      <c r="N135" s="372"/>
      <c r="O135" s="373"/>
      <c r="P135" s="372"/>
    </row>
    <row r="136" spans="1:16">
      <c r="A136" s="372"/>
      <c r="B136" s="64"/>
      <c r="C136" s="372"/>
      <c r="D136" s="372"/>
      <c r="E136" s="372"/>
      <c r="F136" s="64"/>
      <c r="G136" s="372"/>
      <c r="H136" s="372"/>
      <c r="I136" s="372"/>
      <c r="J136" s="372"/>
      <c r="K136" s="372"/>
      <c r="L136" s="372"/>
      <c r="M136" s="372"/>
      <c r="N136" s="372"/>
      <c r="O136" s="373"/>
      <c r="P136" s="372"/>
    </row>
    <row r="137" spans="1:16">
      <c r="A137" s="372"/>
      <c r="B137" s="64"/>
      <c r="C137" s="372"/>
      <c r="D137" s="372"/>
      <c r="E137" s="372"/>
      <c r="F137" s="64"/>
      <c r="G137" s="372"/>
      <c r="H137" s="372"/>
      <c r="I137" s="372"/>
      <c r="J137" s="372"/>
      <c r="K137" s="372"/>
      <c r="L137" s="372"/>
      <c r="M137" s="372"/>
      <c r="N137" s="372"/>
      <c r="O137" s="373"/>
      <c r="P137" s="372"/>
    </row>
    <row r="138" spans="1:16">
      <c r="A138" s="372"/>
      <c r="B138" s="64"/>
      <c r="C138" s="372"/>
      <c r="D138" s="372"/>
      <c r="E138" s="372"/>
      <c r="F138" s="64"/>
      <c r="G138" s="372"/>
      <c r="H138" s="372"/>
      <c r="I138" s="372"/>
      <c r="J138" s="372"/>
      <c r="K138" s="372"/>
      <c r="L138" s="372"/>
      <c r="M138" s="372"/>
      <c r="N138" s="372"/>
      <c r="O138" s="373"/>
      <c r="P138" s="372"/>
    </row>
    <row r="139" spans="1:16">
      <c r="A139" s="372"/>
      <c r="B139" s="64"/>
      <c r="C139" s="372"/>
      <c r="D139" s="372"/>
      <c r="E139" s="372"/>
      <c r="F139" s="64"/>
      <c r="G139" s="372"/>
      <c r="H139" s="372"/>
      <c r="I139" s="372"/>
      <c r="J139" s="372"/>
      <c r="K139" s="372"/>
      <c r="L139" s="372"/>
      <c r="M139" s="372"/>
      <c r="N139" s="372"/>
      <c r="O139" s="373"/>
      <c r="P139" s="372"/>
    </row>
    <row r="140" spans="1:16">
      <c r="A140" s="372"/>
      <c r="B140" s="64"/>
      <c r="C140" s="372"/>
      <c r="D140" s="372"/>
      <c r="E140" s="372"/>
      <c r="F140" s="64"/>
      <c r="G140" s="372"/>
      <c r="H140" s="372"/>
      <c r="I140" s="372"/>
      <c r="J140" s="372"/>
      <c r="K140" s="372"/>
      <c r="L140" s="372"/>
      <c r="M140" s="372"/>
      <c r="N140" s="372"/>
      <c r="O140" s="373"/>
      <c r="P140" s="372"/>
    </row>
    <row r="141" spans="1:16">
      <c r="A141" s="372"/>
      <c r="B141" s="64"/>
      <c r="C141" s="372"/>
      <c r="D141" s="372"/>
      <c r="E141" s="372"/>
      <c r="F141" s="64"/>
      <c r="G141" s="372"/>
      <c r="H141" s="372"/>
      <c r="I141" s="372"/>
      <c r="J141" s="372"/>
      <c r="K141" s="372"/>
      <c r="L141" s="372"/>
      <c r="M141" s="372"/>
      <c r="N141" s="372"/>
      <c r="O141" s="373"/>
      <c r="P141" s="372"/>
    </row>
    <row r="142" spans="1:16">
      <c r="A142" s="372"/>
      <c r="B142" s="64"/>
      <c r="C142" s="372"/>
      <c r="D142" s="372"/>
      <c r="E142" s="372"/>
      <c r="F142" s="64"/>
      <c r="G142" s="372"/>
      <c r="H142" s="372"/>
      <c r="I142" s="372"/>
      <c r="J142" s="372"/>
      <c r="K142" s="372"/>
      <c r="L142" s="372"/>
      <c r="M142" s="372"/>
      <c r="N142" s="372"/>
      <c r="O142" s="373"/>
      <c r="P142" s="372"/>
    </row>
    <row r="143" spans="1:16">
      <c r="A143" s="372"/>
      <c r="B143" s="64"/>
      <c r="C143" s="372"/>
      <c r="D143" s="372"/>
      <c r="E143" s="372"/>
      <c r="F143" s="64"/>
      <c r="G143" s="372"/>
      <c r="H143" s="372"/>
      <c r="I143" s="372"/>
      <c r="J143" s="372"/>
      <c r="K143" s="372"/>
      <c r="L143" s="372"/>
      <c r="M143" s="372"/>
      <c r="N143" s="372"/>
      <c r="O143" s="373"/>
      <c r="P143" s="372"/>
    </row>
    <row r="144" spans="1:16">
      <c r="A144" s="372"/>
      <c r="B144" s="64"/>
      <c r="C144" s="372"/>
      <c r="D144" s="372"/>
      <c r="E144" s="372"/>
      <c r="F144" s="64"/>
      <c r="G144" s="372"/>
      <c r="H144" s="372"/>
      <c r="I144" s="372"/>
      <c r="J144" s="372"/>
      <c r="K144" s="372"/>
      <c r="L144" s="372"/>
      <c r="M144" s="372"/>
      <c r="N144" s="372"/>
      <c r="O144" s="373"/>
      <c r="P144" s="372"/>
    </row>
    <row r="145" spans="1:16">
      <c r="A145" s="372"/>
      <c r="B145" s="64"/>
      <c r="C145" s="372"/>
      <c r="D145" s="372"/>
      <c r="E145" s="372"/>
      <c r="F145" s="64"/>
      <c r="G145" s="372"/>
      <c r="H145" s="372"/>
      <c r="I145" s="372"/>
      <c r="J145" s="372"/>
      <c r="K145" s="372"/>
      <c r="L145" s="372"/>
      <c r="M145" s="372"/>
      <c r="N145" s="372"/>
      <c r="O145" s="373"/>
      <c r="P145" s="372"/>
    </row>
    <row r="146" spans="1:16">
      <c r="A146" s="372"/>
      <c r="B146" s="64"/>
      <c r="C146" s="372"/>
      <c r="D146" s="372"/>
      <c r="E146" s="372"/>
      <c r="F146" s="64"/>
      <c r="G146" s="372"/>
      <c r="H146" s="372"/>
      <c r="I146" s="372"/>
      <c r="J146" s="372"/>
      <c r="K146" s="372"/>
      <c r="L146" s="372"/>
      <c r="M146" s="372"/>
      <c r="N146" s="372"/>
      <c r="O146" s="373"/>
      <c r="P146" s="372"/>
    </row>
    <row r="147" spans="1:16">
      <c r="A147" s="372"/>
      <c r="B147" s="64"/>
      <c r="C147" s="372"/>
      <c r="D147" s="372"/>
      <c r="E147" s="372"/>
      <c r="F147" s="64"/>
      <c r="G147" s="372"/>
      <c r="H147" s="372"/>
      <c r="I147" s="372"/>
      <c r="J147" s="372"/>
      <c r="K147" s="372"/>
      <c r="L147" s="372"/>
      <c r="M147" s="372"/>
      <c r="N147" s="372"/>
      <c r="O147" s="373"/>
      <c r="P147" s="372"/>
    </row>
    <row r="148" spans="1:16">
      <c r="A148" s="372"/>
      <c r="B148" s="64"/>
      <c r="C148" s="372"/>
      <c r="D148" s="372"/>
      <c r="E148" s="372"/>
      <c r="F148" s="64"/>
      <c r="G148" s="372"/>
      <c r="H148" s="372"/>
      <c r="I148" s="372"/>
      <c r="J148" s="372"/>
      <c r="K148" s="372"/>
      <c r="L148" s="372"/>
      <c r="M148" s="372"/>
      <c r="N148" s="372"/>
      <c r="O148" s="373"/>
      <c r="P148" s="372"/>
    </row>
    <row r="149" spans="1:16">
      <c r="A149" s="372"/>
      <c r="B149" s="64"/>
      <c r="C149" s="372"/>
      <c r="D149" s="372"/>
      <c r="E149" s="372"/>
      <c r="F149" s="64"/>
      <c r="G149" s="372"/>
      <c r="H149" s="372"/>
      <c r="I149" s="372"/>
      <c r="J149" s="372"/>
      <c r="K149" s="372"/>
      <c r="L149" s="372"/>
      <c r="M149" s="372"/>
      <c r="N149" s="372"/>
      <c r="O149" s="373"/>
      <c r="P149" s="372"/>
    </row>
    <row r="150" spans="1:16">
      <c r="A150" s="372"/>
      <c r="B150" s="64"/>
      <c r="C150" s="372"/>
      <c r="D150" s="372"/>
      <c r="E150" s="372"/>
      <c r="F150" s="64"/>
      <c r="G150" s="372"/>
      <c r="H150" s="372"/>
      <c r="I150" s="372"/>
      <c r="J150" s="372"/>
      <c r="K150" s="372"/>
      <c r="L150" s="372"/>
      <c r="M150" s="372"/>
      <c r="N150" s="372"/>
      <c r="O150" s="373"/>
      <c r="P150" s="372"/>
    </row>
    <row r="151" spans="1:16">
      <c r="A151" s="372"/>
      <c r="B151" s="64"/>
      <c r="C151" s="372"/>
      <c r="D151" s="372"/>
      <c r="E151" s="372"/>
      <c r="F151" s="64"/>
      <c r="G151" s="372"/>
      <c r="H151" s="372"/>
      <c r="I151" s="372"/>
      <c r="J151" s="372"/>
      <c r="K151" s="372"/>
      <c r="L151" s="372"/>
      <c r="M151" s="372"/>
      <c r="N151" s="372"/>
      <c r="O151" s="373"/>
      <c r="P151" s="372"/>
    </row>
    <row r="152" spans="1:16">
      <c r="A152" s="372"/>
      <c r="B152" s="64"/>
      <c r="C152" s="372"/>
      <c r="D152" s="372"/>
      <c r="E152" s="372"/>
      <c r="F152" s="64"/>
      <c r="G152" s="372"/>
      <c r="H152" s="372"/>
      <c r="I152" s="372"/>
      <c r="J152" s="372"/>
      <c r="K152" s="372"/>
      <c r="L152" s="372"/>
      <c r="M152" s="372"/>
      <c r="N152" s="372"/>
      <c r="O152" s="373"/>
      <c r="P152" s="372"/>
    </row>
    <row r="153" spans="1:16">
      <c r="A153" s="372"/>
      <c r="B153" s="64"/>
      <c r="C153" s="372"/>
      <c r="D153" s="372"/>
      <c r="E153" s="372"/>
      <c r="F153" s="64"/>
      <c r="G153" s="372"/>
      <c r="H153" s="372"/>
      <c r="I153" s="372"/>
      <c r="J153" s="372"/>
      <c r="K153" s="372"/>
      <c r="L153" s="372"/>
      <c r="M153" s="372"/>
      <c r="N153" s="372"/>
      <c r="O153" s="373"/>
      <c r="P153" s="372"/>
    </row>
    <row r="154" spans="1:16">
      <c r="A154" s="372"/>
      <c r="B154" s="64"/>
      <c r="C154" s="372"/>
      <c r="D154" s="372"/>
      <c r="E154" s="372"/>
      <c r="F154" s="64"/>
      <c r="G154" s="372"/>
      <c r="H154" s="372"/>
      <c r="I154" s="372"/>
      <c r="J154" s="372"/>
      <c r="K154" s="372"/>
      <c r="L154" s="372"/>
      <c r="M154" s="372"/>
      <c r="N154" s="372"/>
      <c r="O154" s="373"/>
      <c r="P154" s="372"/>
    </row>
    <row r="155" spans="1:16">
      <c r="A155" s="372"/>
      <c r="B155" s="64"/>
      <c r="C155" s="372"/>
      <c r="D155" s="372"/>
      <c r="E155" s="372"/>
      <c r="F155" s="64"/>
      <c r="G155" s="372"/>
      <c r="H155" s="372"/>
      <c r="I155" s="372"/>
      <c r="J155" s="372"/>
      <c r="K155" s="372"/>
      <c r="L155" s="372"/>
      <c r="M155" s="372"/>
      <c r="N155" s="372"/>
      <c r="O155" s="373"/>
      <c r="P155" s="372"/>
    </row>
    <row r="156" spans="1:16">
      <c r="A156" s="372"/>
      <c r="B156" s="64"/>
      <c r="C156" s="372"/>
      <c r="D156" s="372"/>
      <c r="E156" s="372"/>
      <c r="F156" s="64"/>
      <c r="G156" s="372"/>
      <c r="H156" s="372"/>
      <c r="I156" s="372"/>
      <c r="J156" s="372"/>
      <c r="K156" s="372"/>
      <c r="L156" s="372"/>
      <c r="M156" s="372"/>
      <c r="N156" s="372"/>
      <c r="O156" s="373"/>
      <c r="P156" s="372"/>
    </row>
    <row r="157" spans="1:16">
      <c r="A157" s="372"/>
      <c r="B157" s="64"/>
      <c r="C157" s="372"/>
      <c r="D157" s="372"/>
      <c r="E157" s="372"/>
      <c r="F157" s="64"/>
      <c r="G157" s="372"/>
      <c r="H157" s="372"/>
      <c r="I157" s="372"/>
      <c r="J157" s="372"/>
      <c r="K157" s="372"/>
      <c r="L157" s="372"/>
      <c r="M157" s="372"/>
      <c r="N157" s="372"/>
      <c r="O157" s="373"/>
      <c r="P157" s="372"/>
    </row>
    <row r="158" spans="1:16">
      <c r="A158" s="372"/>
      <c r="B158" s="64"/>
      <c r="C158" s="372"/>
      <c r="D158" s="372"/>
      <c r="E158" s="372"/>
      <c r="F158" s="64"/>
      <c r="G158" s="372"/>
      <c r="H158" s="372"/>
      <c r="I158" s="372"/>
      <c r="J158" s="372"/>
      <c r="K158" s="372"/>
      <c r="L158" s="372"/>
      <c r="M158" s="372"/>
      <c r="N158" s="372"/>
      <c r="O158" s="373"/>
      <c r="P158" s="372"/>
    </row>
    <row r="159" spans="1:16">
      <c r="A159" s="372"/>
      <c r="B159" s="64"/>
      <c r="C159" s="372"/>
      <c r="D159" s="372"/>
      <c r="E159" s="372"/>
      <c r="F159" s="64"/>
      <c r="G159" s="372"/>
      <c r="H159" s="372"/>
      <c r="I159" s="372"/>
      <c r="J159" s="372"/>
      <c r="K159" s="372"/>
      <c r="L159" s="372"/>
      <c r="M159" s="372"/>
      <c r="N159" s="372"/>
      <c r="O159" s="373"/>
      <c r="P159" s="372"/>
    </row>
    <row r="160" spans="1:16">
      <c r="A160" s="372"/>
      <c r="B160" s="64"/>
      <c r="C160" s="372"/>
      <c r="D160" s="372"/>
      <c r="E160" s="372"/>
      <c r="F160" s="64"/>
      <c r="G160" s="372"/>
      <c r="H160" s="372"/>
      <c r="I160" s="372"/>
      <c r="J160" s="372"/>
      <c r="K160" s="372"/>
      <c r="L160" s="372"/>
      <c r="M160" s="372"/>
      <c r="N160" s="372"/>
      <c r="O160" s="373"/>
      <c r="P160" s="372"/>
    </row>
    <row r="161" spans="1:16">
      <c r="A161" s="372"/>
      <c r="B161" s="64"/>
      <c r="C161" s="372"/>
      <c r="D161" s="372"/>
      <c r="E161" s="372"/>
      <c r="F161" s="64"/>
      <c r="G161" s="372"/>
      <c r="H161" s="372"/>
      <c r="I161" s="372"/>
      <c r="J161" s="372"/>
      <c r="K161" s="372"/>
      <c r="L161" s="372"/>
      <c r="M161" s="372"/>
      <c r="N161" s="372"/>
      <c r="O161" s="373"/>
      <c r="P161" s="372"/>
    </row>
    <row r="162" spans="1:16">
      <c r="A162" s="372"/>
      <c r="B162" s="64"/>
      <c r="C162" s="372"/>
      <c r="D162" s="372"/>
      <c r="E162" s="372"/>
      <c r="F162" s="64"/>
      <c r="G162" s="372"/>
      <c r="H162" s="372"/>
      <c r="I162" s="372"/>
      <c r="J162" s="372"/>
      <c r="K162" s="372"/>
      <c r="L162" s="372"/>
      <c r="M162" s="372"/>
      <c r="N162" s="372"/>
      <c r="O162" s="373"/>
      <c r="P162" s="372"/>
    </row>
    <row r="163" spans="1:16">
      <c r="A163" s="372"/>
      <c r="B163" s="64"/>
      <c r="C163" s="372"/>
      <c r="D163" s="372"/>
      <c r="E163" s="372"/>
      <c r="F163" s="64"/>
      <c r="G163" s="372"/>
      <c r="H163" s="372"/>
      <c r="I163" s="372"/>
      <c r="J163" s="372"/>
      <c r="K163" s="372"/>
      <c r="L163" s="372"/>
      <c r="M163" s="372"/>
      <c r="N163" s="372"/>
      <c r="O163" s="373"/>
      <c r="P163" s="372"/>
    </row>
    <row r="164" spans="1:16">
      <c r="A164" s="372"/>
      <c r="B164" s="64"/>
      <c r="C164" s="372"/>
      <c r="D164" s="372"/>
      <c r="E164" s="372"/>
      <c r="F164" s="64"/>
      <c r="G164" s="372"/>
      <c r="H164" s="372"/>
      <c r="I164" s="372"/>
      <c r="J164" s="372"/>
      <c r="K164" s="372"/>
      <c r="L164" s="372"/>
      <c r="M164" s="372"/>
      <c r="N164" s="372"/>
      <c r="O164" s="373"/>
      <c r="P164" s="372"/>
    </row>
    <row r="165" spans="1:16">
      <c r="A165" s="372"/>
      <c r="B165" s="64"/>
      <c r="C165" s="372"/>
      <c r="D165" s="372"/>
      <c r="E165" s="372"/>
      <c r="F165" s="64"/>
      <c r="G165" s="372"/>
      <c r="H165" s="372"/>
      <c r="I165" s="372"/>
      <c r="J165" s="372"/>
      <c r="K165" s="372"/>
      <c r="L165" s="372"/>
      <c r="M165" s="372"/>
      <c r="N165" s="372"/>
      <c r="O165" s="373"/>
      <c r="P165" s="372"/>
    </row>
    <row r="166" spans="1:16">
      <c r="A166" s="372"/>
      <c r="B166" s="64"/>
      <c r="C166" s="372"/>
      <c r="D166" s="372"/>
      <c r="E166" s="372"/>
      <c r="F166" s="64"/>
      <c r="G166" s="372"/>
      <c r="H166" s="372"/>
      <c r="I166" s="372"/>
      <c r="J166" s="372"/>
      <c r="K166" s="372"/>
      <c r="L166" s="372"/>
      <c r="M166" s="372"/>
      <c r="N166" s="372"/>
      <c r="O166" s="373"/>
      <c r="P166" s="372"/>
    </row>
    <row r="167" spans="1:16">
      <c r="A167" s="372"/>
      <c r="B167" s="64"/>
      <c r="C167" s="372"/>
      <c r="D167" s="372"/>
      <c r="E167" s="372"/>
      <c r="F167" s="64"/>
      <c r="G167" s="372"/>
      <c r="H167" s="372"/>
      <c r="I167" s="372"/>
      <c r="J167" s="372"/>
      <c r="K167" s="372"/>
      <c r="L167" s="372"/>
      <c r="M167" s="372"/>
      <c r="N167" s="372"/>
      <c r="O167" s="373"/>
      <c r="P167" s="372"/>
    </row>
    <row r="168" spans="1:16">
      <c r="A168" s="372"/>
      <c r="B168" s="64"/>
      <c r="C168" s="372"/>
      <c r="D168" s="372"/>
      <c r="E168" s="372"/>
      <c r="F168" s="64"/>
      <c r="G168" s="372"/>
      <c r="H168" s="372"/>
      <c r="I168" s="372"/>
      <c r="J168" s="372"/>
      <c r="K168" s="372"/>
      <c r="L168" s="372"/>
      <c r="M168" s="372"/>
      <c r="N168" s="372"/>
      <c r="O168" s="373"/>
      <c r="P168" s="372"/>
    </row>
    <row r="169" spans="1:16">
      <c r="A169" s="372"/>
      <c r="B169" s="64"/>
      <c r="C169" s="372"/>
      <c r="D169" s="372"/>
      <c r="E169" s="372"/>
      <c r="F169" s="64"/>
      <c r="G169" s="372"/>
      <c r="H169" s="372"/>
      <c r="I169" s="372"/>
      <c r="J169" s="372"/>
      <c r="K169" s="372"/>
      <c r="L169" s="372"/>
      <c r="M169" s="372"/>
      <c r="N169" s="372"/>
      <c r="O169" s="373"/>
      <c r="P169" s="372"/>
    </row>
    <row r="170" spans="1:16">
      <c r="A170" s="372"/>
      <c r="B170" s="64"/>
      <c r="C170" s="372"/>
      <c r="D170" s="372"/>
      <c r="E170" s="372"/>
      <c r="F170" s="64"/>
      <c r="G170" s="372"/>
      <c r="H170" s="372"/>
      <c r="I170" s="372"/>
      <c r="J170" s="372"/>
      <c r="K170" s="372"/>
      <c r="L170" s="372"/>
      <c r="M170" s="372"/>
      <c r="N170" s="372"/>
      <c r="O170" s="373"/>
      <c r="P170" s="372"/>
    </row>
    <row r="171" spans="1:16">
      <c r="A171" s="372"/>
      <c r="B171" s="64"/>
      <c r="C171" s="372"/>
      <c r="D171" s="372"/>
      <c r="E171" s="372"/>
      <c r="F171" s="64"/>
      <c r="G171" s="372"/>
      <c r="H171" s="372"/>
      <c r="I171" s="372"/>
      <c r="J171" s="372"/>
      <c r="K171" s="372"/>
      <c r="L171" s="372"/>
      <c r="M171" s="372"/>
      <c r="N171" s="372"/>
      <c r="O171" s="373"/>
      <c r="P171" s="372"/>
    </row>
    <row r="172" spans="1:16">
      <c r="A172" s="372"/>
      <c r="B172" s="64"/>
      <c r="C172" s="372"/>
      <c r="D172" s="372"/>
      <c r="E172" s="372"/>
      <c r="F172" s="64"/>
      <c r="G172" s="372"/>
      <c r="H172" s="372"/>
      <c r="I172" s="372"/>
      <c r="J172" s="372"/>
      <c r="K172" s="372"/>
      <c r="L172" s="372"/>
      <c r="M172" s="372"/>
      <c r="N172" s="372"/>
      <c r="O172" s="373"/>
      <c r="P172" s="372"/>
    </row>
    <row r="173" spans="1:16">
      <c r="A173" s="372"/>
      <c r="B173" s="64"/>
      <c r="C173" s="372"/>
      <c r="D173" s="372"/>
      <c r="E173" s="372"/>
      <c r="F173" s="64"/>
      <c r="G173" s="372"/>
      <c r="H173" s="372"/>
      <c r="I173" s="372"/>
      <c r="J173" s="372"/>
      <c r="K173" s="372"/>
      <c r="L173" s="372"/>
      <c r="M173" s="372"/>
      <c r="N173" s="372"/>
      <c r="O173" s="373"/>
      <c r="P173" s="372"/>
    </row>
    <row r="174" spans="1:16">
      <c r="A174" s="372"/>
      <c r="B174" s="64"/>
      <c r="C174" s="372"/>
      <c r="D174" s="372"/>
      <c r="E174" s="372"/>
      <c r="F174" s="64"/>
      <c r="G174" s="372"/>
      <c r="H174" s="372"/>
      <c r="I174" s="372"/>
      <c r="J174" s="372"/>
      <c r="K174" s="372"/>
      <c r="L174" s="372"/>
      <c r="M174" s="372"/>
      <c r="N174" s="372"/>
      <c r="O174" s="373"/>
      <c r="P174" s="372"/>
    </row>
    <row r="175" spans="1:16">
      <c r="A175" s="372"/>
      <c r="B175" s="64"/>
      <c r="C175" s="372"/>
      <c r="D175" s="372"/>
      <c r="E175" s="372"/>
      <c r="F175" s="64"/>
      <c r="G175" s="372"/>
      <c r="H175" s="372"/>
      <c r="I175" s="372"/>
      <c r="J175" s="372"/>
      <c r="K175" s="372"/>
      <c r="L175" s="372"/>
      <c r="M175" s="372"/>
      <c r="N175" s="372"/>
      <c r="O175" s="373"/>
      <c r="P175" s="372"/>
    </row>
    <row r="176" spans="1:16">
      <c r="A176" s="372"/>
      <c r="B176" s="64"/>
      <c r="C176" s="372"/>
      <c r="D176" s="372"/>
      <c r="E176" s="372"/>
      <c r="F176" s="64"/>
      <c r="G176" s="372"/>
      <c r="H176" s="372"/>
      <c r="I176" s="372"/>
      <c r="J176" s="372"/>
      <c r="K176" s="372"/>
      <c r="L176" s="372"/>
      <c r="M176" s="372"/>
      <c r="N176" s="372"/>
      <c r="O176" s="373"/>
      <c r="P176" s="372"/>
    </row>
    <row r="177" spans="1:16">
      <c r="A177" s="372"/>
      <c r="B177" s="64"/>
      <c r="C177" s="372"/>
      <c r="D177" s="372"/>
      <c r="E177" s="372"/>
      <c r="F177" s="64"/>
      <c r="G177" s="372"/>
      <c r="H177" s="372"/>
      <c r="I177" s="372"/>
      <c r="J177" s="372"/>
      <c r="K177" s="372"/>
      <c r="L177" s="372"/>
      <c r="M177" s="372"/>
      <c r="N177" s="372"/>
      <c r="O177" s="373"/>
      <c r="P177" s="372"/>
    </row>
    <row r="178" spans="1:16">
      <c r="A178" s="372"/>
      <c r="B178" s="64"/>
      <c r="C178" s="372"/>
      <c r="D178" s="372"/>
      <c r="E178" s="372"/>
      <c r="F178" s="64"/>
      <c r="G178" s="372"/>
      <c r="H178" s="372"/>
      <c r="I178" s="372"/>
      <c r="J178" s="372"/>
      <c r="K178" s="372"/>
      <c r="L178" s="372"/>
      <c r="M178" s="372"/>
      <c r="N178" s="372"/>
      <c r="O178" s="373"/>
      <c r="P178" s="372"/>
    </row>
    <row r="179" spans="1:16">
      <c r="A179" s="372"/>
      <c r="B179" s="64"/>
      <c r="C179" s="372"/>
      <c r="D179" s="372"/>
      <c r="E179" s="372"/>
      <c r="F179" s="64"/>
      <c r="G179" s="372"/>
      <c r="H179" s="372"/>
      <c r="I179" s="372"/>
      <c r="J179" s="372"/>
      <c r="K179" s="372"/>
      <c r="L179" s="372"/>
      <c r="M179" s="372"/>
      <c r="N179" s="372"/>
      <c r="O179" s="373"/>
      <c r="P179" s="372"/>
    </row>
  </sheetData>
  <dataConsolidate/>
  <mergeCells count="25">
    <mergeCell ref="A28:A32"/>
    <mergeCell ref="O28:O32"/>
    <mergeCell ref="P28:P32"/>
    <mergeCell ref="A33:A35"/>
    <mergeCell ref="C1:G1"/>
    <mergeCell ref="I1:N1"/>
    <mergeCell ref="A4:A5"/>
    <mergeCell ref="A6:A8"/>
    <mergeCell ref="A9:A13"/>
    <mergeCell ref="W17:AB17"/>
    <mergeCell ref="A21:A24"/>
    <mergeCell ref="R24:S24"/>
    <mergeCell ref="A26:A27"/>
    <mergeCell ref="O26:O27"/>
    <mergeCell ref="P26:P27"/>
    <mergeCell ref="A15:A20"/>
    <mergeCell ref="AD35:AF35"/>
    <mergeCell ref="A55:A56"/>
    <mergeCell ref="A39:A40"/>
    <mergeCell ref="A41:A43"/>
    <mergeCell ref="A45:A48"/>
    <mergeCell ref="A49:A50"/>
    <mergeCell ref="A51:A52"/>
    <mergeCell ref="A53:A54"/>
    <mergeCell ref="A36:A37"/>
  </mergeCells>
  <conditionalFormatting sqref="K3:K56">
    <cfRule type="expression" dxfId="5" priority="2">
      <formula>(K3&lt;E3)</formula>
    </cfRule>
  </conditionalFormatting>
  <conditionalFormatting sqref="X19:AC30">
    <cfRule type="cellIs" dxfId="4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9"/>
  <sheetViews>
    <sheetView zoomScale="80" zoomScaleNormal="80" workbookViewId="0">
      <selection activeCell="V20" sqref="V20"/>
    </sheetView>
  </sheetViews>
  <sheetFormatPr defaultColWidth="9" defaultRowHeight="13"/>
  <cols>
    <col min="1" max="1" width="13.453125" style="5" customWidth="1"/>
    <col min="2" max="2" width="22.7265625" style="63" customWidth="1"/>
    <col min="3" max="3" width="26.7265625" style="59" customWidth="1"/>
    <col min="4" max="4" width="16.81640625" style="59" customWidth="1"/>
    <col min="5" max="5" width="16.7265625" style="62" customWidth="1"/>
    <col min="6" max="6" width="23.7265625" style="61" customWidth="1"/>
    <col min="7" max="8" width="16.1796875" style="59" customWidth="1"/>
    <col min="9" max="9" width="28.81640625" style="59" customWidth="1"/>
    <col min="10" max="10" width="17.7265625" style="59" customWidth="1"/>
    <col min="11" max="11" width="16.1796875" style="59" customWidth="1"/>
    <col min="12" max="12" width="17.7265625" style="59" customWidth="1"/>
    <col min="13" max="13" width="23.26953125" style="59" customWidth="1"/>
    <col min="14" max="14" width="17.54296875" style="62" customWidth="1"/>
    <col min="15" max="15" width="26.54296875" style="10" customWidth="1"/>
    <col min="16" max="16" width="35.1796875" style="59" customWidth="1"/>
    <col min="17" max="17" width="23" style="58" customWidth="1"/>
    <col min="18" max="18" width="22.81640625" style="5" customWidth="1"/>
    <col min="19" max="19" width="23.7265625" style="5" customWidth="1"/>
    <col min="20" max="20" width="21.54296875" style="5" customWidth="1"/>
    <col min="21" max="21" width="9" style="5"/>
    <col min="22" max="22" width="14.7265625" style="5" customWidth="1"/>
    <col min="23" max="23" width="19.1796875" style="5" customWidth="1"/>
    <col min="24" max="24" width="10.453125" style="5" customWidth="1"/>
    <col min="25" max="27" width="9" style="5"/>
    <col min="28" max="28" width="12.54296875" style="5" customWidth="1"/>
    <col min="29" max="29" width="16.54296875" style="5" customWidth="1"/>
    <col min="30" max="30" width="24.453125" style="5" customWidth="1"/>
    <col min="31" max="31" width="21.1796875" style="5" customWidth="1"/>
    <col min="32" max="16384" width="9" style="5"/>
  </cols>
  <sheetData>
    <row r="1" spans="1:17" ht="14.25" customHeight="1">
      <c r="A1" s="338"/>
      <c r="B1" s="199"/>
      <c r="C1" s="428" t="s">
        <v>464</v>
      </c>
      <c r="D1" s="429"/>
      <c r="E1" s="429"/>
      <c r="F1" s="429"/>
      <c r="G1" s="430"/>
      <c r="H1" s="370"/>
      <c r="I1" s="426" t="s">
        <v>463</v>
      </c>
      <c r="J1" s="427"/>
      <c r="K1" s="427"/>
      <c r="L1" s="427"/>
      <c r="M1" s="427"/>
      <c r="N1" s="492"/>
      <c r="O1" s="7"/>
      <c r="P1" s="7"/>
    </row>
    <row r="2" spans="1:17" ht="13.5" thickBot="1">
      <c r="A2" s="338" t="s">
        <v>462</v>
      </c>
      <c r="B2" s="197" t="s">
        <v>461</v>
      </c>
      <c r="C2" s="196" t="s">
        <v>460</v>
      </c>
      <c r="D2" s="195" t="s">
        <v>34</v>
      </c>
      <c r="E2" s="195" t="s">
        <v>33</v>
      </c>
      <c r="F2" s="195" t="s">
        <v>459</v>
      </c>
      <c r="G2" s="194" t="s">
        <v>456</v>
      </c>
      <c r="H2" s="270" t="s">
        <v>472</v>
      </c>
      <c r="I2" s="193" t="s">
        <v>458</v>
      </c>
      <c r="J2" s="193" t="s">
        <v>34</v>
      </c>
      <c r="K2" s="193" t="s">
        <v>33</v>
      </c>
      <c r="L2" s="192" t="s">
        <v>457</v>
      </c>
      <c r="M2" s="191" t="s">
        <v>456</v>
      </c>
      <c r="N2" s="258" t="s">
        <v>471</v>
      </c>
      <c r="O2" s="373"/>
      <c r="P2" s="372"/>
    </row>
    <row r="3" spans="1:17" ht="13.5" thickBot="1">
      <c r="A3" s="163" t="s">
        <v>450</v>
      </c>
      <c r="B3" s="186" t="s">
        <v>449</v>
      </c>
      <c r="C3" s="185" t="s">
        <v>448</v>
      </c>
      <c r="D3" s="184">
        <v>386.9</v>
      </c>
      <c r="E3" s="184">
        <v>200</v>
      </c>
      <c r="F3" s="184">
        <v>131.95400000000001</v>
      </c>
      <c r="G3" s="183">
        <f t="shared" ref="G3:G13" si="0">E3-F3</f>
        <v>68.045999999999992</v>
      </c>
      <c r="H3" s="184">
        <f t="shared" ref="H3:H13" si="1">F3/E3*100</f>
        <v>65.977000000000004</v>
      </c>
      <c r="I3" s="182" t="s">
        <v>447</v>
      </c>
      <c r="J3" s="182">
        <v>598.85</v>
      </c>
      <c r="K3" s="182">
        <v>150</v>
      </c>
      <c r="L3" s="181">
        <f t="shared" ref="L3:L13" si="2">F3</f>
        <v>131.95400000000001</v>
      </c>
      <c r="M3" s="257">
        <f t="shared" ref="M3:M13" si="3">K3-L3</f>
        <v>18.045999999999992</v>
      </c>
      <c r="N3" s="181" t="str">
        <f t="shared" ref="N3:N9" si="4">IF(M3&gt;=0,"No","Yes")</f>
        <v>No</v>
      </c>
      <c r="O3" s="373"/>
      <c r="P3" s="373"/>
    </row>
    <row r="4" spans="1:17" ht="13.5" thickBot="1">
      <c r="A4" s="431" t="s">
        <v>44</v>
      </c>
      <c r="B4" s="180" t="s">
        <v>3</v>
      </c>
      <c r="C4" s="179" t="s">
        <v>44</v>
      </c>
      <c r="D4" s="178">
        <v>424.31</v>
      </c>
      <c r="E4" s="178">
        <v>200</v>
      </c>
      <c r="F4" s="178">
        <v>79.758499999999998</v>
      </c>
      <c r="G4" s="177">
        <f t="shared" si="0"/>
        <v>120.2415</v>
      </c>
      <c r="H4" s="85">
        <f t="shared" si="1"/>
        <v>39.879249999999999</v>
      </c>
      <c r="I4" s="176" t="s">
        <v>446</v>
      </c>
      <c r="J4" s="176">
        <v>561.44000000000005</v>
      </c>
      <c r="K4" s="176">
        <v>150</v>
      </c>
      <c r="L4" s="175">
        <f t="shared" si="2"/>
        <v>79.758499999999998</v>
      </c>
      <c r="M4" s="174">
        <f t="shared" si="3"/>
        <v>70.241500000000002</v>
      </c>
      <c r="N4" s="182" t="str">
        <f t="shared" si="4"/>
        <v>No</v>
      </c>
      <c r="O4" s="373"/>
      <c r="P4" s="373"/>
    </row>
    <row r="5" spans="1:17" ht="14.25" customHeight="1" thickBot="1">
      <c r="A5" s="425"/>
      <c r="B5" s="63" t="s">
        <v>25</v>
      </c>
      <c r="C5" s="117" t="s">
        <v>65</v>
      </c>
      <c r="D5" s="95">
        <v>645.40499999999997</v>
      </c>
      <c r="E5" s="95">
        <v>150</v>
      </c>
      <c r="F5" s="94">
        <v>101.52370000000001</v>
      </c>
      <c r="G5" s="94">
        <f t="shared" si="0"/>
        <v>48.476299999999995</v>
      </c>
      <c r="H5" s="73">
        <f t="shared" si="1"/>
        <v>67.68246666666667</v>
      </c>
      <c r="I5" s="93" t="s">
        <v>438</v>
      </c>
      <c r="J5" s="93">
        <v>691.82</v>
      </c>
      <c r="K5" s="93">
        <v>150</v>
      </c>
      <c r="L5" s="92">
        <f t="shared" si="2"/>
        <v>101.52370000000001</v>
      </c>
      <c r="M5" s="91">
        <f t="shared" si="3"/>
        <v>48.476299999999995</v>
      </c>
      <c r="N5" s="182" t="str">
        <f t="shared" si="4"/>
        <v>No</v>
      </c>
      <c r="O5" s="374" t="s">
        <v>452</v>
      </c>
      <c r="P5" s="374" t="s">
        <v>470</v>
      </c>
    </row>
    <row r="6" spans="1:17" ht="13.5" thickBot="1">
      <c r="A6" s="423" t="s">
        <v>443</v>
      </c>
      <c r="B6" s="87" t="s">
        <v>442</v>
      </c>
      <c r="C6" s="86" t="s">
        <v>399</v>
      </c>
      <c r="D6" s="85">
        <v>774.56</v>
      </c>
      <c r="E6" s="85">
        <v>750</v>
      </c>
      <c r="F6" s="85">
        <v>593.39</v>
      </c>
      <c r="G6" s="84">
        <f t="shared" si="0"/>
        <v>156.61000000000001</v>
      </c>
      <c r="H6" s="85">
        <f t="shared" si="1"/>
        <v>79.118666666666655</v>
      </c>
      <c r="I6" s="83" t="s">
        <v>441</v>
      </c>
      <c r="J6" s="83">
        <v>778.62</v>
      </c>
      <c r="K6" s="83">
        <v>750</v>
      </c>
      <c r="L6" s="82">
        <f t="shared" si="2"/>
        <v>593.39</v>
      </c>
      <c r="M6" s="101">
        <f t="shared" si="3"/>
        <v>156.61000000000001</v>
      </c>
      <c r="N6" s="182" t="str">
        <f t="shared" si="4"/>
        <v>No</v>
      </c>
      <c r="O6" s="222"/>
      <c r="P6" s="221"/>
    </row>
    <row r="7" spans="1:17" ht="14.25" customHeight="1" thickBot="1">
      <c r="A7" s="425"/>
      <c r="B7" s="97" t="s">
        <v>4</v>
      </c>
      <c r="C7" s="96" t="s">
        <v>45</v>
      </c>
      <c r="D7" s="110">
        <v>221.095</v>
      </c>
      <c r="E7" s="110">
        <v>250</v>
      </c>
      <c r="F7" s="110">
        <v>165.54</v>
      </c>
      <c r="G7" s="109">
        <f t="shared" si="0"/>
        <v>84.460000000000008</v>
      </c>
      <c r="H7" s="94">
        <f t="shared" si="1"/>
        <v>66.215999999999994</v>
      </c>
      <c r="I7" s="108" t="s">
        <v>440</v>
      </c>
      <c r="J7" s="108">
        <v>904.18</v>
      </c>
      <c r="K7" s="108">
        <v>150</v>
      </c>
      <c r="L7" s="107">
        <f t="shared" si="2"/>
        <v>165.54</v>
      </c>
      <c r="M7" s="254">
        <f t="shared" si="3"/>
        <v>-15.539999999999992</v>
      </c>
      <c r="N7" s="269" t="str">
        <f t="shared" si="4"/>
        <v>Yes</v>
      </c>
      <c r="O7" s="268" t="s">
        <v>352</v>
      </c>
      <c r="P7" s="250" t="s">
        <v>352</v>
      </c>
    </row>
    <row r="8" spans="1:17" ht="14.25" customHeight="1" thickBot="1">
      <c r="A8" s="425"/>
      <c r="B8" s="97" t="s">
        <v>25</v>
      </c>
      <c r="C8" s="96" t="s">
        <v>65</v>
      </c>
      <c r="D8" s="95">
        <v>645.40499999999997</v>
      </c>
      <c r="E8" s="95">
        <v>150</v>
      </c>
      <c r="F8" s="95">
        <v>101.52370000000001</v>
      </c>
      <c r="G8" s="94">
        <f t="shared" si="0"/>
        <v>48.476299999999995</v>
      </c>
      <c r="H8" s="73">
        <f t="shared" si="1"/>
        <v>67.68246666666667</v>
      </c>
      <c r="I8" s="93" t="s">
        <v>438</v>
      </c>
      <c r="J8" s="93">
        <v>691.82</v>
      </c>
      <c r="K8" s="93">
        <v>150</v>
      </c>
      <c r="L8" s="92">
        <f t="shared" si="2"/>
        <v>101.52370000000001</v>
      </c>
      <c r="M8" s="91">
        <f t="shared" si="3"/>
        <v>48.476299999999995</v>
      </c>
      <c r="N8" s="182" t="str">
        <f t="shared" si="4"/>
        <v>No</v>
      </c>
      <c r="O8" s="267"/>
      <c r="P8" s="250"/>
    </row>
    <row r="9" spans="1:17" ht="13.5" thickBot="1">
      <c r="A9" s="423" t="s">
        <v>46</v>
      </c>
      <c r="B9" s="87" t="s">
        <v>5</v>
      </c>
      <c r="C9" s="86" t="s">
        <v>46</v>
      </c>
      <c r="D9" s="85">
        <v>87.444999999999993</v>
      </c>
      <c r="E9" s="85">
        <v>600</v>
      </c>
      <c r="F9" s="85">
        <v>330.03719999999998</v>
      </c>
      <c r="G9" s="84">
        <f t="shared" si="0"/>
        <v>269.96280000000002</v>
      </c>
      <c r="H9" s="84">
        <f t="shared" si="1"/>
        <v>55.006199999999993</v>
      </c>
      <c r="I9" s="83" t="s">
        <v>437</v>
      </c>
      <c r="J9" s="83">
        <v>243.73500000000001</v>
      </c>
      <c r="K9" s="83">
        <v>500</v>
      </c>
      <c r="L9" s="82">
        <f t="shared" si="2"/>
        <v>330.03719999999998</v>
      </c>
      <c r="M9" s="101">
        <f t="shared" si="3"/>
        <v>169.96280000000002</v>
      </c>
      <c r="N9" s="181" t="str">
        <f t="shared" si="4"/>
        <v>No</v>
      </c>
      <c r="O9" s="244"/>
      <c r="P9" s="244"/>
      <c r="Q9" s="259"/>
    </row>
    <row r="10" spans="1:17" ht="14.25" customHeight="1" thickBot="1">
      <c r="A10" s="425"/>
      <c r="B10" s="97" t="s">
        <v>7</v>
      </c>
      <c r="C10" s="96" t="s">
        <v>48</v>
      </c>
      <c r="D10" s="110">
        <v>457.755</v>
      </c>
      <c r="E10" s="110">
        <v>400</v>
      </c>
      <c r="F10" s="110">
        <v>200.11</v>
      </c>
      <c r="G10" s="109">
        <f t="shared" si="0"/>
        <v>199.89</v>
      </c>
      <c r="H10" s="95">
        <f t="shared" si="1"/>
        <v>50.027500000000003</v>
      </c>
      <c r="I10" s="108" t="s">
        <v>436</v>
      </c>
      <c r="J10" s="108">
        <v>614.06500000000005</v>
      </c>
      <c r="K10" s="108">
        <v>300</v>
      </c>
      <c r="L10" s="107">
        <f t="shared" si="2"/>
        <v>200.11</v>
      </c>
      <c r="M10" s="214">
        <f t="shared" si="3"/>
        <v>99.889999999999986</v>
      </c>
      <c r="N10" s="266" t="s">
        <v>469</v>
      </c>
      <c r="O10" s="373"/>
      <c r="P10" s="373"/>
      <c r="Q10" s="259"/>
    </row>
    <row r="11" spans="1:17" ht="14.25" customHeight="1" thickBot="1">
      <c r="A11" s="425"/>
      <c r="B11" s="97" t="s">
        <v>8</v>
      </c>
      <c r="C11" s="96" t="s">
        <v>74</v>
      </c>
      <c r="D11" s="110">
        <v>632.29</v>
      </c>
      <c r="E11" s="110">
        <v>600</v>
      </c>
      <c r="F11" s="110">
        <v>416.14780000000002</v>
      </c>
      <c r="G11" s="109">
        <f t="shared" si="0"/>
        <v>183.85219999999998</v>
      </c>
      <c r="H11" s="94">
        <f t="shared" si="1"/>
        <v>69.35796666666667</v>
      </c>
      <c r="I11" s="108" t="s">
        <v>435</v>
      </c>
      <c r="J11" s="108">
        <v>692.19500000000005</v>
      </c>
      <c r="K11" s="108">
        <v>600</v>
      </c>
      <c r="L11" s="107">
        <f t="shared" si="2"/>
        <v>416.14780000000002</v>
      </c>
      <c r="M11" s="208">
        <f t="shared" si="3"/>
        <v>183.85219999999998</v>
      </c>
      <c r="N11" s="181" t="str">
        <f>IF(M11&gt;=0,"No","Yes")</f>
        <v>No</v>
      </c>
      <c r="O11" s="373"/>
      <c r="P11" s="373"/>
      <c r="Q11" s="259"/>
    </row>
    <row r="12" spans="1:17" ht="14.25" customHeight="1" thickBot="1">
      <c r="A12" s="425"/>
      <c r="B12" s="97" t="s">
        <v>12</v>
      </c>
      <c r="C12" s="96" t="s">
        <v>52</v>
      </c>
      <c r="D12" s="110">
        <v>428.91</v>
      </c>
      <c r="E12" s="110">
        <v>400</v>
      </c>
      <c r="F12" s="110">
        <v>320.77999999999997</v>
      </c>
      <c r="G12" s="109">
        <f t="shared" si="0"/>
        <v>79.220000000000027</v>
      </c>
      <c r="H12" s="94">
        <f t="shared" si="1"/>
        <v>80.194999999999993</v>
      </c>
      <c r="I12" s="108" t="s">
        <v>429</v>
      </c>
      <c r="J12" s="108">
        <v>440.09</v>
      </c>
      <c r="K12" s="108">
        <v>400</v>
      </c>
      <c r="L12" s="107">
        <f t="shared" si="2"/>
        <v>320.77999999999997</v>
      </c>
      <c r="M12" s="208">
        <f t="shared" si="3"/>
        <v>79.220000000000027</v>
      </c>
      <c r="N12" s="181" t="str">
        <f>IF(M12&gt;=0,"No","Yes")</f>
        <v>No</v>
      </c>
      <c r="O12" s="373"/>
      <c r="P12" s="373"/>
      <c r="Q12" s="259"/>
    </row>
    <row r="13" spans="1:17" ht="14.25" customHeight="1" thickBot="1">
      <c r="A13" s="425"/>
      <c r="B13" s="97" t="s">
        <v>404</v>
      </c>
      <c r="C13" s="96" t="s">
        <v>63</v>
      </c>
      <c r="D13" s="95">
        <v>530.30999999999995</v>
      </c>
      <c r="E13" s="95">
        <v>200</v>
      </c>
      <c r="F13" s="95">
        <v>22.35</v>
      </c>
      <c r="G13" s="94">
        <f t="shared" si="0"/>
        <v>177.65</v>
      </c>
      <c r="H13" s="73">
        <f t="shared" si="1"/>
        <v>11.175000000000001</v>
      </c>
      <c r="I13" s="93" t="s">
        <v>427</v>
      </c>
      <c r="J13" s="93">
        <v>541.49</v>
      </c>
      <c r="K13" s="93">
        <v>150</v>
      </c>
      <c r="L13" s="92">
        <f t="shared" si="2"/>
        <v>22.35</v>
      </c>
      <c r="M13" s="208">
        <f t="shared" si="3"/>
        <v>127.65</v>
      </c>
      <c r="N13" s="181" t="str">
        <f>IF(M13&gt;=0,"No","Yes")</f>
        <v>No</v>
      </c>
      <c r="O13" s="373"/>
      <c r="P13" s="373"/>
      <c r="Q13" s="259"/>
    </row>
    <row r="14" spans="1:17" ht="13.5" thickBot="1">
      <c r="A14" s="369" t="s">
        <v>435</v>
      </c>
      <c r="B14" s="87" t="s">
        <v>352</v>
      </c>
      <c r="C14" s="162"/>
      <c r="D14" s="85"/>
      <c r="E14" s="85"/>
      <c r="F14" s="85"/>
      <c r="G14" s="84"/>
      <c r="H14" s="184"/>
      <c r="I14" s="83"/>
      <c r="J14" s="83"/>
      <c r="K14" s="83"/>
      <c r="L14" s="82"/>
      <c r="M14" s="101"/>
      <c r="N14" s="82"/>
      <c r="O14" s="373"/>
      <c r="P14" s="373"/>
      <c r="Q14" s="259"/>
    </row>
    <row r="15" spans="1:17" ht="13.5" thickBot="1">
      <c r="A15" s="423" t="s">
        <v>49</v>
      </c>
      <c r="B15" s="87" t="s">
        <v>434</v>
      </c>
      <c r="C15" s="86" t="s">
        <v>47</v>
      </c>
      <c r="D15" s="85">
        <v>341.36500000000001</v>
      </c>
      <c r="E15" s="85">
        <v>600</v>
      </c>
      <c r="F15" s="85">
        <v>414.50749999999999</v>
      </c>
      <c r="G15" s="84">
        <f t="shared" ref="G15:G24" si="5">E15-F15</f>
        <v>185.49250000000001</v>
      </c>
      <c r="H15" s="85">
        <f t="shared" ref="H15:H24" si="6">F15/E15*100</f>
        <v>69.084583333333327</v>
      </c>
      <c r="I15" s="83" t="s">
        <v>433</v>
      </c>
      <c r="J15" s="83">
        <v>527.53499999999997</v>
      </c>
      <c r="K15" s="83">
        <v>600</v>
      </c>
      <c r="L15" s="82">
        <f t="shared" ref="L15:L24" si="7">F15</f>
        <v>414.50749999999999</v>
      </c>
      <c r="M15" s="205">
        <f t="shared" ref="M15:M24" si="8">K15-L15</f>
        <v>185.49250000000001</v>
      </c>
      <c r="N15" s="82" t="str">
        <f t="shared" ref="N15:N24" si="9">IF(M15&gt;=0,"No","Yes")</f>
        <v>No</v>
      </c>
      <c r="O15" s="373"/>
      <c r="P15" s="373"/>
      <c r="Q15" s="259"/>
    </row>
    <row r="16" spans="1:17" ht="14.25" customHeight="1" thickBot="1">
      <c r="A16" s="425"/>
      <c r="B16" s="97" t="s">
        <v>9</v>
      </c>
      <c r="C16" s="96" t="s">
        <v>432</v>
      </c>
      <c r="D16" s="110">
        <v>72.555000000000007</v>
      </c>
      <c r="E16" s="110">
        <v>300</v>
      </c>
      <c r="F16" s="110">
        <v>249.06020000000001</v>
      </c>
      <c r="G16" s="109">
        <f t="shared" si="5"/>
        <v>50.939799999999991</v>
      </c>
      <c r="H16" s="94">
        <f t="shared" si="6"/>
        <v>83.020066666666665</v>
      </c>
      <c r="I16" s="108" t="s">
        <v>431</v>
      </c>
      <c r="J16" s="108">
        <v>258.625</v>
      </c>
      <c r="K16" s="108">
        <v>250</v>
      </c>
      <c r="L16" s="107">
        <f t="shared" si="7"/>
        <v>249.06020000000001</v>
      </c>
      <c r="M16" s="102">
        <f t="shared" si="8"/>
        <v>0.93979999999999109</v>
      </c>
      <c r="N16" s="82" t="str">
        <f t="shared" si="9"/>
        <v>No</v>
      </c>
      <c r="O16" s="373"/>
      <c r="P16" s="373"/>
      <c r="Q16" s="259"/>
    </row>
    <row r="17" spans="1:34" ht="14.25" customHeight="1" thickBot="1">
      <c r="A17" s="425"/>
      <c r="B17" s="97" t="s">
        <v>10</v>
      </c>
      <c r="C17" s="96" t="s">
        <v>393</v>
      </c>
      <c r="D17" s="110">
        <v>894.93</v>
      </c>
      <c r="E17" s="110">
        <v>300</v>
      </c>
      <c r="F17" s="110">
        <v>185.4342</v>
      </c>
      <c r="G17" s="109">
        <f t="shared" si="5"/>
        <v>114.5658</v>
      </c>
      <c r="H17" s="94">
        <f t="shared" si="6"/>
        <v>61.811400000000006</v>
      </c>
      <c r="I17" s="108" t="s">
        <v>392</v>
      </c>
      <c r="J17" s="108">
        <v>975.03499999999997</v>
      </c>
      <c r="K17" s="108">
        <v>300</v>
      </c>
      <c r="L17" s="107">
        <f t="shared" si="7"/>
        <v>185.4342</v>
      </c>
      <c r="M17" s="102">
        <f t="shared" si="8"/>
        <v>114.5658</v>
      </c>
      <c r="N17" s="82" t="str">
        <f t="shared" si="9"/>
        <v>No</v>
      </c>
      <c r="O17" s="373"/>
      <c r="P17" s="373"/>
      <c r="Q17" s="259"/>
      <c r="W17" s="459" t="s">
        <v>504</v>
      </c>
      <c r="X17" s="460"/>
      <c r="Y17" s="460"/>
      <c r="Z17" s="460"/>
      <c r="AA17" s="460"/>
      <c r="AB17" s="461"/>
      <c r="AC17" s="167"/>
    </row>
    <row r="18" spans="1:34" ht="14.25" customHeight="1" thickBot="1">
      <c r="A18" s="425"/>
      <c r="B18" s="97" t="s">
        <v>11</v>
      </c>
      <c r="C18" s="96" t="s">
        <v>385</v>
      </c>
      <c r="D18" s="110">
        <v>839.23</v>
      </c>
      <c r="E18" s="110">
        <v>300</v>
      </c>
      <c r="F18" s="110">
        <v>213.84829999999999</v>
      </c>
      <c r="G18" s="109">
        <f t="shared" si="5"/>
        <v>86.151700000000005</v>
      </c>
      <c r="H18" s="94">
        <f t="shared" si="6"/>
        <v>71.28276666666666</v>
      </c>
      <c r="I18" s="108" t="s">
        <v>430</v>
      </c>
      <c r="J18" s="108">
        <v>1025.3</v>
      </c>
      <c r="K18" s="108">
        <v>300</v>
      </c>
      <c r="L18" s="107">
        <f t="shared" si="7"/>
        <v>213.84829999999999</v>
      </c>
      <c r="M18" s="208">
        <f t="shared" si="8"/>
        <v>86.151700000000005</v>
      </c>
      <c r="N18" s="82" t="str">
        <f t="shared" si="9"/>
        <v>No</v>
      </c>
      <c r="O18" s="373"/>
      <c r="P18" s="373"/>
      <c r="Q18" s="259"/>
      <c r="W18" s="362" t="s">
        <v>492</v>
      </c>
      <c r="X18" s="344" t="s">
        <v>494</v>
      </c>
      <c r="Y18" s="344" t="s">
        <v>495</v>
      </c>
      <c r="Z18" s="344" t="s">
        <v>498</v>
      </c>
      <c r="AA18" s="345" t="s">
        <v>496</v>
      </c>
      <c r="AB18" s="346" t="s">
        <v>497</v>
      </c>
      <c r="AC18" s="354" t="s">
        <v>426</v>
      </c>
    </row>
    <row r="19" spans="1:34" ht="14.25" customHeight="1" thickBot="1">
      <c r="A19" s="425"/>
      <c r="B19" s="97" t="s">
        <v>12</v>
      </c>
      <c r="C19" s="96" t="s">
        <v>52</v>
      </c>
      <c r="D19" s="110">
        <v>428.91</v>
      </c>
      <c r="E19" s="110">
        <v>400</v>
      </c>
      <c r="F19" s="110">
        <v>320.7817</v>
      </c>
      <c r="G19" s="109">
        <f t="shared" si="5"/>
        <v>79.218299999999999</v>
      </c>
      <c r="H19" s="94">
        <f t="shared" si="6"/>
        <v>80.195425</v>
      </c>
      <c r="I19" s="108" t="s">
        <v>429</v>
      </c>
      <c r="J19" s="108">
        <v>440.09</v>
      </c>
      <c r="K19" s="108">
        <v>400</v>
      </c>
      <c r="L19" s="107">
        <f t="shared" si="7"/>
        <v>320.7817</v>
      </c>
      <c r="M19" s="102">
        <f t="shared" si="8"/>
        <v>79.218299999999999</v>
      </c>
      <c r="N19" s="82" t="str">
        <f t="shared" si="9"/>
        <v>No</v>
      </c>
      <c r="O19" s="373"/>
      <c r="P19" s="373"/>
      <c r="Q19" s="259"/>
      <c r="W19" s="60" t="s">
        <v>84</v>
      </c>
      <c r="X19" s="348">
        <v>0</v>
      </c>
      <c r="Y19" s="348">
        <v>0</v>
      </c>
      <c r="Z19" s="363">
        <v>0</v>
      </c>
      <c r="AA19" s="363">
        <v>0</v>
      </c>
      <c r="AB19" s="347">
        <v>0</v>
      </c>
      <c r="AC19" s="356">
        <f>SUM(X19:AB19)</f>
        <v>0</v>
      </c>
    </row>
    <row r="20" spans="1:34" ht="14.25" customHeight="1" thickBot="1">
      <c r="A20" s="425"/>
      <c r="B20" s="97" t="s">
        <v>428</v>
      </c>
      <c r="C20" s="96" t="s">
        <v>420</v>
      </c>
      <c r="D20" s="95">
        <v>530.30999999999995</v>
      </c>
      <c r="E20" s="95">
        <v>200</v>
      </c>
      <c r="F20" s="95">
        <v>22.35</v>
      </c>
      <c r="G20" s="94">
        <f t="shared" si="5"/>
        <v>177.65</v>
      </c>
      <c r="H20" s="73">
        <f t="shared" si="6"/>
        <v>11.175000000000001</v>
      </c>
      <c r="I20" s="93" t="s">
        <v>427</v>
      </c>
      <c r="J20" s="93">
        <v>541.49</v>
      </c>
      <c r="K20" s="93">
        <v>150</v>
      </c>
      <c r="L20" s="92">
        <f t="shared" si="7"/>
        <v>22.35</v>
      </c>
      <c r="M20" s="91">
        <f t="shared" si="8"/>
        <v>127.65</v>
      </c>
      <c r="N20" s="82" t="str">
        <f t="shared" si="9"/>
        <v>No</v>
      </c>
      <c r="O20" s="373"/>
      <c r="P20" s="373"/>
      <c r="Q20" s="259"/>
      <c r="W20" s="60" t="s">
        <v>85</v>
      </c>
      <c r="X20" s="348">
        <v>0</v>
      </c>
      <c r="Y20" s="348">
        <v>0</v>
      </c>
      <c r="Z20" s="348">
        <v>0</v>
      </c>
      <c r="AA20" s="348">
        <v>0</v>
      </c>
      <c r="AB20" s="347">
        <v>0</v>
      </c>
      <c r="AC20" s="60">
        <f t="shared" ref="AC20:AC30" si="10">SUM(X20:AB20)</f>
        <v>0</v>
      </c>
    </row>
    <row r="21" spans="1:34" ht="13.5" thickBot="1">
      <c r="A21" s="423" t="s">
        <v>422</v>
      </c>
      <c r="B21" s="87" t="s">
        <v>7</v>
      </c>
      <c r="C21" s="86" t="s">
        <v>48</v>
      </c>
      <c r="D21" s="85">
        <v>457.755</v>
      </c>
      <c r="E21" s="85">
        <v>400</v>
      </c>
      <c r="F21" s="85">
        <v>200.1122</v>
      </c>
      <c r="G21" s="84">
        <f t="shared" si="5"/>
        <v>199.8878</v>
      </c>
      <c r="H21" s="85">
        <f t="shared" si="6"/>
        <v>50.02805</v>
      </c>
      <c r="I21" s="83" t="s">
        <v>425</v>
      </c>
      <c r="J21" s="83">
        <v>733.18499999999995</v>
      </c>
      <c r="K21" s="83">
        <v>300</v>
      </c>
      <c r="L21" s="82">
        <f t="shared" si="7"/>
        <v>200.1122</v>
      </c>
      <c r="M21" s="81">
        <f t="shared" si="8"/>
        <v>99.887799999999999</v>
      </c>
      <c r="N21" s="202" t="str">
        <f t="shared" si="9"/>
        <v>No</v>
      </c>
      <c r="O21" s="373"/>
      <c r="P21" s="373"/>
      <c r="Q21" s="259"/>
      <c r="W21" s="60" t="s">
        <v>86</v>
      </c>
      <c r="X21" s="348">
        <v>0</v>
      </c>
      <c r="Y21" s="348">
        <v>0</v>
      </c>
      <c r="Z21" s="348">
        <v>0</v>
      </c>
      <c r="AA21" s="348">
        <v>0</v>
      </c>
      <c r="AB21" s="347">
        <v>0</v>
      </c>
      <c r="AC21" s="60">
        <f t="shared" si="10"/>
        <v>0</v>
      </c>
      <c r="AE21" s="371" t="s">
        <v>501</v>
      </c>
      <c r="AF21" s="371" t="s">
        <v>502</v>
      </c>
      <c r="AG21" s="361" t="s">
        <v>500</v>
      </c>
    </row>
    <row r="22" spans="1:34" ht="14.25" customHeight="1" thickBot="1">
      <c r="A22" s="425"/>
      <c r="B22" s="97" t="s">
        <v>424</v>
      </c>
      <c r="C22" s="96" t="s">
        <v>74</v>
      </c>
      <c r="D22" s="110">
        <v>632.29</v>
      </c>
      <c r="E22" s="110">
        <v>600</v>
      </c>
      <c r="F22" s="110">
        <v>416.14780000000002</v>
      </c>
      <c r="G22" s="109">
        <f t="shared" si="5"/>
        <v>183.85219999999998</v>
      </c>
      <c r="H22" s="94">
        <f t="shared" si="6"/>
        <v>69.35796666666667</v>
      </c>
      <c r="I22" s="108" t="s">
        <v>362</v>
      </c>
      <c r="J22" s="108">
        <v>692.19500000000005</v>
      </c>
      <c r="K22" s="108">
        <v>600</v>
      </c>
      <c r="L22" s="107">
        <f t="shared" si="7"/>
        <v>416.14780000000002</v>
      </c>
      <c r="M22" s="102">
        <f t="shared" si="8"/>
        <v>183.85219999999998</v>
      </c>
      <c r="N22" s="82" t="str">
        <f t="shared" si="9"/>
        <v>No</v>
      </c>
      <c r="O22" s="373"/>
      <c r="P22" s="373"/>
      <c r="Q22" s="259"/>
      <c r="W22" s="60" t="s">
        <v>87</v>
      </c>
      <c r="X22" s="348">
        <v>0</v>
      </c>
      <c r="Y22" s="348">
        <v>0</v>
      </c>
      <c r="Z22" s="348">
        <v>0</v>
      </c>
      <c r="AA22" s="348">
        <v>0</v>
      </c>
      <c r="AB22" s="347">
        <v>0</v>
      </c>
      <c r="AC22" s="60">
        <f t="shared" si="10"/>
        <v>0</v>
      </c>
      <c r="AE22" s="61" t="s">
        <v>494</v>
      </c>
      <c r="AF22" s="61">
        <v>100</v>
      </c>
      <c r="AG22" s="62">
        <v>15</v>
      </c>
    </row>
    <row r="23" spans="1:34" ht="14.25" customHeight="1" thickBot="1">
      <c r="A23" s="425"/>
      <c r="B23" s="97" t="s">
        <v>423</v>
      </c>
      <c r="C23" s="96" t="s">
        <v>422</v>
      </c>
      <c r="D23" s="110">
        <v>370.31</v>
      </c>
      <c r="E23" s="110">
        <v>200</v>
      </c>
      <c r="F23" s="110">
        <v>24.103000000000002</v>
      </c>
      <c r="G23" s="109">
        <f t="shared" si="5"/>
        <v>175.89699999999999</v>
      </c>
      <c r="H23" s="94">
        <f t="shared" si="6"/>
        <v>12.051500000000001</v>
      </c>
      <c r="I23" s="108" t="s">
        <v>421</v>
      </c>
      <c r="J23" s="108">
        <v>820.63</v>
      </c>
      <c r="K23" s="108">
        <v>150</v>
      </c>
      <c r="L23" s="107">
        <f t="shared" si="7"/>
        <v>24.103000000000002</v>
      </c>
      <c r="M23" s="102">
        <f t="shared" si="8"/>
        <v>125.89699999999999</v>
      </c>
      <c r="N23" s="82" t="str">
        <f t="shared" si="9"/>
        <v>No</v>
      </c>
      <c r="O23" s="373"/>
      <c r="P23" s="373"/>
      <c r="Q23" s="259"/>
      <c r="R23" s="246"/>
      <c r="S23" s="58"/>
      <c r="W23" s="60" t="s">
        <v>88</v>
      </c>
      <c r="X23" s="348">
        <v>0</v>
      </c>
      <c r="Y23" s="348">
        <v>0</v>
      </c>
      <c r="Z23" s="348">
        <v>0</v>
      </c>
      <c r="AA23" s="348">
        <v>0</v>
      </c>
      <c r="AB23" s="347">
        <v>0</v>
      </c>
      <c r="AC23" s="60">
        <f t="shared" si="10"/>
        <v>0</v>
      </c>
      <c r="AD23" s="373"/>
      <c r="AE23" s="358" t="s">
        <v>495</v>
      </c>
      <c r="AF23" s="358">
        <v>150</v>
      </c>
      <c r="AG23" s="60">
        <v>16.3689</v>
      </c>
    </row>
    <row r="24" spans="1:34" ht="14.25" customHeight="1" thickBot="1">
      <c r="A24" s="425"/>
      <c r="B24" s="97" t="s">
        <v>404</v>
      </c>
      <c r="C24" s="96" t="s">
        <v>420</v>
      </c>
      <c r="D24" s="95">
        <v>530.30999999999995</v>
      </c>
      <c r="E24" s="95">
        <v>200</v>
      </c>
      <c r="F24" s="95">
        <v>22.35</v>
      </c>
      <c r="G24" s="94">
        <f t="shared" si="5"/>
        <v>177.65</v>
      </c>
      <c r="H24" s="74">
        <f t="shared" si="6"/>
        <v>11.175000000000001</v>
      </c>
      <c r="I24" s="93" t="s">
        <v>419</v>
      </c>
      <c r="J24" s="93">
        <v>660.63</v>
      </c>
      <c r="K24" s="93">
        <v>150</v>
      </c>
      <c r="L24" s="92">
        <f t="shared" si="7"/>
        <v>22.35</v>
      </c>
      <c r="M24" s="91">
        <f t="shared" si="8"/>
        <v>127.65</v>
      </c>
      <c r="N24" s="82" t="str">
        <f t="shared" si="9"/>
        <v>No</v>
      </c>
      <c r="O24" s="373"/>
      <c r="P24" s="373"/>
      <c r="R24" s="493" t="s">
        <v>468</v>
      </c>
      <c r="S24" s="494"/>
      <c r="T24" s="375"/>
      <c r="V24" s="373"/>
      <c r="W24" s="60" t="s">
        <v>89</v>
      </c>
      <c r="X24" s="348">
        <v>0</v>
      </c>
      <c r="Y24" s="348">
        <v>0</v>
      </c>
      <c r="Z24" s="348">
        <v>0</v>
      </c>
      <c r="AA24" s="348">
        <v>0</v>
      </c>
      <c r="AB24" s="347">
        <v>0</v>
      </c>
      <c r="AC24" s="60">
        <f t="shared" si="10"/>
        <v>0</v>
      </c>
      <c r="AD24" s="374"/>
      <c r="AE24" s="358" t="s">
        <v>498</v>
      </c>
      <c r="AF24" s="358">
        <v>200</v>
      </c>
      <c r="AG24" s="60">
        <v>16.746700000000001</v>
      </c>
      <c r="AH24" s="373"/>
    </row>
    <row r="25" spans="1:34" ht="13.5" thickBot="1">
      <c r="A25" s="163" t="s">
        <v>418</v>
      </c>
      <c r="B25" s="87" t="s">
        <v>417</v>
      </c>
      <c r="C25" s="162"/>
      <c r="D25" s="85"/>
      <c r="E25" s="85"/>
      <c r="F25" s="85"/>
      <c r="G25" s="84"/>
      <c r="H25" s="184"/>
      <c r="I25" s="83"/>
      <c r="J25" s="83"/>
      <c r="K25" s="83"/>
      <c r="L25" s="82"/>
      <c r="M25" s="101"/>
      <c r="N25" s="82"/>
      <c r="O25" s="261"/>
      <c r="P25" s="261"/>
      <c r="R25" s="90"/>
      <c r="S25" s="372"/>
      <c r="T25" s="100"/>
      <c r="V25" s="373"/>
      <c r="W25" s="60" t="s">
        <v>90</v>
      </c>
      <c r="X25" s="348">
        <v>0</v>
      </c>
      <c r="Y25" s="348">
        <v>0</v>
      </c>
      <c r="Z25" s="348">
        <v>0</v>
      </c>
      <c r="AA25" s="348">
        <v>0</v>
      </c>
      <c r="AB25" s="347">
        <v>0</v>
      </c>
      <c r="AC25" s="60">
        <f t="shared" si="10"/>
        <v>0</v>
      </c>
      <c r="AD25" s="374"/>
      <c r="AE25" s="358" t="s">
        <v>496</v>
      </c>
      <c r="AF25" s="358">
        <v>250</v>
      </c>
      <c r="AG25" s="60">
        <v>16.886600000000001</v>
      </c>
      <c r="AH25" s="373"/>
    </row>
    <row r="26" spans="1:34" ht="15" customHeight="1" thickBot="1">
      <c r="A26" s="431" t="s">
        <v>416</v>
      </c>
      <c r="B26" s="160" t="s">
        <v>14</v>
      </c>
      <c r="C26" s="86" t="s">
        <v>415</v>
      </c>
      <c r="D26" s="85">
        <v>391.72</v>
      </c>
      <c r="E26" s="84">
        <v>800</v>
      </c>
      <c r="F26" s="85">
        <v>664.51419999999996</v>
      </c>
      <c r="G26" s="84">
        <f t="shared" ref="G26:G56" si="11">E26-F26</f>
        <v>135.48580000000004</v>
      </c>
      <c r="H26" s="84">
        <f t="shared" ref="H26:H56" si="12">F26/E26*100</f>
        <v>83.064274999999995</v>
      </c>
      <c r="I26" s="83" t="s">
        <v>414</v>
      </c>
      <c r="J26" s="83">
        <v>799.22</v>
      </c>
      <c r="K26" s="83">
        <v>600</v>
      </c>
      <c r="L26" s="82">
        <f t="shared" ref="L26:L56" si="13">F26</f>
        <v>664.51419999999996</v>
      </c>
      <c r="M26" s="127">
        <f t="shared" ref="M26:M56" si="14">K26-L26</f>
        <v>-64.51419999999996</v>
      </c>
      <c r="N26" s="223" t="str">
        <f t="shared" ref="N26:N56" si="15">IF(M26&gt;=0,"No","Yes")</f>
        <v>Yes</v>
      </c>
      <c r="O26" s="498" t="s">
        <v>352</v>
      </c>
      <c r="P26" s="496" t="s">
        <v>352</v>
      </c>
      <c r="R26" s="139" t="s">
        <v>397</v>
      </c>
      <c r="S26" s="138" t="s">
        <v>396</v>
      </c>
      <c r="T26" s="137" t="s">
        <v>395</v>
      </c>
      <c r="V26" s="374"/>
      <c r="W26" s="60" t="s">
        <v>91</v>
      </c>
      <c r="X26" s="348">
        <v>0</v>
      </c>
      <c r="Y26" s="348">
        <v>0</v>
      </c>
      <c r="Z26" s="347">
        <v>0</v>
      </c>
      <c r="AA26" s="347">
        <v>0</v>
      </c>
      <c r="AB26" s="347">
        <v>0</v>
      </c>
      <c r="AC26" s="60">
        <f t="shared" si="10"/>
        <v>0</v>
      </c>
      <c r="AD26" s="373"/>
      <c r="AE26" s="359" t="s">
        <v>497</v>
      </c>
      <c r="AF26" s="359">
        <v>400</v>
      </c>
      <c r="AG26" s="341">
        <v>17</v>
      </c>
      <c r="AH26" s="373"/>
    </row>
    <row r="27" spans="1:34" ht="14.25" customHeight="1" thickBot="1">
      <c r="A27" s="432"/>
      <c r="B27" s="76" t="s">
        <v>361</v>
      </c>
      <c r="C27" s="75" t="s">
        <v>55</v>
      </c>
      <c r="D27" s="157">
        <v>566.26</v>
      </c>
      <c r="E27" s="157">
        <v>600</v>
      </c>
      <c r="F27" s="157">
        <v>424.66829999999999</v>
      </c>
      <c r="G27" s="156">
        <f t="shared" si="11"/>
        <v>175.33170000000001</v>
      </c>
      <c r="H27" s="74">
        <f t="shared" si="12"/>
        <v>70.778050000000007</v>
      </c>
      <c r="I27" s="155" t="s">
        <v>413</v>
      </c>
      <c r="J27" s="155">
        <v>973.76</v>
      </c>
      <c r="K27" s="155">
        <v>600</v>
      </c>
      <c r="L27" s="71">
        <f t="shared" si="13"/>
        <v>424.66829999999999</v>
      </c>
      <c r="M27" s="241">
        <f t="shared" si="14"/>
        <v>175.33170000000001</v>
      </c>
      <c r="N27" s="202" t="str">
        <f t="shared" si="15"/>
        <v>No</v>
      </c>
      <c r="O27" s="499"/>
      <c r="P27" s="497"/>
      <c r="R27" s="134"/>
      <c r="S27" s="133"/>
      <c r="T27" s="100">
        <f>(S27/200)*100</f>
        <v>0</v>
      </c>
      <c r="V27" s="373"/>
      <c r="W27" s="60" t="s">
        <v>92</v>
      </c>
      <c r="X27" s="347">
        <v>0</v>
      </c>
      <c r="Y27" s="347">
        <v>0</v>
      </c>
      <c r="Z27" s="347">
        <v>0</v>
      </c>
      <c r="AA27" s="347">
        <v>0</v>
      </c>
      <c r="AB27" s="347">
        <v>0</v>
      </c>
      <c r="AC27" s="60">
        <f t="shared" si="10"/>
        <v>0</v>
      </c>
      <c r="AD27" s="373"/>
      <c r="AE27" s="373"/>
      <c r="AF27" s="373"/>
      <c r="AH27" s="373"/>
    </row>
    <row r="28" spans="1:34" ht="15" customHeight="1" thickBot="1">
      <c r="A28" s="425" t="s">
        <v>412</v>
      </c>
      <c r="B28" s="63" t="s">
        <v>6</v>
      </c>
      <c r="C28" s="117" t="s">
        <v>47</v>
      </c>
      <c r="D28" s="95">
        <v>341.46499999999997</v>
      </c>
      <c r="E28" s="94">
        <v>600</v>
      </c>
      <c r="F28" s="95">
        <v>414.50749999999999</v>
      </c>
      <c r="G28" s="94">
        <f t="shared" si="11"/>
        <v>185.49250000000001</v>
      </c>
      <c r="H28" s="84">
        <f t="shared" si="12"/>
        <v>69.084583333333327</v>
      </c>
      <c r="I28" s="93" t="s">
        <v>411</v>
      </c>
      <c r="J28" s="93">
        <v>849.47500000000002</v>
      </c>
      <c r="K28" s="93">
        <v>450</v>
      </c>
      <c r="L28" s="92">
        <f t="shared" si="13"/>
        <v>414.50749999999999</v>
      </c>
      <c r="M28" s="143">
        <f t="shared" si="14"/>
        <v>35.492500000000007</v>
      </c>
      <c r="N28" s="202" t="str">
        <f t="shared" si="15"/>
        <v>No</v>
      </c>
      <c r="O28" s="498" t="s">
        <v>352</v>
      </c>
      <c r="P28" s="501" t="s">
        <v>352</v>
      </c>
      <c r="R28" s="134"/>
      <c r="S28" s="133"/>
      <c r="T28" s="233">
        <f>(S28/150)*100</f>
        <v>0</v>
      </c>
      <c r="V28" s="373"/>
      <c r="W28" s="60" t="s">
        <v>93</v>
      </c>
      <c r="X28" s="347">
        <v>0</v>
      </c>
      <c r="Y28" s="348">
        <v>0</v>
      </c>
      <c r="Z28" s="347">
        <v>0</v>
      </c>
      <c r="AA28" s="347">
        <v>0</v>
      </c>
      <c r="AB28" s="347">
        <v>0</v>
      </c>
      <c r="AC28" s="60">
        <f t="shared" si="10"/>
        <v>0</v>
      </c>
      <c r="AD28" s="373"/>
      <c r="AE28" s="373"/>
      <c r="AF28" s="373"/>
      <c r="AH28" s="373"/>
    </row>
    <row r="29" spans="1:34" ht="14.25" customHeight="1" thickBot="1">
      <c r="A29" s="425"/>
      <c r="B29" s="63" t="s">
        <v>410</v>
      </c>
      <c r="C29" s="117" t="s">
        <v>393</v>
      </c>
      <c r="D29" s="95">
        <v>894.93</v>
      </c>
      <c r="E29" s="94">
        <v>300</v>
      </c>
      <c r="F29" s="95">
        <v>185.4342</v>
      </c>
      <c r="G29" s="94">
        <f t="shared" si="11"/>
        <v>114.5658</v>
      </c>
      <c r="H29" s="94">
        <f t="shared" si="12"/>
        <v>61.811400000000006</v>
      </c>
      <c r="I29" s="93" t="s">
        <v>392</v>
      </c>
      <c r="J29" s="93">
        <v>975.03499999999997</v>
      </c>
      <c r="K29" s="93">
        <v>300</v>
      </c>
      <c r="L29" s="92">
        <f t="shared" si="13"/>
        <v>185.4342</v>
      </c>
      <c r="M29" s="91">
        <f t="shared" si="14"/>
        <v>114.5658</v>
      </c>
      <c r="N29" s="202" t="str">
        <f t="shared" si="15"/>
        <v>No</v>
      </c>
      <c r="O29" s="500"/>
      <c r="P29" s="502"/>
      <c r="R29" s="230"/>
      <c r="S29" s="229"/>
      <c r="T29" s="89"/>
      <c r="V29" s="373"/>
      <c r="W29" s="60" t="s">
        <v>94</v>
      </c>
      <c r="X29" s="347">
        <v>0</v>
      </c>
      <c r="Y29" s="348">
        <v>0</v>
      </c>
      <c r="Z29" s="347">
        <v>0</v>
      </c>
      <c r="AA29" s="347">
        <v>0</v>
      </c>
      <c r="AB29" s="347">
        <v>0</v>
      </c>
      <c r="AC29" s="60">
        <f t="shared" si="10"/>
        <v>0</v>
      </c>
      <c r="AD29" s="18"/>
      <c r="AE29" s="18"/>
      <c r="AF29" s="373"/>
      <c r="AH29" s="373"/>
    </row>
    <row r="30" spans="1:34" ht="14.25" customHeight="1" thickBot="1">
      <c r="A30" s="425"/>
      <c r="B30" s="97" t="s">
        <v>408</v>
      </c>
      <c r="C30" s="96" t="s">
        <v>385</v>
      </c>
      <c r="D30" s="110">
        <v>839.23</v>
      </c>
      <c r="E30" s="110">
        <v>300</v>
      </c>
      <c r="F30" s="110">
        <v>213.84829999999999</v>
      </c>
      <c r="G30" s="109">
        <f t="shared" si="11"/>
        <v>86.151700000000005</v>
      </c>
      <c r="H30" s="95">
        <f t="shared" si="12"/>
        <v>71.28276666666666</v>
      </c>
      <c r="I30" s="108" t="s">
        <v>407</v>
      </c>
      <c r="J30" s="108">
        <v>1347.24</v>
      </c>
      <c r="K30" s="108">
        <v>200</v>
      </c>
      <c r="L30" s="107">
        <f t="shared" si="13"/>
        <v>213.84829999999999</v>
      </c>
      <c r="M30" s="238">
        <f t="shared" si="14"/>
        <v>-13.848299999999995</v>
      </c>
      <c r="N30" s="223" t="str">
        <f t="shared" si="15"/>
        <v>Yes</v>
      </c>
      <c r="O30" s="500"/>
      <c r="P30" s="502"/>
      <c r="R30" s="165" t="s">
        <v>374</v>
      </c>
      <c r="S30" s="265">
        <f>SUM(S27:S29)</f>
        <v>0</v>
      </c>
      <c r="T30" s="372"/>
      <c r="V30" s="18"/>
      <c r="W30" s="341" t="s">
        <v>493</v>
      </c>
      <c r="X30" s="349">
        <v>0</v>
      </c>
      <c r="Y30" s="349">
        <v>0</v>
      </c>
      <c r="Z30" s="349">
        <v>0</v>
      </c>
      <c r="AA30" s="349">
        <v>0</v>
      </c>
      <c r="AB30" s="349">
        <v>0</v>
      </c>
      <c r="AC30" s="341">
        <f t="shared" si="10"/>
        <v>0</v>
      </c>
      <c r="AD30" s="373"/>
      <c r="AE30" s="373"/>
      <c r="AF30" s="373"/>
      <c r="AH30" s="373"/>
    </row>
    <row r="31" spans="1:34" ht="14.25" customHeight="1" thickBot="1">
      <c r="A31" s="425"/>
      <c r="B31" s="97" t="s">
        <v>406</v>
      </c>
      <c r="C31" s="96" t="s">
        <v>52</v>
      </c>
      <c r="D31" s="95">
        <v>428.91</v>
      </c>
      <c r="E31" s="94">
        <v>400</v>
      </c>
      <c r="F31" s="95">
        <v>320.7817</v>
      </c>
      <c r="G31" s="94">
        <f t="shared" si="11"/>
        <v>79.218299999999999</v>
      </c>
      <c r="H31" s="94">
        <f t="shared" si="12"/>
        <v>80.195425</v>
      </c>
      <c r="I31" s="93" t="s">
        <v>405</v>
      </c>
      <c r="J31" s="93">
        <v>762.03</v>
      </c>
      <c r="K31" s="93">
        <v>300</v>
      </c>
      <c r="L31" s="92">
        <f t="shared" si="13"/>
        <v>320.7817</v>
      </c>
      <c r="M31" s="148">
        <f t="shared" si="14"/>
        <v>-20.781700000000001</v>
      </c>
      <c r="N31" s="223" t="str">
        <f t="shared" si="15"/>
        <v>Yes</v>
      </c>
      <c r="O31" s="500"/>
      <c r="P31" s="502"/>
      <c r="R31" s="264" t="s">
        <v>368</v>
      </c>
      <c r="S31" s="263">
        <f>S30/9100.11497</f>
        <v>0</v>
      </c>
      <c r="T31" s="372"/>
      <c r="U31" s="372"/>
      <c r="V31" s="18"/>
      <c r="W31" s="354" t="s">
        <v>486</v>
      </c>
      <c r="X31" s="352">
        <f t="shared" ref="X31:AC31" si="16">SUM(X19:X30)</f>
        <v>0</v>
      </c>
      <c r="Y31" s="352">
        <f t="shared" si="16"/>
        <v>0</v>
      </c>
      <c r="Z31" s="352">
        <f t="shared" si="16"/>
        <v>0</v>
      </c>
      <c r="AA31" s="352">
        <f t="shared" si="16"/>
        <v>0</v>
      </c>
      <c r="AB31" s="352">
        <f t="shared" si="16"/>
        <v>0</v>
      </c>
      <c r="AC31" s="357">
        <f t="shared" si="16"/>
        <v>0</v>
      </c>
      <c r="AD31" s="394"/>
      <c r="AE31" s="393"/>
      <c r="AF31" s="394"/>
      <c r="AH31" s="373"/>
    </row>
    <row r="32" spans="1:34" ht="14.25" customHeight="1" thickBot="1">
      <c r="A32" s="425"/>
      <c r="B32" s="97" t="s">
        <v>403</v>
      </c>
      <c r="C32" s="96" t="s">
        <v>56</v>
      </c>
      <c r="D32" s="95">
        <v>268.91000000000003</v>
      </c>
      <c r="E32" s="95">
        <v>500</v>
      </c>
      <c r="F32" s="95">
        <v>277.57420000000002</v>
      </c>
      <c r="G32" s="94">
        <f t="shared" si="11"/>
        <v>222.42579999999998</v>
      </c>
      <c r="H32" s="74">
        <f t="shared" si="12"/>
        <v>55.51484</v>
      </c>
      <c r="I32" s="93" t="s">
        <v>402</v>
      </c>
      <c r="J32" s="93">
        <v>922.03</v>
      </c>
      <c r="K32" s="93">
        <v>300</v>
      </c>
      <c r="L32" s="107">
        <f t="shared" si="13"/>
        <v>277.57420000000002</v>
      </c>
      <c r="M32" s="143">
        <f t="shared" si="14"/>
        <v>22.425799999999981</v>
      </c>
      <c r="N32" s="202" t="str">
        <f t="shared" si="15"/>
        <v>No</v>
      </c>
      <c r="O32" s="499"/>
      <c r="P32" s="503"/>
      <c r="R32" s="136"/>
      <c r="S32" s="136"/>
      <c r="T32" s="136"/>
      <c r="U32" s="372"/>
      <c r="W32" s="354" t="s">
        <v>500</v>
      </c>
      <c r="X32" s="355">
        <f>PRODUCT(X31*AG22)</f>
        <v>0</v>
      </c>
      <c r="Y32" s="355">
        <f>PRODUCT(Y31*AG23)</f>
        <v>0</v>
      </c>
      <c r="Z32" s="355">
        <f>PRODUCT(Z31*AG24)</f>
        <v>0</v>
      </c>
      <c r="AA32" s="355">
        <f>PRODUCT(AA31*AG25)</f>
        <v>0</v>
      </c>
      <c r="AB32" s="355">
        <f>PRODUCT(AB31*AG26)</f>
        <v>0</v>
      </c>
      <c r="AC32" s="354">
        <f>SUM(X32:AB32)</f>
        <v>0</v>
      </c>
      <c r="AD32" s="394"/>
      <c r="AE32" s="394"/>
      <c r="AF32" s="394"/>
    </row>
    <row r="33" spans="1:32" ht="13.5" thickBot="1">
      <c r="A33" s="423" t="s">
        <v>389</v>
      </c>
      <c r="B33" s="87" t="s">
        <v>400</v>
      </c>
      <c r="C33" s="86" t="s">
        <v>399</v>
      </c>
      <c r="D33" s="85">
        <v>774.56</v>
      </c>
      <c r="E33" s="85">
        <v>750</v>
      </c>
      <c r="F33" s="85">
        <v>593.39</v>
      </c>
      <c r="G33" s="84">
        <f t="shared" si="11"/>
        <v>156.61000000000001</v>
      </c>
      <c r="H33" s="85">
        <f t="shared" si="12"/>
        <v>79.118666666666655</v>
      </c>
      <c r="I33" s="83" t="s">
        <v>398</v>
      </c>
      <c r="J33" s="83">
        <v>778.62</v>
      </c>
      <c r="K33" s="83">
        <v>750</v>
      </c>
      <c r="L33" s="82">
        <f t="shared" si="13"/>
        <v>593.39</v>
      </c>
      <c r="M33" s="205">
        <f t="shared" si="14"/>
        <v>156.61000000000001</v>
      </c>
      <c r="N33" s="202" t="str">
        <f t="shared" si="15"/>
        <v>No</v>
      </c>
      <c r="O33" s="244"/>
      <c r="P33" s="244"/>
      <c r="Q33" s="259"/>
      <c r="R33" s="262"/>
      <c r="S33" s="262"/>
      <c r="T33" s="136"/>
      <c r="W33" s="354" t="s">
        <v>503</v>
      </c>
      <c r="X33" s="355">
        <f>X31*AF22</f>
        <v>0</v>
      </c>
      <c r="Y33" s="355">
        <f>Y31*AF23</f>
        <v>0</v>
      </c>
      <c r="Z33" s="355">
        <f>Z31*AF24</f>
        <v>0</v>
      </c>
      <c r="AA33" s="355">
        <f>AA31*AF25</f>
        <v>0</v>
      </c>
      <c r="AB33" s="355">
        <f>AB31*AF26</f>
        <v>0</v>
      </c>
      <c r="AC33" s="354">
        <f>SUM(X33:AB33)</f>
        <v>0</v>
      </c>
      <c r="AD33" s="394"/>
      <c r="AE33" s="394"/>
      <c r="AF33" s="394"/>
    </row>
    <row r="34" spans="1:32" ht="14.25" customHeight="1" thickBot="1">
      <c r="A34" s="425"/>
      <c r="B34" s="97" t="s">
        <v>394</v>
      </c>
      <c r="C34" s="96" t="s">
        <v>393</v>
      </c>
      <c r="D34" s="110">
        <v>894.93</v>
      </c>
      <c r="E34" s="109">
        <v>300</v>
      </c>
      <c r="F34" s="110">
        <v>185.4342</v>
      </c>
      <c r="G34" s="109">
        <f t="shared" si="11"/>
        <v>114.5658</v>
      </c>
      <c r="H34" s="94">
        <f t="shared" si="12"/>
        <v>61.811400000000006</v>
      </c>
      <c r="I34" s="108" t="s">
        <v>392</v>
      </c>
      <c r="J34" s="108">
        <v>975.03499999999997</v>
      </c>
      <c r="K34" s="108">
        <v>300</v>
      </c>
      <c r="L34" s="107">
        <f t="shared" si="13"/>
        <v>185.4342</v>
      </c>
      <c r="M34" s="102">
        <f t="shared" si="14"/>
        <v>114.5658</v>
      </c>
      <c r="N34" s="202" t="str">
        <f t="shared" si="15"/>
        <v>No</v>
      </c>
      <c r="O34" s="373"/>
      <c r="P34" s="373"/>
      <c r="Q34" s="259"/>
      <c r="R34" s="136"/>
      <c r="S34" s="136"/>
      <c r="T34" s="136"/>
      <c r="AE34" s="394"/>
    </row>
    <row r="35" spans="1:32" ht="14.25" customHeight="1" thickBot="1">
      <c r="A35" s="425"/>
      <c r="B35" s="97" t="s">
        <v>390</v>
      </c>
      <c r="C35" s="96" t="s">
        <v>389</v>
      </c>
      <c r="D35" s="95">
        <v>553.46500000000003</v>
      </c>
      <c r="E35" s="94">
        <v>600</v>
      </c>
      <c r="F35" s="95">
        <v>491.47570000000002</v>
      </c>
      <c r="G35" s="94">
        <f t="shared" si="11"/>
        <v>108.52429999999998</v>
      </c>
      <c r="H35" s="73">
        <f t="shared" si="12"/>
        <v>81.912616666666665</v>
      </c>
      <c r="I35" s="93" t="s">
        <v>388</v>
      </c>
      <c r="J35" s="93">
        <v>660.12</v>
      </c>
      <c r="K35" s="93">
        <v>600</v>
      </c>
      <c r="L35" s="92">
        <f t="shared" si="13"/>
        <v>491.47570000000002</v>
      </c>
      <c r="M35" s="214">
        <f t="shared" si="14"/>
        <v>108.52429999999998</v>
      </c>
      <c r="N35" s="202" t="str">
        <f t="shared" si="15"/>
        <v>No</v>
      </c>
      <c r="O35" s="373"/>
      <c r="P35" s="373"/>
      <c r="Q35" s="259"/>
      <c r="R35" s="262"/>
      <c r="S35" s="136"/>
      <c r="T35" s="136"/>
      <c r="U35" s="372"/>
      <c r="AD35" s="392"/>
      <c r="AE35" s="394"/>
      <c r="AF35" s="392"/>
    </row>
    <row r="36" spans="1:32" ht="13.5" thickBot="1">
      <c r="A36" s="423" t="s">
        <v>382</v>
      </c>
      <c r="B36" s="87" t="s">
        <v>386</v>
      </c>
      <c r="C36" s="86" t="s">
        <v>385</v>
      </c>
      <c r="D36" s="85">
        <v>839.23</v>
      </c>
      <c r="E36" s="84">
        <v>300</v>
      </c>
      <c r="F36" s="85">
        <v>213.84829999999999</v>
      </c>
      <c r="G36" s="84">
        <f t="shared" si="11"/>
        <v>86.151700000000005</v>
      </c>
      <c r="H36" s="85">
        <f t="shared" si="12"/>
        <v>71.28276666666666</v>
      </c>
      <c r="I36" s="83" t="s">
        <v>384</v>
      </c>
      <c r="J36" s="83">
        <v>844.89</v>
      </c>
      <c r="K36" s="83">
        <v>300</v>
      </c>
      <c r="L36" s="82">
        <f t="shared" si="13"/>
        <v>213.84829999999999</v>
      </c>
      <c r="M36" s="101">
        <f t="shared" si="14"/>
        <v>86.151700000000005</v>
      </c>
      <c r="N36" s="202" t="str">
        <f t="shared" si="15"/>
        <v>No</v>
      </c>
      <c r="O36" s="373"/>
      <c r="P36" s="373"/>
      <c r="Q36" s="259"/>
      <c r="AD36" s="373"/>
      <c r="AE36" s="394"/>
      <c r="AF36" s="373"/>
    </row>
    <row r="37" spans="1:32" ht="14.25" customHeight="1" thickBot="1">
      <c r="A37" s="425"/>
      <c r="B37" s="97" t="s">
        <v>383</v>
      </c>
      <c r="C37" s="96" t="s">
        <v>382</v>
      </c>
      <c r="D37" s="95">
        <v>497.76499999999999</v>
      </c>
      <c r="E37" s="95">
        <v>1400</v>
      </c>
      <c r="F37" s="95">
        <v>1151.328</v>
      </c>
      <c r="G37" s="94">
        <f t="shared" si="11"/>
        <v>248.67200000000003</v>
      </c>
      <c r="H37" s="73">
        <f t="shared" si="12"/>
        <v>82.237714285714276</v>
      </c>
      <c r="I37" s="93" t="s">
        <v>381</v>
      </c>
      <c r="J37" s="93">
        <v>503.42500000000001</v>
      </c>
      <c r="K37" s="93">
        <v>1500</v>
      </c>
      <c r="L37" s="92">
        <f t="shared" si="13"/>
        <v>1151.328</v>
      </c>
      <c r="M37" s="91">
        <f t="shared" si="14"/>
        <v>348.67200000000003</v>
      </c>
      <c r="N37" s="202" t="str">
        <f t="shared" si="15"/>
        <v>No</v>
      </c>
      <c r="O37" s="261"/>
      <c r="P37" s="261"/>
      <c r="Q37" s="259"/>
      <c r="AD37" s="373"/>
      <c r="AE37" s="373"/>
      <c r="AF37" s="373"/>
    </row>
    <row r="38" spans="1:32" ht="13.5" thickBot="1">
      <c r="A38" s="369" t="s">
        <v>379</v>
      </c>
      <c r="B38" s="87" t="s">
        <v>380</v>
      </c>
      <c r="C38" s="86" t="s">
        <v>379</v>
      </c>
      <c r="D38" s="85">
        <v>285.27999999999997</v>
      </c>
      <c r="E38" s="85">
        <v>1000</v>
      </c>
      <c r="F38" s="85">
        <v>779.52329999999995</v>
      </c>
      <c r="G38" s="84">
        <f t="shared" si="11"/>
        <v>220.47670000000005</v>
      </c>
      <c r="H38" s="184">
        <f t="shared" si="12"/>
        <v>77.952329999999989</v>
      </c>
      <c r="I38" s="83" t="s">
        <v>378</v>
      </c>
      <c r="J38" s="83">
        <v>539.80499999999995</v>
      </c>
      <c r="K38" s="83">
        <v>600</v>
      </c>
      <c r="L38" s="82">
        <f t="shared" si="13"/>
        <v>779.52329999999995</v>
      </c>
      <c r="M38" s="127">
        <f t="shared" si="14"/>
        <v>-179.52329999999995</v>
      </c>
      <c r="N38" s="223" t="str">
        <f t="shared" si="15"/>
        <v>Yes</v>
      </c>
      <c r="O38" s="225" t="s">
        <v>352</v>
      </c>
      <c r="P38" s="224" t="s">
        <v>352</v>
      </c>
      <c r="AD38" s="373"/>
      <c r="AE38" s="373"/>
      <c r="AF38" s="373"/>
    </row>
    <row r="39" spans="1:32" ht="13.5" thickBot="1">
      <c r="A39" s="423" t="s">
        <v>60</v>
      </c>
      <c r="B39" s="87" t="s">
        <v>373</v>
      </c>
      <c r="C39" s="86" t="s">
        <v>372</v>
      </c>
      <c r="D39" s="85">
        <v>239.47</v>
      </c>
      <c r="E39" s="84">
        <v>1250</v>
      </c>
      <c r="F39" s="85">
        <v>886.15449999999998</v>
      </c>
      <c r="G39" s="84">
        <f t="shared" si="11"/>
        <v>363.84550000000002</v>
      </c>
      <c r="H39" s="85">
        <f t="shared" si="12"/>
        <v>70.892359999999996</v>
      </c>
      <c r="I39" s="83" t="s">
        <v>371</v>
      </c>
      <c r="J39" s="83">
        <v>585.61500000000001</v>
      </c>
      <c r="K39" s="83">
        <v>750</v>
      </c>
      <c r="L39" s="82">
        <f t="shared" si="13"/>
        <v>886.15449999999998</v>
      </c>
      <c r="M39" s="127">
        <f t="shared" si="14"/>
        <v>-136.15449999999998</v>
      </c>
      <c r="N39" s="223" t="str">
        <f t="shared" si="15"/>
        <v>Yes</v>
      </c>
      <c r="O39" s="222" t="s">
        <v>352</v>
      </c>
      <c r="P39" s="221" t="s">
        <v>352</v>
      </c>
      <c r="AD39" s="373"/>
      <c r="AE39" s="373"/>
      <c r="AF39" s="373"/>
    </row>
    <row r="40" spans="1:32" ht="14.25" customHeight="1" thickBot="1">
      <c r="A40" s="424"/>
      <c r="B40" s="76" t="s">
        <v>367</v>
      </c>
      <c r="C40" s="75" t="s">
        <v>61</v>
      </c>
      <c r="D40" s="74">
        <v>381.34</v>
      </c>
      <c r="E40" s="74">
        <v>400</v>
      </c>
      <c r="F40" s="74">
        <v>233.80699999999999</v>
      </c>
      <c r="G40" s="73">
        <f t="shared" si="11"/>
        <v>166.19300000000001</v>
      </c>
      <c r="H40" s="73">
        <f t="shared" si="12"/>
        <v>58.451750000000004</v>
      </c>
      <c r="I40" s="72" t="s">
        <v>329</v>
      </c>
      <c r="J40" s="72">
        <v>673.16499999999996</v>
      </c>
      <c r="K40" s="72">
        <v>300</v>
      </c>
      <c r="L40" s="122">
        <f t="shared" si="13"/>
        <v>233.80699999999999</v>
      </c>
      <c r="M40" s="121">
        <f t="shared" si="14"/>
        <v>66.193000000000012</v>
      </c>
      <c r="N40" s="202" t="str">
        <f t="shared" si="15"/>
        <v>No</v>
      </c>
      <c r="O40" s="220"/>
      <c r="P40" s="219"/>
      <c r="AD40" s="373"/>
      <c r="AE40" s="373"/>
      <c r="AF40" s="373"/>
    </row>
    <row r="41" spans="1:32" ht="13.5" thickBot="1">
      <c r="A41" s="425" t="s">
        <v>364</v>
      </c>
      <c r="B41" s="63" t="s">
        <v>363</v>
      </c>
      <c r="C41" s="117" t="s">
        <v>74</v>
      </c>
      <c r="D41" s="95">
        <v>632.29499999999996</v>
      </c>
      <c r="E41" s="95">
        <v>600</v>
      </c>
      <c r="F41" s="95">
        <v>416.14780000000002</v>
      </c>
      <c r="G41" s="94">
        <f t="shared" si="11"/>
        <v>183.85219999999998</v>
      </c>
      <c r="H41" s="85">
        <f t="shared" si="12"/>
        <v>69.35796666666667</v>
      </c>
      <c r="I41" s="93" t="s">
        <v>362</v>
      </c>
      <c r="J41" s="93">
        <v>692.19500000000005</v>
      </c>
      <c r="K41" s="93">
        <v>600</v>
      </c>
      <c r="L41" s="92">
        <f t="shared" si="13"/>
        <v>416.14780000000002</v>
      </c>
      <c r="M41" s="218">
        <f t="shared" si="14"/>
        <v>183.85219999999998</v>
      </c>
      <c r="N41" s="202" t="str">
        <f t="shared" si="15"/>
        <v>No</v>
      </c>
      <c r="O41" s="244"/>
      <c r="P41" s="244"/>
      <c r="AD41" s="373"/>
      <c r="AE41" s="373"/>
      <c r="AF41" s="373"/>
    </row>
    <row r="42" spans="1:32" ht="14.25" customHeight="1" thickBot="1">
      <c r="A42" s="425"/>
      <c r="B42" s="97" t="s">
        <v>361</v>
      </c>
      <c r="C42" s="96" t="s">
        <v>55</v>
      </c>
      <c r="D42" s="110">
        <v>566.26</v>
      </c>
      <c r="E42" s="110">
        <v>600</v>
      </c>
      <c r="F42" s="110">
        <v>424.66829999999999</v>
      </c>
      <c r="G42" s="109">
        <f t="shared" si="11"/>
        <v>175.33170000000001</v>
      </c>
      <c r="H42" s="94">
        <f t="shared" si="12"/>
        <v>70.778050000000007</v>
      </c>
      <c r="I42" s="108" t="s">
        <v>360</v>
      </c>
      <c r="J42" s="108">
        <v>1033.6600000000001</v>
      </c>
      <c r="K42" s="108">
        <v>600</v>
      </c>
      <c r="L42" s="107">
        <f t="shared" si="13"/>
        <v>424.66829999999999</v>
      </c>
      <c r="M42" s="111">
        <f t="shared" si="14"/>
        <v>175.33170000000001</v>
      </c>
      <c r="N42" s="202" t="str">
        <f t="shared" si="15"/>
        <v>No</v>
      </c>
      <c r="O42" s="373"/>
      <c r="P42" s="373"/>
      <c r="Q42" s="259"/>
      <c r="AD42" s="373"/>
      <c r="AE42" s="373"/>
      <c r="AF42" s="373"/>
    </row>
    <row r="43" spans="1:32" ht="14.25" customHeight="1" thickBot="1">
      <c r="A43" s="425"/>
      <c r="B43" s="97" t="s">
        <v>359</v>
      </c>
      <c r="C43" s="96" t="s">
        <v>62</v>
      </c>
      <c r="D43" s="95">
        <v>174.54</v>
      </c>
      <c r="E43" s="95">
        <v>250</v>
      </c>
      <c r="F43" s="95">
        <v>80.336669999999998</v>
      </c>
      <c r="G43" s="94">
        <f t="shared" si="11"/>
        <v>169.66333</v>
      </c>
      <c r="H43" s="73">
        <f t="shared" si="12"/>
        <v>32.134667999999998</v>
      </c>
      <c r="I43" s="93" t="s">
        <v>358</v>
      </c>
      <c r="J43" s="93">
        <v>811.21</v>
      </c>
      <c r="K43" s="93">
        <v>150</v>
      </c>
      <c r="L43" s="107">
        <f t="shared" si="13"/>
        <v>80.336669999999998</v>
      </c>
      <c r="M43" s="208">
        <f t="shared" si="14"/>
        <v>69.663330000000002</v>
      </c>
      <c r="N43" s="202" t="str">
        <f t="shared" si="15"/>
        <v>No</v>
      </c>
      <c r="O43" s="373"/>
      <c r="P43" s="373"/>
      <c r="Q43" s="259"/>
      <c r="AD43" s="373"/>
      <c r="AE43" s="373"/>
      <c r="AF43" s="373"/>
    </row>
    <row r="44" spans="1:32" ht="13.5" thickBot="1">
      <c r="A44" s="369" t="s">
        <v>356</v>
      </c>
      <c r="B44" s="87" t="s">
        <v>357</v>
      </c>
      <c r="C44" s="86" t="s">
        <v>356</v>
      </c>
      <c r="D44" s="85">
        <v>517.28</v>
      </c>
      <c r="E44" s="85">
        <v>200</v>
      </c>
      <c r="F44" s="85">
        <v>67.241829999999993</v>
      </c>
      <c r="G44" s="84">
        <f t="shared" si="11"/>
        <v>132.75817000000001</v>
      </c>
      <c r="H44" s="184">
        <f t="shared" si="12"/>
        <v>33.620914999999997</v>
      </c>
      <c r="I44" s="83" t="s">
        <v>355</v>
      </c>
      <c r="J44" s="83">
        <v>607.995</v>
      </c>
      <c r="K44" s="83">
        <v>150</v>
      </c>
      <c r="L44" s="82">
        <f t="shared" si="13"/>
        <v>67.241829999999993</v>
      </c>
      <c r="M44" s="101">
        <f t="shared" si="14"/>
        <v>82.758170000000007</v>
      </c>
      <c r="N44" s="202" t="str">
        <f t="shared" si="15"/>
        <v>No</v>
      </c>
      <c r="O44" s="373"/>
      <c r="P44" s="373"/>
      <c r="Q44" s="259"/>
      <c r="AD44" s="373"/>
      <c r="AE44" s="373"/>
      <c r="AF44" s="373"/>
    </row>
    <row r="45" spans="1:32" ht="13.5" thickBot="1">
      <c r="A45" s="423" t="s">
        <v>350</v>
      </c>
      <c r="B45" s="87" t="s">
        <v>354</v>
      </c>
      <c r="C45" s="86" t="s">
        <v>343</v>
      </c>
      <c r="D45" s="85">
        <v>592.98500000000001</v>
      </c>
      <c r="E45" s="85">
        <v>300</v>
      </c>
      <c r="F45" s="85">
        <v>175.91919999999999</v>
      </c>
      <c r="G45" s="84">
        <f t="shared" si="11"/>
        <v>124.08080000000001</v>
      </c>
      <c r="H45" s="85">
        <f t="shared" si="12"/>
        <v>58.639733333333332</v>
      </c>
      <c r="I45" s="83" t="s">
        <v>353</v>
      </c>
      <c r="J45" s="83">
        <v>1051.23</v>
      </c>
      <c r="K45" s="83">
        <v>300</v>
      </c>
      <c r="L45" s="82">
        <f t="shared" si="13"/>
        <v>175.91919999999999</v>
      </c>
      <c r="M45" s="81">
        <f t="shared" si="14"/>
        <v>124.08080000000001</v>
      </c>
      <c r="N45" s="202" t="str">
        <f t="shared" si="15"/>
        <v>No</v>
      </c>
      <c r="O45" s="373"/>
      <c r="P45" s="373"/>
      <c r="Q45" s="259"/>
      <c r="AD45" s="373"/>
      <c r="AE45" s="373"/>
      <c r="AF45" s="373"/>
    </row>
    <row r="46" spans="1:32" ht="14.25" customHeight="1" thickBot="1">
      <c r="A46" s="425"/>
      <c r="B46" s="97" t="s">
        <v>351</v>
      </c>
      <c r="C46" s="96" t="s">
        <v>350</v>
      </c>
      <c r="D46" s="110">
        <v>374.84</v>
      </c>
      <c r="E46" s="110">
        <v>200</v>
      </c>
      <c r="F46" s="110">
        <v>115.1143</v>
      </c>
      <c r="G46" s="109">
        <f t="shared" si="11"/>
        <v>84.8857</v>
      </c>
      <c r="H46" s="94">
        <f t="shared" si="12"/>
        <v>57.55715</v>
      </c>
      <c r="I46" s="108" t="s">
        <v>349</v>
      </c>
      <c r="J46" s="108">
        <v>838.745</v>
      </c>
      <c r="K46" s="108">
        <v>150</v>
      </c>
      <c r="L46" s="107">
        <f t="shared" si="13"/>
        <v>115.1143</v>
      </c>
      <c r="M46" s="214">
        <f t="shared" si="14"/>
        <v>34.8857</v>
      </c>
      <c r="N46" s="202" t="str">
        <f t="shared" si="15"/>
        <v>No</v>
      </c>
      <c r="O46" s="373"/>
      <c r="P46" s="373"/>
      <c r="Q46" s="259"/>
      <c r="AD46" s="373"/>
      <c r="AE46" s="373"/>
      <c r="AF46" s="373"/>
    </row>
    <row r="47" spans="1:32" ht="14.25" customHeight="1" thickBot="1">
      <c r="A47" s="425"/>
      <c r="B47" s="97" t="s">
        <v>348</v>
      </c>
      <c r="C47" s="96" t="s">
        <v>336</v>
      </c>
      <c r="D47" s="110">
        <v>675.17499999999995</v>
      </c>
      <c r="E47" s="110">
        <v>150</v>
      </c>
      <c r="F47" s="110">
        <v>87.5685</v>
      </c>
      <c r="G47" s="109">
        <f t="shared" si="11"/>
        <v>62.4315</v>
      </c>
      <c r="H47" s="94">
        <f t="shared" si="12"/>
        <v>58.379000000000005</v>
      </c>
      <c r="I47" s="108" t="s">
        <v>347</v>
      </c>
      <c r="J47" s="108">
        <v>792.93499999999995</v>
      </c>
      <c r="K47" s="108">
        <v>150</v>
      </c>
      <c r="L47" s="107">
        <f t="shared" si="13"/>
        <v>87.5685</v>
      </c>
      <c r="M47" s="208">
        <f t="shared" si="14"/>
        <v>62.4315</v>
      </c>
      <c r="N47" s="202" t="str">
        <f t="shared" si="15"/>
        <v>No</v>
      </c>
      <c r="O47" s="373"/>
      <c r="P47" s="373"/>
      <c r="Q47" s="259"/>
      <c r="AD47" s="373"/>
      <c r="AE47" s="373"/>
      <c r="AF47" s="373"/>
    </row>
    <row r="48" spans="1:32" ht="14.25" customHeight="1" thickBot="1">
      <c r="A48" s="425"/>
      <c r="B48" s="97" t="s">
        <v>340</v>
      </c>
      <c r="C48" s="96" t="s">
        <v>339</v>
      </c>
      <c r="D48" s="95">
        <v>768.38499999999999</v>
      </c>
      <c r="E48" s="95">
        <v>150</v>
      </c>
      <c r="F48" s="95">
        <v>46.164000000000001</v>
      </c>
      <c r="G48" s="94">
        <f t="shared" si="11"/>
        <v>103.836</v>
      </c>
      <c r="H48" s="73">
        <f t="shared" si="12"/>
        <v>30.776000000000003</v>
      </c>
      <c r="I48" s="93" t="s">
        <v>346</v>
      </c>
      <c r="J48" s="93">
        <v>934.80499999999995</v>
      </c>
      <c r="K48" s="93">
        <v>150</v>
      </c>
      <c r="L48" s="92">
        <f t="shared" si="13"/>
        <v>46.164000000000001</v>
      </c>
      <c r="M48" s="91">
        <f t="shared" si="14"/>
        <v>103.836</v>
      </c>
      <c r="N48" s="202" t="str">
        <f t="shared" si="15"/>
        <v>No</v>
      </c>
      <c r="O48" s="373"/>
      <c r="P48" s="373"/>
      <c r="Q48" s="259"/>
      <c r="AD48" s="373"/>
      <c r="AE48" s="373"/>
      <c r="AF48" s="373"/>
    </row>
    <row r="49" spans="1:32" ht="13.5" thickBot="1">
      <c r="A49" s="423" t="s">
        <v>345</v>
      </c>
      <c r="B49" s="87" t="s">
        <v>344</v>
      </c>
      <c r="C49" s="86" t="s">
        <v>343</v>
      </c>
      <c r="D49" s="85">
        <v>592.98500000000001</v>
      </c>
      <c r="E49" s="85">
        <v>300</v>
      </c>
      <c r="F49" s="85">
        <v>175.91919999999999</v>
      </c>
      <c r="G49" s="84">
        <f t="shared" si="11"/>
        <v>124.08080000000001</v>
      </c>
      <c r="H49" s="85">
        <f t="shared" si="12"/>
        <v>58.639733333333332</v>
      </c>
      <c r="I49" s="83" t="s">
        <v>342</v>
      </c>
      <c r="J49" s="83">
        <v>992.44500000000005</v>
      </c>
      <c r="K49" s="83">
        <v>300</v>
      </c>
      <c r="L49" s="82">
        <f t="shared" si="13"/>
        <v>175.91919999999999</v>
      </c>
      <c r="M49" s="204">
        <f t="shared" si="14"/>
        <v>124.08080000000001</v>
      </c>
      <c r="N49" s="202" t="str">
        <f t="shared" si="15"/>
        <v>No</v>
      </c>
      <c r="O49" s="373"/>
      <c r="P49" s="373"/>
      <c r="Q49" s="259"/>
      <c r="AD49" s="374"/>
      <c r="AE49" s="373"/>
      <c r="AF49" s="373"/>
    </row>
    <row r="50" spans="1:32" ht="14.25" customHeight="1" thickBot="1">
      <c r="A50" s="425"/>
      <c r="B50" s="97" t="s">
        <v>340</v>
      </c>
      <c r="C50" s="96" t="s">
        <v>339</v>
      </c>
      <c r="D50" s="95">
        <v>768.38499999999999</v>
      </c>
      <c r="E50" s="95">
        <v>150</v>
      </c>
      <c r="F50" s="95">
        <v>46.164000000000001</v>
      </c>
      <c r="G50" s="94">
        <f t="shared" si="11"/>
        <v>103.836</v>
      </c>
      <c r="H50" s="73">
        <f t="shared" si="12"/>
        <v>30.776000000000003</v>
      </c>
      <c r="I50" s="93" t="s">
        <v>338</v>
      </c>
      <c r="J50" s="93">
        <v>817.04499999999996</v>
      </c>
      <c r="K50" s="93">
        <v>150</v>
      </c>
      <c r="L50" s="92">
        <f t="shared" si="13"/>
        <v>46.164000000000001</v>
      </c>
      <c r="M50" s="91">
        <f t="shared" si="14"/>
        <v>103.836</v>
      </c>
      <c r="N50" s="202" t="str">
        <f t="shared" si="15"/>
        <v>No</v>
      </c>
      <c r="O50" s="373"/>
      <c r="P50" s="373"/>
      <c r="Q50" s="259"/>
    </row>
    <row r="51" spans="1:32" ht="13.5" thickBot="1">
      <c r="A51" s="423" t="s">
        <v>341</v>
      </c>
      <c r="B51" s="87" t="s">
        <v>340</v>
      </c>
      <c r="C51" s="86" t="s">
        <v>339</v>
      </c>
      <c r="D51" s="85">
        <v>768.38499999999999</v>
      </c>
      <c r="E51" s="85">
        <v>150</v>
      </c>
      <c r="F51" s="85">
        <v>46.164000000000001</v>
      </c>
      <c r="G51" s="84">
        <f t="shared" si="11"/>
        <v>103.836</v>
      </c>
      <c r="H51" s="85">
        <f t="shared" si="12"/>
        <v>30.776000000000003</v>
      </c>
      <c r="I51" s="83" t="s">
        <v>338</v>
      </c>
      <c r="J51" s="83">
        <v>817.04499999999996</v>
      </c>
      <c r="K51" s="83">
        <v>150</v>
      </c>
      <c r="L51" s="82">
        <f t="shared" si="13"/>
        <v>46.164000000000001</v>
      </c>
      <c r="M51" s="205">
        <f t="shared" si="14"/>
        <v>103.836</v>
      </c>
      <c r="N51" s="202" t="str">
        <f t="shared" si="15"/>
        <v>No</v>
      </c>
      <c r="O51" s="373"/>
      <c r="P51" s="373"/>
      <c r="Q51" s="259"/>
    </row>
    <row r="52" spans="1:32" ht="14.25" customHeight="1" thickBot="1">
      <c r="A52" s="425"/>
      <c r="B52" s="97" t="s">
        <v>30</v>
      </c>
      <c r="C52" s="96" t="s">
        <v>327</v>
      </c>
      <c r="D52" s="95">
        <v>317.27</v>
      </c>
      <c r="E52" s="95">
        <v>200</v>
      </c>
      <c r="F52" s="95">
        <v>136.87530000000001</v>
      </c>
      <c r="G52" s="94">
        <f t="shared" si="11"/>
        <v>63.12469999999999</v>
      </c>
      <c r="H52" s="73">
        <f t="shared" si="12"/>
        <v>68.437650000000005</v>
      </c>
      <c r="I52" s="93" t="s">
        <v>326</v>
      </c>
      <c r="J52" s="93">
        <v>518.48</v>
      </c>
      <c r="K52" s="93">
        <v>200</v>
      </c>
      <c r="L52" s="92">
        <f t="shared" si="13"/>
        <v>136.87530000000001</v>
      </c>
      <c r="M52" s="208">
        <f t="shared" si="14"/>
        <v>63.12469999999999</v>
      </c>
      <c r="N52" s="202" t="str">
        <f t="shared" si="15"/>
        <v>No</v>
      </c>
      <c r="O52" s="373"/>
      <c r="P52" s="373"/>
      <c r="Q52" s="259"/>
    </row>
    <row r="53" spans="1:32" ht="13.5" thickBot="1">
      <c r="A53" s="423" t="s">
        <v>337</v>
      </c>
      <c r="B53" s="87" t="s">
        <v>28</v>
      </c>
      <c r="C53" s="86" t="s">
        <v>336</v>
      </c>
      <c r="D53" s="85">
        <v>675.17499999999995</v>
      </c>
      <c r="E53" s="85">
        <v>150</v>
      </c>
      <c r="F53" s="85">
        <v>87.5685</v>
      </c>
      <c r="G53" s="84">
        <f t="shared" si="11"/>
        <v>62.4315</v>
      </c>
      <c r="H53" s="85">
        <f t="shared" si="12"/>
        <v>58.379000000000005</v>
      </c>
      <c r="I53" s="83" t="s">
        <v>335</v>
      </c>
      <c r="J53" s="83">
        <v>792.93499999999995</v>
      </c>
      <c r="K53" s="83">
        <v>150</v>
      </c>
      <c r="L53" s="82">
        <f t="shared" si="13"/>
        <v>87.5685</v>
      </c>
      <c r="M53" s="205">
        <f t="shared" si="14"/>
        <v>62.4315</v>
      </c>
      <c r="N53" s="202" t="str">
        <f t="shared" si="15"/>
        <v>No</v>
      </c>
      <c r="O53" s="373"/>
      <c r="P53" s="373"/>
      <c r="Q53" s="259"/>
    </row>
    <row r="54" spans="1:32" ht="13.5" thickBot="1">
      <c r="A54" s="425"/>
      <c r="B54" s="97" t="s">
        <v>334</v>
      </c>
      <c r="C54" s="96" t="s">
        <v>333</v>
      </c>
      <c r="D54" s="95">
        <v>300.33499999999998</v>
      </c>
      <c r="E54" s="95">
        <v>200</v>
      </c>
      <c r="F54" s="95">
        <v>33.29833</v>
      </c>
      <c r="G54" s="94">
        <f t="shared" si="11"/>
        <v>166.70167000000001</v>
      </c>
      <c r="H54" s="73">
        <f t="shared" si="12"/>
        <v>16.649165</v>
      </c>
      <c r="I54" s="93" t="s">
        <v>332</v>
      </c>
      <c r="J54" s="93">
        <v>524.75</v>
      </c>
      <c r="K54" s="93">
        <v>200</v>
      </c>
      <c r="L54" s="92">
        <f t="shared" si="13"/>
        <v>33.29833</v>
      </c>
      <c r="M54" s="91">
        <f t="shared" si="14"/>
        <v>166.70167000000001</v>
      </c>
      <c r="N54" s="202" t="str">
        <f t="shared" si="15"/>
        <v>No</v>
      </c>
      <c r="O54" s="373"/>
      <c r="P54" s="373"/>
      <c r="Q54" s="259"/>
    </row>
    <row r="55" spans="1:32" ht="13.5" thickBot="1">
      <c r="A55" s="423" t="s">
        <v>331</v>
      </c>
      <c r="B55" s="87" t="s">
        <v>330</v>
      </c>
      <c r="C55" s="86" t="s">
        <v>61</v>
      </c>
      <c r="D55" s="85">
        <v>381.34</v>
      </c>
      <c r="E55" s="85">
        <v>400</v>
      </c>
      <c r="F55" s="85">
        <v>233.80699999999999</v>
      </c>
      <c r="G55" s="84">
        <f t="shared" si="11"/>
        <v>166.19300000000001</v>
      </c>
      <c r="H55" s="85">
        <f t="shared" si="12"/>
        <v>58.451750000000004</v>
      </c>
      <c r="I55" s="83" t="s">
        <v>329</v>
      </c>
      <c r="J55" s="83">
        <v>673.16499999999996</v>
      </c>
      <c r="K55" s="83">
        <v>300</v>
      </c>
      <c r="L55" s="82">
        <f t="shared" si="13"/>
        <v>233.80699999999999</v>
      </c>
      <c r="M55" s="204">
        <f t="shared" si="14"/>
        <v>66.193000000000012</v>
      </c>
      <c r="N55" s="202" t="str">
        <f t="shared" si="15"/>
        <v>No</v>
      </c>
      <c r="O55" s="373"/>
      <c r="P55" s="373"/>
      <c r="Q55" s="259"/>
    </row>
    <row r="56" spans="1:32" ht="14.25" customHeight="1" thickBot="1">
      <c r="A56" s="424"/>
      <c r="B56" s="76" t="s">
        <v>30</v>
      </c>
      <c r="C56" s="75" t="s">
        <v>327</v>
      </c>
      <c r="D56" s="74">
        <v>317.27</v>
      </c>
      <c r="E56" s="74">
        <v>200</v>
      </c>
      <c r="F56" s="74">
        <v>136.87530000000001</v>
      </c>
      <c r="G56" s="73">
        <f t="shared" si="11"/>
        <v>63.12469999999999</v>
      </c>
      <c r="H56" s="73">
        <f t="shared" si="12"/>
        <v>68.437650000000005</v>
      </c>
      <c r="I56" s="72" t="s">
        <v>326</v>
      </c>
      <c r="J56" s="72">
        <v>518.48</v>
      </c>
      <c r="K56" s="72">
        <v>200</v>
      </c>
      <c r="L56" s="71">
        <f t="shared" si="13"/>
        <v>136.87530000000001</v>
      </c>
      <c r="M56" s="70">
        <f t="shared" si="14"/>
        <v>63.12469999999999</v>
      </c>
      <c r="N56" s="260" t="str">
        <f t="shared" si="15"/>
        <v>No</v>
      </c>
      <c r="O56" s="373"/>
      <c r="P56" s="373"/>
      <c r="Q56" s="259"/>
    </row>
    <row r="57" spans="1:32">
      <c r="A57" s="372"/>
      <c r="B57" s="64"/>
      <c r="C57" s="372"/>
      <c r="D57" s="372"/>
      <c r="E57" s="372"/>
      <c r="F57" s="64"/>
      <c r="G57" s="372"/>
      <c r="H57" s="372"/>
      <c r="I57" s="372"/>
      <c r="J57" s="372"/>
      <c r="K57" s="372"/>
      <c r="L57" s="372"/>
      <c r="M57" s="372"/>
      <c r="N57" s="372"/>
      <c r="O57" s="373"/>
      <c r="P57" s="373"/>
    </row>
    <row r="58" spans="1:32">
      <c r="A58" s="372"/>
      <c r="B58" s="64"/>
      <c r="C58" s="372"/>
      <c r="D58" s="372"/>
      <c r="E58" s="372"/>
      <c r="F58" s="64"/>
      <c r="G58" s="372"/>
      <c r="H58" s="372"/>
      <c r="I58" s="372"/>
      <c r="J58" s="372"/>
      <c r="K58" s="372"/>
      <c r="L58" s="372"/>
      <c r="M58" s="372"/>
      <c r="N58" s="372"/>
      <c r="O58" s="373"/>
      <c r="P58" s="373"/>
    </row>
    <row r="59" spans="1:32">
      <c r="A59" s="372"/>
      <c r="B59" s="64"/>
      <c r="C59" s="372"/>
      <c r="D59" s="372"/>
      <c r="E59" s="372"/>
      <c r="F59" s="64"/>
      <c r="G59" s="372"/>
      <c r="H59" s="372"/>
      <c r="I59" s="372"/>
      <c r="J59" s="372"/>
      <c r="K59" s="372"/>
      <c r="L59" s="372"/>
      <c r="M59" s="372"/>
      <c r="N59" s="372"/>
      <c r="O59" s="373"/>
      <c r="P59" s="372"/>
    </row>
    <row r="60" spans="1:32">
      <c r="A60" s="372"/>
      <c r="B60" s="64"/>
      <c r="C60" s="372"/>
      <c r="D60" s="372"/>
      <c r="E60" s="372"/>
      <c r="F60" s="64"/>
      <c r="G60" s="372"/>
      <c r="H60" s="372"/>
      <c r="I60" s="372"/>
      <c r="J60" s="372"/>
      <c r="K60" s="372"/>
      <c r="L60" s="372"/>
      <c r="M60" s="372"/>
      <c r="N60" s="372"/>
      <c r="O60" s="373"/>
      <c r="P60" s="372"/>
    </row>
    <row r="61" spans="1:32">
      <c r="A61" s="372"/>
      <c r="B61" s="64"/>
      <c r="C61" s="372"/>
      <c r="D61" s="372"/>
      <c r="E61" s="372"/>
      <c r="F61" s="64"/>
      <c r="G61" s="372"/>
      <c r="H61" s="372"/>
      <c r="I61" s="372"/>
      <c r="J61" s="372"/>
      <c r="K61" s="372"/>
      <c r="L61" s="372"/>
      <c r="M61" s="372"/>
      <c r="N61" s="372"/>
      <c r="O61" s="373"/>
      <c r="P61" s="372"/>
    </row>
    <row r="62" spans="1:32">
      <c r="A62" s="372"/>
      <c r="B62" s="65"/>
      <c r="C62" s="372"/>
      <c r="D62" s="372"/>
      <c r="E62" s="372"/>
      <c r="F62" s="64"/>
      <c r="G62" s="372"/>
      <c r="H62" s="372"/>
      <c r="I62" s="372"/>
      <c r="J62" s="372"/>
      <c r="K62" s="372"/>
      <c r="L62" s="372"/>
      <c r="M62" s="372"/>
      <c r="N62" s="372"/>
      <c r="O62" s="373"/>
      <c r="P62" s="372"/>
    </row>
    <row r="63" spans="1:32">
      <c r="A63" s="372"/>
      <c r="B63" s="65"/>
      <c r="C63" s="372"/>
      <c r="D63" s="372"/>
      <c r="E63" s="372"/>
      <c r="F63" s="64"/>
      <c r="G63" s="372"/>
      <c r="H63" s="372"/>
      <c r="I63" s="372"/>
      <c r="J63" s="372"/>
      <c r="K63" s="372"/>
      <c r="L63" s="372"/>
      <c r="M63" s="372"/>
      <c r="N63" s="372"/>
      <c r="O63" s="373"/>
      <c r="P63" s="372"/>
    </row>
    <row r="64" spans="1:32">
      <c r="A64" s="372"/>
      <c r="B64" s="65"/>
      <c r="C64" s="372"/>
      <c r="D64" s="372"/>
      <c r="E64" s="372"/>
      <c r="F64" s="64"/>
      <c r="G64" s="372"/>
      <c r="H64" s="372"/>
      <c r="I64" s="372"/>
      <c r="J64" s="372"/>
      <c r="K64" s="372"/>
      <c r="L64" s="372"/>
      <c r="M64" s="372"/>
      <c r="N64" s="372"/>
      <c r="O64" s="373"/>
      <c r="P64" s="372"/>
    </row>
    <row r="65" spans="1:19">
      <c r="A65" s="372"/>
      <c r="B65" s="64"/>
      <c r="C65" s="372"/>
      <c r="D65" s="372"/>
      <c r="K65" s="372"/>
      <c r="L65" s="372"/>
      <c r="N65" s="372"/>
      <c r="O65" s="373"/>
      <c r="P65" s="372"/>
    </row>
    <row r="66" spans="1:19">
      <c r="A66" s="372"/>
      <c r="B66" s="64"/>
      <c r="C66" s="372"/>
      <c r="D66" s="372"/>
      <c r="K66" s="372"/>
      <c r="L66" s="372"/>
      <c r="N66" s="372"/>
      <c r="O66" s="373"/>
      <c r="P66" s="372"/>
    </row>
    <row r="67" spans="1:19">
      <c r="A67" s="372"/>
      <c r="B67" s="64"/>
      <c r="C67" s="372"/>
      <c r="D67" s="372"/>
      <c r="K67" s="372"/>
      <c r="L67" s="372"/>
      <c r="N67" s="372"/>
      <c r="O67" s="373"/>
      <c r="P67" s="372"/>
    </row>
    <row r="68" spans="1:19">
      <c r="A68" s="372"/>
      <c r="B68" s="64"/>
      <c r="C68" s="372"/>
      <c r="D68" s="372"/>
      <c r="E68" s="372"/>
      <c r="F68" s="64"/>
      <c r="G68" s="372"/>
      <c r="H68" s="372"/>
      <c r="I68" s="372"/>
      <c r="J68" s="372"/>
      <c r="K68" s="372"/>
      <c r="L68" s="372"/>
      <c r="M68" s="372"/>
      <c r="N68" s="372"/>
      <c r="O68" s="373"/>
      <c r="P68" s="372"/>
    </row>
    <row r="69" spans="1:19">
      <c r="B69" s="64"/>
      <c r="C69" s="372"/>
      <c r="D69" s="372"/>
      <c r="E69" s="372"/>
      <c r="F69" s="64"/>
      <c r="G69" s="372"/>
      <c r="H69" s="372"/>
      <c r="I69" s="372"/>
      <c r="J69" s="372"/>
      <c r="K69" s="372"/>
      <c r="L69" s="372"/>
      <c r="M69" s="372"/>
      <c r="N69" s="372"/>
      <c r="O69" s="373"/>
      <c r="P69" s="372"/>
      <c r="R69" s="58"/>
      <c r="S69" s="58"/>
    </row>
    <row r="70" spans="1:19">
      <c r="B70" s="64"/>
      <c r="C70" s="372"/>
      <c r="D70" s="372"/>
      <c r="E70" s="372"/>
      <c r="F70" s="64"/>
      <c r="G70" s="372"/>
      <c r="H70" s="372"/>
      <c r="I70" s="372"/>
      <c r="J70" s="372"/>
      <c r="K70" s="372"/>
      <c r="L70" s="372"/>
      <c r="M70" s="372"/>
      <c r="N70" s="372"/>
      <c r="O70" s="373"/>
      <c r="P70" s="372"/>
      <c r="R70" s="58"/>
      <c r="S70" s="58"/>
    </row>
    <row r="71" spans="1:19">
      <c r="B71" s="64"/>
      <c r="C71" s="372"/>
      <c r="D71" s="372"/>
      <c r="E71" s="372"/>
      <c r="F71" s="64"/>
      <c r="G71" s="372"/>
      <c r="H71" s="372"/>
      <c r="I71" s="372"/>
      <c r="J71" s="372"/>
      <c r="K71" s="372"/>
      <c r="L71" s="372"/>
      <c r="M71" s="372"/>
      <c r="N71" s="372"/>
      <c r="O71" s="373"/>
      <c r="P71" s="372"/>
      <c r="R71" s="58"/>
      <c r="S71" s="58"/>
    </row>
    <row r="72" spans="1:19">
      <c r="B72" s="64"/>
      <c r="C72" s="372"/>
      <c r="D72" s="372"/>
      <c r="E72" s="372"/>
      <c r="F72" s="64"/>
      <c r="G72" s="372"/>
      <c r="H72" s="372"/>
      <c r="I72" s="372"/>
      <c r="J72" s="372"/>
      <c r="K72" s="372"/>
      <c r="L72" s="372"/>
      <c r="M72" s="372"/>
      <c r="N72" s="372"/>
      <c r="O72" s="373"/>
      <c r="P72" s="372"/>
      <c r="R72" s="58"/>
      <c r="S72" s="58"/>
    </row>
    <row r="73" spans="1:19">
      <c r="B73" s="64"/>
      <c r="C73" s="372"/>
      <c r="D73" s="372"/>
      <c r="E73" s="372"/>
      <c r="F73" s="64"/>
      <c r="G73" s="372"/>
      <c r="H73" s="372"/>
      <c r="I73" s="372"/>
      <c r="J73" s="372"/>
      <c r="K73" s="372"/>
      <c r="L73" s="372"/>
      <c r="M73" s="372"/>
      <c r="N73" s="372"/>
      <c r="O73" s="373"/>
      <c r="P73" s="372"/>
      <c r="R73" s="58"/>
    </row>
    <row r="74" spans="1:19">
      <c r="B74" s="64"/>
      <c r="C74" s="372"/>
      <c r="D74" s="372"/>
      <c r="E74" s="372"/>
      <c r="F74" s="64"/>
      <c r="G74" s="372"/>
      <c r="H74" s="372"/>
      <c r="I74" s="372"/>
      <c r="J74" s="372"/>
      <c r="K74" s="372"/>
      <c r="L74" s="372"/>
      <c r="M74" s="372"/>
      <c r="N74" s="372"/>
      <c r="O74" s="373"/>
      <c r="P74" s="372"/>
      <c r="R74" s="58"/>
    </row>
    <row r="75" spans="1:19">
      <c r="B75" s="64"/>
      <c r="C75" s="372"/>
      <c r="D75" s="372"/>
      <c r="E75" s="372"/>
      <c r="F75" s="64"/>
      <c r="G75" s="372"/>
      <c r="H75" s="372"/>
      <c r="I75" s="372"/>
      <c r="J75" s="372"/>
      <c r="K75" s="372"/>
      <c r="L75" s="372"/>
      <c r="M75" s="372"/>
      <c r="N75" s="372"/>
      <c r="O75" s="373"/>
      <c r="P75" s="372"/>
    </row>
    <row r="76" spans="1:19">
      <c r="B76" s="64"/>
      <c r="C76" s="372"/>
      <c r="D76" s="372"/>
      <c r="E76" s="372"/>
      <c r="F76" s="64"/>
      <c r="G76" s="372"/>
      <c r="H76" s="372"/>
      <c r="I76" s="372"/>
      <c r="J76" s="372"/>
      <c r="K76" s="372"/>
      <c r="L76" s="372"/>
      <c r="M76" s="372"/>
      <c r="N76" s="372"/>
      <c r="O76" s="373"/>
      <c r="P76" s="372"/>
    </row>
    <row r="77" spans="1:19">
      <c r="B77" s="64"/>
      <c r="C77" s="372"/>
      <c r="D77" s="372"/>
      <c r="E77" s="372"/>
      <c r="F77" s="64"/>
      <c r="G77" s="372"/>
      <c r="H77" s="372"/>
      <c r="I77" s="372"/>
      <c r="J77" s="372"/>
      <c r="K77" s="372"/>
      <c r="L77" s="372"/>
      <c r="M77" s="372"/>
      <c r="N77" s="372"/>
      <c r="O77" s="373"/>
      <c r="P77" s="372"/>
    </row>
    <row r="78" spans="1:19">
      <c r="B78" s="64"/>
      <c r="C78" s="372"/>
      <c r="D78" s="372"/>
      <c r="E78" s="372"/>
      <c r="F78" s="64"/>
      <c r="G78" s="372"/>
      <c r="H78" s="372"/>
      <c r="I78" s="372"/>
      <c r="J78" s="372"/>
      <c r="K78" s="372"/>
      <c r="L78" s="372"/>
      <c r="M78" s="372"/>
      <c r="N78" s="372"/>
      <c r="O78" s="373"/>
      <c r="P78" s="372"/>
    </row>
    <row r="79" spans="1:19">
      <c r="B79" s="64"/>
      <c r="C79" s="372"/>
      <c r="D79" s="372"/>
      <c r="E79" s="372"/>
      <c r="F79" s="64"/>
      <c r="G79" s="372"/>
      <c r="H79" s="372"/>
      <c r="I79" s="372"/>
      <c r="J79" s="372"/>
      <c r="K79" s="372"/>
      <c r="L79" s="372"/>
      <c r="M79" s="372"/>
      <c r="N79" s="372"/>
      <c r="O79" s="373"/>
      <c r="P79" s="372"/>
    </row>
    <row r="80" spans="1:19">
      <c r="B80" s="64"/>
      <c r="C80" s="372"/>
      <c r="D80" s="372"/>
      <c r="E80" s="372"/>
      <c r="F80" s="64"/>
      <c r="G80" s="372"/>
      <c r="H80" s="372"/>
      <c r="I80" s="372"/>
      <c r="J80" s="372"/>
      <c r="K80" s="372"/>
      <c r="L80" s="372"/>
      <c r="M80" s="372"/>
      <c r="N80" s="372"/>
      <c r="O80" s="373"/>
      <c r="P80" s="372"/>
    </row>
    <row r="81" spans="2:16">
      <c r="B81" s="64"/>
      <c r="C81" s="372"/>
      <c r="D81" s="372"/>
      <c r="E81" s="372"/>
      <c r="F81" s="64"/>
      <c r="G81" s="372"/>
      <c r="H81" s="372"/>
      <c r="I81" s="372"/>
      <c r="J81" s="372"/>
      <c r="K81" s="372"/>
      <c r="L81" s="372"/>
      <c r="M81" s="372"/>
      <c r="N81" s="372"/>
      <c r="O81" s="373"/>
      <c r="P81" s="372"/>
    </row>
    <row r="82" spans="2:16">
      <c r="B82" s="64"/>
      <c r="C82" s="372"/>
      <c r="D82" s="372"/>
      <c r="E82" s="372"/>
      <c r="F82" s="64"/>
      <c r="G82" s="372"/>
      <c r="H82" s="372"/>
      <c r="I82" s="372"/>
      <c r="J82" s="372"/>
      <c r="K82" s="372"/>
      <c r="L82" s="372"/>
      <c r="M82" s="372"/>
      <c r="N82" s="372"/>
      <c r="O82" s="373"/>
      <c r="P82" s="372"/>
    </row>
    <row r="83" spans="2:16">
      <c r="B83" s="64"/>
      <c r="C83" s="372"/>
      <c r="D83" s="372"/>
      <c r="E83" s="372"/>
      <c r="F83" s="64"/>
      <c r="G83" s="372"/>
      <c r="H83" s="372"/>
      <c r="I83" s="372"/>
      <c r="J83" s="372"/>
      <c r="K83" s="372"/>
      <c r="L83" s="372"/>
      <c r="M83" s="372"/>
      <c r="N83" s="372"/>
      <c r="O83" s="373"/>
      <c r="P83" s="372"/>
    </row>
    <row r="84" spans="2:16">
      <c r="B84" s="64"/>
      <c r="C84" s="372"/>
      <c r="D84" s="372"/>
      <c r="E84" s="372"/>
      <c r="F84" s="64"/>
      <c r="G84" s="372"/>
      <c r="H84" s="372"/>
      <c r="I84" s="372"/>
      <c r="J84" s="372"/>
      <c r="K84" s="372"/>
      <c r="L84" s="372"/>
      <c r="M84" s="372"/>
      <c r="N84" s="372"/>
      <c r="O84" s="373"/>
      <c r="P84" s="372"/>
    </row>
    <row r="85" spans="2:16">
      <c r="B85" s="64"/>
      <c r="C85" s="372"/>
      <c r="D85" s="372"/>
      <c r="E85" s="372"/>
      <c r="F85" s="64"/>
      <c r="G85" s="372"/>
      <c r="H85" s="372"/>
      <c r="I85" s="372"/>
      <c r="J85" s="372"/>
      <c r="K85" s="372"/>
      <c r="L85" s="372"/>
      <c r="M85" s="372"/>
      <c r="N85" s="372"/>
      <c r="O85" s="373"/>
      <c r="P85" s="372"/>
    </row>
    <row r="86" spans="2:16">
      <c r="B86" s="64"/>
      <c r="C86" s="372"/>
      <c r="D86" s="372"/>
      <c r="E86" s="372"/>
      <c r="F86" s="64"/>
      <c r="G86" s="372"/>
      <c r="H86" s="372"/>
      <c r="I86" s="372"/>
      <c r="J86" s="372"/>
      <c r="K86" s="372"/>
      <c r="L86" s="372"/>
      <c r="M86" s="372"/>
      <c r="N86" s="372"/>
      <c r="O86" s="373"/>
      <c r="P86" s="372"/>
    </row>
    <row r="87" spans="2:16">
      <c r="B87" s="64"/>
      <c r="C87" s="372"/>
      <c r="D87" s="372"/>
      <c r="E87" s="372"/>
      <c r="F87" s="64"/>
      <c r="G87" s="372"/>
      <c r="H87" s="372"/>
      <c r="I87" s="372"/>
      <c r="J87" s="372"/>
      <c r="K87" s="372"/>
      <c r="L87" s="372"/>
      <c r="M87" s="372"/>
      <c r="N87" s="372"/>
      <c r="O87" s="373"/>
      <c r="P87" s="372"/>
    </row>
    <row r="88" spans="2:16">
      <c r="B88" s="64"/>
      <c r="C88" s="372"/>
      <c r="D88" s="372"/>
      <c r="E88" s="372"/>
      <c r="F88" s="64"/>
      <c r="G88" s="372"/>
      <c r="H88" s="372"/>
      <c r="I88" s="372"/>
      <c r="J88" s="372"/>
      <c r="K88" s="372"/>
      <c r="L88" s="372"/>
      <c r="M88" s="372"/>
      <c r="N88" s="372"/>
      <c r="O88" s="373"/>
      <c r="P88" s="372"/>
    </row>
    <row r="89" spans="2:16">
      <c r="B89" s="64"/>
      <c r="C89" s="372"/>
      <c r="D89" s="372"/>
      <c r="E89" s="372"/>
      <c r="F89" s="64"/>
      <c r="G89" s="372"/>
      <c r="H89" s="372"/>
      <c r="I89" s="372"/>
      <c r="J89" s="372"/>
      <c r="K89" s="372"/>
      <c r="L89" s="372"/>
      <c r="M89" s="372"/>
      <c r="N89" s="372"/>
      <c r="O89" s="373"/>
      <c r="P89" s="372"/>
    </row>
    <row r="90" spans="2:16">
      <c r="B90" s="64"/>
      <c r="C90" s="372"/>
      <c r="D90" s="372"/>
      <c r="E90" s="372"/>
      <c r="F90" s="64"/>
      <c r="G90" s="372"/>
      <c r="H90" s="372"/>
      <c r="I90" s="372"/>
      <c r="J90" s="372"/>
      <c r="K90" s="372"/>
      <c r="L90" s="372"/>
      <c r="M90" s="372"/>
      <c r="N90" s="372"/>
      <c r="O90" s="373"/>
      <c r="P90" s="372"/>
    </row>
    <row r="91" spans="2:16">
      <c r="B91" s="64"/>
      <c r="C91" s="372"/>
      <c r="D91" s="372"/>
      <c r="E91" s="372"/>
      <c r="F91" s="64"/>
      <c r="G91" s="372"/>
      <c r="H91" s="372"/>
      <c r="I91" s="372"/>
      <c r="J91" s="372"/>
      <c r="K91" s="372"/>
      <c r="L91" s="372"/>
      <c r="M91" s="372"/>
      <c r="N91" s="372"/>
      <c r="O91" s="373"/>
      <c r="P91" s="372"/>
    </row>
    <row r="92" spans="2:16">
      <c r="B92" s="64"/>
      <c r="C92" s="372"/>
      <c r="D92" s="372"/>
      <c r="E92" s="372"/>
      <c r="F92" s="64"/>
      <c r="G92" s="372"/>
      <c r="H92" s="372"/>
      <c r="I92" s="372"/>
      <c r="J92" s="372"/>
      <c r="K92" s="372"/>
      <c r="L92" s="372"/>
      <c r="M92" s="372"/>
      <c r="N92" s="372"/>
      <c r="O92" s="373"/>
      <c r="P92" s="372"/>
    </row>
    <row r="93" spans="2:16">
      <c r="B93" s="64"/>
      <c r="C93" s="372"/>
      <c r="D93" s="372"/>
      <c r="E93" s="372"/>
      <c r="F93" s="64"/>
      <c r="G93" s="372"/>
      <c r="H93" s="372"/>
      <c r="I93" s="372"/>
      <c r="J93" s="372"/>
      <c r="K93" s="372"/>
      <c r="L93" s="372"/>
      <c r="M93" s="372"/>
      <c r="N93" s="372"/>
      <c r="O93" s="373"/>
      <c r="P93" s="372"/>
    </row>
    <row r="94" spans="2:16">
      <c r="B94" s="64"/>
      <c r="C94" s="372"/>
      <c r="D94" s="372"/>
      <c r="E94" s="372"/>
      <c r="F94" s="64"/>
      <c r="G94" s="372"/>
      <c r="H94" s="372"/>
      <c r="I94" s="372"/>
      <c r="J94" s="372"/>
      <c r="K94" s="372"/>
      <c r="L94" s="372"/>
      <c r="M94" s="372"/>
      <c r="N94" s="372"/>
      <c r="O94" s="373"/>
      <c r="P94" s="372"/>
    </row>
    <row r="95" spans="2:16">
      <c r="B95" s="64"/>
      <c r="C95" s="372"/>
      <c r="D95" s="372"/>
      <c r="E95" s="372"/>
      <c r="F95" s="64"/>
      <c r="G95" s="372"/>
      <c r="H95" s="372"/>
      <c r="I95" s="372"/>
      <c r="J95" s="372"/>
      <c r="K95" s="372"/>
      <c r="L95" s="372"/>
      <c r="M95" s="372"/>
      <c r="N95" s="372"/>
      <c r="O95" s="373"/>
      <c r="P95" s="372"/>
    </row>
    <row r="96" spans="2:16">
      <c r="B96" s="64"/>
      <c r="C96" s="372"/>
      <c r="D96" s="372"/>
      <c r="E96" s="372"/>
      <c r="F96" s="64"/>
      <c r="G96" s="372"/>
      <c r="H96" s="372"/>
      <c r="I96" s="372"/>
      <c r="J96" s="372"/>
      <c r="K96" s="372"/>
      <c r="L96" s="372"/>
      <c r="M96" s="372"/>
      <c r="N96" s="372"/>
      <c r="O96" s="373"/>
      <c r="P96" s="372"/>
    </row>
    <row r="97" spans="2:16">
      <c r="B97" s="64"/>
      <c r="C97" s="372"/>
      <c r="D97" s="372"/>
      <c r="E97" s="372"/>
      <c r="F97" s="64"/>
      <c r="G97" s="372"/>
      <c r="H97" s="372"/>
      <c r="I97" s="372"/>
      <c r="J97" s="372"/>
      <c r="K97" s="372"/>
      <c r="L97" s="372"/>
      <c r="M97" s="372"/>
      <c r="N97" s="372"/>
      <c r="O97" s="373"/>
      <c r="P97" s="372"/>
    </row>
    <row r="98" spans="2:16">
      <c r="B98" s="64"/>
      <c r="C98" s="372"/>
      <c r="D98" s="372"/>
      <c r="E98" s="372"/>
      <c r="F98" s="64"/>
      <c r="G98" s="372"/>
      <c r="H98" s="372"/>
      <c r="I98" s="372"/>
      <c r="J98" s="372"/>
      <c r="K98" s="372"/>
      <c r="L98" s="372"/>
      <c r="M98" s="372"/>
      <c r="N98" s="372"/>
      <c r="O98" s="373"/>
      <c r="P98" s="372"/>
    </row>
    <row r="99" spans="2:16">
      <c r="B99" s="64"/>
      <c r="C99" s="372"/>
      <c r="D99" s="372"/>
      <c r="E99" s="372"/>
      <c r="F99" s="64"/>
      <c r="G99" s="372"/>
      <c r="H99" s="372"/>
      <c r="I99" s="372"/>
      <c r="J99" s="372"/>
      <c r="K99" s="372"/>
      <c r="L99" s="372"/>
      <c r="M99" s="372"/>
      <c r="N99" s="372"/>
      <c r="O99" s="373"/>
      <c r="P99" s="372"/>
    </row>
    <row r="100" spans="2:16">
      <c r="B100" s="64"/>
      <c r="C100" s="372"/>
      <c r="D100" s="372"/>
      <c r="E100" s="372"/>
      <c r="F100" s="64"/>
      <c r="G100" s="372"/>
      <c r="H100" s="372"/>
      <c r="I100" s="372"/>
      <c r="J100" s="372"/>
      <c r="K100" s="372"/>
      <c r="L100" s="372"/>
      <c r="M100" s="372"/>
      <c r="N100" s="372"/>
      <c r="O100" s="373"/>
      <c r="P100" s="372"/>
    </row>
    <row r="101" spans="2:16">
      <c r="B101" s="64"/>
      <c r="C101" s="372"/>
      <c r="D101" s="372"/>
      <c r="E101" s="372"/>
      <c r="F101" s="64"/>
      <c r="G101" s="372"/>
      <c r="H101" s="372"/>
      <c r="I101" s="372"/>
      <c r="J101" s="372"/>
      <c r="K101" s="372"/>
      <c r="L101" s="372"/>
      <c r="M101" s="372"/>
      <c r="N101" s="372"/>
      <c r="O101" s="373"/>
      <c r="P101" s="372"/>
    </row>
    <row r="102" spans="2:16">
      <c r="B102" s="64"/>
      <c r="C102" s="372"/>
      <c r="D102" s="372"/>
      <c r="E102" s="372"/>
      <c r="F102" s="64"/>
      <c r="G102" s="372"/>
      <c r="H102" s="372"/>
      <c r="I102" s="372"/>
      <c r="J102" s="372"/>
      <c r="K102" s="372"/>
      <c r="L102" s="372"/>
      <c r="M102" s="372"/>
      <c r="N102" s="372"/>
      <c r="O102" s="373"/>
      <c r="P102" s="372"/>
    </row>
    <row r="103" spans="2:16">
      <c r="B103" s="64"/>
      <c r="C103" s="372"/>
      <c r="D103" s="372"/>
      <c r="E103" s="372"/>
      <c r="F103" s="64"/>
      <c r="G103" s="372"/>
      <c r="H103" s="372"/>
      <c r="I103" s="372"/>
      <c r="J103" s="372"/>
      <c r="K103" s="372"/>
      <c r="L103" s="372"/>
      <c r="M103" s="372"/>
      <c r="N103" s="372"/>
      <c r="O103" s="373"/>
      <c r="P103" s="372"/>
    </row>
    <row r="104" spans="2:16">
      <c r="B104" s="64"/>
      <c r="C104" s="372"/>
      <c r="D104" s="372"/>
      <c r="E104" s="372"/>
      <c r="F104" s="64"/>
      <c r="G104" s="372"/>
      <c r="H104" s="372"/>
      <c r="I104" s="372"/>
      <c r="J104" s="372"/>
      <c r="K104" s="372"/>
      <c r="L104" s="372"/>
      <c r="M104" s="372"/>
      <c r="N104" s="372"/>
      <c r="O104" s="373"/>
      <c r="P104" s="372"/>
    </row>
    <row r="105" spans="2:16">
      <c r="B105" s="64"/>
      <c r="C105" s="372"/>
      <c r="D105" s="372"/>
      <c r="E105" s="372"/>
      <c r="F105" s="64"/>
      <c r="G105" s="372"/>
      <c r="H105" s="372"/>
      <c r="I105" s="372"/>
      <c r="J105" s="372"/>
      <c r="K105" s="372"/>
      <c r="L105" s="372"/>
      <c r="M105" s="372"/>
      <c r="N105" s="372"/>
      <c r="O105" s="373"/>
      <c r="P105" s="372"/>
    </row>
    <row r="106" spans="2:16">
      <c r="B106" s="64"/>
      <c r="C106" s="372"/>
      <c r="D106" s="372"/>
      <c r="E106" s="372"/>
      <c r="F106" s="64"/>
      <c r="G106" s="372"/>
      <c r="H106" s="372"/>
      <c r="I106" s="372"/>
      <c r="J106" s="372"/>
      <c r="K106" s="372"/>
      <c r="L106" s="372"/>
      <c r="M106" s="372"/>
      <c r="N106" s="372"/>
      <c r="O106" s="373"/>
      <c r="P106" s="372"/>
    </row>
    <row r="107" spans="2:16">
      <c r="B107" s="64"/>
      <c r="C107" s="372"/>
      <c r="D107" s="372"/>
      <c r="E107" s="372"/>
      <c r="F107" s="64"/>
      <c r="G107" s="372"/>
      <c r="H107" s="372"/>
      <c r="I107" s="372"/>
      <c r="J107" s="372"/>
      <c r="K107" s="372"/>
      <c r="L107" s="372"/>
      <c r="M107" s="372"/>
      <c r="N107" s="372"/>
      <c r="O107" s="373"/>
      <c r="P107" s="372"/>
    </row>
    <row r="108" spans="2:16">
      <c r="B108" s="64"/>
      <c r="C108" s="372"/>
      <c r="D108" s="372"/>
      <c r="E108" s="372"/>
      <c r="F108" s="64"/>
      <c r="G108" s="372"/>
      <c r="H108" s="372"/>
      <c r="I108" s="372"/>
      <c r="J108" s="372"/>
      <c r="K108" s="372"/>
      <c r="L108" s="372"/>
      <c r="M108" s="372"/>
      <c r="N108" s="372"/>
      <c r="O108" s="373"/>
      <c r="P108" s="372"/>
    </row>
    <row r="109" spans="2:16">
      <c r="B109" s="64"/>
      <c r="C109" s="372"/>
      <c r="D109" s="372"/>
      <c r="E109" s="372"/>
      <c r="F109" s="64"/>
      <c r="G109" s="372"/>
      <c r="H109" s="372"/>
      <c r="I109" s="372"/>
      <c r="J109" s="372"/>
      <c r="K109" s="372"/>
      <c r="L109" s="372"/>
      <c r="M109" s="372"/>
      <c r="N109" s="372"/>
      <c r="O109" s="373"/>
      <c r="P109" s="372"/>
    </row>
    <row r="110" spans="2:16">
      <c r="B110" s="64"/>
      <c r="C110" s="372"/>
      <c r="D110" s="372"/>
      <c r="E110" s="372"/>
      <c r="F110" s="64"/>
      <c r="G110" s="372"/>
      <c r="H110" s="372"/>
      <c r="I110" s="372"/>
      <c r="J110" s="372"/>
      <c r="K110" s="372"/>
      <c r="L110" s="372"/>
      <c r="M110" s="372"/>
      <c r="N110" s="372"/>
      <c r="O110" s="373"/>
      <c r="P110" s="372"/>
    </row>
    <row r="111" spans="2:16">
      <c r="B111" s="64"/>
      <c r="C111" s="372"/>
      <c r="D111" s="372"/>
      <c r="E111" s="372"/>
      <c r="F111" s="64"/>
      <c r="G111" s="372"/>
      <c r="H111" s="372"/>
      <c r="I111" s="372"/>
      <c r="J111" s="372"/>
      <c r="K111" s="372"/>
      <c r="L111" s="372"/>
      <c r="M111" s="372"/>
      <c r="N111" s="372"/>
      <c r="O111" s="373"/>
      <c r="P111" s="372"/>
    </row>
    <row r="112" spans="2:16">
      <c r="B112" s="64"/>
      <c r="C112" s="372"/>
      <c r="D112" s="372"/>
      <c r="E112" s="372"/>
      <c r="F112" s="64"/>
      <c r="G112" s="372"/>
      <c r="H112" s="372"/>
      <c r="I112" s="372"/>
      <c r="J112" s="372"/>
      <c r="K112" s="372"/>
      <c r="L112" s="372"/>
      <c r="M112" s="372"/>
      <c r="N112" s="372"/>
      <c r="O112" s="373"/>
      <c r="P112" s="372"/>
    </row>
    <row r="113" spans="1:16">
      <c r="B113" s="64"/>
      <c r="C113" s="372"/>
      <c r="D113" s="372"/>
      <c r="E113" s="372"/>
      <c r="F113" s="64"/>
      <c r="G113" s="372"/>
      <c r="H113" s="372"/>
      <c r="I113" s="372"/>
      <c r="J113" s="372"/>
      <c r="K113" s="372"/>
      <c r="L113" s="372"/>
      <c r="M113" s="372"/>
      <c r="N113" s="372"/>
      <c r="O113" s="373"/>
      <c r="P113" s="372"/>
    </row>
    <row r="114" spans="1:16">
      <c r="B114" s="64"/>
      <c r="C114" s="372"/>
      <c r="D114" s="372"/>
      <c r="E114" s="372"/>
      <c r="F114" s="64"/>
      <c r="G114" s="372"/>
      <c r="H114" s="372"/>
      <c r="I114" s="372"/>
      <c r="J114" s="372"/>
      <c r="K114" s="372"/>
      <c r="L114" s="372"/>
      <c r="M114" s="372"/>
      <c r="N114" s="372"/>
      <c r="O114" s="373"/>
      <c r="P114" s="372"/>
    </row>
    <row r="115" spans="1:16">
      <c r="B115" s="64"/>
      <c r="C115" s="372"/>
      <c r="D115" s="372"/>
      <c r="E115" s="372"/>
      <c r="F115" s="64"/>
      <c r="G115" s="372"/>
      <c r="H115" s="372"/>
      <c r="I115" s="372"/>
      <c r="J115" s="372"/>
      <c r="K115" s="372"/>
      <c r="L115" s="372"/>
      <c r="M115" s="372"/>
      <c r="N115" s="372"/>
      <c r="O115" s="373"/>
      <c r="P115" s="372"/>
    </row>
    <row r="116" spans="1:16">
      <c r="B116" s="64"/>
      <c r="C116" s="372"/>
      <c r="D116" s="372"/>
      <c r="E116" s="372"/>
      <c r="F116" s="64"/>
      <c r="G116" s="372"/>
      <c r="H116" s="372"/>
      <c r="I116" s="372"/>
      <c r="J116" s="372"/>
      <c r="K116" s="372"/>
      <c r="L116" s="372"/>
      <c r="M116" s="372"/>
      <c r="N116" s="372"/>
      <c r="O116" s="373"/>
      <c r="P116" s="372"/>
    </row>
    <row r="117" spans="1:16">
      <c r="B117" s="64"/>
      <c r="C117" s="372"/>
      <c r="D117" s="372"/>
      <c r="E117" s="372"/>
      <c r="F117" s="64"/>
      <c r="G117" s="372"/>
      <c r="H117" s="372"/>
      <c r="I117" s="372"/>
      <c r="J117" s="372"/>
      <c r="K117" s="372"/>
      <c r="L117" s="372"/>
      <c r="M117" s="372"/>
      <c r="N117" s="372"/>
      <c r="O117" s="373"/>
      <c r="P117" s="372"/>
    </row>
    <row r="118" spans="1:16">
      <c r="B118" s="64"/>
      <c r="C118" s="372"/>
      <c r="D118" s="372"/>
      <c r="E118" s="372"/>
      <c r="F118" s="64"/>
      <c r="G118" s="372"/>
      <c r="H118" s="372"/>
      <c r="I118" s="372"/>
      <c r="J118" s="372"/>
      <c r="K118" s="372"/>
      <c r="L118" s="372"/>
      <c r="M118" s="372"/>
      <c r="N118" s="372"/>
      <c r="O118" s="373"/>
      <c r="P118" s="372"/>
    </row>
    <row r="119" spans="1:16">
      <c r="B119" s="64"/>
      <c r="C119" s="372"/>
      <c r="D119" s="372"/>
      <c r="E119" s="372"/>
      <c r="F119" s="64"/>
      <c r="G119" s="372"/>
      <c r="H119" s="372"/>
      <c r="I119" s="372"/>
      <c r="J119" s="372"/>
      <c r="K119" s="372"/>
      <c r="L119" s="372"/>
      <c r="M119" s="372"/>
      <c r="N119" s="372"/>
      <c r="O119" s="373"/>
      <c r="P119" s="372"/>
    </row>
    <row r="120" spans="1:16">
      <c r="B120" s="64"/>
      <c r="C120" s="372"/>
      <c r="D120" s="372"/>
      <c r="E120" s="372"/>
      <c r="F120" s="64"/>
      <c r="G120" s="372"/>
      <c r="H120" s="372"/>
      <c r="I120" s="372"/>
      <c r="J120" s="372"/>
      <c r="K120" s="372"/>
      <c r="L120" s="372"/>
      <c r="M120" s="372"/>
      <c r="N120" s="372"/>
      <c r="O120" s="373"/>
      <c r="P120" s="372"/>
    </row>
    <row r="121" spans="1:16">
      <c r="B121" s="64"/>
      <c r="C121" s="372"/>
      <c r="D121" s="372"/>
      <c r="E121" s="372"/>
      <c r="F121" s="64"/>
      <c r="G121" s="372"/>
      <c r="H121" s="372"/>
      <c r="I121" s="372"/>
      <c r="J121" s="372"/>
      <c r="K121" s="372"/>
      <c r="L121" s="372"/>
      <c r="M121" s="372"/>
      <c r="N121" s="372"/>
      <c r="O121" s="373"/>
      <c r="P121" s="372"/>
    </row>
    <row r="122" spans="1:16">
      <c r="B122" s="64"/>
      <c r="C122" s="372"/>
      <c r="D122" s="372"/>
      <c r="E122" s="372"/>
      <c r="F122" s="64"/>
      <c r="G122" s="372"/>
      <c r="H122" s="372"/>
      <c r="I122" s="372"/>
      <c r="J122" s="372"/>
      <c r="K122" s="372"/>
      <c r="L122" s="372"/>
      <c r="M122" s="372"/>
      <c r="N122" s="372"/>
      <c r="O122" s="373"/>
      <c r="P122" s="372"/>
    </row>
    <row r="123" spans="1:16">
      <c r="B123" s="64"/>
      <c r="C123" s="372"/>
      <c r="D123" s="372"/>
      <c r="E123" s="372"/>
      <c r="F123" s="64"/>
      <c r="G123" s="372"/>
      <c r="H123" s="372"/>
      <c r="I123" s="372"/>
      <c r="J123" s="372"/>
      <c r="K123" s="372"/>
      <c r="L123" s="372"/>
      <c r="M123" s="372"/>
      <c r="N123" s="372"/>
      <c r="O123" s="373"/>
      <c r="P123" s="372"/>
    </row>
    <row r="124" spans="1:16">
      <c r="A124" s="372"/>
      <c r="B124" s="64"/>
      <c r="C124" s="372"/>
      <c r="D124" s="372"/>
      <c r="E124" s="372"/>
      <c r="F124" s="64"/>
      <c r="G124" s="372"/>
      <c r="H124" s="372"/>
      <c r="I124" s="372"/>
      <c r="J124" s="372"/>
      <c r="K124" s="372"/>
      <c r="L124" s="372"/>
      <c r="M124" s="372"/>
      <c r="N124" s="372"/>
      <c r="O124" s="373"/>
      <c r="P124" s="372"/>
    </row>
    <row r="125" spans="1:16">
      <c r="A125" s="372"/>
      <c r="B125" s="64"/>
      <c r="C125" s="372"/>
      <c r="D125" s="372"/>
      <c r="E125" s="372"/>
      <c r="F125" s="64"/>
      <c r="G125" s="372"/>
      <c r="H125" s="372"/>
      <c r="I125" s="372"/>
      <c r="J125" s="372"/>
      <c r="K125" s="372"/>
      <c r="L125" s="372"/>
      <c r="M125" s="372"/>
      <c r="N125" s="372"/>
      <c r="O125" s="373"/>
      <c r="P125" s="372"/>
    </row>
    <row r="126" spans="1:16">
      <c r="A126" s="372"/>
      <c r="B126" s="64"/>
      <c r="C126" s="372"/>
      <c r="D126" s="372"/>
      <c r="E126" s="372"/>
      <c r="F126" s="64"/>
      <c r="G126" s="372"/>
      <c r="H126" s="372"/>
      <c r="I126" s="372"/>
      <c r="J126" s="372"/>
      <c r="K126" s="372"/>
      <c r="L126" s="372"/>
      <c r="M126" s="372"/>
      <c r="N126" s="372"/>
      <c r="O126" s="373"/>
      <c r="P126" s="372"/>
    </row>
    <row r="127" spans="1:16">
      <c r="A127" s="372"/>
      <c r="B127" s="64"/>
      <c r="C127" s="372"/>
      <c r="D127" s="372"/>
      <c r="E127" s="372"/>
      <c r="F127" s="64"/>
      <c r="G127" s="372"/>
      <c r="H127" s="372"/>
      <c r="I127" s="372"/>
      <c r="J127" s="372"/>
      <c r="K127" s="372"/>
      <c r="L127" s="372"/>
      <c r="M127" s="372"/>
      <c r="N127" s="372"/>
      <c r="O127" s="373"/>
      <c r="P127" s="372"/>
    </row>
    <row r="128" spans="1:16">
      <c r="A128" s="372"/>
      <c r="B128" s="64"/>
      <c r="C128" s="372"/>
      <c r="D128" s="372"/>
      <c r="E128" s="372"/>
      <c r="F128" s="64"/>
      <c r="G128" s="372"/>
      <c r="H128" s="372"/>
      <c r="I128" s="372"/>
      <c r="J128" s="372"/>
      <c r="K128" s="372"/>
      <c r="L128" s="372"/>
      <c r="M128" s="372"/>
      <c r="N128" s="372"/>
      <c r="O128" s="373"/>
      <c r="P128" s="372"/>
    </row>
    <row r="129" spans="1:16">
      <c r="A129" s="372"/>
      <c r="B129" s="64"/>
      <c r="C129" s="372"/>
      <c r="D129" s="372"/>
      <c r="E129" s="372"/>
      <c r="F129" s="64"/>
      <c r="G129" s="372"/>
      <c r="H129" s="372"/>
      <c r="I129" s="372"/>
      <c r="J129" s="372"/>
      <c r="K129" s="372"/>
      <c r="L129" s="372"/>
      <c r="M129" s="372"/>
      <c r="N129" s="372"/>
      <c r="O129" s="373"/>
      <c r="P129" s="372"/>
    </row>
    <row r="130" spans="1:16">
      <c r="A130" s="372"/>
      <c r="B130" s="64"/>
      <c r="C130" s="372"/>
      <c r="D130" s="372"/>
      <c r="E130" s="372"/>
      <c r="F130" s="64"/>
      <c r="G130" s="372"/>
      <c r="H130" s="372"/>
      <c r="I130" s="372"/>
      <c r="J130" s="372"/>
      <c r="K130" s="372"/>
      <c r="L130" s="372"/>
      <c r="M130" s="372"/>
      <c r="N130" s="372"/>
      <c r="O130" s="373"/>
      <c r="P130" s="372"/>
    </row>
    <row r="131" spans="1:16">
      <c r="A131" s="372"/>
      <c r="B131" s="64"/>
      <c r="C131" s="372"/>
      <c r="D131" s="372"/>
      <c r="E131" s="372"/>
      <c r="F131" s="64"/>
      <c r="G131" s="372"/>
      <c r="H131" s="372"/>
      <c r="I131" s="372"/>
      <c r="J131" s="372"/>
      <c r="K131" s="372"/>
      <c r="L131" s="372"/>
      <c r="M131" s="372"/>
      <c r="N131" s="372"/>
      <c r="O131" s="373"/>
      <c r="P131" s="372"/>
    </row>
    <row r="132" spans="1:16">
      <c r="A132" s="372"/>
      <c r="B132" s="64"/>
      <c r="C132" s="372"/>
      <c r="D132" s="372"/>
      <c r="E132" s="372"/>
      <c r="F132" s="64"/>
      <c r="G132" s="372"/>
      <c r="H132" s="372"/>
      <c r="I132" s="372"/>
      <c r="J132" s="372"/>
      <c r="K132" s="372"/>
      <c r="L132" s="372"/>
      <c r="M132" s="372"/>
      <c r="N132" s="372"/>
      <c r="O132" s="373"/>
      <c r="P132" s="372"/>
    </row>
    <row r="133" spans="1:16">
      <c r="A133" s="372"/>
      <c r="B133" s="64"/>
      <c r="C133" s="372"/>
      <c r="D133" s="372"/>
      <c r="E133" s="372"/>
      <c r="F133" s="64"/>
      <c r="G133" s="372"/>
      <c r="H133" s="372"/>
      <c r="I133" s="372"/>
      <c r="J133" s="372"/>
      <c r="K133" s="372"/>
      <c r="L133" s="372"/>
      <c r="M133" s="372"/>
      <c r="N133" s="372"/>
      <c r="O133" s="373"/>
      <c r="P133" s="372"/>
    </row>
    <row r="134" spans="1:16">
      <c r="A134" s="372"/>
      <c r="B134" s="64"/>
      <c r="C134" s="372"/>
      <c r="D134" s="372"/>
      <c r="E134" s="372"/>
      <c r="F134" s="64"/>
      <c r="G134" s="372"/>
      <c r="H134" s="372"/>
      <c r="I134" s="372"/>
      <c r="J134" s="372"/>
      <c r="K134" s="372"/>
      <c r="L134" s="372"/>
      <c r="M134" s="372"/>
      <c r="N134" s="372"/>
      <c r="O134" s="373"/>
      <c r="P134" s="372"/>
    </row>
    <row r="135" spans="1:16">
      <c r="A135" s="372"/>
      <c r="B135" s="64"/>
      <c r="C135" s="372"/>
      <c r="D135" s="372"/>
      <c r="E135" s="372"/>
      <c r="F135" s="64"/>
      <c r="G135" s="372"/>
      <c r="H135" s="372"/>
      <c r="I135" s="372"/>
      <c r="J135" s="372"/>
      <c r="K135" s="372"/>
      <c r="L135" s="372"/>
      <c r="M135" s="372"/>
      <c r="N135" s="372"/>
      <c r="O135" s="373"/>
      <c r="P135" s="372"/>
    </row>
    <row r="136" spans="1:16">
      <c r="A136" s="372"/>
      <c r="B136" s="64"/>
      <c r="C136" s="372"/>
      <c r="D136" s="372"/>
      <c r="E136" s="372"/>
      <c r="F136" s="64"/>
      <c r="G136" s="372"/>
      <c r="H136" s="372"/>
      <c r="I136" s="372"/>
      <c r="J136" s="372"/>
      <c r="K136" s="372"/>
      <c r="L136" s="372"/>
      <c r="M136" s="372"/>
      <c r="N136" s="372"/>
      <c r="O136" s="373"/>
      <c r="P136" s="372"/>
    </row>
    <row r="137" spans="1:16">
      <c r="A137" s="372"/>
      <c r="B137" s="64"/>
      <c r="C137" s="372"/>
      <c r="D137" s="372"/>
      <c r="E137" s="372"/>
      <c r="F137" s="64"/>
      <c r="G137" s="372"/>
      <c r="H137" s="372"/>
      <c r="I137" s="372"/>
      <c r="J137" s="372"/>
      <c r="K137" s="372"/>
      <c r="L137" s="372"/>
      <c r="M137" s="372"/>
      <c r="N137" s="372"/>
      <c r="O137" s="373"/>
      <c r="P137" s="372"/>
    </row>
    <row r="138" spans="1:16">
      <c r="A138" s="372"/>
      <c r="B138" s="64"/>
      <c r="C138" s="372"/>
      <c r="D138" s="372"/>
      <c r="E138" s="372"/>
      <c r="F138" s="64"/>
      <c r="G138" s="372"/>
      <c r="H138" s="372"/>
      <c r="I138" s="372"/>
      <c r="J138" s="372"/>
      <c r="K138" s="372"/>
      <c r="L138" s="372"/>
      <c r="M138" s="372"/>
      <c r="N138" s="372"/>
      <c r="O138" s="373"/>
      <c r="P138" s="372"/>
    </row>
    <row r="139" spans="1:16">
      <c r="A139" s="372"/>
      <c r="B139" s="64"/>
      <c r="C139" s="372"/>
      <c r="D139" s="372"/>
      <c r="E139" s="372"/>
      <c r="F139" s="64"/>
      <c r="G139" s="372"/>
      <c r="H139" s="372"/>
      <c r="I139" s="372"/>
      <c r="J139" s="372"/>
      <c r="K139" s="372"/>
      <c r="L139" s="372"/>
      <c r="M139" s="372"/>
      <c r="N139" s="372"/>
      <c r="O139" s="373"/>
      <c r="P139" s="372"/>
    </row>
    <row r="140" spans="1:16">
      <c r="A140" s="372"/>
      <c r="B140" s="64"/>
      <c r="C140" s="372"/>
      <c r="D140" s="372"/>
      <c r="E140" s="372"/>
      <c r="F140" s="64"/>
      <c r="G140" s="372"/>
      <c r="H140" s="372"/>
      <c r="I140" s="372"/>
      <c r="J140" s="372"/>
      <c r="K140" s="372"/>
      <c r="L140" s="372"/>
      <c r="M140" s="372"/>
      <c r="N140" s="372"/>
      <c r="O140" s="373"/>
      <c r="P140" s="372"/>
    </row>
    <row r="141" spans="1:16">
      <c r="A141" s="372"/>
      <c r="B141" s="64"/>
      <c r="C141" s="372"/>
      <c r="D141" s="372"/>
      <c r="E141" s="372"/>
      <c r="F141" s="64"/>
      <c r="G141" s="372"/>
      <c r="H141" s="372"/>
      <c r="I141" s="372"/>
      <c r="J141" s="372"/>
      <c r="K141" s="372"/>
      <c r="L141" s="372"/>
      <c r="M141" s="372"/>
      <c r="N141" s="372"/>
      <c r="O141" s="373"/>
      <c r="P141" s="372"/>
    </row>
    <row r="142" spans="1:16">
      <c r="A142" s="372"/>
      <c r="B142" s="64"/>
      <c r="C142" s="372"/>
      <c r="D142" s="372"/>
      <c r="E142" s="372"/>
      <c r="F142" s="64"/>
      <c r="G142" s="372"/>
      <c r="H142" s="372"/>
      <c r="I142" s="372"/>
      <c r="J142" s="372"/>
      <c r="K142" s="372"/>
      <c r="L142" s="372"/>
      <c r="M142" s="372"/>
      <c r="N142" s="372"/>
      <c r="O142" s="373"/>
      <c r="P142" s="372"/>
    </row>
    <row r="143" spans="1:16">
      <c r="A143" s="372"/>
      <c r="B143" s="64"/>
      <c r="C143" s="372"/>
      <c r="D143" s="372"/>
      <c r="E143" s="372"/>
      <c r="F143" s="64"/>
      <c r="G143" s="372"/>
      <c r="H143" s="372"/>
      <c r="I143" s="372"/>
      <c r="J143" s="372"/>
      <c r="K143" s="372"/>
      <c r="L143" s="372"/>
      <c r="M143" s="372"/>
      <c r="N143" s="372"/>
      <c r="O143" s="373"/>
      <c r="P143" s="372"/>
    </row>
    <row r="144" spans="1:16">
      <c r="A144" s="372"/>
      <c r="B144" s="64"/>
      <c r="C144" s="372"/>
      <c r="D144" s="372"/>
      <c r="E144" s="372"/>
      <c r="F144" s="64"/>
      <c r="G144" s="372"/>
      <c r="H144" s="372"/>
      <c r="I144" s="372"/>
      <c r="J144" s="372"/>
      <c r="K144" s="372"/>
      <c r="L144" s="372"/>
      <c r="M144" s="372"/>
      <c r="N144" s="372"/>
      <c r="O144" s="373"/>
      <c r="P144" s="372"/>
    </row>
    <row r="145" spans="1:16">
      <c r="A145" s="372"/>
      <c r="B145" s="64"/>
      <c r="C145" s="372"/>
      <c r="D145" s="372"/>
      <c r="E145" s="372"/>
      <c r="F145" s="64"/>
      <c r="G145" s="372"/>
      <c r="H145" s="372"/>
      <c r="I145" s="372"/>
      <c r="J145" s="372"/>
      <c r="K145" s="372"/>
      <c r="L145" s="372"/>
      <c r="M145" s="372"/>
      <c r="N145" s="372"/>
      <c r="O145" s="373"/>
      <c r="P145" s="372"/>
    </row>
    <row r="146" spans="1:16">
      <c r="A146" s="372"/>
      <c r="B146" s="64"/>
      <c r="C146" s="372"/>
      <c r="D146" s="372"/>
      <c r="E146" s="372"/>
      <c r="F146" s="64"/>
      <c r="G146" s="372"/>
      <c r="H146" s="372"/>
      <c r="I146" s="372"/>
      <c r="J146" s="372"/>
      <c r="K146" s="372"/>
      <c r="L146" s="372"/>
      <c r="M146" s="372"/>
      <c r="N146" s="372"/>
      <c r="O146" s="373"/>
      <c r="P146" s="372"/>
    </row>
    <row r="147" spans="1:16">
      <c r="A147" s="372"/>
      <c r="B147" s="64"/>
      <c r="C147" s="372"/>
      <c r="D147" s="372"/>
      <c r="E147" s="372"/>
      <c r="F147" s="64"/>
      <c r="G147" s="372"/>
      <c r="H147" s="372"/>
      <c r="I147" s="372"/>
      <c r="J147" s="372"/>
      <c r="K147" s="372"/>
      <c r="L147" s="372"/>
      <c r="M147" s="372"/>
      <c r="N147" s="372"/>
      <c r="O147" s="373"/>
      <c r="P147" s="372"/>
    </row>
    <row r="148" spans="1:16">
      <c r="A148" s="372"/>
      <c r="B148" s="64"/>
      <c r="C148" s="372"/>
      <c r="D148" s="372"/>
      <c r="E148" s="372"/>
      <c r="F148" s="64"/>
      <c r="G148" s="372"/>
      <c r="H148" s="372"/>
      <c r="I148" s="372"/>
      <c r="J148" s="372"/>
      <c r="K148" s="372"/>
      <c r="L148" s="372"/>
      <c r="M148" s="372"/>
      <c r="N148" s="372"/>
      <c r="O148" s="373"/>
      <c r="P148" s="372"/>
    </row>
    <row r="149" spans="1:16">
      <c r="A149" s="372"/>
      <c r="B149" s="64"/>
      <c r="C149" s="372"/>
      <c r="D149" s="372"/>
      <c r="E149" s="372"/>
      <c r="F149" s="64"/>
      <c r="G149" s="372"/>
      <c r="H149" s="372"/>
      <c r="I149" s="372"/>
      <c r="J149" s="372"/>
      <c r="K149" s="372"/>
      <c r="L149" s="372"/>
      <c r="M149" s="372"/>
      <c r="N149" s="372"/>
      <c r="O149" s="373"/>
      <c r="P149" s="372"/>
    </row>
    <row r="150" spans="1:16">
      <c r="A150" s="372"/>
      <c r="B150" s="64"/>
      <c r="C150" s="372"/>
      <c r="D150" s="372"/>
      <c r="E150" s="372"/>
      <c r="F150" s="64"/>
      <c r="G150" s="372"/>
      <c r="H150" s="372"/>
      <c r="I150" s="372"/>
      <c r="J150" s="372"/>
      <c r="K150" s="372"/>
      <c r="L150" s="372"/>
      <c r="M150" s="372"/>
      <c r="N150" s="372"/>
      <c r="O150" s="373"/>
      <c r="P150" s="372"/>
    </row>
    <row r="151" spans="1:16">
      <c r="A151" s="372"/>
      <c r="B151" s="64"/>
      <c r="C151" s="372"/>
      <c r="D151" s="372"/>
      <c r="E151" s="372"/>
      <c r="F151" s="64"/>
      <c r="G151" s="372"/>
      <c r="H151" s="372"/>
      <c r="I151" s="372"/>
      <c r="J151" s="372"/>
      <c r="K151" s="372"/>
      <c r="L151" s="372"/>
      <c r="M151" s="372"/>
      <c r="N151" s="372"/>
      <c r="O151" s="373"/>
      <c r="P151" s="372"/>
    </row>
    <row r="152" spans="1:16">
      <c r="A152" s="372"/>
      <c r="B152" s="64"/>
      <c r="C152" s="372"/>
      <c r="D152" s="372"/>
      <c r="E152" s="372"/>
      <c r="F152" s="64"/>
      <c r="G152" s="372"/>
      <c r="H152" s="372"/>
      <c r="I152" s="372"/>
      <c r="J152" s="372"/>
      <c r="K152" s="372"/>
      <c r="L152" s="372"/>
      <c r="M152" s="372"/>
      <c r="N152" s="372"/>
      <c r="O152" s="373"/>
      <c r="P152" s="372"/>
    </row>
    <row r="153" spans="1:16">
      <c r="A153" s="372"/>
      <c r="B153" s="64"/>
      <c r="C153" s="372"/>
      <c r="D153" s="372"/>
      <c r="E153" s="372"/>
      <c r="F153" s="64"/>
      <c r="G153" s="372"/>
      <c r="H153" s="372"/>
      <c r="I153" s="372"/>
      <c r="J153" s="372"/>
      <c r="K153" s="372"/>
      <c r="L153" s="372"/>
      <c r="M153" s="372"/>
      <c r="N153" s="372"/>
      <c r="O153" s="373"/>
      <c r="P153" s="372"/>
    </row>
    <row r="154" spans="1:16">
      <c r="A154" s="372"/>
      <c r="B154" s="64"/>
      <c r="C154" s="372"/>
      <c r="D154" s="372"/>
      <c r="E154" s="372"/>
      <c r="F154" s="64"/>
      <c r="G154" s="372"/>
      <c r="H154" s="372"/>
      <c r="I154" s="372"/>
      <c r="J154" s="372"/>
      <c r="K154" s="372"/>
      <c r="L154" s="372"/>
      <c r="M154" s="372"/>
      <c r="N154" s="372"/>
      <c r="O154" s="373"/>
      <c r="P154" s="372"/>
    </row>
    <row r="155" spans="1:16">
      <c r="A155" s="372"/>
      <c r="B155" s="64"/>
      <c r="C155" s="372"/>
      <c r="D155" s="372"/>
      <c r="E155" s="372"/>
      <c r="F155" s="64"/>
      <c r="G155" s="372"/>
      <c r="H155" s="372"/>
      <c r="I155" s="372"/>
      <c r="J155" s="372"/>
      <c r="K155" s="372"/>
      <c r="L155" s="372"/>
      <c r="M155" s="372"/>
      <c r="N155" s="372"/>
      <c r="O155" s="373"/>
      <c r="P155" s="372"/>
    </row>
    <row r="156" spans="1:16">
      <c r="A156" s="372"/>
      <c r="B156" s="64"/>
      <c r="C156" s="372"/>
      <c r="D156" s="372"/>
      <c r="E156" s="372"/>
      <c r="F156" s="64"/>
      <c r="G156" s="372"/>
      <c r="H156" s="372"/>
      <c r="I156" s="372"/>
      <c r="J156" s="372"/>
      <c r="K156" s="372"/>
      <c r="L156" s="372"/>
      <c r="M156" s="372"/>
      <c r="N156" s="372"/>
      <c r="O156" s="373"/>
      <c r="P156" s="372"/>
    </row>
    <row r="157" spans="1:16">
      <c r="A157" s="372"/>
      <c r="B157" s="64"/>
      <c r="C157" s="372"/>
      <c r="D157" s="372"/>
      <c r="E157" s="372"/>
      <c r="F157" s="64"/>
      <c r="G157" s="372"/>
      <c r="H157" s="372"/>
      <c r="I157" s="372"/>
      <c r="J157" s="372"/>
      <c r="K157" s="372"/>
      <c r="L157" s="372"/>
      <c r="M157" s="372"/>
      <c r="N157" s="372"/>
      <c r="O157" s="373"/>
      <c r="P157" s="372"/>
    </row>
    <row r="158" spans="1:16">
      <c r="A158" s="372"/>
      <c r="B158" s="64"/>
      <c r="C158" s="372"/>
      <c r="D158" s="372"/>
      <c r="E158" s="372"/>
      <c r="F158" s="64"/>
      <c r="G158" s="372"/>
      <c r="H158" s="372"/>
      <c r="I158" s="372"/>
      <c r="J158" s="372"/>
      <c r="K158" s="372"/>
      <c r="L158" s="372"/>
      <c r="M158" s="372"/>
      <c r="N158" s="372"/>
      <c r="O158" s="373"/>
      <c r="P158" s="372"/>
    </row>
    <row r="159" spans="1:16">
      <c r="A159" s="372"/>
      <c r="B159" s="64"/>
      <c r="C159" s="372"/>
      <c r="D159" s="372"/>
      <c r="E159" s="372"/>
      <c r="F159" s="64"/>
      <c r="G159" s="372"/>
      <c r="H159" s="372"/>
      <c r="I159" s="372"/>
      <c r="J159" s="372"/>
      <c r="K159" s="372"/>
      <c r="L159" s="372"/>
      <c r="M159" s="372"/>
      <c r="N159" s="372"/>
      <c r="O159" s="373"/>
      <c r="P159" s="372"/>
    </row>
    <row r="160" spans="1:16">
      <c r="A160" s="372"/>
      <c r="B160" s="64"/>
      <c r="C160" s="372"/>
      <c r="D160" s="372"/>
      <c r="E160" s="372"/>
      <c r="F160" s="64"/>
      <c r="G160" s="372"/>
      <c r="H160" s="372"/>
      <c r="I160" s="372"/>
      <c r="J160" s="372"/>
      <c r="K160" s="372"/>
      <c r="L160" s="372"/>
      <c r="M160" s="372"/>
      <c r="N160" s="372"/>
      <c r="O160" s="373"/>
      <c r="P160" s="372"/>
    </row>
    <row r="161" spans="1:16">
      <c r="A161" s="372"/>
      <c r="B161" s="64"/>
      <c r="C161" s="372"/>
      <c r="D161" s="372"/>
      <c r="E161" s="372"/>
      <c r="F161" s="64"/>
      <c r="G161" s="372"/>
      <c r="H161" s="372"/>
      <c r="I161" s="372"/>
      <c r="J161" s="372"/>
      <c r="K161" s="372"/>
      <c r="L161" s="372"/>
      <c r="M161" s="372"/>
      <c r="N161" s="372"/>
      <c r="O161" s="373"/>
      <c r="P161" s="372"/>
    </row>
    <row r="162" spans="1:16">
      <c r="A162" s="372"/>
      <c r="B162" s="64"/>
      <c r="C162" s="372"/>
      <c r="D162" s="372"/>
      <c r="E162" s="372"/>
      <c r="F162" s="64"/>
      <c r="G162" s="372"/>
      <c r="H162" s="372"/>
      <c r="I162" s="372"/>
      <c r="J162" s="372"/>
      <c r="K162" s="372"/>
      <c r="L162" s="372"/>
      <c r="M162" s="372"/>
      <c r="N162" s="372"/>
      <c r="O162" s="373"/>
      <c r="P162" s="372"/>
    </row>
    <row r="163" spans="1:16">
      <c r="A163" s="372"/>
      <c r="B163" s="64"/>
      <c r="C163" s="372"/>
      <c r="D163" s="372"/>
      <c r="E163" s="372"/>
      <c r="F163" s="64"/>
      <c r="G163" s="372"/>
      <c r="H163" s="372"/>
      <c r="I163" s="372"/>
      <c r="J163" s="372"/>
      <c r="K163" s="372"/>
      <c r="L163" s="372"/>
      <c r="M163" s="372"/>
      <c r="N163" s="372"/>
      <c r="O163" s="373"/>
      <c r="P163" s="372"/>
    </row>
    <row r="164" spans="1:16">
      <c r="A164" s="372"/>
      <c r="B164" s="64"/>
      <c r="C164" s="372"/>
      <c r="D164" s="372"/>
      <c r="E164" s="372"/>
      <c r="F164" s="64"/>
      <c r="G164" s="372"/>
      <c r="H164" s="372"/>
      <c r="I164" s="372"/>
      <c r="J164" s="372"/>
      <c r="K164" s="372"/>
      <c r="L164" s="372"/>
      <c r="M164" s="372"/>
      <c r="N164" s="372"/>
      <c r="O164" s="373"/>
      <c r="P164" s="372"/>
    </row>
    <row r="165" spans="1:16">
      <c r="A165" s="372"/>
      <c r="B165" s="64"/>
      <c r="C165" s="372"/>
      <c r="D165" s="372"/>
      <c r="E165" s="372"/>
      <c r="F165" s="64"/>
      <c r="G165" s="372"/>
      <c r="H165" s="372"/>
      <c r="I165" s="372"/>
      <c r="J165" s="372"/>
      <c r="K165" s="372"/>
      <c r="L165" s="372"/>
      <c r="M165" s="372"/>
      <c r="N165" s="372"/>
      <c r="O165" s="373"/>
      <c r="P165" s="372"/>
    </row>
    <row r="166" spans="1:16">
      <c r="A166" s="372"/>
      <c r="B166" s="64"/>
      <c r="C166" s="372"/>
      <c r="D166" s="372"/>
      <c r="E166" s="372"/>
      <c r="F166" s="64"/>
      <c r="G166" s="372"/>
      <c r="H166" s="372"/>
      <c r="I166" s="372"/>
      <c r="J166" s="372"/>
      <c r="K166" s="372"/>
      <c r="L166" s="372"/>
      <c r="M166" s="372"/>
      <c r="N166" s="372"/>
      <c r="O166" s="373"/>
      <c r="P166" s="372"/>
    </row>
    <row r="167" spans="1:16">
      <c r="A167" s="372"/>
      <c r="B167" s="64"/>
      <c r="C167" s="372"/>
      <c r="D167" s="372"/>
      <c r="E167" s="372"/>
      <c r="F167" s="64"/>
      <c r="G167" s="372"/>
      <c r="H167" s="372"/>
      <c r="I167" s="372"/>
      <c r="J167" s="372"/>
      <c r="K167" s="372"/>
      <c r="L167" s="372"/>
      <c r="M167" s="372"/>
      <c r="N167" s="372"/>
      <c r="O167" s="373"/>
      <c r="P167" s="372"/>
    </row>
    <row r="168" spans="1:16">
      <c r="A168" s="372"/>
      <c r="B168" s="64"/>
      <c r="C168" s="372"/>
      <c r="D168" s="372"/>
      <c r="E168" s="372"/>
      <c r="F168" s="64"/>
      <c r="G168" s="372"/>
      <c r="H168" s="372"/>
      <c r="I168" s="372"/>
      <c r="J168" s="372"/>
      <c r="K168" s="372"/>
      <c r="L168" s="372"/>
      <c r="M168" s="372"/>
      <c r="N168" s="372"/>
      <c r="O168" s="373"/>
      <c r="P168" s="372"/>
    </row>
    <row r="169" spans="1:16">
      <c r="A169" s="372"/>
      <c r="B169" s="64"/>
      <c r="C169" s="372"/>
      <c r="D169" s="372"/>
      <c r="E169" s="372"/>
      <c r="F169" s="64"/>
      <c r="G169" s="372"/>
      <c r="H169" s="372"/>
      <c r="I169" s="372"/>
      <c r="J169" s="372"/>
      <c r="K169" s="372"/>
      <c r="L169" s="372"/>
      <c r="M169" s="372"/>
      <c r="N169" s="372"/>
      <c r="O169" s="373"/>
      <c r="P169" s="372"/>
    </row>
    <row r="170" spans="1:16">
      <c r="A170" s="372"/>
      <c r="B170" s="64"/>
      <c r="C170" s="372"/>
      <c r="D170" s="372"/>
      <c r="E170" s="372"/>
      <c r="F170" s="64"/>
      <c r="G170" s="372"/>
      <c r="H170" s="372"/>
      <c r="I170" s="372"/>
      <c r="J170" s="372"/>
      <c r="K170" s="372"/>
      <c r="L170" s="372"/>
      <c r="M170" s="372"/>
      <c r="N170" s="372"/>
      <c r="O170" s="373"/>
      <c r="P170" s="372"/>
    </row>
    <row r="171" spans="1:16">
      <c r="A171" s="372"/>
      <c r="B171" s="64"/>
      <c r="C171" s="372"/>
      <c r="D171" s="372"/>
      <c r="E171" s="372"/>
      <c r="F171" s="64"/>
      <c r="G171" s="372"/>
      <c r="H171" s="372"/>
      <c r="I171" s="372"/>
      <c r="J171" s="372"/>
      <c r="K171" s="372"/>
      <c r="L171" s="372"/>
      <c r="M171" s="372"/>
      <c r="N171" s="372"/>
      <c r="O171" s="373"/>
      <c r="P171" s="372"/>
    </row>
    <row r="172" spans="1:16">
      <c r="A172" s="372"/>
      <c r="B172" s="64"/>
      <c r="C172" s="372"/>
      <c r="D172" s="372"/>
      <c r="E172" s="372"/>
      <c r="F172" s="64"/>
      <c r="G172" s="372"/>
      <c r="H172" s="372"/>
      <c r="I172" s="372"/>
      <c r="J172" s="372"/>
      <c r="K172" s="372"/>
      <c r="L172" s="372"/>
      <c r="M172" s="372"/>
      <c r="N172" s="372"/>
      <c r="O172" s="373"/>
      <c r="P172" s="372"/>
    </row>
    <row r="173" spans="1:16">
      <c r="A173" s="372"/>
      <c r="B173" s="64"/>
      <c r="C173" s="372"/>
      <c r="D173" s="372"/>
      <c r="E173" s="372"/>
      <c r="F173" s="64"/>
      <c r="G173" s="372"/>
      <c r="H173" s="372"/>
      <c r="I173" s="372"/>
      <c r="J173" s="372"/>
      <c r="K173" s="372"/>
      <c r="L173" s="372"/>
      <c r="M173" s="372"/>
      <c r="N173" s="372"/>
      <c r="O173" s="373"/>
      <c r="P173" s="372"/>
    </row>
    <row r="174" spans="1:16">
      <c r="A174" s="372"/>
      <c r="B174" s="64"/>
      <c r="C174" s="372"/>
      <c r="D174" s="372"/>
      <c r="E174" s="372"/>
      <c r="F174" s="64"/>
      <c r="G174" s="372"/>
      <c r="H174" s="372"/>
      <c r="I174" s="372"/>
      <c r="J174" s="372"/>
      <c r="K174" s="372"/>
      <c r="L174" s="372"/>
      <c r="M174" s="372"/>
      <c r="N174" s="372"/>
      <c r="O174" s="373"/>
      <c r="P174" s="372"/>
    </row>
    <row r="175" spans="1:16">
      <c r="A175" s="372"/>
      <c r="B175" s="64"/>
      <c r="C175" s="372"/>
      <c r="D175" s="372"/>
      <c r="E175" s="372"/>
      <c r="F175" s="64"/>
      <c r="G175" s="372"/>
      <c r="H175" s="372"/>
      <c r="I175" s="372"/>
      <c r="J175" s="372"/>
      <c r="K175" s="372"/>
      <c r="L175" s="372"/>
      <c r="M175" s="372"/>
      <c r="N175" s="372"/>
      <c r="O175" s="373"/>
      <c r="P175" s="372"/>
    </row>
    <row r="176" spans="1:16">
      <c r="A176" s="372"/>
      <c r="B176" s="64"/>
      <c r="C176" s="372"/>
      <c r="D176" s="372"/>
      <c r="E176" s="372"/>
      <c r="F176" s="64"/>
      <c r="G176" s="372"/>
      <c r="H176" s="372"/>
      <c r="I176" s="372"/>
      <c r="J176" s="372"/>
      <c r="K176" s="372"/>
      <c r="L176" s="372"/>
      <c r="M176" s="372"/>
      <c r="N176" s="372"/>
      <c r="O176" s="373"/>
      <c r="P176" s="372"/>
    </row>
    <row r="177" spans="1:16">
      <c r="A177" s="372"/>
      <c r="B177" s="64"/>
      <c r="C177" s="372"/>
      <c r="D177" s="372"/>
      <c r="E177" s="372"/>
      <c r="F177" s="64"/>
      <c r="G177" s="372"/>
      <c r="H177" s="372"/>
      <c r="I177" s="372"/>
      <c r="J177" s="372"/>
      <c r="K177" s="372"/>
      <c r="L177" s="372"/>
      <c r="M177" s="372"/>
      <c r="N177" s="372"/>
      <c r="O177" s="373"/>
      <c r="P177" s="372"/>
    </row>
    <row r="178" spans="1:16">
      <c r="A178" s="372"/>
      <c r="B178" s="64"/>
      <c r="C178" s="372"/>
      <c r="D178" s="372"/>
      <c r="E178" s="372"/>
      <c r="F178" s="64"/>
      <c r="G178" s="372"/>
      <c r="H178" s="372"/>
      <c r="I178" s="372"/>
      <c r="J178" s="372"/>
      <c r="K178" s="372"/>
      <c r="L178" s="372"/>
      <c r="M178" s="372"/>
      <c r="N178" s="372"/>
      <c r="O178" s="373"/>
      <c r="P178" s="372"/>
    </row>
    <row r="179" spans="1:16">
      <c r="A179" s="372"/>
      <c r="B179" s="64"/>
      <c r="C179" s="372"/>
      <c r="D179" s="372"/>
      <c r="E179" s="372"/>
      <c r="F179" s="64"/>
      <c r="G179" s="372"/>
      <c r="H179" s="372"/>
      <c r="I179" s="372"/>
      <c r="J179" s="372"/>
      <c r="K179" s="372"/>
      <c r="L179" s="372"/>
      <c r="M179" s="372"/>
      <c r="N179" s="372"/>
      <c r="O179" s="373"/>
      <c r="P179" s="372"/>
    </row>
  </sheetData>
  <dataConsolidate/>
  <mergeCells count="24">
    <mergeCell ref="C1:G1"/>
    <mergeCell ref="I1:N1"/>
    <mergeCell ref="A4:A5"/>
    <mergeCell ref="A6:A8"/>
    <mergeCell ref="A9:A13"/>
    <mergeCell ref="A36:A37"/>
    <mergeCell ref="W17:AB17"/>
    <mergeCell ref="A21:A24"/>
    <mergeCell ref="R24:S24"/>
    <mergeCell ref="A26:A27"/>
    <mergeCell ref="O26:O27"/>
    <mergeCell ref="P26:P27"/>
    <mergeCell ref="A15:A20"/>
    <mergeCell ref="A28:A32"/>
    <mergeCell ref="O28:O32"/>
    <mergeCell ref="P28:P32"/>
    <mergeCell ref="A33:A35"/>
    <mergeCell ref="A55:A56"/>
    <mergeCell ref="A39:A40"/>
    <mergeCell ref="A41:A43"/>
    <mergeCell ref="A45:A48"/>
    <mergeCell ref="A49:A50"/>
    <mergeCell ref="A51:A52"/>
    <mergeCell ref="A53:A54"/>
  </mergeCells>
  <conditionalFormatting sqref="K3:K56">
    <cfRule type="expression" dxfId="3" priority="2">
      <formula>(K3&lt;E3)</formula>
    </cfRule>
  </conditionalFormatting>
  <conditionalFormatting sqref="X19:AC30">
    <cfRule type="cellIs" dxfId="2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A10" zoomScale="80" zoomScaleNormal="80" workbookViewId="0">
      <selection activeCell="Q27" sqref="Q27"/>
    </sheetView>
  </sheetViews>
  <sheetFormatPr defaultRowHeight="14.5"/>
  <cols>
    <col min="1" max="1" width="16.7265625" customWidth="1"/>
    <col min="2" max="2" width="40.1796875" style="508" customWidth="1"/>
    <col min="3" max="3" width="51.1796875" style="508" customWidth="1"/>
    <col min="4" max="4" width="34.453125" style="508" customWidth="1"/>
    <col min="9" max="9" width="18.08984375" customWidth="1"/>
    <col min="10" max="10" width="22.1796875" customWidth="1"/>
    <col min="11" max="11" width="24.08984375" customWidth="1"/>
    <col min="14" max="14" width="19.1796875" style="5" customWidth="1"/>
    <col min="15" max="15" width="10.453125" style="5" customWidth="1"/>
    <col min="16" max="18" width="9" style="5"/>
    <col min="19" max="19" width="12.54296875" style="5" customWidth="1"/>
    <col min="20" max="20" width="16.54296875" style="5" customWidth="1"/>
  </cols>
  <sheetData>
    <row r="1" spans="1:20">
      <c r="A1" s="4" t="s">
        <v>397</v>
      </c>
      <c r="B1" s="504" t="s">
        <v>528</v>
      </c>
      <c r="C1" s="504" t="s">
        <v>529</v>
      </c>
      <c r="D1" s="504" t="s">
        <v>530</v>
      </c>
    </row>
    <row r="2" spans="1:20">
      <c r="A2" s="505" t="s">
        <v>0</v>
      </c>
      <c r="B2" s="506">
        <v>599.99999999999989</v>
      </c>
      <c r="C2" s="506">
        <v>600</v>
      </c>
      <c r="D2" s="507">
        <f>C2-B2</f>
        <v>0</v>
      </c>
    </row>
    <row r="3" spans="1:20">
      <c r="A3" s="505" t="s">
        <v>2</v>
      </c>
      <c r="B3" s="506">
        <v>150</v>
      </c>
      <c r="C3" s="506">
        <v>150</v>
      </c>
      <c r="D3" s="507">
        <f t="shared" ref="D3:D32" si="0">C3-B3</f>
        <v>0</v>
      </c>
    </row>
    <row r="4" spans="1:20">
      <c r="A4" s="505" t="s">
        <v>3</v>
      </c>
      <c r="B4" s="506">
        <v>100</v>
      </c>
      <c r="C4" s="506">
        <v>100</v>
      </c>
      <c r="D4" s="507">
        <f t="shared" si="0"/>
        <v>0</v>
      </c>
    </row>
    <row r="5" spans="1:20" ht="15" thickBot="1">
      <c r="A5" s="505" t="s">
        <v>4</v>
      </c>
      <c r="B5" s="506">
        <v>299.99999999999989</v>
      </c>
      <c r="C5" s="506">
        <v>300</v>
      </c>
      <c r="D5" s="507">
        <f t="shared" si="0"/>
        <v>0</v>
      </c>
      <c r="I5" s="246"/>
      <c r="J5" s="58"/>
      <c r="K5" s="5"/>
    </row>
    <row r="6" spans="1:20">
      <c r="A6" s="505" t="s">
        <v>5</v>
      </c>
      <c r="B6" s="506">
        <v>400</v>
      </c>
      <c r="C6" s="506">
        <v>400</v>
      </c>
      <c r="D6" s="507">
        <f t="shared" si="0"/>
        <v>0</v>
      </c>
      <c r="I6" s="454" t="s">
        <v>531</v>
      </c>
      <c r="J6" s="455"/>
      <c r="K6" s="375"/>
      <c r="N6" s="418" t="s">
        <v>504</v>
      </c>
      <c r="O6" s="419"/>
      <c r="P6" s="419"/>
      <c r="Q6" s="419"/>
      <c r="R6" s="419"/>
      <c r="S6" s="420"/>
      <c r="T6" s="167"/>
    </row>
    <row r="7" spans="1:20">
      <c r="A7" s="505" t="s">
        <v>6</v>
      </c>
      <c r="B7" s="506">
        <v>499.99999999999989</v>
      </c>
      <c r="C7" s="506">
        <v>500</v>
      </c>
      <c r="D7" s="507">
        <f t="shared" si="0"/>
        <v>0</v>
      </c>
      <c r="I7" s="90"/>
      <c r="J7" s="402"/>
      <c r="K7" s="100"/>
      <c r="N7" s="362" t="s">
        <v>492</v>
      </c>
      <c r="O7" s="345" t="s">
        <v>494</v>
      </c>
      <c r="P7" s="345" t="s">
        <v>495</v>
      </c>
      <c r="Q7" s="345" t="s">
        <v>498</v>
      </c>
      <c r="R7" s="345" t="s">
        <v>496</v>
      </c>
      <c r="S7" s="346" t="s">
        <v>533</v>
      </c>
      <c r="T7" s="354" t="s">
        <v>426</v>
      </c>
    </row>
    <row r="8" spans="1:20">
      <c r="A8" s="505" t="s">
        <v>7</v>
      </c>
      <c r="B8" s="506">
        <v>300.00000000000011</v>
      </c>
      <c r="C8" s="506">
        <v>300</v>
      </c>
      <c r="D8" s="507">
        <f t="shared" si="0"/>
        <v>0</v>
      </c>
      <c r="I8" s="139" t="s">
        <v>397</v>
      </c>
      <c r="J8" s="138" t="s">
        <v>396</v>
      </c>
      <c r="K8" s="137" t="s">
        <v>395</v>
      </c>
      <c r="N8" s="60" t="s">
        <v>84</v>
      </c>
      <c r="O8" s="348">
        <v>0</v>
      </c>
      <c r="P8" s="348">
        <v>0</v>
      </c>
      <c r="Q8" s="363">
        <v>0</v>
      </c>
      <c r="R8" s="363">
        <v>0</v>
      </c>
      <c r="S8" s="347">
        <v>0</v>
      </c>
      <c r="T8" s="356">
        <f>SUM(O8:S8)</f>
        <v>0</v>
      </c>
    </row>
    <row r="9" spans="1:20">
      <c r="A9" s="505" t="s">
        <v>8</v>
      </c>
      <c r="B9" s="506">
        <v>300</v>
      </c>
      <c r="C9" s="506">
        <v>300</v>
      </c>
      <c r="D9" s="507">
        <f t="shared" si="0"/>
        <v>0</v>
      </c>
      <c r="I9" s="134"/>
      <c r="J9" s="133"/>
      <c r="K9" s="100">
        <f>(J9/200)*100</f>
        <v>0</v>
      </c>
      <c r="N9" s="60" t="s">
        <v>85</v>
      </c>
      <c r="O9" s="348">
        <v>0</v>
      </c>
      <c r="P9" s="348">
        <v>0</v>
      </c>
      <c r="Q9" s="348">
        <v>0</v>
      </c>
      <c r="R9" s="348">
        <v>0</v>
      </c>
      <c r="S9" s="347">
        <v>0</v>
      </c>
      <c r="T9" s="60">
        <f t="shared" ref="T9:T19" si="1">SUM(O9:S9)</f>
        <v>0</v>
      </c>
    </row>
    <row r="10" spans="1:20">
      <c r="A10" s="505" t="s">
        <v>9</v>
      </c>
      <c r="B10" s="506">
        <v>299.99999999999989</v>
      </c>
      <c r="C10" s="506">
        <v>300</v>
      </c>
      <c r="D10" s="507">
        <f t="shared" si="0"/>
        <v>0</v>
      </c>
      <c r="I10" s="134"/>
      <c r="J10" s="133"/>
      <c r="K10" s="233">
        <f>(J10/150)*100</f>
        <v>0</v>
      </c>
      <c r="N10" s="60" t="s">
        <v>86</v>
      </c>
      <c r="O10" s="348">
        <v>0</v>
      </c>
      <c r="P10" s="348">
        <v>0</v>
      </c>
      <c r="Q10" s="348">
        <v>0</v>
      </c>
      <c r="R10" s="348">
        <v>0</v>
      </c>
      <c r="S10" s="347">
        <v>0</v>
      </c>
      <c r="T10" s="60">
        <f t="shared" si="1"/>
        <v>0</v>
      </c>
    </row>
    <row r="11" spans="1:20" ht="15" thickBot="1">
      <c r="A11" s="505" t="s">
        <v>10</v>
      </c>
      <c r="B11" s="506">
        <v>250</v>
      </c>
      <c r="C11" s="506">
        <v>250</v>
      </c>
      <c r="D11" s="507">
        <f t="shared" si="0"/>
        <v>0</v>
      </c>
      <c r="I11" s="230"/>
      <c r="J11" s="229"/>
      <c r="K11" s="89"/>
      <c r="N11" s="60" t="s">
        <v>87</v>
      </c>
      <c r="O11" s="348">
        <v>0</v>
      </c>
      <c r="P11" s="348">
        <v>0</v>
      </c>
      <c r="Q11" s="348">
        <v>0</v>
      </c>
      <c r="R11" s="348">
        <v>0</v>
      </c>
      <c r="S11" s="347">
        <v>0</v>
      </c>
      <c r="T11" s="60">
        <f t="shared" si="1"/>
        <v>0</v>
      </c>
    </row>
    <row r="12" spans="1:20">
      <c r="A12" s="505" t="s">
        <v>11</v>
      </c>
      <c r="B12" s="506">
        <v>200</v>
      </c>
      <c r="C12" s="506">
        <v>200</v>
      </c>
      <c r="D12" s="507">
        <f t="shared" si="0"/>
        <v>0</v>
      </c>
      <c r="I12" s="165" t="s">
        <v>374</v>
      </c>
      <c r="J12" s="265">
        <f>SUM(J9:J11)</f>
        <v>0</v>
      </c>
      <c r="K12" s="402"/>
      <c r="N12" s="60" t="s">
        <v>88</v>
      </c>
      <c r="O12" s="348">
        <v>0</v>
      </c>
      <c r="P12" s="348">
        <v>0</v>
      </c>
      <c r="Q12" s="348">
        <v>0</v>
      </c>
      <c r="R12" s="348">
        <v>0</v>
      </c>
      <c r="S12" s="347">
        <v>0</v>
      </c>
      <c r="T12" s="60">
        <f t="shared" si="1"/>
        <v>0</v>
      </c>
    </row>
    <row r="13" spans="1:20">
      <c r="A13" s="505" t="s">
        <v>12</v>
      </c>
      <c r="B13" s="506">
        <v>400</v>
      </c>
      <c r="C13" s="506">
        <v>400</v>
      </c>
      <c r="D13" s="507">
        <f t="shared" si="0"/>
        <v>0</v>
      </c>
      <c r="I13" s="264" t="s">
        <v>368</v>
      </c>
      <c r="J13" s="263">
        <f>J12/9100.11497</f>
        <v>0</v>
      </c>
      <c r="K13" s="402"/>
      <c r="N13" s="60" t="s">
        <v>89</v>
      </c>
      <c r="O13" s="348">
        <v>0</v>
      </c>
      <c r="P13" s="348">
        <v>0</v>
      </c>
      <c r="Q13" s="348">
        <v>0</v>
      </c>
      <c r="R13" s="348">
        <v>0</v>
      </c>
      <c r="S13" s="347">
        <v>0</v>
      </c>
      <c r="T13" s="60">
        <f t="shared" si="1"/>
        <v>0</v>
      </c>
    </row>
    <row r="14" spans="1:20">
      <c r="A14" s="505" t="s">
        <v>13</v>
      </c>
      <c r="B14" s="506">
        <v>100</v>
      </c>
      <c r="C14" s="506">
        <v>100</v>
      </c>
      <c r="D14" s="507">
        <f t="shared" si="0"/>
        <v>0</v>
      </c>
      <c r="N14" s="60" t="s">
        <v>90</v>
      </c>
      <c r="O14" s="348">
        <v>0</v>
      </c>
      <c r="P14" s="348">
        <v>0</v>
      </c>
      <c r="Q14" s="348">
        <v>0</v>
      </c>
      <c r="R14" s="348">
        <v>0</v>
      </c>
      <c r="S14" s="347">
        <v>0</v>
      </c>
      <c r="T14" s="60">
        <f t="shared" si="1"/>
        <v>0</v>
      </c>
    </row>
    <row r="15" spans="1:20">
      <c r="A15" s="505" t="s">
        <v>14</v>
      </c>
      <c r="B15" s="506">
        <v>850</v>
      </c>
      <c r="C15" s="506">
        <v>850</v>
      </c>
      <c r="D15" s="507">
        <f t="shared" si="0"/>
        <v>0</v>
      </c>
      <c r="N15" s="60" t="s">
        <v>91</v>
      </c>
      <c r="O15" s="348">
        <v>0</v>
      </c>
      <c r="P15" s="348">
        <v>0</v>
      </c>
      <c r="Q15" s="347">
        <v>0</v>
      </c>
      <c r="R15" s="347">
        <v>0</v>
      </c>
      <c r="S15" s="347">
        <v>0</v>
      </c>
      <c r="T15" s="60">
        <f t="shared" si="1"/>
        <v>0</v>
      </c>
    </row>
    <row r="16" spans="1:20">
      <c r="A16" s="505" t="s">
        <v>15</v>
      </c>
      <c r="B16" s="506">
        <v>450</v>
      </c>
      <c r="C16" s="506">
        <v>450</v>
      </c>
      <c r="D16" s="507">
        <f t="shared" si="0"/>
        <v>0</v>
      </c>
      <c r="N16" s="60" t="s">
        <v>92</v>
      </c>
      <c r="O16" s="347">
        <v>0</v>
      </c>
      <c r="P16" s="347">
        <v>0</v>
      </c>
      <c r="Q16" s="347">
        <v>0</v>
      </c>
      <c r="R16" s="347">
        <v>0</v>
      </c>
      <c r="S16" s="347">
        <v>0</v>
      </c>
      <c r="T16" s="60">
        <f t="shared" si="1"/>
        <v>0</v>
      </c>
    </row>
    <row r="17" spans="1:20">
      <c r="A17" s="505" t="s">
        <v>16</v>
      </c>
      <c r="B17" s="506">
        <v>450</v>
      </c>
      <c r="C17" s="506">
        <v>450</v>
      </c>
      <c r="D17" s="507">
        <f t="shared" si="0"/>
        <v>0</v>
      </c>
      <c r="N17" s="60" t="s">
        <v>93</v>
      </c>
      <c r="O17" s="347">
        <v>0</v>
      </c>
      <c r="P17" s="348">
        <v>0</v>
      </c>
      <c r="Q17" s="347">
        <v>0</v>
      </c>
      <c r="R17" s="347">
        <v>0</v>
      </c>
      <c r="S17" s="347">
        <v>0</v>
      </c>
      <c r="T17" s="60">
        <f t="shared" si="1"/>
        <v>0</v>
      </c>
    </row>
    <row r="18" spans="1:20">
      <c r="A18" s="505" t="s">
        <v>17</v>
      </c>
      <c r="B18" s="506">
        <v>500</v>
      </c>
      <c r="C18" s="506">
        <v>500</v>
      </c>
      <c r="D18" s="507">
        <f t="shared" si="0"/>
        <v>0</v>
      </c>
      <c r="N18" s="60" t="s">
        <v>94</v>
      </c>
      <c r="O18" s="347">
        <v>0</v>
      </c>
      <c r="P18" s="348">
        <v>0</v>
      </c>
      <c r="Q18" s="347">
        <v>0</v>
      </c>
      <c r="R18" s="347">
        <v>0</v>
      </c>
      <c r="S18" s="347">
        <v>0</v>
      </c>
      <c r="T18" s="60">
        <f t="shared" si="1"/>
        <v>0</v>
      </c>
    </row>
    <row r="19" spans="1:20">
      <c r="A19" s="505" t="s">
        <v>18</v>
      </c>
      <c r="B19" s="506">
        <v>1200</v>
      </c>
      <c r="C19" s="506">
        <v>1200</v>
      </c>
      <c r="D19" s="507">
        <f t="shared" si="0"/>
        <v>0</v>
      </c>
      <c r="N19" s="341" t="s">
        <v>493</v>
      </c>
      <c r="O19" s="349">
        <v>0</v>
      </c>
      <c r="P19" s="349">
        <v>0</v>
      </c>
      <c r="Q19" s="349">
        <v>0</v>
      </c>
      <c r="R19" s="349">
        <v>0</v>
      </c>
      <c r="S19" s="349">
        <v>0</v>
      </c>
      <c r="T19" s="341">
        <f t="shared" si="1"/>
        <v>0</v>
      </c>
    </row>
    <row r="20" spans="1:20">
      <c r="A20" s="505" t="s">
        <v>19</v>
      </c>
      <c r="B20" s="506">
        <v>1200</v>
      </c>
      <c r="C20" s="506">
        <v>1200</v>
      </c>
      <c r="D20" s="507">
        <f t="shared" si="0"/>
        <v>0</v>
      </c>
      <c r="N20" s="354" t="s">
        <v>486</v>
      </c>
      <c r="O20" s="352">
        <f t="shared" ref="O20:T20" si="2">SUM(O8:O19)</f>
        <v>0</v>
      </c>
      <c r="P20" s="352">
        <f t="shared" si="2"/>
        <v>0</v>
      </c>
      <c r="Q20" s="352">
        <f t="shared" si="2"/>
        <v>0</v>
      </c>
      <c r="R20" s="352">
        <f t="shared" si="2"/>
        <v>0</v>
      </c>
      <c r="S20" s="352">
        <f t="shared" si="2"/>
        <v>0</v>
      </c>
      <c r="T20" s="357">
        <f t="shared" si="2"/>
        <v>0</v>
      </c>
    </row>
    <row r="21" spans="1:20">
      <c r="A21" s="505" t="s">
        <v>20</v>
      </c>
      <c r="B21" s="506">
        <v>1500</v>
      </c>
      <c r="C21" s="506">
        <v>1500</v>
      </c>
      <c r="D21" s="507">
        <f t="shared" si="0"/>
        <v>0</v>
      </c>
      <c r="N21" s="354" t="s">
        <v>500</v>
      </c>
      <c r="O21" s="355">
        <f>PRODUCT(O20*X22)</f>
        <v>0</v>
      </c>
      <c r="P21" s="355">
        <f>PRODUCT(P20*X23)</f>
        <v>0</v>
      </c>
      <c r="Q21" s="355">
        <f>PRODUCT(Q20*X24)</f>
        <v>0</v>
      </c>
      <c r="R21" s="355">
        <f>PRODUCT(R20*X25)</f>
        <v>0</v>
      </c>
      <c r="S21" s="355">
        <f>PRODUCT(S20*X26)</f>
        <v>0</v>
      </c>
      <c r="T21" s="354">
        <f>SUM(O21:S21)</f>
        <v>0</v>
      </c>
    </row>
    <row r="22" spans="1:20">
      <c r="A22" s="505" t="s">
        <v>21</v>
      </c>
      <c r="B22" s="506">
        <v>300</v>
      </c>
      <c r="C22" s="506">
        <v>300</v>
      </c>
      <c r="D22" s="507">
        <f t="shared" si="0"/>
        <v>0</v>
      </c>
      <c r="N22" s="354" t="s">
        <v>503</v>
      </c>
      <c r="O22" s="355">
        <f>O20*W22</f>
        <v>0</v>
      </c>
      <c r="P22" s="355">
        <f>P20*W23</f>
        <v>0</v>
      </c>
      <c r="Q22" s="355">
        <f>Q20*W24</f>
        <v>0</v>
      </c>
      <c r="R22" s="355">
        <f>R20*W25</f>
        <v>0</v>
      </c>
      <c r="S22" s="355">
        <f>S20*W26</f>
        <v>0</v>
      </c>
      <c r="T22" s="354">
        <f>SUM(O22:S22)</f>
        <v>0</v>
      </c>
    </row>
    <row r="23" spans="1:20">
      <c r="A23" s="505" t="s">
        <v>22</v>
      </c>
      <c r="B23" s="506">
        <v>150</v>
      </c>
      <c r="C23" s="506">
        <v>150</v>
      </c>
      <c r="D23" s="507">
        <f t="shared" si="0"/>
        <v>0</v>
      </c>
    </row>
    <row r="24" spans="1:20">
      <c r="A24" s="505" t="s">
        <v>23</v>
      </c>
      <c r="B24" s="506">
        <v>100</v>
      </c>
      <c r="C24" s="506">
        <v>100</v>
      </c>
      <c r="D24" s="507">
        <f t="shared" si="0"/>
        <v>0</v>
      </c>
    </row>
    <row r="25" spans="1:20">
      <c r="A25" s="505" t="s">
        <v>24</v>
      </c>
      <c r="B25" s="506">
        <v>100</v>
      </c>
      <c r="C25" s="506">
        <v>100</v>
      </c>
      <c r="D25" s="507">
        <f t="shared" si="0"/>
        <v>0</v>
      </c>
    </row>
    <row r="26" spans="1:20">
      <c r="A26" s="505" t="s">
        <v>25</v>
      </c>
      <c r="B26" s="506">
        <v>100</v>
      </c>
      <c r="C26" s="506">
        <v>100</v>
      </c>
      <c r="D26" s="507">
        <f t="shared" si="0"/>
        <v>0</v>
      </c>
    </row>
    <row r="27" spans="1:20">
      <c r="A27" s="505" t="s">
        <v>26</v>
      </c>
      <c r="B27" s="506">
        <v>250</v>
      </c>
      <c r="C27" s="506">
        <v>250</v>
      </c>
      <c r="D27" s="507">
        <f t="shared" si="0"/>
        <v>0</v>
      </c>
    </row>
    <row r="28" spans="1:20">
      <c r="A28" s="505" t="s">
        <v>27</v>
      </c>
      <c r="B28" s="506">
        <v>200</v>
      </c>
      <c r="C28" s="506">
        <v>200</v>
      </c>
      <c r="D28" s="507">
        <f t="shared" si="0"/>
        <v>0</v>
      </c>
    </row>
    <row r="29" spans="1:20">
      <c r="A29" s="505" t="s">
        <v>28</v>
      </c>
      <c r="B29" s="506">
        <v>100</v>
      </c>
      <c r="C29" s="506">
        <v>100</v>
      </c>
      <c r="D29" s="507">
        <f t="shared" si="0"/>
        <v>0</v>
      </c>
    </row>
    <row r="30" spans="1:20">
      <c r="A30" s="505" t="s">
        <v>29</v>
      </c>
      <c r="B30" s="506">
        <v>100</v>
      </c>
      <c r="C30" s="506">
        <v>100</v>
      </c>
      <c r="D30" s="507">
        <f t="shared" si="0"/>
        <v>0</v>
      </c>
    </row>
    <row r="31" spans="1:20">
      <c r="A31" s="505" t="s">
        <v>30</v>
      </c>
      <c r="B31" s="506">
        <v>100</v>
      </c>
      <c r="C31" s="506">
        <v>100</v>
      </c>
      <c r="D31" s="507">
        <f t="shared" si="0"/>
        <v>0</v>
      </c>
    </row>
    <row r="32" spans="1:20">
      <c r="A32" s="505" t="s">
        <v>31</v>
      </c>
      <c r="B32" s="506">
        <v>100</v>
      </c>
      <c r="C32" s="506">
        <v>100</v>
      </c>
      <c r="D32" s="507">
        <f t="shared" si="0"/>
        <v>0</v>
      </c>
    </row>
    <row r="33" spans="1:4">
      <c r="A33" s="168" t="s">
        <v>426</v>
      </c>
      <c r="B33" s="508">
        <f>SUM(B2:B32)</f>
        <v>11650</v>
      </c>
      <c r="D33" s="508">
        <f>SUBTOTAL(109,D2:D32)</f>
        <v>0</v>
      </c>
    </row>
    <row r="34" spans="1:4">
      <c r="A34" s="165" t="s">
        <v>368</v>
      </c>
    </row>
  </sheetData>
  <mergeCells count="1">
    <mergeCell ref="I6:J6"/>
  </mergeCells>
  <conditionalFormatting sqref="O8:T19">
    <cfRule type="cellIs" dxfId="1" priority="1" operator="greater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F19" zoomScale="80" zoomScaleNormal="80" workbookViewId="0">
      <selection activeCell="U41" sqref="U41"/>
    </sheetView>
  </sheetViews>
  <sheetFormatPr defaultRowHeight="14.5"/>
  <cols>
    <col min="1" max="1" width="16.7265625" customWidth="1"/>
    <col min="2" max="2" width="40.1796875" style="515" customWidth="1"/>
    <col min="3" max="3" width="51.1796875" style="508" customWidth="1"/>
    <col min="4" max="4" width="34.453125" style="513" customWidth="1"/>
    <col min="7" max="7" width="14.7265625" customWidth="1"/>
    <col min="8" max="8" width="23.1796875" customWidth="1"/>
    <col min="9" max="9" width="20.6328125" customWidth="1"/>
    <col min="20" max="20" width="17.90625" customWidth="1"/>
    <col min="21" max="21" width="17.6328125" customWidth="1"/>
    <col min="22" max="22" width="15.453125" customWidth="1"/>
  </cols>
  <sheetData>
    <row r="1" spans="1:9" ht="15" thickBot="1">
      <c r="A1" s="4" t="s">
        <v>397</v>
      </c>
      <c r="B1" s="514" t="s">
        <v>528</v>
      </c>
      <c r="C1" s="504" t="s">
        <v>529</v>
      </c>
      <c r="D1" s="510" t="s">
        <v>530</v>
      </c>
    </row>
    <row r="2" spans="1:9">
      <c r="A2" s="505" t="s">
        <v>0</v>
      </c>
      <c r="B2" s="517">
        <v>600.00000000000023</v>
      </c>
      <c r="C2" s="506">
        <v>600</v>
      </c>
      <c r="D2" s="511">
        <f>C2-B2</f>
        <v>0</v>
      </c>
      <c r="G2" s="454" t="s">
        <v>531</v>
      </c>
      <c r="H2" s="455"/>
      <c r="I2" s="375"/>
    </row>
    <row r="3" spans="1:9">
      <c r="A3" s="509" t="s">
        <v>2</v>
      </c>
      <c r="B3" s="512">
        <v>145.71566666666669</v>
      </c>
      <c r="C3" s="509">
        <v>150</v>
      </c>
      <c r="D3" s="512">
        <f t="shared" ref="D3:D32" si="0">C3-B3</f>
        <v>4.2843333333333078</v>
      </c>
      <c r="G3" s="90"/>
      <c r="H3" s="402"/>
      <c r="I3" s="100"/>
    </row>
    <row r="4" spans="1:9">
      <c r="A4" s="509" t="s">
        <v>3</v>
      </c>
      <c r="B4" s="512">
        <v>55.787666666666453</v>
      </c>
      <c r="C4" s="509">
        <v>100</v>
      </c>
      <c r="D4" s="512">
        <f t="shared" si="0"/>
        <v>44.212333333333547</v>
      </c>
      <c r="G4" s="139" t="s">
        <v>397</v>
      </c>
      <c r="H4" s="138" t="s">
        <v>396</v>
      </c>
      <c r="I4" s="137" t="s">
        <v>395</v>
      </c>
    </row>
    <row r="5" spans="1:9">
      <c r="A5" s="509" t="s">
        <v>4</v>
      </c>
      <c r="B5" s="512">
        <v>202.35733333333329</v>
      </c>
      <c r="C5" s="509">
        <v>300</v>
      </c>
      <c r="D5" s="512">
        <f t="shared" si="0"/>
        <v>97.642666666666713</v>
      </c>
      <c r="G5" s="518" t="s">
        <v>2</v>
      </c>
      <c r="H5" s="516">
        <f>C3-B3</f>
        <v>4.2843333333333078</v>
      </c>
      <c r="I5" s="519"/>
    </row>
    <row r="6" spans="1:9">
      <c r="A6" s="509" t="s">
        <v>5</v>
      </c>
      <c r="B6" s="512">
        <v>334.512</v>
      </c>
      <c r="C6" s="509">
        <v>400</v>
      </c>
      <c r="D6" s="512">
        <f t="shared" si="0"/>
        <v>65.488</v>
      </c>
      <c r="G6" s="518" t="s">
        <v>3</v>
      </c>
      <c r="H6" s="516">
        <f t="shared" ref="H6:H12" si="1">C4-B4</f>
        <v>44.212333333333547</v>
      </c>
      <c r="I6" s="519"/>
    </row>
    <row r="7" spans="1:9">
      <c r="A7" s="509" t="s">
        <v>6</v>
      </c>
      <c r="B7" s="512">
        <v>480.16599999999988</v>
      </c>
      <c r="C7" s="509">
        <v>550</v>
      </c>
      <c r="D7" s="512">
        <f t="shared" si="0"/>
        <v>69.834000000000117</v>
      </c>
      <c r="G7" s="518" t="s">
        <v>4</v>
      </c>
      <c r="H7" s="516">
        <f t="shared" si="1"/>
        <v>97.642666666666713</v>
      </c>
      <c r="I7" s="519"/>
    </row>
    <row r="8" spans="1:9">
      <c r="A8" s="505" t="s">
        <v>7</v>
      </c>
      <c r="B8" s="517">
        <v>300</v>
      </c>
      <c r="C8" s="506">
        <v>300</v>
      </c>
      <c r="D8" s="511">
        <f t="shared" si="0"/>
        <v>0</v>
      </c>
      <c r="G8" s="518" t="s">
        <v>5</v>
      </c>
      <c r="H8" s="516">
        <f t="shared" si="1"/>
        <v>65.488</v>
      </c>
      <c r="I8" s="519"/>
    </row>
    <row r="9" spans="1:9">
      <c r="A9" s="505" t="s">
        <v>8</v>
      </c>
      <c r="B9" s="517">
        <v>300</v>
      </c>
      <c r="C9" s="506">
        <v>300</v>
      </c>
      <c r="D9" s="511">
        <f t="shared" si="0"/>
        <v>0</v>
      </c>
      <c r="G9" s="518" t="s">
        <v>6</v>
      </c>
      <c r="H9" s="516">
        <f t="shared" si="1"/>
        <v>69.834000000000117</v>
      </c>
      <c r="I9" s="519"/>
    </row>
    <row r="10" spans="1:9">
      <c r="A10" s="509" t="s">
        <v>9</v>
      </c>
      <c r="B10" s="512">
        <v>265.06400000000002</v>
      </c>
      <c r="C10" s="509">
        <v>300</v>
      </c>
      <c r="D10" s="512">
        <f t="shared" si="0"/>
        <v>34.935999999999979</v>
      </c>
      <c r="G10" s="518" t="s">
        <v>9</v>
      </c>
      <c r="H10" s="516">
        <f>C10-B10</f>
        <v>34.935999999999979</v>
      </c>
      <c r="I10" s="519"/>
    </row>
    <row r="11" spans="1:9">
      <c r="A11" s="505" t="s">
        <v>10</v>
      </c>
      <c r="B11" s="517">
        <v>200</v>
      </c>
      <c r="C11" s="506">
        <v>200</v>
      </c>
      <c r="D11" s="511">
        <f t="shared" si="0"/>
        <v>0</v>
      </c>
      <c r="G11" s="518" t="s">
        <v>11</v>
      </c>
      <c r="H11" s="516">
        <f>C12-B12</f>
        <v>26.489333333333093</v>
      </c>
      <c r="I11" s="519"/>
    </row>
    <row r="12" spans="1:9">
      <c r="A12" s="509" t="s">
        <v>11</v>
      </c>
      <c r="B12" s="512">
        <v>223.51066666666691</v>
      </c>
      <c r="C12" s="509">
        <v>250</v>
      </c>
      <c r="D12" s="512">
        <f t="shared" si="0"/>
        <v>26.489333333333093</v>
      </c>
      <c r="G12" s="518" t="s">
        <v>12</v>
      </c>
      <c r="H12" s="516">
        <f>C13-B13</f>
        <v>124.13400000000001</v>
      </c>
      <c r="I12" s="519"/>
    </row>
    <row r="13" spans="1:9">
      <c r="A13" s="509" t="s">
        <v>12</v>
      </c>
      <c r="B13" s="512">
        <v>275.86599999999999</v>
      </c>
      <c r="C13" s="509">
        <v>400</v>
      </c>
      <c r="D13" s="512">
        <f t="shared" si="0"/>
        <v>124.13400000000001</v>
      </c>
      <c r="G13" s="518" t="s">
        <v>13</v>
      </c>
      <c r="H13" s="516">
        <f>C14-B14</f>
        <v>64.696000000000012</v>
      </c>
      <c r="I13" s="519"/>
    </row>
    <row r="14" spans="1:9">
      <c r="A14" s="509" t="s">
        <v>13</v>
      </c>
      <c r="B14" s="512">
        <v>35.303999999999988</v>
      </c>
      <c r="C14" s="509">
        <v>100</v>
      </c>
      <c r="D14" s="512">
        <f t="shared" si="0"/>
        <v>64.696000000000012</v>
      </c>
      <c r="G14" s="518" t="s">
        <v>14</v>
      </c>
      <c r="H14" s="516">
        <f>C15-B15</f>
        <v>154.56050000000005</v>
      </c>
      <c r="I14" s="519"/>
    </row>
    <row r="15" spans="1:9">
      <c r="A15" s="509" t="s">
        <v>14</v>
      </c>
      <c r="B15" s="512">
        <v>695.43949999999995</v>
      </c>
      <c r="C15" s="509">
        <v>850</v>
      </c>
      <c r="D15" s="512">
        <f t="shared" si="0"/>
        <v>154.56050000000005</v>
      </c>
      <c r="G15" s="518" t="s">
        <v>16</v>
      </c>
      <c r="H15" s="516">
        <f>C17-B17</f>
        <v>184.57433333333353</v>
      </c>
      <c r="I15" s="519"/>
    </row>
    <row r="16" spans="1:9">
      <c r="A16" s="505" t="s">
        <v>15</v>
      </c>
      <c r="B16" s="517">
        <v>400</v>
      </c>
      <c r="C16" s="506">
        <v>400</v>
      </c>
      <c r="D16" s="511">
        <f t="shared" si="0"/>
        <v>0</v>
      </c>
      <c r="G16" s="518" t="s">
        <v>17</v>
      </c>
      <c r="H16" s="516">
        <f>C18-B18</f>
        <v>14.627999999999986</v>
      </c>
      <c r="I16" s="519"/>
    </row>
    <row r="17" spans="1:22">
      <c r="A17" s="509" t="s">
        <v>16</v>
      </c>
      <c r="B17" s="512">
        <v>265.42566666666647</v>
      </c>
      <c r="C17" s="509">
        <v>450</v>
      </c>
      <c r="D17" s="512">
        <f t="shared" si="0"/>
        <v>184.57433333333353</v>
      </c>
      <c r="G17" s="518" t="s">
        <v>18</v>
      </c>
      <c r="H17" s="516">
        <f>C19-B19</f>
        <v>29.617666666666992</v>
      </c>
      <c r="I17" s="519"/>
    </row>
    <row r="18" spans="1:22">
      <c r="A18" s="509" t="s">
        <v>17</v>
      </c>
      <c r="B18" s="512">
        <v>485.37200000000001</v>
      </c>
      <c r="C18" s="509">
        <v>500</v>
      </c>
      <c r="D18" s="512">
        <f t="shared" si="0"/>
        <v>14.627999999999986</v>
      </c>
      <c r="G18" s="518" t="s">
        <v>19</v>
      </c>
      <c r="H18" s="516">
        <f>C20-B20</f>
        <v>430.81500000000005</v>
      </c>
      <c r="I18" s="519"/>
    </row>
    <row r="19" spans="1:22">
      <c r="A19" s="509" t="s">
        <v>18</v>
      </c>
      <c r="B19" s="512">
        <v>1170.382333333333</v>
      </c>
      <c r="C19" s="509">
        <v>1200</v>
      </c>
      <c r="D19" s="512">
        <f t="shared" si="0"/>
        <v>29.617666666666992</v>
      </c>
      <c r="G19" s="518" t="s">
        <v>20</v>
      </c>
      <c r="H19" s="516">
        <f>C21-B21</f>
        <v>602.61283333333347</v>
      </c>
      <c r="I19" s="519"/>
    </row>
    <row r="20" spans="1:22">
      <c r="A20" s="509" t="s">
        <v>19</v>
      </c>
      <c r="B20" s="512">
        <v>769.18499999999995</v>
      </c>
      <c r="C20" s="509">
        <v>1200</v>
      </c>
      <c r="D20" s="512">
        <f t="shared" si="0"/>
        <v>430.81500000000005</v>
      </c>
      <c r="G20" s="518" t="s">
        <v>21</v>
      </c>
      <c r="H20" s="516">
        <f>C22-B22</f>
        <v>70.824000000000012</v>
      </c>
      <c r="I20" s="519"/>
    </row>
    <row r="21" spans="1:22">
      <c r="A21" s="509" t="s">
        <v>20</v>
      </c>
      <c r="B21" s="512">
        <v>897.38716666666653</v>
      </c>
      <c r="C21" s="509">
        <v>1500</v>
      </c>
      <c r="D21" s="512">
        <f t="shared" si="0"/>
        <v>602.61283333333347</v>
      </c>
      <c r="G21" s="518" t="s">
        <v>22</v>
      </c>
      <c r="H21" s="516">
        <f>C23-B23</f>
        <v>52.831999999999994</v>
      </c>
      <c r="I21" s="519"/>
    </row>
    <row r="22" spans="1:22">
      <c r="A22" s="509" t="s">
        <v>21</v>
      </c>
      <c r="B22" s="512">
        <v>229.17599999999999</v>
      </c>
      <c r="C22" s="509">
        <v>300</v>
      </c>
      <c r="D22" s="512">
        <f t="shared" si="0"/>
        <v>70.824000000000012</v>
      </c>
      <c r="G22" s="518" t="s">
        <v>23</v>
      </c>
      <c r="H22" s="516">
        <f>C24-B24</f>
        <v>57.978999999999999</v>
      </c>
      <c r="I22" s="519"/>
    </row>
    <row r="23" spans="1:22">
      <c r="A23" s="509" t="s">
        <v>22</v>
      </c>
      <c r="B23" s="512">
        <v>97.168000000000006</v>
      </c>
      <c r="C23" s="509">
        <v>150</v>
      </c>
      <c r="D23" s="512">
        <f t="shared" si="0"/>
        <v>52.831999999999994</v>
      </c>
      <c r="G23" s="518" t="s">
        <v>24</v>
      </c>
      <c r="H23" s="516">
        <f>C25-B25</f>
        <v>10.457333333333281</v>
      </c>
      <c r="I23" s="519"/>
    </row>
    <row r="24" spans="1:22">
      <c r="A24" s="509" t="s">
        <v>23</v>
      </c>
      <c r="B24" s="512">
        <v>42.021000000000001</v>
      </c>
      <c r="C24" s="509">
        <v>100</v>
      </c>
      <c r="D24" s="512">
        <f t="shared" si="0"/>
        <v>57.978999999999999</v>
      </c>
      <c r="G24" s="518" t="s">
        <v>25</v>
      </c>
      <c r="H24" s="516">
        <f>C26-B26</f>
        <v>5.7403333333334956</v>
      </c>
      <c r="I24" s="519"/>
      <c r="L24" s="459" t="s">
        <v>531</v>
      </c>
      <c r="M24" s="460"/>
      <c r="N24" s="460"/>
      <c r="O24" s="460"/>
      <c r="P24" s="460"/>
      <c r="Q24" s="460"/>
      <c r="R24" s="461"/>
      <c r="S24" s="5"/>
      <c r="T24" s="5"/>
      <c r="U24" s="5"/>
      <c r="V24" s="5"/>
    </row>
    <row r="25" spans="1:22">
      <c r="A25" s="509" t="s">
        <v>24</v>
      </c>
      <c r="B25" s="512">
        <v>89.542666666666719</v>
      </c>
      <c r="C25" s="509">
        <v>100</v>
      </c>
      <c r="D25" s="512">
        <f t="shared" si="0"/>
        <v>10.457333333333281</v>
      </c>
      <c r="G25" s="518" t="s">
        <v>27</v>
      </c>
      <c r="H25" s="516">
        <f>C28-B28</f>
        <v>8.9479999999998938</v>
      </c>
      <c r="I25" s="519"/>
      <c r="L25" s="362" t="s">
        <v>492</v>
      </c>
      <c r="M25" s="344" t="s">
        <v>494</v>
      </c>
      <c r="N25" s="344" t="s">
        <v>495</v>
      </c>
      <c r="O25" s="344" t="s">
        <v>498</v>
      </c>
      <c r="P25" s="345" t="s">
        <v>496</v>
      </c>
      <c r="Q25" s="346" t="s">
        <v>533</v>
      </c>
      <c r="R25" s="354" t="s">
        <v>426</v>
      </c>
      <c r="S25" s="5"/>
      <c r="T25" s="5"/>
      <c r="U25" s="5"/>
      <c r="V25" s="5"/>
    </row>
    <row r="26" spans="1:22">
      <c r="A26" s="509" t="s">
        <v>25</v>
      </c>
      <c r="B26" s="512">
        <v>144.2596666666665</v>
      </c>
      <c r="C26" s="509">
        <v>150</v>
      </c>
      <c r="D26" s="512">
        <f t="shared" si="0"/>
        <v>5.7403333333334956</v>
      </c>
      <c r="G26" s="518" t="s">
        <v>29</v>
      </c>
      <c r="H26" s="516">
        <f>C30-B30</f>
        <v>45.028999999999982</v>
      </c>
      <c r="I26" s="519"/>
      <c r="L26" s="60" t="s">
        <v>84</v>
      </c>
      <c r="M26" s="348">
        <v>1</v>
      </c>
      <c r="N26" s="348">
        <v>0</v>
      </c>
      <c r="O26" s="363">
        <v>0</v>
      </c>
      <c r="P26" s="363">
        <v>0</v>
      </c>
      <c r="Q26" s="347">
        <v>0</v>
      </c>
      <c r="R26" s="356">
        <f>SUM(M26:Q26)</f>
        <v>1</v>
      </c>
      <c r="S26" s="5"/>
      <c r="T26" s="5"/>
      <c r="U26" s="5"/>
      <c r="V26" s="5"/>
    </row>
    <row r="27" spans="1:22" ht="15" thickBot="1">
      <c r="A27" s="505" t="s">
        <v>26</v>
      </c>
      <c r="B27" s="517">
        <v>200</v>
      </c>
      <c r="C27" s="506">
        <v>200</v>
      </c>
      <c r="D27" s="511">
        <f t="shared" si="0"/>
        <v>0</v>
      </c>
      <c r="G27" s="518" t="s">
        <v>31</v>
      </c>
      <c r="H27" s="516">
        <f>C32-B32</f>
        <v>83.116</v>
      </c>
      <c r="I27" s="519"/>
      <c r="L27" s="60" t="s">
        <v>85</v>
      </c>
      <c r="M27" s="348">
        <v>1</v>
      </c>
      <c r="N27" s="348">
        <v>0</v>
      </c>
      <c r="O27" s="348">
        <v>0</v>
      </c>
      <c r="P27" s="348">
        <v>0</v>
      </c>
      <c r="Q27" s="347">
        <v>0</v>
      </c>
      <c r="R27" s="60">
        <f t="shared" ref="R27:R37" si="2">SUM(M27:Q27)</f>
        <v>1</v>
      </c>
      <c r="S27" s="5"/>
      <c r="T27" s="5"/>
      <c r="U27" s="5"/>
      <c r="V27" s="5"/>
    </row>
    <row r="28" spans="1:22">
      <c r="A28" s="509" t="s">
        <v>27</v>
      </c>
      <c r="B28" s="512">
        <v>191.05200000000011</v>
      </c>
      <c r="C28" s="509">
        <v>200</v>
      </c>
      <c r="D28" s="512">
        <f t="shared" si="0"/>
        <v>8.9479999999998938</v>
      </c>
      <c r="G28" s="523" t="s">
        <v>426</v>
      </c>
      <c r="H28" s="524">
        <f>SUM(H5:H27)</f>
        <v>2283.4506666666675</v>
      </c>
      <c r="I28" s="525"/>
      <c r="L28" s="60" t="s">
        <v>86</v>
      </c>
      <c r="M28" s="348">
        <v>1</v>
      </c>
      <c r="N28" s="348">
        <v>0</v>
      </c>
      <c r="O28" s="348">
        <v>0</v>
      </c>
      <c r="P28" s="348">
        <v>0</v>
      </c>
      <c r="Q28" s="347">
        <v>0</v>
      </c>
      <c r="R28" s="60">
        <f t="shared" si="2"/>
        <v>1</v>
      </c>
      <c r="S28" s="5"/>
      <c r="T28" s="418" t="s">
        <v>501</v>
      </c>
      <c r="U28" s="418" t="s">
        <v>502</v>
      </c>
      <c r="V28" s="361" t="s">
        <v>500</v>
      </c>
    </row>
    <row r="29" spans="1:22" ht="15" thickBot="1">
      <c r="A29" s="505" t="s">
        <v>28</v>
      </c>
      <c r="B29" s="517">
        <v>100</v>
      </c>
      <c r="C29" s="506">
        <v>100</v>
      </c>
      <c r="D29" s="511">
        <f t="shared" si="0"/>
        <v>0</v>
      </c>
      <c r="G29" s="520"/>
      <c r="H29" s="521"/>
      <c r="I29" s="522"/>
      <c r="L29" s="60" t="s">
        <v>87</v>
      </c>
      <c r="M29" s="348">
        <v>1</v>
      </c>
      <c r="N29" s="348">
        <v>1</v>
      </c>
      <c r="O29" s="348">
        <v>0</v>
      </c>
      <c r="P29" s="348">
        <v>0</v>
      </c>
      <c r="Q29" s="347">
        <v>0</v>
      </c>
      <c r="R29" s="60">
        <f t="shared" si="2"/>
        <v>2</v>
      </c>
      <c r="S29" s="5"/>
      <c r="T29" s="61" t="s">
        <v>494</v>
      </c>
      <c r="U29" s="61">
        <v>100</v>
      </c>
      <c r="V29" s="62">
        <v>15</v>
      </c>
    </row>
    <row r="30" spans="1:22">
      <c r="A30" s="509" t="s">
        <v>29</v>
      </c>
      <c r="B30" s="512">
        <v>54.971000000000018</v>
      </c>
      <c r="C30" s="509">
        <v>100</v>
      </c>
      <c r="D30" s="512">
        <f t="shared" si="0"/>
        <v>45.028999999999982</v>
      </c>
      <c r="I30" s="416"/>
      <c r="L30" s="60" t="s">
        <v>88</v>
      </c>
      <c r="M30" s="348">
        <v>1</v>
      </c>
      <c r="N30" s="348">
        <v>0</v>
      </c>
      <c r="O30" s="348">
        <v>0</v>
      </c>
      <c r="P30" s="348">
        <v>0</v>
      </c>
      <c r="Q30" s="347">
        <v>0</v>
      </c>
      <c r="R30" s="60">
        <f t="shared" si="2"/>
        <v>1</v>
      </c>
      <c r="S30" s="422"/>
      <c r="T30" s="358" t="s">
        <v>495</v>
      </c>
      <c r="U30" s="358">
        <v>150</v>
      </c>
      <c r="V30" s="60">
        <v>16.3689</v>
      </c>
    </row>
    <row r="31" spans="1:22">
      <c r="A31" s="505" t="s">
        <v>30</v>
      </c>
      <c r="B31" s="517">
        <v>100</v>
      </c>
      <c r="C31" s="506">
        <v>100</v>
      </c>
      <c r="D31" s="511">
        <f t="shared" si="0"/>
        <v>0</v>
      </c>
      <c r="I31" s="416"/>
      <c r="L31" s="60" t="s">
        <v>89</v>
      </c>
      <c r="M31" s="348">
        <v>0</v>
      </c>
      <c r="N31" s="348">
        <v>0</v>
      </c>
      <c r="O31" s="348">
        <v>0</v>
      </c>
      <c r="P31" s="348">
        <v>0</v>
      </c>
      <c r="Q31" s="347">
        <v>0</v>
      </c>
      <c r="R31" s="60">
        <f t="shared" si="2"/>
        <v>0</v>
      </c>
      <c r="S31" s="421"/>
      <c r="T31" s="358" t="s">
        <v>498</v>
      </c>
      <c r="U31" s="358">
        <v>200</v>
      </c>
      <c r="V31" s="60">
        <v>16.746700000000001</v>
      </c>
    </row>
    <row r="32" spans="1:22">
      <c r="A32" s="509" t="s">
        <v>31</v>
      </c>
      <c r="B32" s="512">
        <v>16.884</v>
      </c>
      <c r="C32" s="509">
        <v>100</v>
      </c>
      <c r="D32" s="512">
        <f t="shared" si="0"/>
        <v>83.116</v>
      </c>
      <c r="G32" s="416"/>
      <c r="H32" s="416"/>
      <c r="I32" s="416"/>
      <c r="J32" s="416"/>
      <c r="L32" s="60" t="s">
        <v>90</v>
      </c>
      <c r="M32" s="348">
        <v>0</v>
      </c>
      <c r="N32" s="348">
        <v>0</v>
      </c>
      <c r="O32" s="348">
        <v>0</v>
      </c>
      <c r="P32" s="348">
        <v>0</v>
      </c>
      <c r="Q32" s="347">
        <v>0</v>
      </c>
      <c r="R32" s="60">
        <f t="shared" si="2"/>
        <v>0</v>
      </c>
      <c r="S32" s="421"/>
      <c r="T32" s="358" t="s">
        <v>496</v>
      </c>
      <c r="U32" s="358">
        <v>250</v>
      </c>
      <c r="V32" s="60">
        <v>16.886600000000001</v>
      </c>
    </row>
    <row r="33" spans="1:22">
      <c r="A33" s="168" t="s">
        <v>426</v>
      </c>
      <c r="B33" s="513">
        <f>SUM(B2:B32)</f>
        <v>9366.5493333333325</v>
      </c>
      <c r="D33" s="513">
        <f>SUBTOTAL(109,D2:D32)</f>
        <v>2283.4506666666675</v>
      </c>
      <c r="L33" s="60" t="s">
        <v>91</v>
      </c>
      <c r="M33" s="348">
        <v>1</v>
      </c>
      <c r="N33" s="348">
        <v>0</v>
      </c>
      <c r="O33" s="347">
        <v>0</v>
      </c>
      <c r="P33" s="347">
        <v>0</v>
      </c>
      <c r="Q33" s="347">
        <v>0</v>
      </c>
      <c r="R33" s="60">
        <f t="shared" si="2"/>
        <v>1</v>
      </c>
      <c r="S33" s="422"/>
      <c r="T33" s="359" t="s">
        <v>533</v>
      </c>
      <c r="U33" s="359">
        <v>300</v>
      </c>
      <c r="V33" s="341">
        <v>17</v>
      </c>
    </row>
    <row r="34" spans="1:22">
      <c r="A34" s="165" t="s">
        <v>368</v>
      </c>
      <c r="B34" s="513"/>
      <c r="L34" s="60" t="s">
        <v>92</v>
      </c>
      <c r="M34" s="347">
        <v>1</v>
      </c>
      <c r="N34" s="347">
        <v>0</v>
      </c>
      <c r="O34" s="347">
        <v>0</v>
      </c>
      <c r="P34" s="347">
        <v>0</v>
      </c>
      <c r="Q34" s="347">
        <v>0</v>
      </c>
      <c r="R34" s="60">
        <f t="shared" si="2"/>
        <v>1</v>
      </c>
      <c r="S34" s="422"/>
      <c r="T34" s="422"/>
      <c r="U34" s="422"/>
      <c r="V34" s="5"/>
    </row>
    <row r="35" spans="1:22">
      <c r="B35" s="513"/>
      <c r="L35" s="60" t="s">
        <v>93</v>
      </c>
      <c r="M35" s="347">
        <v>2</v>
      </c>
      <c r="N35" s="348">
        <v>0</v>
      </c>
      <c r="O35" s="347">
        <v>0</v>
      </c>
      <c r="P35" s="347">
        <v>0</v>
      </c>
      <c r="Q35" s="347">
        <v>0</v>
      </c>
      <c r="R35" s="60">
        <f t="shared" si="2"/>
        <v>2</v>
      </c>
      <c r="S35" s="422"/>
      <c r="T35" s="422"/>
      <c r="U35" s="422"/>
      <c r="V35" s="5"/>
    </row>
    <row r="36" spans="1:22">
      <c r="L36" s="60" t="s">
        <v>94</v>
      </c>
      <c r="M36" s="347">
        <v>0</v>
      </c>
      <c r="N36" s="348">
        <v>1</v>
      </c>
      <c r="O36" s="347">
        <v>0</v>
      </c>
      <c r="P36" s="347">
        <v>0</v>
      </c>
      <c r="Q36" s="347">
        <v>0</v>
      </c>
      <c r="R36" s="60">
        <f t="shared" si="2"/>
        <v>1</v>
      </c>
      <c r="S36" s="18"/>
      <c r="T36" s="18"/>
      <c r="U36" s="422"/>
      <c r="V36" s="5"/>
    </row>
    <row r="37" spans="1:22">
      <c r="L37" s="341" t="s">
        <v>493</v>
      </c>
      <c r="M37" s="349">
        <v>0</v>
      </c>
      <c r="N37" s="349">
        <v>0</v>
      </c>
      <c r="O37" s="349">
        <v>0</v>
      </c>
      <c r="P37" s="349">
        <v>0</v>
      </c>
      <c r="Q37" s="349">
        <v>0</v>
      </c>
      <c r="R37" s="341">
        <f t="shared" si="2"/>
        <v>0</v>
      </c>
      <c r="S37" s="422"/>
      <c r="U37" s="422"/>
      <c r="V37" s="5"/>
    </row>
    <row r="38" spans="1:22">
      <c r="L38" s="354" t="s">
        <v>486</v>
      </c>
      <c r="M38" s="352">
        <f t="shared" ref="M38:R38" si="3">SUM(M26:M37)</f>
        <v>9</v>
      </c>
      <c r="N38" s="352">
        <f t="shared" si="3"/>
        <v>2</v>
      </c>
      <c r="O38" s="352">
        <f t="shared" si="3"/>
        <v>0</v>
      </c>
      <c r="P38" s="352">
        <f t="shared" si="3"/>
        <v>0</v>
      </c>
      <c r="Q38" s="352">
        <f t="shared" si="3"/>
        <v>0</v>
      </c>
      <c r="R38" s="357">
        <f t="shared" si="3"/>
        <v>11</v>
      </c>
      <c r="S38" s="422"/>
      <c r="U38" s="422"/>
      <c r="V38" s="5"/>
    </row>
    <row r="39" spans="1:22">
      <c r="L39" s="354" t="s">
        <v>500</v>
      </c>
      <c r="M39" s="355">
        <f>PRODUCT(M38*V29)</f>
        <v>135</v>
      </c>
      <c r="N39" s="355">
        <f>PRODUCT(N38*V30)</f>
        <v>32.7378</v>
      </c>
      <c r="O39" s="355">
        <f>PRODUCT(O38*V31)</f>
        <v>0</v>
      </c>
      <c r="P39" s="355">
        <f>PRODUCT(P38*V32)</f>
        <v>0</v>
      </c>
      <c r="Q39" s="355">
        <f>PRODUCT(Q38*V33)</f>
        <v>0</v>
      </c>
      <c r="R39" s="354">
        <f>SUM(M39:Q39)</f>
        <v>167.73779999999999</v>
      </c>
      <c r="S39" s="422"/>
      <c r="U39" s="422"/>
      <c r="V39" s="5"/>
    </row>
    <row r="40" spans="1:22">
      <c r="L40" s="354" t="s">
        <v>502</v>
      </c>
      <c r="M40" s="355">
        <f>M38*U29</f>
        <v>900</v>
      </c>
      <c r="N40" s="355">
        <f>N38*U30</f>
        <v>300</v>
      </c>
      <c r="O40" s="355">
        <f>O38*U31</f>
        <v>0</v>
      </c>
      <c r="P40" s="355">
        <f>P38*U32</f>
        <v>0</v>
      </c>
      <c r="Q40" s="355">
        <f>Q38*U33</f>
        <v>0</v>
      </c>
      <c r="R40" s="354">
        <f>SUM(M40:Q40)</f>
        <v>1200</v>
      </c>
      <c r="S40" s="422"/>
      <c r="U40" s="422"/>
      <c r="V40" s="5"/>
    </row>
    <row r="41" spans="1:22">
      <c r="M41" s="402"/>
      <c r="N41" s="402"/>
      <c r="O41" s="402"/>
    </row>
  </sheetData>
  <mergeCells count="2">
    <mergeCell ref="G2:H2"/>
    <mergeCell ref="L24:R24"/>
  </mergeCells>
  <conditionalFormatting sqref="M26:R37">
    <cfRule type="cellIs" dxfId="0" priority="1" operator="greater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73"/>
  <sheetViews>
    <sheetView topLeftCell="A4" zoomScale="80" zoomScaleNormal="80" workbookViewId="0">
      <selection activeCell="D23" sqref="D23"/>
    </sheetView>
  </sheetViews>
  <sheetFormatPr defaultRowHeight="14.5"/>
  <cols>
    <col min="2" max="2" width="22.453125" customWidth="1"/>
    <col min="3" max="3" width="24.7265625" customWidth="1"/>
    <col min="4" max="4" width="22.453125" customWidth="1"/>
    <col min="7" max="7" width="21.1796875" customWidth="1"/>
    <col min="8" max="8" width="23.81640625" customWidth="1"/>
    <col min="9" max="9" width="22.7265625" customWidth="1"/>
    <col min="13" max="13" width="20.81640625" customWidth="1"/>
    <col min="14" max="14" width="20.1796875" customWidth="1"/>
    <col min="16" max="16" width="14" customWidth="1"/>
    <col min="17" max="17" width="23.81640625" customWidth="1"/>
    <col min="18" max="18" width="25.453125" customWidth="1"/>
    <col min="19" max="19" width="17.81640625" customWidth="1"/>
    <col min="20" max="20" width="15.7265625" customWidth="1"/>
    <col min="21" max="21" width="24.81640625" customWidth="1"/>
    <col min="22" max="22" width="27.26953125" customWidth="1"/>
  </cols>
  <sheetData>
    <row r="3" spans="2:22">
      <c r="F3" s="274"/>
      <c r="G3" s="274"/>
      <c r="H3" s="274"/>
    </row>
    <row r="4" spans="2:22">
      <c r="B4" s="453"/>
      <c r="C4" s="453"/>
      <c r="D4" s="453"/>
      <c r="E4" s="274"/>
      <c r="F4" s="453"/>
      <c r="G4" s="453"/>
      <c r="H4" s="397"/>
      <c r="I4" s="274"/>
      <c r="J4" s="274"/>
      <c r="K4" s="274"/>
      <c r="L4" s="396"/>
      <c r="M4" s="398"/>
      <c r="N4" s="396"/>
      <c r="O4" s="274"/>
      <c r="P4" s="274"/>
      <c r="Q4" s="274"/>
      <c r="R4" s="274"/>
      <c r="S4" s="274"/>
      <c r="T4" s="274"/>
      <c r="U4" s="274"/>
      <c r="V4" s="274"/>
    </row>
    <row r="5" spans="2:22">
      <c r="B5" s="396"/>
      <c r="C5" s="396"/>
      <c r="D5" s="396"/>
      <c r="E5" s="274"/>
      <c r="F5" s="396"/>
      <c r="G5" s="396"/>
      <c r="H5" s="396"/>
      <c r="I5" s="274"/>
      <c r="J5" s="274"/>
      <c r="K5" s="274"/>
      <c r="L5" s="463"/>
      <c r="M5" s="463"/>
      <c r="N5" s="463"/>
      <c r="O5" s="274"/>
      <c r="P5" s="396"/>
      <c r="Q5" s="398"/>
      <c r="R5" s="396"/>
      <c r="S5" s="274"/>
      <c r="T5" s="274"/>
      <c r="U5" s="274"/>
      <c r="V5" s="274"/>
    </row>
    <row r="6" spans="2:22">
      <c r="B6" s="354" t="s">
        <v>512</v>
      </c>
      <c r="C6" s="354" t="s">
        <v>524</v>
      </c>
      <c r="D6" s="354" t="s">
        <v>525</v>
      </c>
      <c r="E6" s="274"/>
      <c r="F6" s="397"/>
      <c r="G6" s="396"/>
      <c r="H6" s="396"/>
      <c r="I6" s="396"/>
      <c r="J6" s="396"/>
      <c r="K6" s="396"/>
      <c r="L6" s="396"/>
      <c r="M6" s="396"/>
      <c r="N6" s="396"/>
      <c r="O6" s="274"/>
      <c r="P6" s="463"/>
      <c r="Q6" s="463"/>
      <c r="R6" s="463"/>
      <c r="S6" s="274"/>
      <c r="T6" s="463"/>
      <c r="U6" s="463"/>
      <c r="V6" s="463"/>
    </row>
    <row r="7" spans="2:22">
      <c r="B7" s="399" t="s">
        <v>523</v>
      </c>
      <c r="C7" s="399">
        <v>4950</v>
      </c>
      <c r="D7" s="399">
        <v>557.7604</v>
      </c>
      <c r="E7" s="274"/>
      <c r="F7" s="396"/>
      <c r="G7" s="453"/>
      <c r="H7" s="453"/>
      <c r="I7" s="453"/>
      <c r="J7" s="397"/>
      <c r="K7" s="397"/>
      <c r="L7" s="397"/>
      <c r="M7" s="397"/>
      <c r="N7" s="397"/>
      <c r="O7" s="274"/>
      <c r="P7" s="396"/>
      <c r="Q7" s="396"/>
      <c r="R7" s="396"/>
      <c r="S7" s="274"/>
      <c r="T7" s="396"/>
      <c r="U7" s="396"/>
      <c r="V7" s="396"/>
    </row>
    <row r="8" spans="2:22">
      <c r="B8" s="399" t="s">
        <v>519</v>
      </c>
      <c r="C8" s="399">
        <v>400</v>
      </c>
      <c r="D8" s="399">
        <v>60</v>
      </c>
      <c r="E8" s="274"/>
      <c r="F8" s="396"/>
      <c r="G8" s="396"/>
      <c r="H8" s="396"/>
      <c r="I8" s="396"/>
      <c r="J8" s="396"/>
      <c r="K8" s="396"/>
      <c r="L8" s="396"/>
      <c r="M8" s="396"/>
      <c r="N8" s="396"/>
      <c r="O8" s="274"/>
      <c r="P8" s="397"/>
      <c r="Q8" s="397"/>
      <c r="R8" s="397"/>
      <c r="S8" s="274"/>
      <c r="T8" s="397"/>
      <c r="U8" s="397"/>
      <c r="V8" s="397"/>
    </row>
    <row r="9" spans="2:22">
      <c r="B9" s="399" t="s">
        <v>509</v>
      </c>
      <c r="C9" s="399">
        <v>650</v>
      </c>
      <c r="D9" s="399">
        <v>79.106700000000004</v>
      </c>
      <c r="E9" s="274"/>
      <c r="F9" s="396"/>
      <c r="G9" s="397"/>
      <c r="H9" s="397"/>
      <c r="I9" s="397"/>
      <c r="J9" s="397"/>
      <c r="K9" s="397"/>
      <c r="L9" s="396"/>
      <c r="M9" s="396"/>
      <c r="N9" s="396"/>
      <c r="O9" s="274"/>
      <c r="P9" s="396"/>
      <c r="Q9" s="396"/>
      <c r="R9" s="396"/>
      <c r="S9" s="274"/>
      <c r="T9" s="396"/>
      <c r="U9" s="396"/>
      <c r="V9" s="396"/>
    </row>
    <row r="10" spans="2:22">
      <c r="B10" s="399" t="s">
        <v>520</v>
      </c>
      <c r="C10" s="399">
        <v>2150</v>
      </c>
      <c r="D10" s="399">
        <v>251.09350000000001</v>
      </c>
      <c r="E10" s="274"/>
      <c r="F10" s="396"/>
      <c r="G10" s="396"/>
      <c r="H10" s="396"/>
      <c r="I10" s="396"/>
      <c r="J10" s="396"/>
      <c r="K10" s="396"/>
      <c r="L10" s="396"/>
      <c r="M10" s="396"/>
      <c r="N10" s="396"/>
      <c r="O10" s="274"/>
      <c r="P10" s="396"/>
      <c r="Q10" s="396"/>
      <c r="R10" s="396"/>
      <c r="S10" s="274"/>
      <c r="T10" s="396"/>
      <c r="U10" s="396"/>
      <c r="V10" s="396"/>
    </row>
    <row r="11" spans="2:22">
      <c r="B11" s="399" t="s">
        <v>521</v>
      </c>
      <c r="C11" s="399">
        <v>300</v>
      </c>
      <c r="D11" s="399">
        <v>45</v>
      </c>
      <c r="E11" s="274"/>
      <c r="F11" s="396"/>
      <c r="G11" s="396"/>
      <c r="H11" s="396"/>
      <c r="I11" s="396"/>
      <c r="J11" s="396"/>
      <c r="K11" s="396"/>
      <c r="L11" s="396"/>
      <c r="M11" s="396"/>
      <c r="N11" s="396"/>
      <c r="O11" s="274"/>
      <c r="P11" s="396"/>
      <c r="Q11" s="396"/>
      <c r="R11" s="396"/>
      <c r="S11" s="274"/>
      <c r="T11" s="396"/>
      <c r="U11" s="396"/>
      <c r="V11" s="396"/>
    </row>
    <row r="12" spans="2:22">
      <c r="B12" s="399" t="s">
        <v>522</v>
      </c>
      <c r="C12" s="399">
        <v>3050</v>
      </c>
      <c r="D12" s="399">
        <v>373.8313</v>
      </c>
      <c r="E12" s="274"/>
      <c r="F12" s="396"/>
      <c r="G12" s="396"/>
      <c r="H12" s="396"/>
      <c r="I12" s="396"/>
      <c r="J12" s="396"/>
      <c r="K12" s="396"/>
      <c r="L12" s="396"/>
      <c r="M12" s="396"/>
      <c r="N12" s="396"/>
      <c r="O12" s="274"/>
      <c r="P12" s="18"/>
      <c r="Q12" s="18"/>
      <c r="R12" s="396"/>
      <c r="S12" s="274"/>
      <c r="T12" s="18"/>
      <c r="U12" s="18"/>
      <c r="V12" s="396"/>
    </row>
    <row r="13" spans="2:22">
      <c r="B13" s="399" t="s">
        <v>513</v>
      </c>
      <c r="C13" s="399">
        <v>1200</v>
      </c>
      <c r="D13" s="399">
        <v>167.73779999999999</v>
      </c>
      <c r="E13" s="274"/>
      <c r="F13" s="396"/>
      <c r="G13" s="396"/>
      <c r="H13" s="396"/>
      <c r="I13" s="396"/>
      <c r="J13" s="396"/>
      <c r="K13" s="396"/>
      <c r="L13" s="396"/>
      <c r="M13" s="396"/>
      <c r="N13" s="396"/>
      <c r="O13" s="274"/>
      <c r="P13" s="18"/>
      <c r="Q13" s="18"/>
      <c r="R13" s="396"/>
      <c r="S13" s="274"/>
      <c r="T13" s="18"/>
      <c r="U13" s="18"/>
      <c r="V13" s="396"/>
    </row>
    <row r="14" spans="2:22">
      <c r="B14" s="399" t="s">
        <v>514</v>
      </c>
      <c r="C14" s="399">
        <v>650</v>
      </c>
      <c r="D14" s="399">
        <v>79.106700000000004</v>
      </c>
      <c r="E14" s="274"/>
      <c r="F14" s="396"/>
      <c r="G14" s="18"/>
      <c r="H14" s="18"/>
      <c r="I14" s="396"/>
      <c r="J14" s="396"/>
      <c r="K14" s="396"/>
      <c r="L14" s="396"/>
      <c r="M14" s="396"/>
      <c r="N14" s="396"/>
      <c r="O14" s="274"/>
      <c r="P14" s="274"/>
      <c r="Q14" s="274"/>
      <c r="R14" s="274"/>
      <c r="S14" s="274"/>
      <c r="T14" s="274"/>
      <c r="U14" s="274"/>
      <c r="V14" s="274"/>
    </row>
    <row r="15" spans="2:22">
      <c r="B15" s="399" t="s">
        <v>515</v>
      </c>
      <c r="C15" s="399">
        <v>400</v>
      </c>
      <c r="D15" s="399">
        <v>60</v>
      </c>
      <c r="E15" s="274"/>
      <c r="F15" s="18"/>
      <c r="G15" s="18"/>
      <c r="H15" s="18"/>
      <c r="I15" s="396"/>
      <c r="J15" s="396"/>
      <c r="K15" s="396"/>
      <c r="L15" s="396"/>
      <c r="M15" s="396"/>
      <c r="N15" s="396"/>
      <c r="O15" s="274"/>
      <c r="P15" s="274"/>
      <c r="Q15" s="274"/>
      <c r="R15" s="274"/>
      <c r="S15" s="274"/>
      <c r="T15" s="274"/>
      <c r="U15" s="274"/>
      <c r="V15" s="274"/>
    </row>
    <row r="16" spans="2:22">
      <c r="B16" s="399" t="s">
        <v>516</v>
      </c>
      <c r="C16" s="399">
        <v>0</v>
      </c>
      <c r="D16" s="399">
        <v>0</v>
      </c>
      <c r="E16" s="274"/>
      <c r="F16" s="18"/>
      <c r="G16" s="18"/>
      <c r="H16" s="18"/>
      <c r="I16" s="396"/>
      <c r="J16" s="396"/>
      <c r="K16" s="396"/>
      <c r="L16" s="396"/>
      <c r="M16" s="396"/>
      <c r="N16" s="396"/>
      <c r="O16" s="274"/>
      <c r="P16" s="274"/>
      <c r="Q16" s="274"/>
      <c r="R16" s="274"/>
      <c r="S16" s="274"/>
      <c r="T16" s="274"/>
      <c r="U16" s="274"/>
      <c r="V16" s="274"/>
    </row>
    <row r="17" spans="2:23">
      <c r="B17" s="399" t="s">
        <v>517</v>
      </c>
      <c r="C17" s="399">
        <v>0</v>
      </c>
      <c r="D17" s="399">
        <v>0</v>
      </c>
      <c r="E17" s="274"/>
      <c r="F17" s="18"/>
      <c r="G17" s="18"/>
      <c r="H17" s="396"/>
      <c r="I17" s="274"/>
      <c r="J17" s="274"/>
      <c r="K17" s="274"/>
      <c r="L17" s="18"/>
      <c r="M17" s="18"/>
      <c r="N17" s="396"/>
      <c r="O17" s="274"/>
      <c r="P17" s="274"/>
      <c r="Q17" s="274"/>
      <c r="R17" s="274"/>
      <c r="S17" s="274"/>
      <c r="T17" s="274"/>
      <c r="U17" s="274"/>
      <c r="V17" s="274"/>
    </row>
    <row r="18" spans="2:23">
      <c r="B18" s="399" t="s">
        <v>531</v>
      </c>
      <c r="C18" s="399">
        <v>0</v>
      </c>
      <c r="D18" s="399">
        <v>0</v>
      </c>
      <c r="E18" s="274"/>
      <c r="F18" s="396"/>
      <c r="G18" s="396"/>
      <c r="H18" s="396"/>
      <c r="I18" s="274"/>
      <c r="J18" s="274"/>
      <c r="K18" s="274"/>
      <c r="L18" s="18"/>
      <c r="M18" s="18"/>
      <c r="N18" s="396"/>
      <c r="O18" s="274"/>
      <c r="P18" s="274"/>
      <c r="Q18" s="274"/>
      <c r="R18" s="274"/>
      <c r="S18" s="274"/>
      <c r="T18" s="274"/>
      <c r="U18" s="274"/>
      <c r="V18" s="274"/>
    </row>
    <row r="19" spans="2:23">
      <c r="B19" s="399" t="s">
        <v>532</v>
      </c>
      <c r="C19" s="399">
        <v>0</v>
      </c>
      <c r="D19" s="399">
        <v>0</v>
      </c>
    </row>
    <row r="20" spans="2:23">
      <c r="B20" s="396"/>
      <c r="C20" s="396"/>
      <c r="D20" s="396"/>
      <c r="Q20" s="395"/>
      <c r="R20" s="58"/>
      <c r="S20" s="5"/>
    </row>
    <row r="21" spans="2:23">
      <c r="B21" s="396"/>
      <c r="C21" s="396"/>
      <c r="D21" s="396"/>
      <c r="Q21" s="463"/>
      <c r="R21" s="463"/>
      <c r="S21" s="396"/>
      <c r="T21" s="274"/>
      <c r="U21" s="274"/>
      <c r="V21" s="274"/>
      <c r="W21" s="274"/>
    </row>
    <row r="22" spans="2:23">
      <c r="B22" s="396"/>
      <c r="C22" s="396"/>
      <c r="D22" s="396"/>
      <c r="Q22" s="396"/>
      <c r="R22" s="396"/>
      <c r="S22" s="396"/>
      <c r="T22" s="274"/>
      <c r="U22" s="463"/>
      <c r="V22" s="463"/>
      <c r="W22" s="396"/>
    </row>
    <row r="23" spans="2:23">
      <c r="B23" s="396"/>
      <c r="C23" s="396"/>
      <c r="D23" s="396"/>
      <c r="Q23" s="397"/>
      <c r="R23" s="397"/>
      <c r="S23" s="397"/>
      <c r="T23" s="274"/>
      <c r="U23" s="396"/>
      <c r="V23" s="396"/>
      <c r="W23" s="396"/>
    </row>
    <row r="24" spans="2:23">
      <c r="B24" s="18"/>
      <c r="C24" s="396"/>
      <c r="D24" s="396"/>
      <c r="Q24" s="396"/>
      <c r="R24" s="396"/>
      <c r="S24" s="396"/>
      <c r="T24" s="274"/>
      <c r="U24" s="397"/>
      <c r="V24" s="397"/>
      <c r="W24" s="397"/>
    </row>
    <row r="25" spans="2:23">
      <c r="B25" s="18"/>
      <c r="C25" s="396"/>
      <c r="D25" s="396"/>
      <c r="Q25" s="396"/>
      <c r="R25" s="396"/>
      <c r="S25" s="396"/>
      <c r="T25" s="274"/>
      <c r="U25" s="396"/>
      <c r="V25" s="396"/>
      <c r="W25" s="396"/>
    </row>
    <row r="26" spans="2:23">
      <c r="B26" s="274"/>
      <c r="C26" s="274"/>
      <c r="D26" s="274"/>
      <c r="Q26" s="396"/>
      <c r="R26" s="396"/>
      <c r="S26" s="396"/>
      <c r="T26" s="274"/>
      <c r="U26" s="396"/>
      <c r="V26" s="396"/>
      <c r="W26" s="396"/>
    </row>
    <row r="27" spans="2:23">
      <c r="Q27" s="396"/>
      <c r="R27" s="396"/>
      <c r="S27" s="396"/>
      <c r="T27" s="274"/>
      <c r="U27" s="396"/>
      <c r="V27" s="396"/>
      <c r="W27" s="396"/>
    </row>
    <row r="28" spans="2:23">
      <c r="B28" s="416"/>
      <c r="C28" s="416"/>
      <c r="D28" s="416"/>
      <c r="Q28" s="396"/>
      <c r="R28" s="396"/>
      <c r="S28" s="396"/>
      <c r="T28" s="274"/>
      <c r="U28" s="396"/>
      <c r="V28" s="396"/>
      <c r="W28" s="396"/>
    </row>
    <row r="29" spans="2:23">
      <c r="B29" s="417"/>
      <c r="C29" s="417"/>
      <c r="D29" s="416"/>
      <c r="Q29" s="396"/>
      <c r="R29" s="396"/>
      <c r="S29" s="396"/>
      <c r="T29" s="274"/>
      <c r="U29" s="396"/>
      <c r="V29" s="396"/>
      <c r="W29" s="396"/>
    </row>
    <row r="30" spans="2:23">
      <c r="B30" s="416"/>
      <c r="C30" s="416"/>
      <c r="D30" s="416"/>
      <c r="Q30" s="396"/>
      <c r="R30" s="396"/>
      <c r="S30" s="396"/>
      <c r="T30" s="274"/>
      <c r="U30" s="396"/>
      <c r="V30" s="396"/>
      <c r="W30" s="396"/>
    </row>
    <row r="31" spans="2:23">
      <c r="B31" s="416"/>
      <c r="C31" s="416"/>
      <c r="D31" s="416"/>
      <c r="Q31" s="396"/>
      <c r="R31" s="396"/>
      <c r="S31" s="396"/>
      <c r="T31" s="274"/>
      <c r="U31" s="396"/>
      <c r="V31" s="331"/>
      <c r="W31" s="274"/>
    </row>
    <row r="32" spans="2:23">
      <c r="B32" s="416"/>
      <c r="C32" s="416"/>
      <c r="D32" s="416"/>
      <c r="Q32" s="396"/>
      <c r="R32" s="396"/>
      <c r="S32" s="396"/>
      <c r="T32" s="274"/>
      <c r="U32" s="274"/>
      <c r="V32" s="274"/>
      <c r="W32" s="274"/>
    </row>
    <row r="33" spans="2:23">
      <c r="B33" s="416"/>
      <c r="C33" s="416"/>
      <c r="D33" s="416"/>
      <c r="Q33" s="396"/>
      <c r="R33" s="396"/>
      <c r="S33" s="396"/>
      <c r="T33" s="274"/>
      <c r="U33" s="274"/>
      <c r="V33" s="274"/>
      <c r="W33" s="274"/>
    </row>
    <row r="34" spans="2:23">
      <c r="B34" s="416"/>
      <c r="C34" s="416"/>
      <c r="D34" s="416"/>
      <c r="Q34" s="396"/>
      <c r="R34" s="396"/>
      <c r="S34" s="396"/>
      <c r="T34" s="274"/>
      <c r="U34" s="463"/>
      <c r="V34" s="463"/>
      <c r="W34" s="396"/>
    </row>
    <row r="35" spans="2:23">
      <c r="B35" s="416"/>
      <c r="C35" s="416"/>
      <c r="D35" s="416"/>
      <c r="Q35" s="18"/>
      <c r="R35" s="18"/>
      <c r="S35" s="364"/>
      <c r="T35" s="274"/>
      <c r="U35" s="396"/>
      <c r="V35" s="396"/>
      <c r="W35" s="396"/>
    </row>
    <row r="36" spans="2:23">
      <c r="B36" s="495"/>
      <c r="C36" s="495"/>
      <c r="D36" s="495"/>
      <c r="Q36" s="18"/>
      <c r="R36" s="18"/>
      <c r="S36" s="364"/>
      <c r="T36" s="274"/>
      <c r="U36" s="397"/>
      <c r="V36" s="397"/>
      <c r="W36" s="397"/>
    </row>
    <row r="37" spans="2:23">
      <c r="B37" s="402"/>
      <c r="C37" s="402"/>
      <c r="D37" s="402"/>
      <c r="U37" s="11"/>
      <c r="V37" s="11"/>
      <c r="W37" s="11"/>
    </row>
    <row r="38" spans="2:23">
      <c r="B38" s="402"/>
      <c r="C38" s="402"/>
      <c r="D38" s="402"/>
      <c r="U38" s="11"/>
      <c r="V38" s="11"/>
      <c r="W38" s="11"/>
    </row>
    <row r="39" spans="2:23">
      <c r="B39" s="402"/>
      <c r="C39" s="402"/>
      <c r="D39" s="402"/>
      <c r="U39" s="11"/>
      <c r="V39" s="11"/>
      <c r="W39" s="11"/>
    </row>
    <row r="40" spans="2:23">
      <c r="B40" s="402"/>
      <c r="C40" s="402"/>
      <c r="D40" s="402"/>
      <c r="U40" s="11"/>
      <c r="V40" s="11"/>
      <c r="W40" s="11"/>
    </row>
    <row r="41" spans="2:23">
      <c r="B41" s="402"/>
      <c r="C41" s="402"/>
      <c r="D41" s="402"/>
      <c r="U41" s="11"/>
      <c r="V41" s="11"/>
      <c r="W41" s="11"/>
    </row>
    <row r="42" spans="2:23">
      <c r="B42" s="402"/>
      <c r="C42" s="402"/>
      <c r="D42" s="402"/>
      <c r="U42" s="11"/>
      <c r="V42" s="11"/>
      <c r="W42" s="11"/>
    </row>
    <row r="43" spans="2:23">
      <c r="B43" s="402"/>
      <c r="C43" s="402"/>
      <c r="D43" s="402"/>
      <c r="U43" s="11"/>
      <c r="V43" s="331"/>
      <c r="W43" s="274"/>
    </row>
    <row r="44" spans="2:23">
      <c r="B44" s="402"/>
      <c r="C44" s="402"/>
      <c r="D44" s="402"/>
    </row>
    <row r="45" spans="2:23">
      <c r="B45" s="402"/>
      <c r="C45" s="402"/>
      <c r="D45" s="402"/>
    </row>
    <row r="46" spans="2:23">
      <c r="B46" s="402"/>
      <c r="C46" s="402"/>
      <c r="D46" s="402"/>
    </row>
    <row r="47" spans="2:23">
      <c r="B47" s="402"/>
      <c r="C47" s="402"/>
      <c r="D47" s="402"/>
    </row>
    <row r="48" spans="2:23">
      <c r="B48" s="402"/>
      <c r="C48" s="402"/>
      <c r="D48" s="402"/>
    </row>
    <row r="49" spans="2:4">
      <c r="B49" s="402"/>
      <c r="C49" s="402"/>
      <c r="D49" s="402"/>
    </row>
    <row r="50" spans="2:4">
      <c r="B50" s="338"/>
      <c r="C50" s="402"/>
      <c r="D50" s="402"/>
    </row>
    <row r="51" spans="2:4">
      <c r="B51" s="416"/>
      <c r="C51" s="416"/>
      <c r="D51" s="416"/>
    </row>
    <row r="52" spans="2:4">
      <c r="B52" s="495"/>
      <c r="C52" s="495"/>
      <c r="D52" s="495"/>
    </row>
    <row r="53" spans="2:4">
      <c r="B53" s="402"/>
      <c r="C53" s="402"/>
      <c r="D53" s="402"/>
    </row>
    <row r="54" spans="2:4">
      <c r="B54" s="402"/>
      <c r="C54" s="402"/>
      <c r="D54" s="402"/>
    </row>
    <row r="55" spans="2:4">
      <c r="B55" s="402"/>
      <c r="C55" s="402"/>
      <c r="D55" s="402"/>
    </row>
    <row r="56" spans="2:4">
      <c r="B56" s="402"/>
      <c r="C56" s="402"/>
      <c r="D56" s="402"/>
    </row>
    <row r="57" spans="2:4">
      <c r="B57" s="402"/>
      <c r="C57" s="402"/>
      <c r="D57" s="402"/>
    </row>
    <row r="58" spans="2:4">
      <c r="B58" s="402"/>
      <c r="C58" s="402"/>
      <c r="D58" s="402"/>
    </row>
    <row r="59" spans="2:4">
      <c r="B59" s="402"/>
      <c r="C59" s="402"/>
      <c r="D59" s="402"/>
    </row>
    <row r="60" spans="2:4">
      <c r="B60" s="402"/>
      <c r="C60" s="402"/>
      <c r="D60" s="402"/>
    </row>
    <row r="61" spans="2:4">
      <c r="B61" s="402"/>
      <c r="C61" s="402"/>
      <c r="D61" s="402"/>
    </row>
    <row r="62" spans="2:4">
      <c r="B62" s="402"/>
      <c r="C62" s="402"/>
      <c r="D62" s="402"/>
    </row>
    <row r="63" spans="2:4">
      <c r="B63" s="402"/>
      <c r="C63" s="402"/>
      <c r="D63" s="402"/>
    </row>
    <row r="64" spans="2:4">
      <c r="B64" s="402"/>
      <c r="C64" s="402"/>
      <c r="D64" s="402"/>
    </row>
    <row r="65" spans="2:4">
      <c r="B65" s="402"/>
      <c r="C65" s="402"/>
      <c r="D65" s="402"/>
    </row>
    <row r="66" spans="2:4">
      <c r="B66" s="338"/>
      <c r="C66" s="402"/>
      <c r="D66" s="402"/>
    </row>
    <row r="67" spans="2:4">
      <c r="B67" s="416"/>
      <c r="C67" s="416"/>
      <c r="D67" s="416"/>
    </row>
    <row r="68" spans="2:4">
      <c r="B68" s="416"/>
      <c r="C68" s="416"/>
      <c r="D68" s="416"/>
    </row>
    <row r="69" spans="2:4">
      <c r="B69" s="416"/>
      <c r="C69" s="416"/>
      <c r="D69" s="416"/>
    </row>
    <row r="70" spans="2:4">
      <c r="B70" s="416"/>
      <c r="C70" s="416"/>
      <c r="D70" s="416"/>
    </row>
    <row r="71" spans="2:4">
      <c r="B71" s="416"/>
      <c r="C71" s="416"/>
      <c r="D71" s="416"/>
    </row>
    <row r="72" spans="2:4">
      <c r="B72" s="416"/>
      <c r="C72" s="416"/>
      <c r="D72" s="416"/>
    </row>
    <row r="73" spans="2:4">
      <c r="B73" s="416"/>
      <c r="C73" s="416"/>
      <c r="D73" s="416"/>
    </row>
  </sheetData>
  <mergeCells count="11">
    <mergeCell ref="B4:D4"/>
    <mergeCell ref="F4:G4"/>
    <mergeCell ref="G7:I7"/>
    <mergeCell ref="L5:N5"/>
    <mergeCell ref="P6:R6"/>
    <mergeCell ref="B36:D36"/>
    <mergeCell ref="B52:D52"/>
    <mergeCell ref="U34:V34"/>
    <mergeCell ref="U22:V22"/>
    <mergeCell ref="T6:V6"/>
    <mergeCell ref="Q21:R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workbookViewId="0">
      <selection activeCell="R7" sqref="R7"/>
    </sheetView>
  </sheetViews>
  <sheetFormatPr defaultRowHeight="14.5"/>
  <cols>
    <col min="2" max="2" width="16.1796875" customWidth="1"/>
    <col min="3" max="3" width="12.54296875" customWidth="1"/>
    <col min="4" max="4" width="11.453125" customWidth="1"/>
    <col min="5" max="5" width="16.453125" customWidth="1"/>
    <col min="7" max="7" width="13.1796875" customWidth="1"/>
    <col min="8" max="8" width="15.7265625" customWidth="1"/>
    <col min="9" max="9" width="13.26953125" customWidth="1"/>
    <col min="10" max="10" width="14.81640625" customWidth="1"/>
    <col min="11" max="11" width="15.26953125" customWidth="1"/>
    <col min="12" max="12" width="13.26953125" customWidth="1"/>
    <col min="13" max="13" width="14" customWidth="1"/>
    <col min="14" max="14" width="15.7265625" customWidth="1"/>
  </cols>
  <sheetData>
    <row r="1" spans="1:15">
      <c r="A1" s="22"/>
      <c r="B1" s="22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>
      <c r="A2" s="22"/>
      <c r="B2" s="52" t="s">
        <v>81</v>
      </c>
      <c r="C2" s="34" t="s">
        <v>82</v>
      </c>
      <c r="D2" s="34" t="s">
        <v>82</v>
      </c>
      <c r="E2" s="34" t="s">
        <v>82</v>
      </c>
      <c r="F2" s="34" t="s">
        <v>82</v>
      </c>
      <c r="G2" s="34" t="s">
        <v>82</v>
      </c>
      <c r="H2" s="34" t="s">
        <v>82</v>
      </c>
      <c r="I2" s="34" t="s">
        <v>82</v>
      </c>
      <c r="J2" s="34" t="s">
        <v>82</v>
      </c>
      <c r="K2" s="34" t="s">
        <v>82</v>
      </c>
      <c r="L2" s="34" t="s">
        <v>82</v>
      </c>
      <c r="M2" s="34" t="s">
        <v>82</v>
      </c>
      <c r="N2" s="34" t="s">
        <v>82</v>
      </c>
      <c r="O2" s="36"/>
    </row>
    <row r="3" spans="1:15">
      <c r="A3" s="22"/>
      <c r="B3" s="33" t="s">
        <v>83</v>
      </c>
      <c r="C3" s="35" t="s">
        <v>84</v>
      </c>
      <c r="D3" s="35" t="s">
        <v>85</v>
      </c>
      <c r="E3" s="35" t="s">
        <v>86</v>
      </c>
      <c r="F3" s="35" t="s">
        <v>87</v>
      </c>
      <c r="G3" s="35" t="s">
        <v>88</v>
      </c>
      <c r="H3" s="35" t="s">
        <v>89</v>
      </c>
      <c r="I3" s="35" t="s">
        <v>90</v>
      </c>
      <c r="J3" s="35" t="s">
        <v>91</v>
      </c>
      <c r="K3" s="35" t="s">
        <v>92</v>
      </c>
      <c r="L3" s="35" t="s">
        <v>93</v>
      </c>
      <c r="M3" s="35" t="s">
        <v>94</v>
      </c>
      <c r="N3" s="35" t="s">
        <v>95</v>
      </c>
      <c r="O3" s="36"/>
    </row>
    <row r="4" spans="1:15">
      <c r="A4" s="24" t="s">
        <v>96</v>
      </c>
      <c r="B4" s="23" t="s">
        <v>97</v>
      </c>
      <c r="C4" s="40">
        <v>0</v>
      </c>
      <c r="D4" s="41">
        <v>46014</v>
      </c>
      <c r="E4" s="41">
        <v>8457</v>
      </c>
      <c r="F4" s="41">
        <v>160501</v>
      </c>
      <c r="G4" s="41">
        <v>30828</v>
      </c>
      <c r="H4" s="41">
        <v>10992</v>
      </c>
      <c r="I4" s="41">
        <v>3859</v>
      </c>
      <c r="J4" s="41">
        <v>16578</v>
      </c>
      <c r="K4" s="41">
        <v>31065</v>
      </c>
      <c r="L4" s="41">
        <v>62829</v>
      </c>
      <c r="M4" s="41">
        <v>11073</v>
      </c>
      <c r="N4" s="42">
        <v>2825</v>
      </c>
      <c r="O4" s="43"/>
    </row>
    <row r="5" spans="1:15">
      <c r="A5" s="22"/>
      <c r="B5" s="56" t="s">
        <v>98</v>
      </c>
      <c r="C5" s="44"/>
      <c r="D5" s="25" t="s">
        <v>99</v>
      </c>
      <c r="E5" s="37" t="s">
        <v>100</v>
      </c>
      <c r="F5" s="37" t="s">
        <v>101</v>
      </c>
      <c r="G5" s="37" t="s">
        <v>102</v>
      </c>
      <c r="H5" s="37" t="s">
        <v>103</v>
      </c>
      <c r="I5" s="37" t="s">
        <v>104</v>
      </c>
      <c r="J5" s="37" t="s">
        <v>105</v>
      </c>
      <c r="K5" s="37" t="s">
        <v>106</v>
      </c>
      <c r="L5" s="37" t="s">
        <v>107</v>
      </c>
      <c r="M5" s="37" t="s">
        <v>108</v>
      </c>
      <c r="N5" s="38" t="s">
        <v>109</v>
      </c>
      <c r="O5" s="34"/>
    </row>
    <row r="6" spans="1:15">
      <c r="A6" s="22"/>
      <c r="B6" s="56" t="s">
        <v>110</v>
      </c>
      <c r="C6" s="44"/>
      <c r="D6" s="37" t="s">
        <v>111</v>
      </c>
      <c r="E6" s="37" t="s">
        <v>112</v>
      </c>
      <c r="F6" s="25"/>
      <c r="G6" s="25"/>
      <c r="H6" s="25"/>
      <c r="I6" s="37" t="s">
        <v>113</v>
      </c>
      <c r="J6" s="25"/>
      <c r="K6" s="37" t="s">
        <v>114</v>
      </c>
      <c r="L6" s="37" t="s">
        <v>115</v>
      </c>
      <c r="M6" s="37" t="s">
        <v>116</v>
      </c>
      <c r="N6" s="38" t="s">
        <v>117</v>
      </c>
      <c r="O6" s="43"/>
    </row>
    <row r="7" spans="1:15">
      <c r="A7" s="22"/>
      <c r="B7" s="54" t="s">
        <v>118</v>
      </c>
      <c r="C7" s="44"/>
      <c r="D7" s="37" t="s">
        <v>119</v>
      </c>
      <c r="E7" s="25"/>
      <c r="F7" s="25"/>
      <c r="G7" s="25"/>
      <c r="H7" s="25"/>
      <c r="I7" s="25"/>
      <c r="J7" s="25"/>
      <c r="K7" s="25"/>
      <c r="L7" s="25"/>
      <c r="M7" s="25"/>
      <c r="N7" s="45"/>
      <c r="O7" s="43"/>
    </row>
    <row r="8" spans="1:15">
      <c r="A8" s="22"/>
      <c r="B8" s="54" t="s">
        <v>120</v>
      </c>
      <c r="C8" s="44"/>
      <c r="D8" s="37" t="s">
        <v>121</v>
      </c>
      <c r="E8" s="39"/>
      <c r="F8" s="25"/>
      <c r="G8" s="25"/>
      <c r="H8" s="25"/>
      <c r="I8" s="25"/>
      <c r="J8" s="25"/>
      <c r="K8" s="25"/>
      <c r="L8" s="25"/>
      <c r="M8" s="25"/>
      <c r="N8" s="45"/>
      <c r="O8" s="43"/>
    </row>
    <row r="9" spans="1:15">
      <c r="A9" s="22"/>
      <c r="B9" s="53"/>
      <c r="C9" s="44"/>
      <c r="D9" s="39"/>
      <c r="E9" s="39"/>
      <c r="F9" s="25"/>
      <c r="G9" s="25"/>
      <c r="H9" s="25"/>
      <c r="I9" s="25"/>
      <c r="J9" s="25"/>
      <c r="K9" s="25"/>
      <c r="L9" s="25"/>
      <c r="M9" s="25"/>
      <c r="N9" s="45"/>
      <c r="O9" s="43"/>
    </row>
    <row r="10" spans="1:15">
      <c r="A10" s="24" t="s">
        <v>96</v>
      </c>
      <c r="B10" s="23" t="s">
        <v>122</v>
      </c>
      <c r="C10" s="46">
        <v>66416</v>
      </c>
      <c r="D10" s="47">
        <v>0</v>
      </c>
      <c r="E10" s="47">
        <v>289284</v>
      </c>
      <c r="F10" s="47">
        <v>153338</v>
      </c>
      <c r="G10" s="47">
        <v>129031</v>
      </c>
      <c r="H10" s="47">
        <v>288209</v>
      </c>
      <c r="I10" s="47">
        <v>202853</v>
      </c>
      <c r="J10" s="47">
        <v>94177</v>
      </c>
      <c r="K10" s="47">
        <v>57798</v>
      </c>
      <c r="L10" s="47">
        <v>33491</v>
      </c>
      <c r="M10" s="47">
        <v>61408</v>
      </c>
      <c r="N10" s="48">
        <v>9404</v>
      </c>
      <c r="O10" s="43"/>
    </row>
    <row r="11" spans="1:15">
      <c r="A11" s="22"/>
      <c r="B11" s="56" t="s">
        <v>98</v>
      </c>
      <c r="C11" s="29" t="s">
        <v>123</v>
      </c>
      <c r="D11" s="28"/>
      <c r="E11" s="26" t="s">
        <v>124</v>
      </c>
      <c r="F11" s="26" t="s">
        <v>125</v>
      </c>
      <c r="G11" s="26" t="s">
        <v>126</v>
      </c>
      <c r="H11" s="26" t="s">
        <v>127</v>
      </c>
      <c r="I11" s="26" t="s">
        <v>128</v>
      </c>
      <c r="J11" s="26" t="s">
        <v>129</v>
      </c>
      <c r="K11" s="26" t="s">
        <v>130</v>
      </c>
      <c r="L11" s="26" t="s">
        <v>131</v>
      </c>
      <c r="M11" s="26" t="s">
        <v>132</v>
      </c>
      <c r="N11" s="27" t="s">
        <v>133</v>
      </c>
      <c r="O11" s="34"/>
    </row>
    <row r="12" spans="1:15">
      <c r="A12" s="22"/>
      <c r="B12" s="56" t="s">
        <v>110</v>
      </c>
      <c r="C12" s="29" t="s">
        <v>134</v>
      </c>
      <c r="D12" s="28"/>
      <c r="E12" s="28"/>
      <c r="F12" s="28"/>
      <c r="G12" s="28"/>
      <c r="H12" s="28"/>
      <c r="I12" s="28"/>
      <c r="J12" s="28"/>
      <c r="K12" s="28"/>
      <c r="L12" s="26" t="s">
        <v>135</v>
      </c>
      <c r="M12" s="26" t="s">
        <v>136</v>
      </c>
      <c r="N12" s="27" t="s">
        <v>137</v>
      </c>
      <c r="O12" s="43"/>
    </row>
    <row r="13" spans="1:15">
      <c r="A13" s="22"/>
      <c r="B13" s="54" t="s">
        <v>118</v>
      </c>
      <c r="C13" s="29" t="s">
        <v>138</v>
      </c>
      <c r="D13" s="28"/>
      <c r="E13" s="28"/>
      <c r="F13" s="28"/>
      <c r="G13" s="28"/>
      <c r="H13" s="28"/>
      <c r="I13" s="28"/>
      <c r="J13" s="28"/>
      <c r="K13" s="28"/>
      <c r="L13" s="28"/>
      <c r="M13" s="26" t="s">
        <v>139</v>
      </c>
      <c r="N13" s="30"/>
      <c r="O13" s="43"/>
    </row>
    <row r="14" spans="1:15">
      <c r="A14" s="22"/>
      <c r="B14" s="54" t="s">
        <v>120</v>
      </c>
      <c r="C14" s="29" t="s">
        <v>140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30"/>
      <c r="O14" s="43"/>
    </row>
    <row r="15" spans="1:15">
      <c r="A15" s="22"/>
      <c r="B15" s="22"/>
      <c r="C15" s="31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30"/>
      <c r="O15" s="43"/>
    </row>
    <row r="16" spans="1:15">
      <c r="A16" s="24" t="s">
        <v>96</v>
      </c>
      <c r="B16" s="23" t="s">
        <v>141</v>
      </c>
      <c r="C16" s="46">
        <v>1300</v>
      </c>
      <c r="D16" s="47">
        <v>20517</v>
      </c>
      <c r="E16" s="47">
        <v>0</v>
      </c>
      <c r="F16" s="47">
        <v>30950</v>
      </c>
      <c r="G16" s="47">
        <v>2570</v>
      </c>
      <c r="H16" s="47">
        <v>1392</v>
      </c>
      <c r="I16" s="47">
        <v>2056</v>
      </c>
      <c r="J16" s="47">
        <v>1381</v>
      </c>
      <c r="K16" s="47">
        <v>4927</v>
      </c>
      <c r="L16" s="47">
        <v>1987</v>
      </c>
      <c r="M16" s="47">
        <v>3137</v>
      </c>
      <c r="N16" s="48">
        <v>959</v>
      </c>
      <c r="O16" s="43"/>
    </row>
    <row r="17" spans="1:15">
      <c r="A17" s="22"/>
      <c r="B17" s="56" t="s">
        <v>98</v>
      </c>
      <c r="C17" s="32" t="s">
        <v>142</v>
      </c>
      <c r="D17" s="28" t="s">
        <v>143</v>
      </c>
      <c r="E17" s="28"/>
      <c r="F17" s="28" t="s">
        <v>144</v>
      </c>
      <c r="G17" s="28" t="s">
        <v>145</v>
      </c>
      <c r="H17" s="28" t="s">
        <v>146</v>
      </c>
      <c r="I17" s="28" t="s">
        <v>147</v>
      </c>
      <c r="J17" s="28" t="s">
        <v>148</v>
      </c>
      <c r="K17" s="28" t="s">
        <v>149</v>
      </c>
      <c r="L17" s="28" t="s">
        <v>150</v>
      </c>
      <c r="M17" s="28" t="s">
        <v>151</v>
      </c>
      <c r="N17" s="30" t="s">
        <v>152</v>
      </c>
      <c r="O17" s="43"/>
    </row>
    <row r="18" spans="1:15">
      <c r="A18" s="22"/>
      <c r="B18" s="56" t="s">
        <v>110</v>
      </c>
      <c r="C18" s="32" t="s">
        <v>153</v>
      </c>
      <c r="D18" s="28"/>
      <c r="E18" s="28"/>
      <c r="F18" s="28"/>
      <c r="G18" s="28"/>
      <c r="H18" s="28" t="s">
        <v>154</v>
      </c>
      <c r="I18" s="28" t="s">
        <v>155</v>
      </c>
      <c r="J18" s="28" t="s">
        <v>156</v>
      </c>
      <c r="K18" s="28" t="s">
        <v>157</v>
      </c>
      <c r="L18" s="28"/>
      <c r="M18" s="28"/>
      <c r="N18" s="30"/>
      <c r="O18" s="43"/>
    </row>
    <row r="19" spans="1:15">
      <c r="A19" s="22"/>
      <c r="B19" s="54" t="s">
        <v>118</v>
      </c>
      <c r="C19" s="32"/>
      <c r="D19" s="28"/>
      <c r="E19" s="28"/>
      <c r="F19" s="28"/>
      <c r="G19" s="28"/>
      <c r="H19" s="28" t="s">
        <v>158</v>
      </c>
      <c r="I19" s="28" t="s">
        <v>159</v>
      </c>
      <c r="J19" s="28" t="s">
        <v>160</v>
      </c>
      <c r="K19" s="28"/>
      <c r="L19" s="28"/>
      <c r="M19" s="28"/>
      <c r="N19" s="30"/>
      <c r="O19" s="43"/>
    </row>
    <row r="20" spans="1:15">
      <c r="A20" s="22"/>
      <c r="B20" s="55"/>
      <c r="C20" s="32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30"/>
      <c r="O20" s="43"/>
    </row>
    <row r="21" spans="1:15">
      <c r="A21" s="24" t="s">
        <v>96</v>
      </c>
      <c r="B21" s="23" t="s">
        <v>161</v>
      </c>
      <c r="C21" s="46">
        <v>326552</v>
      </c>
      <c r="D21" s="47">
        <v>187586</v>
      </c>
      <c r="E21" s="47">
        <v>248705</v>
      </c>
      <c r="F21" s="47">
        <v>0</v>
      </c>
      <c r="G21" s="47">
        <v>585106</v>
      </c>
      <c r="H21" s="47">
        <v>251547</v>
      </c>
      <c r="I21" s="47">
        <v>197741</v>
      </c>
      <c r="J21" s="47">
        <v>437475</v>
      </c>
      <c r="K21" s="47">
        <v>815546</v>
      </c>
      <c r="L21" s="47">
        <v>573542</v>
      </c>
      <c r="M21" s="47">
        <v>726204</v>
      </c>
      <c r="N21" s="48">
        <v>162990</v>
      </c>
      <c r="O21" s="43"/>
    </row>
    <row r="22" spans="1:15">
      <c r="A22" s="22"/>
      <c r="B22" s="57" t="s">
        <v>98</v>
      </c>
      <c r="C22" s="32" t="s">
        <v>162</v>
      </c>
      <c r="D22" s="28" t="s">
        <v>163</v>
      </c>
      <c r="E22" s="28" t="s">
        <v>164</v>
      </c>
      <c r="F22" s="28"/>
      <c r="G22" s="28" t="s">
        <v>165</v>
      </c>
      <c r="H22" s="28" t="s">
        <v>166</v>
      </c>
      <c r="I22" s="28" t="s">
        <v>167</v>
      </c>
      <c r="J22" s="28" t="s">
        <v>168</v>
      </c>
      <c r="K22" s="28" t="s">
        <v>169</v>
      </c>
      <c r="L22" s="28" t="s">
        <v>170</v>
      </c>
      <c r="M22" s="28" t="s">
        <v>171</v>
      </c>
      <c r="N22" s="30" t="s">
        <v>172</v>
      </c>
      <c r="O22" s="43"/>
    </row>
    <row r="23" spans="1:15">
      <c r="A23" s="22"/>
      <c r="B23" s="23"/>
      <c r="C23" s="32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30"/>
      <c r="O23" s="43"/>
    </row>
    <row r="24" spans="1:15">
      <c r="A24" s="24" t="s">
        <v>96</v>
      </c>
      <c r="B24" s="23" t="s">
        <v>173</v>
      </c>
      <c r="C24" s="46">
        <v>65451</v>
      </c>
      <c r="D24" s="47">
        <v>17912</v>
      </c>
      <c r="E24" s="47">
        <v>7330</v>
      </c>
      <c r="F24" s="47">
        <v>37049</v>
      </c>
      <c r="G24" s="47">
        <v>0</v>
      </c>
      <c r="H24" s="47">
        <v>20275</v>
      </c>
      <c r="I24" s="47">
        <v>7220</v>
      </c>
      <c r="J24" s="47">
        <v>4477</v>
      </c>
      <c r="K24" s="47">
        <v>11310</v>
      </c>
      <c r="L24" s="47">
        <v>4413</v>
      </c>
      <c r="M24" s="47">
        <v>7492</v>
      </c>
      <c r="N24" s="48">
        <v>1652</v>
      </c>
      <c r="O24" s="43"/>
    </row>
    <row r="25" spans="1:15">
      <c r="A25" s="22"/>
      <c r="B25" s="56" t="s">
        <v>98</v>
      </c>
      <c r="C25" s="32" t="s">
        <v>174</v>
      </c>
      <c r="D25" s="28" t="s">
        <v>175</v>
      </c>
      <c r="E25" s="28" t="s">
        <v>176</v>
      </c>
      <c r="F25" s="28" t="s">
        <v>177</v>
      </c>
      <c r="G25" s="28"/>
      <c r="H25" s="28" t="s">
        <v>178</v>
      </c>
      <c r="I25" s="28" t="s">
        <v>179</v>
      </c>
      <c r="J25" s="28" t="s">
        <v>180</v>
      </c>
      <c r="K25" s="28" t="s">
        <v>181</v>
      </c>
      <c r="L25" s="28" t="s">
        <v>182</v>
      </c>
      <c r="M25" s="28" t="s">
        <v>183</v>
      </c>
      <c r="N25" s="30" t="s">
        <v>184</v>
      </c>
      <c r="O25" s="43"/>
    </row>
    <row r="26" spans="1:15">
      <c r="A26" s="22"/>
      <c r="B26" s="56" t="s">
        <v>110</v>
      </c>
      <c r="C26" s="32"/>
      <c r="D26" s="28"/>
      <c r="E26" s="28"/>
      <c r="F26" s="28"/>
      <c r="G26" s="28"/>
      <c r="H26" s="28"/>
      <c r="I26" s="28"/>
      <c r="J26" s="28"/>
      <c r="K26" s="28" t="s">
        <v>185</v>
      </c>
      <c r="L26" s="28" t="s">
        <v>186</v>
      </c>
      <c r="M26" s="28" t="s">
        <v>187</v>
      </c>
      <c r="N26" s="30" t="s">
        <v>188</v>
      </c>
      <c r="O26" s="43"/>
    </row>
    <row r="27" spans="1:15">
      <c r="A27" s="22"/>
      <c r="B27" s="54" t="s">
        <v>118</v>
      </c>
      <c r="C27" s="32"/>
      <c r="D27" s="28"/>
      <c r="E27" s="28"/>
      <c r="F27" s="28"/>
      <c r="G27" s="28"/>
      <c r="H27" s="28"/>
      <c r="I27" s="28"/>
      <c r="J27" s="28"/>
      <c r="K27" s="28" t="s">
        <v>189</v>
      </c>
      <c r="L27" s="28"/>
      <c r="M27" s="28"/>
      <c r="N27" s="30"/>
      <c r="O27" s="43"/>
    </row>
    <row r="28" spans="1:15">
      <c r="A28" s="22"/>
      <c r="B28" s="23"/>
      <c r="C28" s="3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30"/>
      <c r="O28" s="43"/>
    </row>
    <row r="29" spans="1:15">
      <c r="A29" s="24" t="s">
        <v>96</v>
      </c>
      <c r="B29" s="23" t="s">
        <v>190</v>
      </c>
      <c r="C29" s="46">
        <v>40659</v>
      </c>
      <c r="D29" s="47">
        <v>64446</v>
      </c>
      <c r="E29" s="47">
        <v>12488</v>
      </c>
      <c r="F29" s="47">
        <v>107971</v>
      </c>
      <c r="G29" s="47">
        <v>51646</v>
      </c>
      <c r="H29" s="47">
        <v>0</v>
      </c>
      <c r="I29" s="47">
        <v>9051</v>
      </c>
      <c r="J29" s="47">
        <v>29511</v>
      </c>
      <c r="K29" s="47">
        <v>31521</v>
      </c>
      <c r="L29" s="47">
        <v>19068</v>
      </c>
      <c r="M29" s="47">
        <v>22522</v>
      </c>
      <c r="N29" s="48">
        <v>3887</v>
      </c>
      <c r="O29" s="43"/>
    </row>
    <row r="30" spans="1:15">
      <c r="A30" s="22"/>
      <c r="B30" s="56" t="s">
        <v>98</v>
      </c>
      <c r="C30" s="32" t="s">
        <v>191</v>
      </c>
      <c r="D30" s="28" t="s">
        <v>192</v>
      </c>
      <c r="E30" s="28" t="s">
        <v>193</v>
      </c>
      <c r="F30" s="28" t="s">
        <v>194</v>
      </c>
      <c r="G30" s="28" t="s">
        <v>195</v>
      </c>
      <c r="H30" s="28"/>
      <c r="I30" s="28" t="s">
        <v>196</v>
      </c>
      <c r="J30" s="28" t="s">
        <v>197</v>
      </c>
      <c r="K30" s="28" t="s">
        <v>198</v>
      </c>
      <c r="L30" s="28" t="s">
        <v>199</v>
      </c>
      <c r="M30" s="28" t="s">
        <v>200</v>
      </c>
      <c r="N30" s="30" t="s">
        <v>201</v>
      </c>
      <c r="O30" s="43"/>
    </row>
    <row r="31" spans="1:15">
      <c r="A31" s="22"/>
      <c r="B31" s="56" t="s">
        <v>110</v>
      </c>
      <c r="C31" s="32"/>
      <c r="D31" s="28"/>
      <c r="E31" s="28" t="s">
        <v>202</v>
      </c>
      <c r="F31" s="28"/>
      <c r="G31" s="28"/>
      <c r="H31" s="28"/>
      <c r="I31" s="28" t="s">
        <v>203</v>
      </c>
      <c r="J31" s="28"/>
      <c r="K31" s="28" t="s">
        <v>204</v>
      </c>
      <c r="L31" s="28" t="s">
        <v>205</v>
      </c>
      <c r="M31" s="28" t="s">
        <v>206</v>
      </c>
      <c r="N31" s="30" t="s">
        <v>207</v>
      </c>
      <c r="O31" s="43"/>
    </row>
    <row r="32" spans="1:15">
      <c r="A32" s="22"/>
      <c r="B32" s="54" t="s">
        <v>118</v>
      </c>
      <c r="C32" s="32"/>
      <c r="D32" s="28"/>
      <c r="E32" s="28" t="s">
        <v>208</v>
      </c>
      <c r="F32" s="28"/>
      <c r="G32" s="28"/>
      <c r="H32" s="28"/>
      <c r="I32" s="28" t="s">
        <v>209</v>
      </c>
      <c r="J32" s="28"/>
      <c r="K32" s="28" t="s">
        <v>210</v>
      </c>
      <c r="L32" s="28"/>
      <c r="M32" s="28"/>
      <c r="N32" s="30"/>
      <c r="O32" s="43"/>
    </row>
    <row r="33" spans="1:15">
      <c r="A33" s="22"/>
      <c r="B33" s="23"/>
      <c r="C33" s="32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30"/>
      <c r="O33" s="43"/>
    </row>
    <row r="34" spans="1:15">
      <c r="A34" s="24" t="s">
        <v>96</v>
      </c>
      <c r="B34" s="23" t="s">
        <v>211</v>
      </c>
      <c r="C34" s="46">
        <v>1519</v>
      </c>
      <c r="D34" s="47">
        <v>16110</v>
      </c>
      <c r="E34" s="47">
        <v>2888</v>
      </c>
      <c r="F34" s="47">
        <v>29009</v>
      </c>
      <c r="G34" s="47">
        <v>3951</v>
      </c>
      <c r="H34" s="47">
        <v>2316</v>
      </c>
      <c r="I34" s="47">
        <v>0</v>
      </c>
      <c r="J34" s="47">
        <v>2270</v>
      </c>
      <c r="K34" s="47">
        <v>5667</v>
      </c>
      <c r="L34" s="47">
        <v>2235</v>
      </c>
      <c r="M34" s="47">
        <v>4199</v>
      </c>
      <c r="N34" s="48">
        <v>1109</v>
      </c>
      <c r="O34" s="43"/>
    </row>
    <row r="35" spans="1:15">
      <c r="A35" s="22"/>
      <c r="B35" s="56" t="s">
        <v>98</v>
      </c>
      <c r="C35" s="32" t="s">
        <v>212</v>
      </c>
      <c r="D35" s="28" t="s">
        <v>213</v>
      </c>
      <c r="E35" s="28" t="s">
        <v>214</v>
      </c>
      <c r="F35" s="28" t="s">
        <v>215</v>
      </c>
      <c r="G35" s="25" t="s">
        <v>216</v>
      </c>
      <c r="H35" s="28" t="s">
        <v>217</v>
      </c>
      <c r="I35" s="28"/>
      <c r="J35" s="28" t="s">
        <v>218</v>
      </c>
      <c r="K35" s="28" t="s">
        <v>219</v>
      </c>
      <c r="L35" s="28" t="s">
        <v>220</v>
      </c>
      <c r="M35" s="28" t="s">
        <v>221</v>
      </c>
      <c r="N35" s="30" t="s">
        <v>222</v>
      </c>
      <c r="O35" s="43"/>
    </row>
    <row r="36" spans="1:15">
      <c r="A36" s="22"/>
      <c r="B36" s="56" t="s">
        <v>110</v>
      </c>
      <c r="C36" s="32" t="s">
        <v>223</v>
      </c>
      <c r="D36" s="28"/>
      <c r="E36" s="28" t="s">
        <v>224</v>
      </c>
      <c r="F36" s="28"/>
      <c r="G36" s="28"/>
      <c r="H36" s="28" t="s">
        <v>225</v>
      </c>
      <c r="I36" s="28"/>
      <c r="J36" s="28" t="s">
        <v>226</v>
      </c>
      <c r="K36" s="28" t="s">
        <v>227</v>
      </c>
      <c r="L36" s="28"/>
      <c r="M36" s="28"/>
      <c r="N36" s="30"/>
      <c r="O36" s="43"/>
    </row>
    <row r="37" spans="1:15">
      <c r="A37" s="22"/>
      <c r="B37" s="54" t="s">
        <v>118</v>
      </c>
      <c r="C37" s="32"/>
      <c r="D37" s="28"/>
      <c r="E37" s="28" t="s">
        <v>228</v>
      </c>
      <c r="F37" s="28"/>
      <c r="G37" s="28"/>
      <c r="H37" s="28" t="s">
        <v>229</v>
      </c>
      <c r="I37" s="28"/>
      <c r="J37" s="28" t="s">
        <v>230</v>
      </c>
      <c r="K37" s="28"/>
      <c r="L37" s="28"/>
      <c r="M37" s="28"/>
      <c r="N37" s="30"/>
      <c r="O37" s="43"/>
    </row>
    <row r="38" spans="1:15">
      <c r="A38" s="22"/>
      <c r="B38" s="23"/>
      <c r="C38" s="32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0"/>
      <c r="O38" s="43"/>
    </row>
    <row r="39" spans="1:15">
      <c r="A39" s="24" t="s">
        <v>96</v>
      </c>
      <c r="B39" s="23" t="s">
        <v>231</v>
      </c>
      <c r="C39" s="46">
        <v>50190</v>
      </c>
      <c r="D39" s="47">
        <v>11570</v>
      </c>
      <c r="E39" s="47">
        <v>7769</v>
      </c>
      <c r="F39" s="47">
        <v>47897</v>
      </c>
      <c r="G39" s="47">
        <v>14302</v>
      </c>
      <c r="H39" s="47">
        <v>15278</v>
      </c>
      <c r="I39" s="47">
        <v>6891</v>
      </c>
      <c r="J39" s="47">
        <v>0</v>
      </c>
      <c r="K39" s="47">
        <v>30372</v>
      </c>
      <c r="L39" s="47">
        <v>16226</v>
      </c>
      <c r="M39" s="47">
        <v>13667</v>
      </c>
      <c r="N39" s="48">
        <v>3142</v>
      </c>
      <c r="O39" s="43"/>
    </row>
    <row r="40" spans="1:15">
      <c r="A40" s="22"/>
      <c r="B40" s="56" t="s">
        <v>98</v>
      </c>
      <c r="C40" s="32" t="s">
        <v>232</v>
      </c>
      <c r="D40" s="28" t="s">
        <v>233</v>
      </c>
      <c r="E40" s="28" t="s">
        <v>234</v>
      </c>
      <c r="F40" s="28" t="s">
        <v>235</v>
      </c>
      <c r="G40" s="28" t="s">
        <v>236</v>
      </c>
      <c r="H40" s="28" t="s">
        <v>237</v>
      </c>
      <c r="I40" s="28" t="s">
        <v>238</v>
      </c>
      <c r="J40" s="28"/>
      <c r="K40" s="28" t="s">
        <v>239</v>
      </c>
      <c r="L40" s="28" t="s">
        <v>240</v>
      </c>
      <c r="M40" s="28" t="s">
        <v>241</v>
      </c>
      <c r="N40" s="30" t="s">
        <v>242</v>
      </c>
      <c r="O40" s="43"/>
    </row>
    <row r="41" spans="1:15">
      <c r="A41" s="22"/>
      <c r="B41" s="56" t="s">
        <v>110</v>
      </c>
      <c r="C41" s="32"/>
      <c r="D41" s="28"/>
      <c r="E41" s="28" t="s">
        <v>243</v>
      </c>
      <c r="F41" s="28"/>
      <c r="G41" s="28"/>
      <c r="H41" s="28"/>
      <c r="I41" s="28" t="s">
        <v>244</v>
      </c>
      <c r="J41" s="28"/>
      <c r="K41" s="28"/>
      <c r="L41" s="28"/>
      <c r="M41" s="28"/>
      <c r="N41" s="30"/>
      <c r="O41" s="43"/>
    </row>
    <row r="42" spans="1:15">
      <c r="A42" s="22"/>
      <c r="B42" s="54" t="s">
        <v>118</v>
      </c>
      <c r="C42" s="32"/>
      <c r="D42" s="28"/>
      <c r="E42" s="28" t="s">
        <v>245</v>
      </c>
      <c r="F42" s="28"/>
      <c r="G42" s="28"/>
      <c r="H42" s="28"/>
      <c r="I42" s="28" t="s">
        <v>246</v>
      </c>
      <c r="J42" s="28"/>
      <c r="K42" s="28"/>
      <c r="L42" s="28"/>
      <c r="M42" s="28"/>
      <c r="N42" s="30"/>
      <c r="O42" s="43"/>
    </row>
    <row r="43" spans="1:15">
      <c r="A43" s="22"/>
      <c r="B43" s="23"/>
      <c r="C43" s="32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30"/>
      <c r="O43" s="43"/>
    </row>
    <row r="44" spans="1:15">
      <c r="A44" s="24" t="s">
        <v>96</v>
      </c>
      <c r="B44" s="23" t="s">
        <v>247</v>
      </c>
      <c r="C44" s="46">
        <v>23902</v>
      </c>
      <c r="D44" s="47">
        <v>49682</v>
      </c>
      <c r="E44" s="47">
        <v>16896</v>
      </c>
      <c r="F44" s="47">
        <v>193599</v>
      </c>
      <c r="G44" s="47">
        <v>63875</v>
      </c>
      <c r="H44" s="47">
        <v>49388</v>
      </c>
      <c r="I44" s="47">
        <v>37546</v>
      </c>
      <c r="J44" s="47">
        <v>35882</v>
      </c>
      <c r="K44" s="47">
        <v>0</v>
      </c>
      <c r="L44" s="47">
        <v>33687</v>
      </c>
      <c r="M44" s="47">
        <v>64169</v>
      </c>
      <c r="N44" s="48">
        <v>19668</v>
      </c>
      <c r="O44" s="43"/>
    </row>
    <row r="45" spans="1:15">
      <c r="A45" s="22"/>
      <c r="B45" s="56" t="s">
        <v>98</v>
      </c>
      <c r="C45" s="32" t="s">
        <v>248</v>
      </c>
      <c r="D45" s="28" t="s">
        <v>249</v>
      </c>
      <c r="E45" s="28" t="s">
        <v>250</v>
      </c>
      <c r="F45" s="28" t="s">
        <v>251</v>
      </c>
      <c r="G45" s="28" t="s">
        <v>252</v>
      </c>
      <c r="H45" s="28" t="s">
        <v>253</v>
      </c>
      <c r="I45" s="28" t="s">
        <v>254</v>
      </c>
      <c r="J45" s="28" t="s">
        <v>255</v>
      </c>
      <c r="K45" s="28"/>
      <c r="L45" s="28" t="s">
        <v>256</v>
      </c>
      <c r="M45" s="28" t="s">
        <v>257</v>
      </c>
      <c r="N45" s="30" t="s">
        <v>258</v>
      </c>
      <c r="O45" s="43"/>
    </row>
    <row r="46" spans="1:15">
      <c r="A46" s="22"/>
      <c r="B46" s="56" t="s">
        <v>110</v>
      </c>
      <c r="C46" s="32" t="s">
        <v>259</v>
      </c>
      <c r="D46" s="28"/>
      <c r="E46" s="28" t="s">
        <v>260</v>
      </c>
      <c r="F46" s="28"/>
      <c r="G46" s="28" t="s">
        <v>261</v>
      </c>
      <c r="H46" s="28" t="s">
        <v>262</v>
      </c>
      <c r="I46" s="28" t="s">
        <v>263</v>
      </c>
      <c r="J46" s="28"/>
      <c r="K46" s="28"/>
      <c r="L46" s="28" t="s">
        <v>264</v>
      </c>
      <c r="M46" s="28"/>
      <c r="N46" s="30" t="s">
        <v>265</v>
      </c>
      <c r="O46" s="43"/>
    </row>
    <row r="47" spans="1:15">
      <c r="A47" s="22"/>
      <c r="B47" s="54" t="s">
        <v>118</v>
      </c>
      <c r="C47" s="32"/>
      <c r="D47" s="28"/>
      <c r="E47" s="28"/>
      <c r="F47" s="28"/>
      <c r="G47" s="28" t="s">
        <v>266</v>
      </c>
      <c r="H47" s="28" t="s">
        <v>267</v>
      </c>
      <c r="I47" s="28"/>
      <c r="J47" s="28"/>
      <c r="K47" s="28"/>
      <c r="L47" s="28" t="s">
        <v>268</v>
      </c>
      <c r="M47" s="28"/>
      <c r="N47" s="30"/>
      <c r="O47" s="43"/>
    </row>
    <row r="48" spans="1:15">
      <c r="A48" s="22"/>
      <c r="B48" s="23"/>
      <c r="C48" s="32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0"/>
      <c r="O48" s="43"/>
    </row>
    <row r="49" spans="1:15">
      <c r="A49" s="24" t="s">
        <v>96</v>
      </c>
      <c r="B49" s="23" t="s">
        <v>269</v>
      </c>
      <c r="C49" s="46">
        <v>2241</v>
      </c>
      <c r="D49" s="47">
        <v>2068</v>
      </c>
      <c r="E49" s="47">
        <v>3518</v>
      </c>
      <c r="F49" s="47">
        <v>108572</v>
      </c>
      <c r="G49" s="47">
        <v>6689</v>
      </c>
      <c r="H49" s="47">
        <v>4159</v>
      </c>
      <c r="I49" s="47">
        <v>3148</v>
      </c>
      <c r="J49" s="47">
        <v>12367</v>
      </c>
      <c r="K49" s="47">
        <v>15556</v>
      </c>
      <c r="L49" s="47">
        <v>0</v>
      </c>
      <c r="M49" s="47">
        <v>6077</v>
      </c>
      <c r="N49" s="48">
        <v>2524</v>
      </c>
      <c r="O49" s="43"/>
    </row>
    <row r="50" spans="1:15">
      <c r="A50" s="22"/>
      <c r="B50" s="56" t="s">
        <v>98</v>
      </c>
      <c r="C50" s="32" t="s">
        <v>270</v>
      </c>
      <c r="D50" s="28" t="s">
        <v>271</v>
      </c>
      <c r="E50" s="28" t="s">
        <v>272</v>
      </c>
      <c r="F50" s="28" t="s">
        <v>273</v>
      </c>
      <c r="G50" s="28" t="s">
        <v>274</v>
      </c>
      <c r="H50" s="28" t="s">
        <v>275</v>
      </c>
      <c r="I50" s="28" t="s">
        <v>276</v>
      </c>
      <c r="J50" s="28" t="s">
        <v>277</v>
      </c>
      <c r="K50" s="28" t="s">
        <v>278</v>
      </c>
      <c r="L50" s="28"/>
      <c r="M50" s="28" t="s">
        <v>279</v>
      </c>
      <c r="N50" s="30" t="s">
        <v>280</v>
      </c>
      <c r="O50" s="43"/>
    </row>
    <row r="51" spans="1:15">
      <c r="A51" s="22"/>
      <c r="B51" s="56" t="s">
        <v>110</v>
      </c>
      <c r="C51" s="32" t="s">
        <v>281</v>
      </c>
      <c r="D51" s="28" t="s">
        <v>282</v>
      </c>
      <c r="E51" s="28"/>
      <c r="F51" s="28"/>
      <c r="G51" s="28" t="s">
        <v>283</v>
      </c>
      <c r="H51" s="28" t="s">
        <v>284</v>
      </c>
      <c r="I51" s="28"/>
      <c r="J51" s="28"/>
      <c r="K51" s="28" t="s">
        <v>285</v>
      </c>
      <c r="L51" s="28"/>
      <c r="M51" s="28"/>
      <c r="N51" s="30" t="s">
        <v>286</v>
      </c>
      <c r="O51" s="43"/>
    </row>
    <row r="52" spans="1:15">
      <c r="A52" s="22"/>
      <c r="B52" s="54" t="s">
        <v>118</v>
      </c>
      <c r="C52" s="32"/>
      <c r="D52" s="28"/>
      <c r="E52" s="28"/>
      <c r="F52" s="28"/>
      <c r="G52" s="28"/>
      <c r="H52" s="28"/>
      <c r="I52" s="28"/>
      <c r="J52" s="28"/>
      <c r="K52" s="28" t="s">
        <v>287</v>
      </c>
      <c r="L52" s="28"/>
      <c r="M52" s="28"/>
      <c r="N52" s="30"/>
      <c r="O52" s="43"/>
    </row>
    <row r="53" spans="1:15">
      <c r="A53" s="22"/>
      <c r="B53" s="22"/>
      <c r="C53" s="32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30"/>
      <c r="O53" s="43"/>
    </row>
    <row r="54" spans="1:15">
      <c r="A54" s="24" t="s">
        <v>96</v>
      </c>
      <c r="B54" s="23" t="s">
        <v>288</v>
      </c>
      <c r="C54" s="46">
        <v>5141</v>
      </c>
      <c r="D54" s="47">
        <v>4049</v>
      </c>
      <c r="E54" s="47">
        <v>3968</v>
      </c>
      <c r="F54" s="47">
        <v>85524</v>
      </c>
      <c r="G54" s="47">
        <v>9791</v>
      </c>
      <c r="H54" s="47">
        <v>6989</v>
      </c>
      <c r="I54" s="47">
        <v>4852</v>
      </c>
      <c r="J54" s="47">
        <v>15631</v>
      </c>
      <c r="K54" s="47">
        <v>34473</v>
      </c>
      <c r="L54" s="47">
        <v>10807</v>
      </c>
      <c r="M54" s="47">
        <v>0</v>
      </c>
      <c r="N54" s="48">
        <v>3680</v>
      </c>
      <c r="O54" s="43"/>
    </row>
    <row r="55" spans="1:15">
      <c r="A55" s="22"/>
      <c r="B55" s="56" t="s">
        <v>98</v>
      </c>
      <c r="C55" s="32" t="s">
        <v>289</v>
      </c>
      <c r="D55" s="28" t="s">
        <v>290</v>
      </c>
      <c r="E55" s="28" t="s">
        <v>291</v>
      </c>
      <c r="F55" s="28" t="s">
        <v>292</v>
      </c>
      <c r="G55" s="28" t="s">
        <v>293</v>
      </c>
      <c r="H55" s="28" t="s">
        <v>294</v>
      </c>
      <c r="I55" s="28" t="s">
        <v>295</v>
      </c>
      <c r="J55" s="28" t="s">
        <v>296</v>
      </c>
      <c r="K55" s="28" t="s">
        <v>297</v>
      </c>
      <c r="L55" s="28" t="s">
        <v>298</v>
      </c>
      <c r="M55" s="28"/>
      <c r="N55" s="30" t="s">
        <v>299</v>
      </c>
      <c r="O55" s="43"/>
    </row>
    <row r="56" spans="1:15">
      <c r="A56" s="22"/>
      <c r="B56" s="56" t="s">
        <v>110</v>
      </c>
      <c r="C56" s="32" t="s">
        <v>300</v>
      </c>
      <c r="D56" s="28" t="s">
        <v>301</v>
      </c>
      <c r="E56" s="28"/>
      <c r="F56" s="28"/>
      <c r="G56" s="28" t="s">
        <v>302</v>
      </c>
      <c r="H56" s="28" t="s">
        <v>303</v>
      </c>
      <c r="I56" s="28"/>
      <c r="J56" s="28"/>
      <c r="K56" s="28"/>
      <c r="L56" s="28"/>
      <c r="M56" s="28"/>
      <c r="N56" s="30" t="s">
        <v>304</v>
      </c>
      <c r="O56" s="43"/>
    </row>
    <row r="57" spans="1:15">
      <c r="A57" s="22"/>
      <c r="B57" s="54" t="s">
        <v>118</v>
      </c>
      <c r="C57" s="32"/>
      <c r="D57" s="28" t="s">
        <v>305</v>
      </c>
      <c r="E57" s="28"/>
      <c r="F57" s="28"/>
      <c r="G57" s="28"/>
      <c r="H57" s="28"/>
      <c r="I57" s="28"/>
      <c r="J57" s="28"/>
      <c r="K57" s="28"/>
      <c r="L57" s="28"/>
      <c r="M57" s="28"/>
      <c r="N57" s="30"/>
      <c r="O57" s="43"/>
    </row>
    <row r="58" spans="1:15">
      <c r="A58" s="22"/>
      <c r="B58" s="23"/>
      <c r="C58" s="32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0"/>
      <c r="O58" s="43"/>
    </row>
    <row r="59" spans="1:15">
      <c r="A59" s="24" t="s">
        <v>96</v>
      </c>
      <c r="B59" s="23" t="s">
        <v>306</v>
      </c>
      <c r="C59" s="46">
        <v>2253</v>
      </c>
      <c r="D59" s="47">
        <v>2351</v>
      </c>
      <c r="E59" s="47">
        <v>2443</v>
      </c>
      <c r="F59" s="47">
        <v>27582</v>
      </c>
      <c r="G59" s="47">
        <v>4558</v>
      </c>
      <c r="H59" s="47">
        <v>2905</v>
      </c>
      <c r="I59" s="47">
        <v>2495</v>
      </c>
      <c r="J59" s="47">
        <v>6793</v>
      </c>
      <c r="K59" s="47">
        <v>7804</v>
      </c>
      <c r="L59" s="47">
        <v>2732</v>
      </c>
      <c r="M59" s="47">
        <v>6215</v>
      </c>
      <c r="N59" s="48">
        <v>0</v>
      </c>
      <c r="O59" s="43"/>
    </row>
    <row r="60" spans="1:15">
      <c r="A60" s="22"/>
      <c r="B60" s="56" t="s">
        <v>98</v>
      </c>
      <c r="C60" s="32" t="s">
        <v>307</v>
      </c>
      <c r="D60" s="28" t="s">
        <v>308</v>
      </c>
      <c r="E60" s="28" t="s">
        <v>309</v>
      </c>
      <c r="F60" s="28" t="s">
        <v>310</v>
      </c>
      <c r="G60" s="28" t="s">
        <v>311</v>
      </c>
      <c r="H60" s="28" t="s">
        <v>312</v>
      </c>
      <c r="I60" s="28" t="s">
        <v>313</v>
      </c>
      <c r="J60" s="28" t="s">
        <v>314</v>
      </c>
      <c r="K60" s="28" t="s">
        <v>315</v>
      </c>
      <c r="L60" s="28" t="s">
        <v>316</v>
      </c>
      <c r="M60" s="28" t="s">
        <v>317</v>
      </c>
      <c r="N60" s="30"/>
      <c r="O60" s="34"/>
    </row>
    <row r="61" spans="1:15">
      <c r="A61" s="22"/>
      <c r="B61" s="56" t="s">
        <v>110</v>
      </c>
      <c r="C61" s="49" t="s">
        <v>318</v>
      </c>
      <c r="D61" s="50" t="s">
        <v>319</v>
      </c>
      <c r="E61" s="50"/>
      <c r="F61" s="50"/>
      <c r="G61" s="50" t="s">
        <v>320</v>
      </c>
      <c r="H61" s="50" t="s">
        <v>321</v>
      </c>
      <c r="I61" s="50"/>
      <c r="J61" s="50"/>
      <c r="K61" s="50" t="s">
        <v>322</v>
      </c>
      <c r="L61" s="50" t="s">
        <v>323</v>
      </c>
      <c r="M61" s="50" t="s">
        <v>324</v>
      </c>
      <c r="N61" s="51"/>
      <c r="O61" s="34"/>
    </row>
    <row r="62" spans="1:15">
      <c r="A62" s="22"/>
      <c r="B62" s="54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4"/>
    </row>
    <row r="63" spans="1:15">
      <c r="A63" s="22"/>
      <c r="B63" s="22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4"/>
    </row>
    <row r="64" spans="1:15">
      <c r="A64" s="22"/>
      <c r="B64" s="22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4"/>
    </row>
    <row r="65" spans="3:15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3:15"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</row>
    <row r="67" spans="3:15"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</row>
    <row r="68" spans="3:15"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</row>
    <row r="69" spans="3:15"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</row>
    <row r="70" spans="3:15"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</row>
    <row r="71" spans="3:15"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</row>
    <row r="72" spans="3:1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</row>
    <row r="73" spans="3:15"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</row>
    <row r="74" spans="3:15"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</row>
    <row r="75" spans="3:15"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</row>
    <row r="76" spans="3:15"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</row>
    <row r="77" spans="3:15"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</row>
    <row r="78" spans="3:15"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</row>
    <row r="79" spans="3:15"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</row>
    <row r="80" spans="3:15"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</row>
    <row r="81" spans="3:15"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</row>
    <row r="82" spans="3:15"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</row>
    <row r="83" spans="3:15"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</row>
    <row r="84" spans="3:15"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</row>
    <row r="85" spans="3:15"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</row>
    <row r="86" spans="3:15"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</row>
    <row r="87" spans="3:15"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</row>
    <row r="88" spans="3:15"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</row>
    <row r="89" spans="3:15"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</row>
    <row r="90" spans="3:15"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</row>
    <row r="91" spans="3:15"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</row>
    <row r="92" spans="3:15"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</row>
    <row r="93" spans="3:15"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</row>
    <row r="94" spans="3:15"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</row>
    <row r="95" spans="3:15"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</row>
    <row r="96" spans="3:15"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</row>
    <row r="97" spans="3:15"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</row>
    <row r="98" spans="3:15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</row>
    <row r="99" spans="3:15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</row>
    <row r="100" spans="3:15"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</row>
    <row r="101" spans="3:15"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</row>
    <row r="102" spans="3:15"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</row>
    <row r="103" spans="3:15"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</row>
    <row r="104" spans="3:15"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</row>
    <row r="105" spans="3:15"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</row>
    <row r="106" spans="3:15"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</row>
    <row r="107" spans="3:15"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</row>
    <row r="108" spans="3:15"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</row>
    <row r="109" spans="3:15"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</row>
    <row r="110" spans="3:15"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</row>
    <row r="111" spans="3:15"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</row>
    <row r="112" spans="3:15"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</row>
    <row r="113" spans="3:15"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</row>
    <row r="114" spans="3:15"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</row>
    <row r="115" spans="3:15"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</row>
    <row r="116" spans="3:15"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</row>
    <row r="117" spans="3:15"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</row>
    <row r="118" spans="3:15"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</row>
    <row r="119" spans="3:15"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</row>
    <row r="120" spans="3:15"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</row>
    <row r="121" spans="3:15"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</row>
    <row r="122" spans="3:15"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</row>
    <row r="123" spans="3:15"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</row>
    <row r="124" spans="3:15"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</row>
    <row r="125" spans="3:15"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</row>
    <row r="126" spans="3:15"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</row>
    <row r="127" spans="3:15"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</row>
    <row r="128" spans="3:15"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</row>
    <row r="129" spans="3:15"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</row>
    <row r="130" spans="3:15"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</row>
    <row r="131" spans="3:15"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</row>
    <row r="132" spans="3:15"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</row>
    <row r="133" spans="3:15"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</row>
    <row r="134" spans="3:15"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</row>
    <row r="135" spans="3:15"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</row>
    <row r="136" spans="3:15"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</row>
    <row r="137" spans="3:15"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</row>
    <row r="138" spans="3:15"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</row>
    <row r="139" spans="3:15"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</row>
    <row r="140" spans="3:15"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</row>
    <row r="141" spans="3:15"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</row>
    <row r="142" spans="3:15"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</row>
    <row r="143" spans="3:15"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</row>
    <row r="144" spans="3:15"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</row>
    <row r="145" spans="3:15"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</row>
    <row r="146" spans="3:15"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</row>
    <row r="147" spans="3:15"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</row>
    <row r="148" spans="3:15"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</row>
    <row r="149" spans="3:15"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</row>
    <row r="150" spans="3:15"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</row>
    <row r="151" spans="3:15"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</row>
    <row r="152" spans="3:15"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</row>
    <row r="153" spans="3:15"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9"/>
  <sheetViews>
    <sheetView tabSelected="1" topLeftCell="I1" zoomScale="80" zoomScaleNormal="80" workbookViewId="0">
      <selection activeCell="P18" sqref="P18"/>
    </sheetView>
  </sheetViews>
  <sheetFormatPr defaultColWidth="9" defaultRowHeight="13"/>
  <cols>
    <col min="1" max="1" width="13.453125" style="5" customWidth="1"/>
    <col min="2" max="2" width="22.7265625" style="63" customWidth="1"/>
    <col min="3" max="3" width="26.7265625" style="59" customWidth="1"/>
    <col min="4" max="4" width="16.81640625" style="59" customWidth="1"/>
    <col min="5" max="5" width="16.7265625" style="62" customWidth="1"/>
    <col min="6" max="6" width="23.7265625" style="61" customWidth="1"/>
    <col min="7" max="7" width="30.1796875" style="61" customWidth="1"/>
    <col min="8" max="8" width="16.1796875" style="59" customWidth="1"/>
    <col min="9" max="9" width="28.81640625" style="59" customWidth="1"/>
    <col min="10" max="10" width="17.7265625" style="59" customWidth="1"/>
    <col min="11" max="11" width="16.1796875" style="59" customWidth="1"/>
    <col min="12" max="12" width="17.7265625" style="59" customWidth="1"/>
    <col min="13" max="14" width="32.7265625" style="59" customWidth="1"/>
    <col min="15" max="15" width="23.26953125" style="59" customWidth="1"/>
    <col min="16" max="16" width="26.453125" style="59" customWidth="1"/>
    <col min="17" max="17" width="30.7265625" style="59" customWidth="1"/>
    <col min="18" max="18" width="23" style="58" customWidth="1"/>
    <col min="19" max="19" width="22.81640625" style="5" customWidth="1"/>
    <col min="20" max="20" width="23.7265625" style="5" customWidth="1"/>
    <col min="21" max="21" width="21.54296875" style="5" customWidth="1"/>
    <col min="22" max="22" width="9" style="5"/>
    <col min="23" max="23" width="14.54296875" style="5" customWidth="1"/>
    <col min="24" max="24" width="6.26953125" style="5" customWidth="1"/>
    <col min="25" max="25" width="7.453125" style="5" customWidth="1"/>
    <col min="26" max="26" width="7.81640625" style="5" customWidth="1"/>
    <col min="27" max="27" width="8" style="5" customWidth="1"/>
    <col min="28" max="28" width="9" style="5"/>
    <col min="29" max="29" width="15.26953125" style="5" customWidth="1"/>
    <col min="30" max="30" width="25.453125" style="5" customWidth="1"/>
    <col min="31" max="32" width="20.453125" style="5" customWidth="1"/>
    <col min="33" max="33" width="20.7265625" style="5" customWidth="1"/>
    <col min="34" max="34" width="20.453125" style="5" customWidth="1"/>
    <col min="35" max="16384" width="9" style="5"/>
  </cols>
  <sheetData>
    <row r="1" spans="1:27" ht="14.25" customHeight="1">
      <c r="A1" s="198"/>
      <c r="B1" s="199"/>
      <c r="C1" s="428" t="s">
        <v>464</v>
      </c>
      <c r="D1" s="429"/>
      <c r="E1" s="429"/>
      <c r="F1" s="429"/>
      <c r="G1" s="429"/>
      <c r="H1" s="430"/>
      <c r="I1" s="426" t="s">
        <v>463</v>
      </c>
      <c r="J1" s="427"/>
      <c r="K1" s="427"/>
      <c r="L1" s="427"/>
      <c r="M1" s="427"/>
      <c r="N1" s="427"/>
      <c r="O1" s="427"/>
      <c r="P1" s="457" t="s">
        <v>480</v>
      </c>
      <c r="Q1" s="458"/>
      <c r="S1" s="454" t="s">
        <v>481</v>
      </c>
      <c r="T1" s="455"/>
      <c r="U1" s="456"/>
      <c r="X1" s="453"/>
      <c r="Y1" s="453"/>
      <c r="Z1" s="453"/>
      <c r="AA1" s="413"/>
    </row>
    <row r="2" spans="1:27" ht="13.5" thickBot="1">
      <c r="A2" s="198" t="s">
        <v>462</v>
      </c>
      <c r="B2" s="197" t="s">
        <v>461</v>
      </c>
      <c r="C2" s="196" t="s">
        <v>460</v>
      </c>
      <c r="D2" s="195" t="s">
        <v>34</v>
      </c>
      <c r="E2" s="195" t="s">
        <v>33</v>
      </c>
      <c r="F2" s="195" t="s">
        <v>459</v>
      </c>
      <c r="G2" s="195" t="s">
        <v>506</v>
      </c>
      <c r="H2" s="194" t="s">
        <v>456</v>
      </c>
      <c r="I2" s="193" t="s">
        <v>458</v>
      </c>
      <c r="J2" s="193" t="s">
        <v>34</v>
      </c>
      <c r="K2" s="193" t="s">
        <v>33</v>
      </c>
      <c r="L2" s="313" t="s">
        <v>457</v>
      </c>
      <c r="M2" s="313" t="s">
        <v>505</v>
      </c>
      <c r="N2" s="192" t="s">
        <v>507</v>
      </c>
      <c r="O2" s="391" t="s">
        <v>456</v>
      </c>
      <c r="P2" s="283" t="s">
        <v>455</v>
      </c>
      <c r="Q2" s="190" t="s">
        <v>454</v>
      </c>
      <c r="S2" s="90"/>
      <c r="T2" s="20"/>
      <c r="U2" s="100"/>
      <c r="X2" s="413"/>
      <c r="Y2" s="413"/>
      <c r="Z2" s="463"/>
      <c r="AA2" s="463"/>
    </row>
    <row r="3" spans="1:27" ht="15" customHeight="1" thickBot="1">
      <c r="A3" s="163" t="s">
        <v>450</v>
      </c>
      <c r="B3" s="186" t="s">
        <v>449</v>
      </c>
      <c r="C3" s="185" t="s">
        <v>448</v>
      </c>
      <c r="D3" s="184">
        <v>386.9</v>
      </c>
      <c r="E3" s="184">
        <v>200</v>
      </c>
      <c r="F3" s="184">
        <v>131.95400000000001</v>
      </c>
      <c r="G3" s="184">
        <v>132</v>
      </c>
      <c r="H3" s="183">
        <f t="shared" ref="H3:H13" si="0">E3-F3</f>
        <v>68.045999999999992</v>
      </c>
      <c r="I3" s="182" t="s">
        <v>447</v>
      </c>
      <c r="J3" s="182">
        <v>598.85</v>
      </c>
      <c r="K3" s="182">
        <v>150</v>
      </c>
      <c r="L3" s="182">
        <f t="shared" ref="L3:L13" si="1">F3</f>
        <v>131.95400000000001</v>
      </c>
      <c r="M3" s="182">
        <v>132</v>
      </c>
      <c r="N3" s="321">
        <f>-1*(M3-G3)/G3*100</f>
        <v>0</v>
      </c>
      <c r="O3" s="377">
        <f t="shared" ref="O3:O13" si="2">K3-L3</f>
        <v>18.045999999999992</v>
      </c>
      <c r="P3" s="437" t="s">
        <v>352</v>
      </c>
      <c r="Q3" s="438"/>
      <c r="S3" s="139" t="s">
        <v>397</v>
      </c>
      <c r="T3" s="138" t="s">
        <v>396</v>
      </c>
      <c r="U3" s="137" t="s">
        <v>395</v>
      </c>
      <c r="X3" s="414"/>
      <c r="Y3" s="414"/>
      <c r="Z3" s="414"/>
      <c r="AA3" s="414"/>
    </row>
    <row r="4" spans="1:27" ht="15" customHeight="1" thickBot="1">
      <c r="A4" s="423" t="s">
        <v>44</v>
      </c>
      <c r="B4" s="180" t="s">
        <v>3</v>
      </c>
      <c r="C4" s="179" t="s">
        <v>44</v>
      </c>
      <c r="D4" s="178">
        <v>424.31</v>
      </c>
      <c r="E4" s="178">
        <v>200</v>
      </c>
      <c r="F4" s="178">
        <v>79.758499999999998</v>
      </c>
      <c r="G4" s="178">
        <v>80</v>
      </c>
      <c r="H4" s="177">
        <f t="shared" si="0"/>
        <v>120.2415</v>
      </c>
      <c r="I4" s="176" t="s">
        <v>446</v>
      </c>
      <c r="J4" s="176">
        <v>561.44000000000005</v>
      </c>
      <c r="K4" s="176">
        <v>150</v>
      </c>
      <c r="L4" s="176">
        <f t="shared" si="1"/>
        <v>79.758499999999998</v>
      </c>
      <c r="M4" s="83">
        <v>80</v>
      </c>
      <c r="N4" s="321">
        <f t="shared" ref="N4:N56" si="3">-1*(M4-G4)/G4*100</f>
        <v>0</v>
      </c>
      <c r="O4" s="378">
        <f t="shared" si="2"/>
        <v>70.241500000000002</v>
      </c>
      <c r="P4" s="435" t="s">
        <v>352</v>
      </c>
      <c r="Q4" s="436"/>
      <c r="S4" s="170" t="s">
        <v>445</v>
      </c>
      <c r="T4" s="169">
        <v>216.1292</v>
      </c>
      <c r="U4" s="100">
        <f>(T4/E15)*100</f>
        <v>36.021533333333331</v>
      </c>
      <c r="X4" s="413"/>
      <c r="Y4" s="413"/>
      <c r="Z4" s="413"/>
      <c r="AA4" s="413"/>
    </row>
    <row r="5" spans="1:27" ht="14.25" customHeight="1" thickBot="1">
      <c r="A5" s="424"/>
      <c r="B5" s="173" t="s">
        <v>25</v>
      </c>
      <c r="C5" s="117" t="s">
        <v>65</v>
      </c>
      <c r="D5" s="95">
        <v>645.40499999999997</v>
      </c>
      <c r="E5" s="95">
        <v>150</v>
      </c>
      <c r="F5" s="94">
        <v>101.52370000000001</v>
      </c>
      <c r="G5" s="94">
        <v>101</v>
      </c>
      <c r="H5" s="94">
        <f t="shared" si="0"/>
        <v>48.476299999999995</v>
      </c>
      <c r="I5" s="93" t="s">
        <v>438</v>
      </c>
      <c r="J5" s="93">
        <v>691.82</v>
      </c>
      <c r="K5" s="93">
        <v>150</v>
      </c>
      <c r="L5" s="93">
        <f t="shared" si="1"/>
        <v>101.52370000000001</v>
      </c>
      <c r="M5" s="72">
        <v>101</v>
      </c>
      <c r="N5" s="321">
        <f t="shared" si="3"/>
        <v>0</v>
      </c>
      <c r="O5" s="379">
        <f t="shared" si="2"/>
        <v>48.476299999999995</v>
      </c>
      <c r="P5" s="437"/>
      <c r="Q5" s="438"/>
      <c r="S5" s="170" t="s">
        <v>444</v>
      </c>
      <c r="T5" s="169">
        <v>273.12849999999997</v>
      </c>
      <c r="U5" s="100">
        <f>(T5/E12)*100</f>
        <v>68.282124999999994</v>
      </c>
      <c r="X5" s="413"/>
      <c r="Y5" s="413"/>
      <c r="Z5" s="413"/>
      <c r="AA5" s="413"/>
    </row>
    <row r="6" spans="1:27" ht="14.25" customHeight="1" thickBot="1">
      <c r="A6" s="423" t="s">
        <v>443</v>
      </c>
      <c r="B6" s="87" t="s">
        <v>442</v>
      </c>
      <c r="C6" s="86" t="s">
        <v>399</v>
      </c>
      <c r="D6" s="85">
        <v>774.56</v>
      </c>
      <c r="E6" s="85">
        <v>750</v>
      </c>
      <c r="F6" s="85">
        <v>593.39</v>
      </c>
      <c r="G6" s="85">
        <v>594</v>
      </c>
      <c r="H6" s="84">
        <f t="shared" si="0"/>
        <v>156.61000000000001</v>
      </c>
      <c r="I6" s="83" t="s">
        <v>441</v>
      </c>
      <c r="J6" s="83">
        <v>778.62</v>
      </c>
      <c r="K6" s="83">
        <v>750</v>
      </c>
      <c r="L6" s="83">
        <f t="shared" si="1"/>
        <v>593.39</v>
      </c>
      <c r="M6" s="93">
        <v>594</v>
      </c>
      <c r="N6" s="321">
        <f t="shared" si="3"/>
        <v>0</v>
      </c>
      <c r="O6" s="380">
        <f t="shared" si="2"/>
        <v>156.61000000000001</v>
      </c>
      <c r="P6" s="435" t="s">
        <v>352</v>
      </c>
      <c r="Q6" s="436"/>
      <c r="S6" s="170" t="s">
        <v>403</v>
      </c>
      <c r="T6" s="169">
        <v>48.984999999999999</v>
      </c>
      <c r="U6" s="100">
        <f>(T6/E32)*100</f>
        <v>9.7970000000000006</v>
      </c>
      <c r="X6" s="413"/>
      <c r="Y6" s="413"/>
      <c r="Z6" s="413"/>
      <c r="AA6" s="413"/>
    </row>
    <row r="7" spans="1:27" ht="14.25" customHeight="1" thickBot="1">
      <c r="A7" s="425"/>
      <c r="B7" s="97" t="s">
        <v>4</v>
      </c>
      <c r="C7" s="96" t="s">
        <v>45</v>
      </c>
      <c r="D7" s="110">
        <v>221.095</v>
      </c>
      <c r="E7" s="110">
        <v>250</v>
      </c>
      <c r="F7" s="110">
        <v>165.54</v>
      </c>
      <c r="G7" s="110">
        <v>166</v>
      </c>
      <c r="H7" s="109">
        <f t="shared" si="0"/>
        <v>84.460000000000008</v>
      </c>
      <c r="I7" s="108" t="s">
        <v>440</v>
      </c>
      <c r="J7" s="108">
        <v>904.18</v>
      </c>
      <c r="K7" s="108">
        <v>150</v>
      </c>
      <c r="L7" s="108">
        <f t="shared" si="1"/>
        <v>165.54</v>
      </c>
      <c r="M7" s="93">
        <v>146</v>
      </c>
      <c r="N7" s="321">
        <f t="shared" si="3"/>
        <v>12.048192771084338</v>
      </c>
      <c r="O7" s="381">
        <f t="shared" si="2"/>
        <v>-15.539999999999992</v>
      </c>
      <c r="P7" s="445"/>
      <c r="Q7" s="446"/>
      <c r="S7" s="170" t="s">
        <v>439</v>
      </c>
      <c r="T7" s="169">
        <v>35.646099999999997</v>
      </c>
      <c r="U7" s="100">
        <f>(T7/200)*100</f>
        <v>17.823049999999999</v>
      </c>
      <c r="X7" s="413"/>
      <c r="Y7" s="413"/>
      <c r="Z7" s="413"/>
      <c r="AA7" s="413"/>
    </row>
    <row r="8" spans="1:27" ht="14.25" customHeight="1" thickBot="1">
      <c r="A8" s="425"/>
      <c r="B8" s="97" t="s">
        <v>25</v>
      </c>
      <c r="C8" s="96" t="s">
        <v>65</v>
      </c>
      <c r="D8" s="95">
        <v>645.40499999999997</v>
      </c>
      <c r="E8" s="95">
        <v>150</v>
      </c>
      <c r="F8" s="95">
        <v>101.52370000000001</v>
      </c>
      <c r="G8" s="95">
        <v>101</v>
      </c>
      <c r="H8" s="94">
        <f t="shared" si="0"/>
        <v>48.476299999999995</v>
      </c>
      <c r="I8" s="93" t="s">
        <v>438</v>
      </c>
      <c r="J8" s="93">
        <v>691.82</v>
      </c>
      <c r="K8" s="93">
        <v>150</v>
      </c>
      <c r="L8" s="93">
        <f t="shared" si="1"/>
        <v>101.52370000000001</v>
      </c>
      <c r="M8" s="93">
        <v>101</v>
      </c>
      <c r="N8" s="321">
        <f t="shared" si="3"/>
        <v>0</v>
      </c>
      <c r="O8" s="379">
        <f t="shared" si="2"/>
        <v>48.476299999999995</v>
      </c>
      <c r="P8" s="437"/>
      <c r="Q8" s="438"/>
      <c r="S8" s="170" t="s">
        <v>410</v>
      </c>
      <c r="T8" s="169">
        <v>219.3</v>
      </c>
      <c r="U8" s="100">
        <f>(T8/300)*100</f>
        <v>73.099999999999994</v>
      </c>
      <c r="X8" s="413"/>
      <c r="Y8" s="413"/>
      <c r="Z8" s="413"/>
      <c r="AA8" s="413"/>
    </row>
    <row r="9" spans="1:27" ht="14.25" customHeight="1" thickBot="1">
      <c r="A9" s="423" t="s">
        <v>46</v>
      </c>
      <c r="B9" s="87" t="s">
        <v>5</v>
      </c>
      <c r="C9" s="86" t="s">
        <v>46</v>
      </c>
      <c r="D9" s="85">
        <v>87.444999999999993</v>
      </c>
      <c r="E9" s="85">
        <v>600</v>
      </c>
      <c r="F9" s="85">
        <v>330.03719999999998</v>
      </c>
      <c r="G9" s="85">
        <v>330</v>
      </c>
      <c r="H9" s="84">
        <f t="shared" si="0"/>
        <v>269.96280000000002</v>
      </c>
      <c r="I9" s="83" t="s">
        <v>437</v>
      </c>
      <c r="J9" s="83">
        <v>243.73500000000001</v>
      </c>
      <c r="K9" s="83">
        <v>500</v>
      </c>
      <c r="L9" s="83">
        <f t="shared" si="1"/>
        <v>330.03719999999998</v>
      </c>
      <c r="M9" s="83">
        <v>330</v>
      </c>
      <c r="N9" s="321">
        <f t="shared" si="3"/>
        <v>0</v>
      </c>
      <c r="O9" s="380">
        <f t="shared" si="2"/>
        <v>169.96280000000002</v>
      </c>
      <c r="P9" s="288" t="s">
        <v>6</v>
      </c>
      <c r="Q9" s="126">
        <v>182.65870000000001</v>
      </c>
      <c r="S9" s="170" t="s">
        <v>409</v>
      </c>
      <c r="T9" s="169">
        <v>138.52199999999999</v>
      </c>
      <c r="U9" s="100">
        <f>(T9/200)*100</f>
        <v>69.260999999999996</v>
      </c>
      <c r="X9" s="413"/>
      <c r="Y9" s="413"/>
      <c r="Z9" s="413"/>
      <c r="AA9" s="413"/>
    </row>
    <row r="10" spans="1:27" ht="14.25" customHeight="1" thickBot="1">
      <c r="A10" s="425"/>
      <c r="B10" s="97" t="s">
        <v>7</v>
      </c>
      <c r="C10" s="96" t="s">
        <v>48</v>
      </c>
      <c r="D10" s="110">
        <v>457.755</v>
      </c>
      <c r="E10" s="110">
        <v>400</v>
      </c>
      <c r="F10" s="110">
        <v>200.11</v>
      </c>
      <c r="G10" s="110">
        <v>200</v>
      </c>
      <c r="H10" s="109">
        <f t="shared" si="0"/>
        <v>199.89</v>
      </c>
      <c r="I10" s="108" t="s">
        <v>436</v>
      </c>
      <c r="J10" s="108">
        <v>614.06500000000005</v>
      </c>
      <c r="K10" s="108">
        <v>300</v>
      </c>
      <c r="L10" s="108">
        <f t="shared" si="1"/>
        <v>200.11</v>
      </c>
      <c r="M10" s="93">
        <v>200</v>
      </c>
      <c r="N10" s="321">
        <f t="shared" si="3"/>
        <v>0</v>
      </c>
      <c r="O10" s="382">
        <f t="shared" si="2"/>
        <v>99.889999999999986</v>
      </c>
      <c r="P10" s="289" t="s">
        <v>12</v>
      </c>
      <c r="Q10" s="151">
        <v>248.6285</v>
      </c>
      <c r="S10" s="170" t="s">
        <v>391</v>
      </c>
      <c r="T10" s="169">
        <v>530.12</v>
      </c>
      <c r="U10" s="100">
        <f>(T10/800)*100</f>
        <v>66.265000000000001</v>
      </c>
      <c r="X10" s="413"/>
      <c r="Y10" s="413"/>
      <c r="Z10" s="413"/>
      <c r="AA10" s="413"/>
    </row>
    <row r="11" spans="1:27" ht="14.25" customHeight="1" thickBot="1">
      <c r="A11" s="425"/>
      <c r="B11" s="97" t="s">
        <v>8</v>
      </c>
      <c r="C11" s="96" t="s">
        <v>74</v>
      </c>
      <c r="D11" s="110">
        <v>632.29</v>
      </c>
      <c r="E11" s="110">
        <v>600</v>
      </c>
      <c r="F11" s="110">
        <v>416.14780000000002</v>
      </c>
      <c r="G11" s="110">
        <v>417</v>
      </c>
      <c r="H11" s="109">
        <f t="shared" si="0"/>
        <v>183.85219999999998</v>
      </c>
      <c r="I11" s="108" t="s">
        <v>435</v>
      </c>
      <c r="J11" s="108">
        <v>692.19500000000005</v>
      </c>
      <c r="K11" s="108">
        <v>600</v>
      </c>
      <c r="L11" s="108">
        <f t="shared" si="1"/>
        <v>416.14780000000002</v>
      </c>
      <c r="M11" s="93">
        <v>417</v>
      </c>
      <c r="N11" s="321">
        <f t="shared" si="3"/>
        <v>0</v>
      </c>
      <c r="O11" s="383">
        <f t="shared" si="2"/>
        <v>183.85219999999998</v>
      </c>
      <c r="P11" s="289"/>
      <c r="Q11" s="151"/>
      <c r="S11" s="170" t="s">
        <v>404</v>
      </c>
      <c r="T11" s="169">
        <v>96.869</v>
      </c>
      <c r="U11" s="100">
        <f>(T11/200)*100</f>
        <v>48.4345</v>
      </c>
      <c r="X11" s="413"/>
      <c r="Y11" s="413"/>
      <c r="Z11" s="413"/>
      <c r="AA11" s="413"/>
    </row>
    <row r="12" spans="1:27" ht="14.25" customHeight="1" thickBot="1">
      <c r="A12" s="425"/>
      <c r="B12" s="97" t="s">
        <v>12</v>
      </c>
      <c r="C12" s="96" t="s">
        <v>52</v>
      </c>
      <c r="D12" s="110">
        <v>428.91</v>
      </c>
      <c r="E12" s="110">
        <v>400</v>
      </c>
      <c r="F12" s="110">
        <v>320.77999999999997</v>
      </c>
      <c r="G12" s="110">
        <v>321</v>
      </c>
      <c r="H12" s="109">
        <f t="shared" si="0"/>
        <v>79.220000000000027</v>
      </c>
      <c r="I12" s="108" t="s">
        <v>429</v>
      </c>
      <c r="J12" s="108">
        <v>440.09</v>
      </c>
      <c r="K12" s="108">
        <v>400</v>
      </c>
      <c r="L12" s="108">
        <f t="shared" si="1"/>
        <v>320.77999999999997</v>
      </c>
      <c r="M12" s="93">
        <v>321</v>
      </c>
      <c r="N12" s="321">
        <f t="shared" si="3"/>
        <v>0</v>
      </c>
      <c r="O12" s="383">
        <f t="shared" si="2"/>
        <v>79.220000000000027</v>
      </c>
      <c r="P12" s="289"/>
      <c r="Q12" s="151"/>
      <c r="S12" s="170" t="s">
        <v>401</v>
      </c>
      <c r="T12" s="169">
        <v>393.77199999999999</v>
      </c>
      <c r="U12" s="100">
        <f>(T12/200)*100</f>
        <v>196.886</v>
      </c>
      <c r="X12" s="413"/>
      <c r="Y12" s="413"/>
      <c r="Z12" s="413"/>
      <c r="AA12" s="413"/>
    </row>
    <row r="13" spans="1:27" ht="14.25" customHeight="1" thickBot="1">
      <c r="A13" s="425"/>
      <c r="B13" s="97" t="s">
        <v>404</v>
      </c>
      <c r="C13" s="96" t="s">
        <v>63</v>
      </c>
      <c r="D13" s="95">
        <v>530.30999999999995</v>
      </c>
      <c r="E13" s="95">
        <v>200</v>
      </c>
      <c r="F13" s="95">
        <v>22.35</v>
      </c>
      <c r="G13" s="95">
        <v>22</v>
      </c>
      <c r="H13" s="94">
        <f t="shared" si="0"/>
        <v>177.65</v>
      </c>
      <c r="I13" s="93" t="s">
        <v>427</v>
      </c>
      <c r="J13" s="93">
        <v>541.49</v>
      </c>
      <c r="K13" s="93">
        <v>150</v>
      </c>
      <c r="L13" s="93">
        <f t="shared" si="1"/>
        <v>22.35</v>
      </c>
      <c r="M13" s="72">
        <v>22</v>
      </c>
      <c r="N13" s="321">
        <f t="shared" si="3"/>
        <v>0</v>
      </c>
      <c r="O13" s="383">
        <f t="shared" si="2"/>
        <v>127.65</v>
      </c>
      <c r="P13" s="290"/>
      <c r="Q13" s="120"/>
      <c r="S13" s="170" t="s">
        <v>328</v>
      </c>
      <c r="T13" s="169">
        <v>677.53539999999998</v>
      </c>
      <c r="U13" s="100">
        <f>(T13/600)*100</f>
        <v>112.92256666666667</v>
      </c>
      <c r="X13" s="413"/>
      <c r="Y13" s="413"/>
      <c r="Z13" s="413"/>
      <c r="AA13" s="413"/>
    </row>
    <row r="14" spans="1:27" ht="13.5" thickBot="1">
      <c r="A14" s="115" t="s">
        <v>435</v>
      </c>
      <c r="B14" s="87" t="s">
        <v>352</v>
      </c>
      <c r="C14" s="162"/>
      <c r="D14" s="85"/>
      <c r="E14" s="85"/>
      <c r="F14" s="85"/>
      <c r="G14" s="85"/>
      <c r="H14" s="84"/>
      <c r="I14" s="83"/>
      <c r="J14" s="83"/>
      <c r="K14" s="83"/>
      <c r="L14" s="83"/>
      <c r="M14" s="93"/>
      <c r="N14" s="321"/>
      <c r="O14" s="380"/>
      <c r="P14" s="285"/>
      <c r="Q14" s="112"/>
      <c r="S14" s="170" t="s">
        <v>31</v>
      </c>
      <c r="T14" s="169">
        <v>292.34399999999999</v>
      </c>
      <c r="U14" s="100">
        <f>(T14/200)*100</f>
        <v>146.172</v>
      </c>
      <c r="X14" s="413"/>
      <c r="Y14" s="413"/>
      <c r="Z14" s="413"/>
      <c r="AA14" s="413"/>
    </row>
    <row r="15" spans="1:27" ht="14.25" customHeight="1" thickBot="1">
      <c r="A15" s="423" t="s">
        <v>49</v>
      </c>
      <c r="B15" s="87" t="s">
        <v>434</v>
      </c>
      <c r="C15" s="86" t="s">
        <v>47</v>
      </c>
      <c r="D15" s="85">
        <v>341.36500000000001</v>
      </c>
      <c r="E15" s="85">
        <v>600</v>
      </c>
      <c r="F15" s="85">
        <v>414.50749999999999</v>
      </c>
      <c r="G15" s="85">
        <v>415</v>
      </c>
      <c r="H15" s="84">
        <f t="shared" ref="H15:H24" si="4">E15-F15</f>
        <v>185.49250000000001</v>
      </c>
      <c r="I15" s="83" t="s">
        <v>433</v>
      </c>
      <c r="J15" s="83">
        <v>527.53499999999997</v>
      </c>
      <c r="K15" s="83">
        <v>600</v>
      </c>
      <c r="L15" s="83">
        <f t="shared" ref="L15:L24" si="5">F15</f>
        <v>414.50749999999999</v>
      </c>
      <c r="M15" s="83">
        <v>415</v>
      </c>
      <c r="N15" s="321">
        <f t="shared" si="3"/>
        <v>0</v>
      </c>
      <c r="O15" s="380">
        <f t="shared" ref="O15:O24" si="6">K15-L15</f>
        <v>185.49250000000001</v>
      </c>
      <c r="P15" s="291"/>
      <c r="Q15" s="126"/>
      <c r="S15" s="170" t="s">
        <v>18</v>
      </c>
      <c r="T15" s="169">
        <v>10.860799999999999</v>
      </c>
      <c r="U15" s="100">
        <f>(T15/1400)*100</f>
        <v>0.77577142857142856</v>
      </c>
      <c r="X15" s="413"/>
      <c r="Y15" s="413"/>
      <c r="Z15" s="413"/>
      <c r="AA15" s="413"/>
    </row>
    <row r="16" spans="1:27" ht="14.25" customHeight="1" thickBot="1">
      <c r="A16" s="425"/>
      <c r="B16" s="97" t="s">
        <v>9</v>
      </c>
      <c r="C16" s="96" t="s">
        <v>432</v>
      </c>
      <c r="D16" s="110">
        <v>72.555000000000007</v>
      </c>
      <c r="E16" s="110">
        <v>300</v>
      </c>
      <c r="F16" s="110">
        <v>249.06020000000001</v>
      </c>
      <c r="G16" s="110">
        <v>249</v>
      </c>
      <c r="H16" s="109">
        <f t="shared" si="4"/>
        <v>50.939799999999991</v>
      </c>
      <c r="I16" s="108" t="s">
        <v>431</v>
      </c>
      <c r="J16" s="108">
        <v>258.625</v>
      </c>
      <c r="K16" s="108">
        <v>250</v>
      </c>
      <c r="L16" s="108">
        <f t="shared" si="5"/>
        <v>249.06020000000001</v>
      </c>
      <c r="M16" s="93">
        <v>244</v>
      </c>
      <c r="N16" s="321">
        <f t="shared" si="3"/>
        <v>2.0080321285140563</v>
      </c>
      <c r="O16" s="383">
        <f t="shared" si="6"/>
        <v>0.93979999999999109</v>
      </c>
      <c r="P16" s="292" t="s">
        <v>6</v>
      </c>
      <c r="Q16" s="147">
        <v>33.470500000000001</v>
      </c>
      <c r="S16" s="170" t="s">
        <v>19</v>
      </c>
      <c r="T16" s="169">
        <v>48.941000000000003</v>
      </c>
      <c r="U16" s="100">
        <f>(T16/1000)*100</f>
        <v>4.8941000000000008</v>
      </c>
      <c r="X16" s="413"/>
      <c r="Y16" s="413"/>
      <c r="Z16" s="413"/>
      <c r="AA16" s="413"/>
    </row>
    <row r="17" spans="1:30" ht="14.25" customHeight="1" thickBot="1">
      <c r="A17" s="425"/>
      <c r="B17" s="97" t="s">
        <v>10</v>
      </c>
      <c r="C17" s="96" t="s">
        <v>393</v>
      </c>
      <c r="D17" s="110">
        <v>894.93</v>
      </c>
      <c r="E17" s="110">
        <v>300</v>
      </c>
      <c r="F17" s="110">
        <v>185.4342</v>
      </c>
      <c r="G17" s="110">
        <v>185</v>
      </c>
      <c r="H17" s="109">
        <f t="shared" si="4"/>
        <v>114.5658</v>
      </c>
      <c r="I17" s="108" t="s">
        <v>392</v>
      </c>
      <c r="J17" s="108">
        <v>975.03499999999997</v>
      </c>
      <c r="K17" s="108">
        <v>300</v>
      </c>
      <c r="L17" s="108">
        <f t="shared" si="5"/>
        <v>185.4342</v>
      </c>
      <c r="M17" s="93">
        <v>185</v>
      </c>
      <c r="N17" s="321">
        <f t="shared" si="3"/>
        <v>0</v>
      </c>
      <c r="O17" s="383">
        <f t="shared" si="6"/>
        <v>114.5658</v>
      </c>
      <c r="P17" s="292" t="s">
        <v>403</v>
      </c>
      <c r="Q17" s="147">
        <v>48.984999999999999</v>
      </c>
      <c r="S17" s="170" t="s">
        <v>28</v>
      </c>
      <c r="T17" s="169">
        <v>263.33620000000002</v>
      </c>
      <c r="U17" s="100">
        <f>(T17/150)*100</f>
        <v>175.55746666666667</v>
      </c>
      <c r="X17" s="413"/>
      <c r="Y17" s="413"/>
      <c r="Z17" s="413"/>
      <c r="AA17" s="413"/>
    </row>
    <row r="18" spans="1:30" ht="14.25" customHeight="1" thickBot="1">
      <c r="A18" s="425"/>
      <c r="B18" s="97" t="s">
        <v>11</v>
      </c>
      <c r="C18" s="96" t="s">
        <v>385</v>
      </c>
      <c r="D18" s="110">
        <v>839.23</v>
      </c>
      <c r="E18" s="110">
        <v>300</v>
      </c>
      <c r="F18" s="110">
        <v>213.84829999999999</v>
      </c>
      <c r="G18" s="110">
        <v>214</v>
      </c>
      <c r="H18" s="109">
        <f t="shared" si="4"/>
        <v>86.151700000000005</v>
      </c>
      <c r="I18" s="108" t="s">
        <v>430</v>
      </c>
      <c r="J18" s="108">
        <v>1025.3</v>
      </c>
      <c r="K18" s="108">
        <v>300</v>
      </c>
      <c r="L18" s="108">
        <f t="shared" si="5"/>
        <v>213.84829999999999</v>
      </c>
      <c r="M18" s="93">
        <v>214</v>
      </c>
      <c r="N18" s="321">
        <f t="shared" si="3"/>
        <v>0</v>
      </c>
      <c r="O18" s="383">
        <f t="shared" si="6"/>
        <v>86.151700000000005</v>
      </c>
      <c r="P18" s="293"/>
      <c r="Q18" s="147"/>
      <c r="S18" s="170" t="s">
        <v>29</v>
      </c>
      <c r="T18" s="169">
        <v>259.89800000000002</v>
      </c>
      <c r="U18" s="100">
        <f>(T18/150)*100</f>
        <v>173.26533333333336</v>
      </c>
      <c r="X18" s="413"/>
      <c r="Y18" s="413"/>
      <c r="Z18" s="413"/>
      <c r="AA18" s="413"/>
    </row>
    <row r="19" spans="1:30" ht="14.25" customHeight="1" thickBot="1">
      <c r="A19" s="425"/>
      <c r="B19" s="97" t="s">
        <v>12</v>
      </c>
      <c r="C19" s="96" t="s">
        <v>52</v>
      </c>
      <c r="D19" s="110">
        <v>428.91</v>
      </c>
      <c r="E19" s="110">
        <v>400</v>
      </c>
      <c r="F19" s="110">
        <v>320.7817</v>
      </c>
      <c r="G19" s="110">
        <v>321</v>
      </c>
      <c r="H19" s="109">
        <f t="shared" si="4"/>
        <v>79.218299999999999</v>
      </c>
      <c r="I19" s="108" t="s">
        <v>429</v>
      </c>
      <c r="J19" s="108">
        <v>440.09</v>
      </c>
      <c r="K19" s="108">
        <v>400</v>
      </c>
      <c r="L19" s="108">
        <f t="shared" si="5"/>
        <v>320.7817</v>
      </c>
      <c r="M19" s="93">
        <v>321</v>
      </c>
      <c r="N19" s="321">
        <f t="shared" si="3"/>
        <v>0</v>
      </c>
      <c r="O19" s="383">
        <f t="shared" si="6"/>
        <v>79.218299999999999</v>
      </c>
      <c r="P19" s="293"/>
      <c r="Q19" s="147"/>
      <c r="S19" s="170" t="s">
        <v>30</v>
      </c>
      <c r="T19" s="169">
        <v>225.21619999999999</v>
      </c>
      <c r="U19" s="100">
        <f>(T19/200)*100</f>
        <v>112.60809999999999</v>
      </c>
      <c r="X19" s="413"/>
      <c r="Y19" s="413"/>
      <c r="Z19" s="413"/>
      <c r="AA19" s="413"/>
    </row>
    <row r="20" spans="1:30" ht="14.25" customHeight="1" thickBot="1">
      <c r="A20" s="425"/>
      <c r="B20" s="97" t="s">
        <v>428</v>
      </c>
      <c r="C20" s="96" t="s">
        <v>420</v>
      </c>
      <c r="D20" s="95">
        <v>530.30999999999995</v>
      </c>
      <c r="E20" s="95">
        <v>200</v>
      </c>
      <c r="F20" s="95">
        <v>22.35</v>
      </c>
      <c r="G20" s="95">
        <v>22</v>
      </c>
      <c r="H20" s="94">
        <f t="shared" si="4"/>
        <v>177.65</v>
      </c>
      <c r="I20" s="93" t="s">
        <v>427</v>
      </c>
      <c r="J20" s="93">
        <v>541.49</v>
      </c>
      <c r="K20" s="93">
        <v>150</v>
      </c>
      <c r="L20" s="93">
        <f t="shared" si="5"/>
        <v>22.35</v>
      </c>
      <c r="M20" s="72">
        <v>22</v>
      </c>
      <c r="N20" s="321">
        <f t="shared" si="3"/>
        <v>0</v>
      </c>
      <c r="O20" s="379">
        <f t="shared" si="6"/>
        <v>127.65</v>
      </c>
      <c r="P20" s="294"/>
      <c r="Q20" s="120"/>
      <c r="S20" s="168" t="s">
        <v>426</v>
      </c>
      <c r="T20" s="167">
        <f>SUM(T4:T19)</f>
        <v>3730.6034</v>
      </c>
      <c r="U20" s="166"/>
      <c r="X20" s="18"/>
      <c r="Y20" s="413"/>
      <c r="Z20" s="18"/>
      <c r="AA20" s="18"/>
    </row>
    <row r="21" spans="1:30" ht="14.25" customHeight="1" thickBot="1">
      <c r="A21" s="423" t="s">
        <v>422</v>
      </c>
      <c r="B21" s="87" t="s">
        <v>7</v>
      </c>
      <c r="C21" s="86" t="s">
        <v>48</v>
      </c>
      <c r="D21" s="85">
        <v>457.755</v>
      </c>
      <c r="E21" s="85">
        <v>400</v>
      </c>
      <c r="F21" s="85">
        <v>200.1122</v>
      </c>
      <c r="G21" s="85">
        <v>200</v>
      </c>
      <c r="H21" s="84">
        <f t="shared" si="4"/>
        <v>199.8878</v>
      </c>
      <c r="I21" s="83" t="s">
        <v>425</v>
      </c>
      <c r="J21" s="83">
        <v>733.18499999999995</v>
      </c>
      <c r="K21" s="83">
        <v>300</v>
      </c>
      <c r="L21" s="83">
        <f t="shared" si="5"/>
        <v>200.1122</v>
      </c>
      <c r="M21" s="93">
        <v>200</v>
      </c>
      <c r="N21" s="321">
        <f t="shared" si="3"/>
        <v>0</v>
      </c>
      <c r="O21" s="384">
        <f t="shared" si="6"/>
        <v>99.887799999999999</v>
      </c>
      <c r="P21" s="435" t="s">
        <v>352</v>
      </c>
      <c r="Q21" s="436"/>
      <c r="S21" s="165" t="s">
        <v>368</v>
      </c>
      <c r="T21" s="164">
        <f>(T20/6150)*100</f>
        <v>60.660217886178856</v>
      </c>
      <c r="U21" s="20"/>
      <c r="X21" s="18"/>
      <c r="Y21" s="413"/>
      <c r="Z21" s="413"/>
      <c r="AA21" s="413"/>
    </row>
    <row r="22" spans="1:30" ht="14.25" customHeight="1" thickBot="1">
      <c r="A22" s="425"/>
      <c r="B22" s="97" t="s">
        <v>424</v>
      </c>
      <c r="C22" s="96" t="s">
        <v>74</v>
      </c>
      <c r="D22" s="110">
        <v>632.29</v>
      </c>
      <c r="E22" s="110">
        <v>600</v>
      </c>
      <c r="F22" s="110">
        <v>416.14780000000002</v>
      </c>
      <c r="G22" s="110">
        <v>417</v>
      </c>
      <c r="H22" s="109">
        <f t="shared" si="4"/>
        <v>183.85219999999998</v>
      </c>
      <c r="I22" s="108" t="s">
        <v>362</v>
      </c>
      <c r="J22" s="108">
        <v>692.19500000000005</v>
      </c>
      <c r="K22" s="108">
        <v>600</v>
      </c>
      <c r="L22" s="108">
        <f t="shared" si="5"/>
        <v>416.14780000000002</v>
      </c>
      <c r="M22" s="93">
        <v>417</v>
      </c>
      <c r="N22" s="321">
        <f t="shared" si="3"/>
        <v>0</v>
      </c>
      <c r="O22" s="383">
        <f t="shared" si="6"/>
        <v>183.85219999999998</v>
      </c>
      <c r="P22" s="445"/>
      <c r="Q22" s="446"/>
      <c r="X22" s="413"/>
      <c r="Y22" s="413"/>
      <c r="Z22" s="413"/>
      <c r="AA22" s="413"/>
    </row>
    <row r="23" spans="1:30" ht="14.25" customHeight="1" thickBot="1">
      <c r="A23" s="425"/>
      <c r="B23" s="97" t="s">
        <v>423</v>
      </c>
      <c r="C23" s="96" t="s">
        <v>422</v>
      </c>
      <c r="D23" s="110">
        <v>370.31</v>
      </c>
      <c r="E23" s="110">
        <v>200</v>
      </c>
      <c r="F23" s="110">
        <v>24.103000000000002</v>
      </c>
      <c r="G23" s="110">
        <v>24</v>
      </c>
      <c r="H23" s="109">
        <f t="shared" si="4"/>
        <v>175.89699999999999</v>
      </c>
      <c r="I23" s="108" t="s">
        <v>421</v>
      </c>
      <c r="J23" s="108">
        <v>820.63</v>
      </c>
      <c r="K23" s="108">
        <v>150</v>
      </c>
      <c r="L23" s="108">
        <f t="shared" si="5"/>
        <v>24.103000000000002</v>
      </c>
      <c r="M23" s="93">
        <v>24</v>
      </c>
      <c r="N23" s="321">
        <f t="shared" si="3"/>
        <v>0</v>
      </c>
      <c r="O23" s="383">
        <f t="shared" si="6"/>
        <v>125.89699999999999</v>
      </c>
      <c r="P23" s="445"/>
      <c r="Q23" s="446"/>
      <c r="S23" s="20"/>
      <c r="T23" s="58"/>
    </row>
    <row r="24" spans="1:30" ht="14.25" customHeight="1" thickBot="1">
      <c r="A24" s="425"/>
      <c r="B24" s="97" t="s">
        <v>404</v>
      </c>
      <c r="C24" s="96" t="s">
        <v>420</v>
      </c>
      <c r="D24" s="95">
        <v>530.30999999999995</v>
      </c>
      <c r="E24" s="95">
        <v>200</v>
      </c>
      <c r="F24" s="95">
        <v>22.35</v>
      </c>
      <c r="G24" s="95">
        <v>22</v>
      </c>
      <c r="H24" s="94">
        <f t="shared" si="4"/>
        <v>177.65</v>
      </c>
      <c r="I24" s="93" t="s">
        <v>419</v>
      </c>
      <c r="J24" s="93">
        <v>660.63</v>
      </c>
      <c r="K24" s="93">
        <v>150</v>
      </c>
      <c r="L24" s="93">
        <f t="shared" si="5"/>
        <v>22.35</v>
      </c>
      <c r="M24" s="93">
        <v>22</v>
      </c>
      <c r="N24" s="321">
        <f t="shared" si="3"/>
        <v>0</v>
      </c>
      <c r="O24" s="379">
        <f t="shared" si="6"/>
        <v>127.65</v>
      </c>
      <c r="P24" s="437"/>
      <c r="Q24" s="438"/>
      <c r="S24" s="360" t="s">
        <v>501</v>
      </c>
      <c r="T24" s="360" t="s">
        <v>502</v>
      </c>
      <c r="U24" s="361" t="s">
        <v>500</v>
      </c>
    </row>
    <row r="25" spans="1:30" ht="15" customHeight="1" thickBot="1">
      <c r="A25" s="163" t="s">
        <v>418</v>
      </c>
      <c r="B25" s="87" t="s">
        <v>417</v>
      </c>
      <c r="C25" s="162"/>
      <c r="D25" s="85"/>
      <c r="E25" s="85"/>
      <c r="F25" s="85"/>
      <c r="G25" s="85"/>
      <c r="H25" s="84"/>
      <c r="I25" s="83"/>
      <c r="J25" s="83"/>
      <c r="K25" s="83"/>
      <c r="L25" s="83"/>
      <c r="M25" s="182"/>
      <c r="N25" s="321"/>
      <c r="O25" s="380"/>
      <c r="P25" s="285"/>
      <c r="Q25" s="112"/>
      <c r="S25" s="61" t="s">
        <v>494</v>
      </c>
      <c r="T25" s="61">
        <v>100</v>
      </c>
      <c r="U25" s="62">
        <v>15</v>
      </c>
    </row>
    <row r="26" spans="1:30" ht="13.5" thickBot="1">
      <c r="A26" s="431" t="s">
        <v>416</v>
      </c>
      <c r="B26" s="160" t="s">
        <v>14</v>
      </c>
      <c r="C26" s="86" t="s">
        <v>415</v>
      </c>
      <c r="D26" s="85">
        <v>391.72</v>
      </c>
      <c r="E26" s="84">
        <v>800</v>
      </c>
      <c r="F26" s="85">
        <v>664.51419999999996</v>
      </c>
      <c r="G26" s="85">
        <v>664</v>
      </c>
      <c r="H26" s="84">
        <f t="shared" ref="H26:H56" si="7">E26-F26</f>
        <v>135.48580000000004</v>
      </c>
      <c r="I26" s="83" t="s">
        <v>414</v>
      </c>
      <c r="J26" s="83">
        <v>799.22</v>
      </c>
      <c r="K26" s="83">
        <v>600</v>
      </c>
      <c r="L26" s="83">
        <f t="shared" ref="L26:L56" si="8">F26</f>
        <v>664.51419999999996</v>
      </c>
      <c r="M26" s="93">
        <v>585</v>
      </c>
      <c r="N26" s="321">
        <f t="shared" si="3"/>
        <v>11.897590361445783</v>
      </c>
      <c r="O26" s="385">
        <f t="shared" ref="O26:O56" si="9">K26-L26</f>
        <v>-64.51419999999996</v>
      </c>
      <c r="P26" s="288" t="s">
        <v>2</v>
      </c>
      <c r="Q26" s="126">
        <v>35.646099999999997</v>
      </c>
      <c r="S26" s="358" t="s">
        <v>495</v>
      </c>
      <c r="T26" s="358">
        <v>150</v>
      </c>
      <c r="U26" s="60">
        <v>16.3689</v>
      </c>
      <c r="V26" s="339"/>
    </row>
    <row r="27" spans="1:30" ht="14.25" customHeight="1" thickBot="1">
      <c r="A27" s="432"/>
      <c r="B27" s="76" t="s">
        <v>361</v>
      </c>
      <c r="C27" s="75" t="s">
        <v>55</v>
      </c>
      <c r="D27" s="157">
        <v>566.26</v>
      </c>
      <c r="E27" s="157">
        <v>600</v>
      </c>
      <c r="F27" s="157">
        <v>424.66829999999999</v>
      </c>
      <c r="G27" s="157">
        <v>425</v>
      </c>
      <c r="H27" s="156">
        <f t="shared" si="7"/>
        <v>175.33170000000001</v>
      </c>
      <c r="I27" s="155" t="s">
        <v>413</v>
      </c>
      <c r="J27" s="155">
        <v>973.76</v>
      </c>
      <c r="K27" s="155">
        <v>600</v>
      </c>
      <c r="L27" s="155">
        <f t="shared" si="8"/>
        <v>424.66829999999999</v>
      </c>
      <c r="M27" s="93">
        <v>425</v>
      </c>
      <c r="N27" s="321">
        <f t="shared" si="3"/>
        <v>0</v>
      </c>
      <c r="O27" s="386">
        <f t="shared" si="9"/>
        <v>175.33170000000001</v>
      </c>
      <c r="P27" s="295" t="s">
        <v>12</v>
      </c>
      <c r="Q27" s="154">
        <v>24.4741</v>
      </c>
      <c r="S27" s="358" t="s">
        <v>498</v>
      </c>
      <c r="T27" s="358">
        <v>200</v>
      </c>
      <c r="U27" s="60">
        <v>16.746700000000001</v>
      </c>
      <c r="V27" s="339"/>
    </row>
    <row r="28" spans="1:30" ht="14.25" customHeight="1" thickBot="1">
      <c r="A28" s="425" t="s">
        <v>412</v>
      </c>
      <c r="B28" s="63" t="s">
        <v>6</v>
      </c>
      <c r="C28" s="117" t="s">
        <v>47</v>
      </c>
      <c r="D28" s="95">
        <v>341.46499999999997</v>
      </c>
      <c r="E28" s="94">
        <v>600</v>
      </c>
      <c r="F28" s="95">
        <v>414.50749999999999</v>
      </c>
      <c r="G28" s="95">
        <v>415</v>
      </c>
      <c r="H28" s="94">
        <f t="shared" si="7"/>
        <v>185.49250000000001</v>
      </c>
      <c r="I28" s="93" t="s">
        <v>411</v>
      </c>
      <c r="J28" s="93">
        <v>849.47500000000002</v>
      </c>
      <c r="K28" s="93">
        <v>450</v>
      </c>
      <c r="L28" s="93">
        <f t="shared" si="8"/>
        <v>414.50749999999999</v>
      </c>
      <c r="M28" s="83">
        <v>415</v>
      </c>
      <c r="N28" s="321">
        <f t="shared" si="3"/>
        <v>0</v>
      </c>
      <c r="O28" s="387">
        <f t="shared" si="9"/>
        <v>35.492500000000007</v>
      </c>
      <c r="P28" s="288" t="s">
        <v>410</v>
      </c>
      <c r="Q28" s="126">
        <v>219.3</v>
      </c>
      <c r="S28" s="358" t="s">
        <v>496</v>
      </c>
      <c r="T28" s="358">
        <v>250</v>
      </c>
      <c r="U28" s="60">
        <v>16.886600000000001</v>
      </c>
      <c r="V28" s="339"/>
    </row>
    <row r="29" spans="1:30" ht="14.25" customHeight="1" thickBot="1">
      <c r="A29" s="425"/>
      <c r="B29" s="63" t="s">
        <v>410</v>
      </c>
      <c r="C29" s="117" t="s">
        <v>393</v>
      </c>
      <c r="D29" s="95">
        <v>894.93</v>
      </c>
      <c r="E29" s="94">
        <v>300</v>
      </c>
      <c r="F29" s="95">
        <v>185.4342</v>
      </c>
      <c r="G29" s="95">
        <v>185</v>
      </c>
      <c r="H29" s="94">
        <f t="shared" si="7"/>
        <v>114.5658</v>
      </c>
      <c r="I29" s="93" t="s">
        <v>392</v>
      </c>
      <c r="J29" s="93">
        <v>975.03499999999997</v>
      </c>
      <c r="K29" s="93">
        <v>300</v>
      </c>
      <c r="L29" s="93">
        <f t="shared" si="8"/>
        <v>185.4342</v>
      </c>
      <c r="M29" s="93">
        <v>185</v>
      </c>
      <c r="N29" s="321">
        <f t="shared" si="3"/>
        <v>0</v>
      </c>
      <c r="O29" s="379">
        <f t="shared" si="9"/>
        <v>114.5658</v>
      </c>
      <c r="P29" s="293" t="s">
        <v>409</v>
      </c>
      <c r="Q29" s="147">
        <v>138.52199999999999</v>
      </c>
      <c r="S29" s="359" t="s">
        <v>497</v>
      </c>
      <c r="T29" s="359">
        <v>400</v>
      </c>
      <c r="U29" s="341">
        <v>17</v>
      </c>
      <c r="V29" s="339"/>
    </row>
    <row r="30" spans="1:30" ht="14.25" customHeight="1" thickBot="1">
      <c r="A30" s="425"/>
      <c r="B30" s="97" t="s">
        <v>408</v>
      </c>
      <c r="C30" s="96" t="s">
        <v>385</v>
      </c>
      <c r="D30" s="110">
        <v>839.23</v>
      </c>
      <c r="E30" s="110">
        <v>300</v>
      </c>
      <c r="F30" s="110">
        <v>213.84829999999999</v>
      </c>
      <c r="G30" s="110">
        <v>214</v>
      </c>
      <c r="H30" s="109">
        <f t="shared" si="7"/>
        <v>86.151700000000005</v>
      </c>
      <c r="I30" s="108" t="s">
        <v>407</v>
      </c>
      <c r="J30" s="108">
        <v>1347.24</v>
      </c>
      <c r="K30" s="108">
        <v>200</v>
      </c>
      <c r="L30" s="108">
        <f t="shared" si="8"/>
        <v>213.84829999999999</v>
      </c>
      <c r="M30" s="93">
        <v>195</v>
      </c>
      <c r="N30" s="321">
        <f t="shared" si="3"/>
        <v>8.8785046728971952</v>
      </c>
      <c r="O30" s="381">
        <f t="shared" si="9"/>
        <v>-13.848299999999995</v>
      </c>
      <c r="P30" s="289" t="s">
        <v>391</v>
      </c>
      <c r="Q30" s="151">
        <v>530.12</v>
      </c>
      <c r="S30" s="339"/>
      <c r="T30" s="339"/>
      <c r="U30" s="339"/>
      <c r="V30" s="339"/>
      <c r="Z30" s="414"/>
      <c r="AA30" s="414"/>
      <c r="AB30" s="414"/>
      <c r="AC30" s="413"/>
    </row>
    <row r="31" spans="1:30" ht="14.25" customHeight="1" thickBot="1">
      <c r="A31" s="425"/>
      <c r="B31" s="97" t="s">
        <v>406</v>
      </c>
      <c r="C31" s="96" t="s">
        <v>52</v>
      </c>
      <c r="D31" s="95">
        <v>428.91</v>
      </c>
      <c r="E31" s="94">
        <v>400</v>
      </c>
      <c r="F31" s="95">
        <v>320.7817</v>
      </c>
      <c r="G31" s="95">
        <v>321</v>
      </c>
      <c r="H31" s="94">
        <f t="shared" si="7"/>
        <v>79.218299999999999</v>
      </c>
      <c r="I31" s="93" t="s">
        <v>405</v>
      </c>
      <c r="J31" s="93">
        <v>762.03</v>
      </c>
      <c r="K31" s="93">
        <v>300</v>
      </c>
      <c r="L31" s="93">
        <f t="shared" si="8"/>
        <v>320.7817</v>
      </c>
      <c r="M31" s="93">
        <v>292</v>
      </c>
      <c r="N31" s="321">
        <f t="shared" si="3"/>
        <v>9.0342679127725845</v>
      </c>
      <c r="O31" s="388">
        <f t="shared" si="9"/>
        <v>-20.781700000000001</v>
      </c>
      <c r="P31" s="293" t="s">
        <v>404</v>
      </c>
      <c r="Q31" s="147">
        <v>96.869</v>
      </c>
      <c r="S31" s="339"/>
      <c r="T31" s="339"/>
      <c r="U31" s="339"/>
      <c r="V31" s="339"/>
      <c r="Z31" s="343"/>
      <c r="AA31" s="414"/>
      <c r="AB31" s="414"/>
      <c r="AC31" s="414"/>
      <c r="AD31" s="343"/>
    </row>
    <row r="32" spans="1:30" ht="14.25" customHeight="1" thickBot="1">
      <c r="A32" s="425"/>
      <c r="B32" s="97" t="s">
        <v>403</v>
      </c>
      <c r="C32" s="96" t="s">
        <v>56</v>
      </c>
      <c r="D32" s="95">
        <v>268.91000000000003</v>
      </c>
      <c r="E32" s="95">
        <v>500</v>
      </c>
      <c r="F32" s="95">
        <v>277.57420000000002</v>
      </c>
      <c r="G32" s="95">
        <v>278</v>
      </c>
      <c r="H32" s="94">
        <f t="shared" si="7"/>
        <v>222.42579999999998</v>
      </c>
      <c r="I32" s="93" t="s">
        <v>402</v>
      </c>
      <c r="J32" s="93">
        <v>922.03</v>
      </c>
      <c r="K32" s="93">
        <v>300</v>
      </c>
      <c r="L32" s="108">
        <f t="shared" si="8"/>
        <v>277.57420000000002</v>
      </c>
      <c r="M32" s="72">
        <v>278</v>
      </c>
      <c r="N32" s="321">
        <f t="shared" si="3"/>
        <v>0</v>
      </c>
      <c r="O32" s="387">
        <f t="shared" si="9"/>
        <v>22.425799999999981</v>
      </c>
      <c r="P32" s="290" t="s">
        <v>401</v>
      </c>
      <c r="Q32" s="120">
        <v>52.771999999999998</v>
      </c>
      <c r="S32" s="339"/>
      <c r="T32" s="339"/>
      <c r="U32" s="339"/>
      <c r="V32" s="339"/>
      <c r="Z32" s="347"/>
      <c r="AA32" s="347"/>
      <c r="AB32" s="347"/>
      <c r="AC32" s="413"/>
      <c r="AD32" s="339"/>
    </row>
    <row r="33" spans="1:30" ht="13.5" thickBot="1">
      <c r="A33" s="423" t="s">
        <v>389</v>
      </c>
      <c r="B33" s="87" t="s">
        <v>400</v>
      </c>
      <c r="C33" s="86" t="s">
        <v>399</v>
      </c>
      <c r="D33" s="85">
        <v>774.56</v>
      </c>
      <c r="E33" s="85">
        <v>750</v>
      </c>
      <c r="F33" s="85">
        <v>593.39</v>
      </c>
      <c r="G33" s="85">
        <v>594</v>
      </c>
      <c r="H33" s="84">
        <f t="shared" si="7"/>
        <v>156.61000000000001</v>
      </c>
      <c r="I33" s="83" t="s">
        <v>398</v>
      </c>
      <c r="J33" s="83">
        <v>778.62</v>
      </c>
      <c r="K33" s="83">
        <v>750</v>
      </c>
      <c r="L33" s="83">
        <f t="shared" si="8"/>
        <v>593.39</v>
      </c>
      <c r="M33" s="93">
        <v>594</v>
      </c>
      <c r="N33" s="321">
        <f t="shared" si="3"/>
        <v>0</v>
      </c>
      <c r="O33" s="380">
        <f t="shared" si="9"/>
        <v>156.61000000000001</v>
      </c>
      <c r="P33" s="447"/>
      <c r="Q33" s="449"/>
      <c r="S33" s="342"/>
      <c r="T33" s="18"/>
      <c r="U33" s="339"/>
      <c r="V33" s="339"/>
      <c r="Z33" s="347"/>
      <c r="AA33" s="347"/>
      <c r="AB33" s="347"/>
      <c r="AC33" s="413"/>
      <c r="AD33" s="340"/>
    </row>
    <row r="34" spans="1:30" ht="14.25" customHeight="1" thickBot="1">
      <c r="A34" s="425"/>
      <c r="B34" s="97" t="s">
        <v>394</v>
      </c>
      <c r="C34" s="96" t="s">
        <v>393</v>
      </c>
      <c r="D34" s="110">
        <v>894.93</v>
      </c>
      <c r="E34" s="109">
        <v>300</v>
      </c>
      <c r="F34" s="110">
        <v>185.4342</v>
      </c>
      <c r="G34" s="110">
        <v>185</v>
      </c>
      <c r="H34" s="109">
        <f t="shared" si="7"/>
        <v>114.5658</v>
      </c>
      <c r="I34" s="108" t="s">
        <v>392</v>
      </c>
      <c r="J34" s="108">
        <v>975.03499999999997</v>
      </c>
      <c r="K34" s="108">
        <v>300</v>
      </c>
      <c r="L34" s="108">
        <f t="shared" si="8"/>
        <v>185.4342</v>
      </c>
      <c r="M34" s="93">
        <v>185</v>
      </c>
      <c r="N34" s="321">
        <f t="shared" si="3"/>
        <v>0</v>
      </c>
      <c r="O34" s="383">
        <f t="shared" si="9"/>
        <v>114.5658</v>
      </c>
      <c r="P34" s="448"/>
      <c r="Q34" s="450"/>
      <c r="S34" s="339"/>
      <c r="T34" s="339"/>
      <c r="U34" s="339"/>
      <c r="V34" s="339"/>
      <c r="Z34" s="347"/>
      <c r="AA34" s="347"/>
      <c r="AB34" s="347"/>
      <c r="AC34" s="413"/>
      <c r="AD34" s="339"/>
    </row>
    <row r="35" spans="1:30" ht="14.25" customHeight="1" thickBot="1">
      <c r="A35" s="425"/>
      <c r="B35" s="97" t="s">
        <v>390</v>
      </c>
      <c r="C35" s="96" t="s">
        <v>389</v>
      </c>
      <c r="D35" s="95">
        <v>553.46500000000003</v>
      </c>
      <c r="E35" s="94">
        <v>600</v>
      </c>
      <c r="F35" s="95">
        <v>491.47570000000002</v>
      </c>
      <c r="G35" s="95">
        <v>492</v>
      </c>
      <c r="H35" s="94">
        <f t="shared" si="7"/>
        <v>108.52429999999998</v>
      </c>
      <c r="I35" s="93" t="s">
        <v>388</v>
      </c>
      <c r="J35" s="93">
        <v>660.12</v>
      </c>
      <c r="K35" s="93">
        <v>600</v>
      </c>
      <c r="L35" s="93">
        <f t="shared" si="8"/>
        <v>491.47570000000002</v>
      </c>
      <c r="M35" s="93">
        <v>492</v>
      </c>
      <c r="N35" s="321">
        <f t="shared" si="3"/>
        <v>0</v>
      </c>
      <c r="O35" s="382">
        <f t="shared" si="9"/>
        <v>108.52429999999998</v>
      </c>
      <c r="P35" s="448"/>
      <c r="Q35" s="450"/>
      <c r="S35" s="459" t="s">
        <v>523</v>
      </c>
      <c r="T35" s="460"/>
      <c r="U35" s="460"/>
      <c r="V35" s="460"/>
      <c r="W35" s="460"/>
      <c r="X35" s="461"/>
      <c r="Y35" s="167"/>
      <c r="Z35" s="347"/>
      <c r="AA35" s="347"/>
      <c r="AB35" s="347"/>
      <c r="AC35" s="413"/>
      <c r="AD35" s="339"/>
    </row>
    <row r="36" spans="1:30" ht="13.5" thickBot="1">
      <c r="A36" s="423" t="s">
        <v>382</v>
      </c>
      <c r="B36" s="87" t="s">
        <v>386</v>
      </c>
      <c r="C36" s="86" t="s">
        <v>385</v>
      </c>
      <c r="D36" s="85">
        <v>839.23</v>
      </c>
      <c r="E36" s="84">
        <v>300</v>
      </c>
      <c r="F36" s="85">
        <v>213.84829999999999</v>
      </c>
      <c r="G36" s="85">
        <v>214</v>
      </c>
      <c r="H36" s="84">
        <f t="shared" si="7"/>
        <v>86.151700000000005</v>
      </c>
      <c r="I36" s="83" t="s">
        <v>384</v>
      </c>
      <c r="J36" s="83">
        <v>844.89</v>
      </c>
      <c r="K36" s="83">
        <v>300</v>
      </c>
      <c r="L36" s="83">
        <f t="shared" si="8"/>
        <v>213.84829999999999</v>
      </c>
      <c r="M36" s="83">
        <v>214</v>
      </c>
      <c r="N36" s="321">
        <f t="shared" si="3"/>
        <v>0</v>
      </c>
      <c r="O36" s="380">
        <f t="shared" si="9"/>
        <v>86.151700000000005</v>
      </c>
      <c r="P36" s="447"/>
      <c r="Q36" s="449"/>
      <c r="S36" s="362" t="s">
        <v>492</v>
      </c>
      <c r="T36" s="344" t="s">
        <v>494</v>
      </c>
      <c r="U36" s="344" t="s">
        <v>495</v>
      </c>
      <c r="V36" s="344" t="s">
        <v>498</v>
      </c>
      <c r="W36" s="345" t="s">
        <v>496</v>
      </c>
      <c r="X36" s="346" t="s">
        <v>497</v>
      </c>
      <c r="Y36" s="354" t="s">
        <v>426</v>
      </c>
      <c r="Z36" s="347"/>
      <c r="AA36" s="347"/>
      <c r="AB36" s="347"/>
      <c r="AC36" s="413"/>
      <c r="AD36" s="339"/>
    </row>
    <row r="37" spans="1:30" ht="14.25" customHeight="1" thickBot="1">
      <c r="A37" s="425"/>
      <c r="B37" s="97" t="s">
        <v>383</v>
      </c>
      <c r="C37" s="96" t="s">
        <v>382</v>
      </c>
      <c r="D37" s="95">
        <v>497.76499999999999</v>
      </c>
      <c r="E37" s="95">
        <v>1400</v>
      </c>
      <c r="F37" s="95">
        <v>1151.328</v>
      </c>
      <c r="G37" s="95">
        <v>1151</v>
      </c>
      <c r="H37" s="94">
        <f t="shared" si="7"/>
        <v>248.67200000000003</v>
      </c>
      <c r="I37" s="93" t="s">
        <v>381</v>
      </c>
      <c r="J37" s="93">
        <v>503.42500000000001</v>
      </c>
      <c r="K37" s="93">
        <v>1400</v>
      </c>
      <c r="L37" s="93">
        <f t="shared" si="8"/>
        <v>1151.328</v>
      </c>
      <c r="M37" s="93">
        <v>1151</v>
      </c>
      <c r="N37" s="321">
        <f t="shared" si="3"/>
        <v>0</v>
      </c>
      <c r="O37" s="379">
        <f t="shared" si="9"/>
        <v>248.67200000000003</v>
      </c>
      <c r="P37" s="451"/>
      <c r="Q37" s="452"/>
      <c r="S37" s="60" t="s">
        <v>84</v>
      </c>
      <c r="T37" s="347">
        <v>1</v>
      </c>
      <c r="U37" s="347">
        <v>0</v>
      </c>
      <c r="V37" s="350">
        <v>0</v>
      </c>
      <c r="W37" s="350">
        <v>0</v>
      </c>
      <c r="X37" s="347">
        <v>0</v>
      </c>
      <c r="Y37" s="356">
        <f>SUM(T37:X37)</f>
        <v>1</v>
      </c>
      <c r="Z37" s="347"/>
      <c r="AA37" s="347"/>
      <c r="AB37" s="347"/>
      <c r="AC37" s="413"/>
      <c r="AD37" s="339"/>
    </row>
    <row r="38" spans="1:30" ht="13.5" thickBot="1">
      <c r="A38" s="115" t="s">
        <v>379</v>
      </c>
      <c r="B38" s="87" t="s">
        <v>380</v>
      </c>
      <c r="C38" s="86" t="s">
        <v>379</v>
      </c>
      <c r="D38" s="85">
        <v>285.27999999999997</v>
      </c>
      <c r="E38" s="85">
        <v>1000</v>
      </c>
      <c r="F38" s="85">
        <v>779.52329999999995</v>
      </c>
      <c r="G38" s="85">
        <v>780</v>
      </c>
      <c r="H38" s="84">
        <f t="shared" si="7"/>
        <v>220.47670000000005</v>
      </c>
      <c r="I38" s="83" t="s">
        <v>378</v>
      </c>
      <c r="J38" s="83">
        <v>539.80499999999995</v>
      </c>
      <c r="K38" s="83">
        <v>600</v>
      </c>
      <c r="L38" s="83">
        <f t="shared" si="8"/>
        <v>779.52329999999995</v>
      </c>
      <c r="M38" s="72">
        <v>585</v>
      </c>
      <c r="N38" s="321">
        <f t="shared" si="3"/>
        <v>25</v>
      </c>
      <c r="O38" s="385">
        <f t="shared" si="9"/>
        <v>-179.52329999999995</v>
      </c>
      <c r="P38" s="293" t="s">
        <v>377</v>
      </c>
      <c r="Q38" s="132" t="s">
        <v>376</v>
      </c>
      <c r="S38" s="60" t="s">
        <v>85</v>
      </c>
      <c r="T38" s="347">
        <v>1</v>
      </c>
      <c r="U38" s="347">
        <v>1</v>
      </c>
      <c r="V38" s="347">
        <v>0</v>
      </c>
      <c r="W38" s="347">
        <v>0</v>
      </c>
      <c r="X38" s="347">
        <v>0</v>
      </c>
      <c r="Y38" s="60">
        <f t="shared" ref="Y38:Y48" si="10">SUM(T38:X38)</f>
        <v>2</v>
      </c>
      <c r="Z38" s="348"/>
      <c r="AA38" s="347"/>
      <c r="AB38" s="347"/>
      <c r="AC38" s="413"/>
      <c r="AD38" s="18"/>
    </row>
    <row r="39" spans="1:30" ht="13.5" thickBot="1">
      <c r="A39" s="423" t="s">
        <v>60</v>
      </c>
      <c r="B39" s="87" t="s">
        <v>373</v>
      </c>
      <c r="C39" s="86" t="s">
        <v>372</v>
      </c>
      <c r="D39" s="85">
        <v>239.47</v>
      </c>
      <c r="E39" s="84">
        <v>1250</v>
      </c>
      <c r="F39" s="85">
        <v>886.15449999999998</v>
      </c>
      <c r="G39" s="85">
        <v>887</v>
      </c>
      <c r="H39" s="84">
        <f t="shared" si="7"/>
        <v>363.84550000000002</v>
      </c>
      <c r="I39" s="83" t="s">
        <v>371</v>
      </c>
      <c r="J39" s="83">
        <v>585.61500000000001</v>
      </c>
      <c r="K39" s="83">
        <v>750</v>
      </c>
      <c r="L39" s="83">
        <f t="shared" si="8"/>
        <v>886.15449999999998</v>
      </c>
      <c r="M39" s="93">
        <v>730</v>
      </c>
      <c r="N39" s="321">
        <f t="shared" si="3"/>
        <v>17.700112739571587</v>
      </c>
      <c r="O39" s="385">
        <f t="shared" si="9"/>
        <v>-136.15449999999998</v>
      </c>
      <c r="P39" s="288" t="s">
        <v>370</v>
      </c>
      <c r="Q39" s="126" t="s">
        <v>369</v>
      </c>
      <c r="S39" s="60" t="s">
        <v>86</v>
      </c>
      <c r="T39" s="351">
        <v>1</v>
      </c>
      <c r="U39" s="347">
        <v>1</v>
      </c>
      <c r="V39" s="347">
        <v>0</v>
      </c>
      <c r="W39" s="347">
        <v>0</v>
      </c>
      <c r="X39" s="347">
        <v>0</v>
      </c>
      <c r="Y39" s="60">
        <f t="shared" si="10"/>
        <v>2</v>
      </c>
      <c r="Z39" s="347"/>
      <c r="AA39" s="347"/>
      <c r="AB39" s="347"/>
      <c r="AC39" s="413"/>
      <c r="AD39" s="18"/>
    </row>
    <row r="40" spans="1:30" ht="14.25" customHeight="1" thickBot="1">
      <c r="A40" s="424"/>
      <c r="B40" s="76" t="s">
        <v>367</v>
      </c>
      <c r="C40" s="75" t="s">
        <v>61</v>
      </c>
      <c r="D40" s="74">
        <v>381.34</v>
      </c>
      <c r="E40" s="74">
        <v>400</v>
      </c>
      <c r="F40" s="74">
        <v>233.80699999999999</v>
      </c>
      <c r="G40" s="74">
        <v>234</v>
      </c>
      <c r="H40" s="73">
        <f t="shared" si="7"/>
        <v>166.19300000000001</v>
      </c>
      <c r="I40" s="72" t="s">
        <v>329</v>
      </c>
      <c r="J40" s="72">
        <v>673.16499999999996</v>
      </c>
      <c r="K40" s="72">
        <v>300</v>
      </c>
      <c r="L40" s="72">
        <f t="shared" si="8"/>
        <v>233.80699999999999</v>
      </c>
      <c r="M40" s="93">
        <v>234</v>
      </c>
      <c r="N40" s="321">
        <f t="shared" si="3"/>
        <v>0</v>
      </c>
      <c r="O40" s="389">
        <f t="shared" si="9"/>
        <v>66.193000000000012</v>
      </c>
      <c r="P40" s="290" t="s">
        <v>366</v>
      </c>
      <c r="Q40" s="120" t="s">
        <v>365</v>
      </c>
      <c r="S40" s="60" t="s">
        <v>87</v>
      </c>
      <c r="T40" s="347">
        <v>3</v>
      </c>
      <c r="U40" s="351">
        <v>1</v>
      </c>
      <c r="V40" s="347">
        <v>1</v>
      </c>
      <c r="W40" s="347">
        <v>0</v>
      </c>
      <c r="X40" s="347">
        <v>0</v>
      </c>
      <c r="Y40" s="60">
        <f t="shared" si="10"/>
        <v>5</v>
      </c>
      <c r="Z40" s="347"/>
      <c r="AA40" s="347"/>
      <c r="AB40" s="347"/>
      <c r="AC40" s="413"/>
      <c r="AD40" s="339"/>
    </row>
    <row r="41" spans="1:30" ht="13.5" thickBot="1">
      <c r="A41" s="425" t="s">
        <v>364</v>
      </c>
      <c r="B41" s="63" t="s">
        <v>363</v>
      </c>
      <c r="C41" s="117" t="s">
        <v>74</v>
      </c>
      <c r="D41" s="95">
        <v>632.29499999999996</v>
      </c>
      <c r="E41" s="95">
        <v>600</v>
      </c>
      <c r="F41" s="95">
        <v>416.14780000000002</v>
      </c>
      <c r="G41" s="95">
        <v>416</v>
      </c>
      <c r="H41" s="94">
        <f t="shared" si="7"/>
        <v>183.85219999999998</v>
      </c>
      <c r="I41" s="93" t="s">
        <v>362</v>
      </c>
      <c r="J41" s="93">
        <v>692.19500000000005</v>
      </c>
      <c r="K41" s="93">
        <v>600</v>
      </c>
      <c r="L41" s="93">
        <f t="shared" si="8"/>
        <v>416.14780000000002</v>
      </c>
      <c r="M41" s="83">
        <v>416</v>
      </c>
      <c r="N41" s="321">
        <f t="shared" si="3"/>
        <v>0</v>
      </c>
      <c r="O41" s="379">
        <f t="shared" si="9"/>
        <v>183.85219999999998</v>
      </c>
      <c r="P41" s="435" t="s">
        <v>352</v>
      </c>
      <c r="Q41" s="436"/>
      <c r="S41" s="60" t="s">
        <v>88</v>
      </c>
      <c r="T41" s="351">
        <v>1</v>
      </c>
      <c r="U41" s="347">
        <v>2</v>
      </c>
      <c r="V41" s="347">
        <v>2</v>
      </c>
      <c r="W41" s="347">
        <v>0</v>
      </c>
      <c r="X41" s="347">
        <v>0</v>
      </c>
      <c r="Y41" s="60">
        <f t="shared" si="10"/>
        <v>5</v>
      </c>
      <c r="Z41" s="347"/>
      <c r="AA41" s="347"/>
      <c r="AB41" s="347"/>
      <c r="AC41" s="413"/>
      <c r="AD41" s="339"/>
    </row>
    <row r="42" spans="1:30" ht="14.25" customHeight="1" thickBot="1">
      <c r="A42" s="425"/>
      <c r="B42" s="97" t="s">
        <v>361</v>
      </c>
      <c r="C42" s="96" t="s">
        <v>55</v>
      </c>
      <c r="D42" s="110">
        <v>566.26</v>
      </c>
      <c r="E42" s="110">
        <v>600</v>
      </c>
      <c r="F42" s="110">
        <v>424.66829999999999</v>
      </c>
      <c r="G42" s="110">
        <v>425</v>
      </c>
      <c r="H42" s="109">
        <f t="shared" si="7"/>
        <v>175.33170000000001</v>
      </c>
      <c r="I42" s="108" t="s">
        <v>360</v>
      </c>
      <c r="J42" s="108">
        <v>1033.6600000000001</v>
      </c>
      <c r="K42" s="108">
        <v>600</v>
      </c>
      <c r="L42" s="108">
        <f t="shared" si="8"/>
        <v>424.66829999999999</v>
      </c>
      <c r="M42" s="93">
        <v>425</v>
      </c>
      <c r="N42" s="321">
        <f t="shared" si="3"/>
        <v>0</v>
      </c>
      <c r="O42" s="382">
        <f t="shared" si="9"/>
        <v>175.33170000000001</v>
      </c>
      <c r="P42" s="445"/>
      <c r="Q42" s="446"/>
      <c r="S42" s="60" t="s">
        <v>89</v>
      </c>
      <c r="T42" s="347">
        <v>0</v>
      </c>
      <c r="U42" s="347">
        <v>0</v>
      </c>
      <c r="V42" s="347">
        <v>0</v>
      </c>
      <c r="W42" s="347">
        <v>0</v>
      </c>
      <c r="X42" s="347">
        <v>0</v>
      </c>
      <c r="Y42" s="60">
        <f t="shared" si="10"/>
        <v>0</v>
      </c>
      <c r="Z42" s="347"/>
      <c r="AA42" s="347"/>
      <c r="AB42" s="347"/>
      <c r="AC42" s="413"/>
      <c r="AD42" s="339"/>
    </row>
    <row r="43" spans="1:30" ht="14.25" customHeight="1" thickBot="1">
      <c r="A43" s="425"/>
      <c r="B43" s="97" t="s">
        <v>359</v>
      </c>
      <c r="C43" s="96" t="s">
        <v>62</v>
      </c>
      <c r="D43" s="95">
        <v>174.54</v>
      </c>
      <c r="E43" s="95">
        <v>250</v>
      </c>
      <c r="F43" s="95">
        <v>80.336669999999998</v>
      </c>
      <c r="G43" s="95">
        <v>80</v>
      </c>
      <c r="H43" s="94">
        <f t="shared" si="7"/>
        <v>169.66333</v>
      </c>
      <c r="I43" s="93" t="s">
        <v>358</v>
      </c>
      <c r="J43" s="93">
        <v>811.21</v>
      </c>
      <c r="K43" s="93">
        <v>150</v>
      </c>
      <c r="L43" s="108">
        <f t="shared" si="8"/>
        <v>80.336669999999998</v>
      </c>
      <c r="M43" s="72">
        <v>80</v>
      </c>
      <c r="N43" s="321">
        <f t="shared" si="3"/>
        <v>0</v>
      </c>
      <c r="O43" s="383">
        <f t="shared" si="9"/>
        <v>69.663330000000002</v>
      </c>
      <c r="P43" s="437"/>
      <c r="Q43" s="438"/>
      <c r="S43" s="60" t="s">
        <v>90</v>
      </c>
      <c r="T43" s="348">
        <v>1</v>
      </c>
      <c r="U43" s="348">
        <v>0</v>
      </c>
      <c r="V43" s="348">
        <v>0</v>
      </c>
      <c r="W43" s="347">
        <v>0</v>
      </c>
      <c r="X43" s="347">
        <v>0</v>
      </c>
      <c r="Y43" s="60">
        <f t="shared" si="10"/>
        <v>1</v>
      </c>
      <c r="Z43" s="347"/>
      <c r="AA43" s="347"/>
      <c r="AB43" s="347"/>
      <c r="AC43" s="413"/>
      <c r="AD43" s="339"/>
    </row>
    <row r="44" spans="1:30" ht="13.5" thickBot="1">
      <c r="A44" s="115" t="s">
        <v>356</v>
      </c>
      <c r="B44" s="87" t="s">
        <v>357</v>
      </c>
      <c r="C44" s="86" t="s">
        <v>356</v>
      </c>
      <c r="D44" s="85">
        <v>517.28</v>
      </c>
      <c r="E44" s="85">
        <v>200</v>
      </c>
      <c r="F44" s="85">
        <v>67.241829999999993</v>
      </c>
      <c r="G44" s="85">
        <v>67</v>
      </c>
      <c r="H44" s="84">
        <f t="shared" si="7"/>
        <v>132.75817000000001</v>
      </c>
      <c r="I44" s="83" t="s">
        <v>355</v>
      </c>
      <c r="J44" s="83">
        <v>607.995</v>
      </c>
      <c r="K44" s="83">
        <v>150</v>
      </c>
      <c r="L44" s="83">
        <f t="shared" si="8"/>
        <v>67.241829999999993</v>
      </c>
      <c r="M44" s="93">
        <v>67</v>
      </c>
      <c r="N44" s="321">
        <f t="shared" si="3"/>
        <v>0</v>
      </c>
      <c r="O44" s="380">
        <f t="shared" si="9"/>
        <v>82.758170000000007</v>
      </c>
      <c r="P44" s="433" t="s">
        <v>352</v>
      </c>
      <c r="Q44" s="434"/>
      <c r="S44" s="60" t="s">
        <v>91</v>
      </c>
      <c r="T44" s="348">
        <v>2</v>
      </c>
      <c r="U44" s="348">
        <v>3</v>
      </c>
      <c r="V44" s="347">
        <v>1</v>
      </c>
      <c r="W44" s="347">
        <v>0</v>
      </c>
      <c r="X44" s="347">
        <v>0</v>
      </c>
      <c r="Y44" s="60">
        <f t="shared" si="10"/>
        <v>6</v>
      </c>
      <c r="Z44" s="347"/>
      <c r="AA44" s="347"/>
      <c r="AB44" s="347"/>
      <c r="AC44" s="412"/>
      <c r="AD44" s="343"/>
    </row>
    <row r="45" spans="1:30" ht="13.5" thickBot="1">
      <c r="A45" s="423" t="s">
        <v>350</v>
      </c>
      <c r="B45" s="87" t="s">
        <v>354</v>
      </c>
      <c r="C45" s="86" t="s">
        <v>343</v>
      </c>
      <c r="D45" s="85">
        <v>592.98500000000001</v>
      </c>
      <c r="E45" s="85">
        <v>300</v>
      </c>
      <c r="F45" s="85">
        <v>175.91919999999999</v>
      </c>
      <c r="G45" s="85">
        <v>176</v>
      </c>
      <c r="H45" s="84">
        <f t="shared" si="7"/>
        <v>124.08080000000001</v>
      </c>
      <c r="I45" s="83" t="s">
        <v>353</v>
      </c>
      <c r="J45" s="83">
        <v>1051.23</v>
      </c>
      <c r="K45" s="83">
        <v>300</v>
      </c>
      <c r="L45" s="83">
        <f t="shared" si="8"/>
        <v>175.91919999999999</v>
      </c>
      <c r="M45" s="83">
        <v>176</v>
      </c>
      <c r="N45" s="321">
        <f t="shared" si="3"/>
        <v>0</v>
      </c>
      <c r="O45" s="384">
        <f t="shared" si="9"/>
        <v>124.08080000000001</v>
      </c>
      <c r="P45" s="439" t="s">
        <v>352</v>
      </c>
      <c r="Q45" s="442" t="s">
        <v>352</v>
      </c>
      <c r="S45" s="60" t="s">
        <v>92</v>
      </c>
      <c r="T45" s="347">
        <v>2</v>
      </c>
      <c r="U45" s="347">
        <v>1</v>
      </c>
      <c r="V45" s="347">
        <v>0</v>
      </c>
      <c r="W45" s="347">
        <v>0</v>
      </c>
      <c r="X45" s="347">
        <v>0</v>
      </c>
      <c r="Y45" s="60">
        <f t="shared" si="10"/>
        <v>3</v>
      </c>
      <c r="Z45" s="413"/>
      <c r="AA45" s="413"/>
      <c r="AB45" s="413"/>
      <c r="AC45" s="414"/>
      <c r="AD45" s="339"/>
    </row>
    <row r="46" spans="1:30" ht="14.25" customHeight="1" thickBot="1">
      <c r="A46" s="425"/>
      <c r="B46" s="97" t="s">
        <v>351</v>
      </c>
      <c r="C46" s="96" t="s">
        <v>350</v>
      </c>
      <c r="D46" s="110">
        <v>374.84</v>
      </c>
      <c r="E46" s="110">
        <v>200</v>
      </c>
      <c r="F46" s="110">
        <v>115.1143</v>
      </c>
      <c r="G46" s="110">
        <v>115</v>
      </c>
      <c r="H46" s="109">
        <f t="shared" si="7"/>
        <v>84.8857</v>
      </c>
      <c r="I46" s="108" t="s">
        <v>349</v>
      </c>
      <c r="J46" s="108">
        <v>838.745</v>
      </c>
      <c r="K46" s="108">
        <v>150</v>
      </c>
      <c r="L46" s="108">
        <f t="shared" si="8"/>
        <v>115.1143</v>
      </c>
      <c r="M46" s="93">
        <v>115</v>
      </c>
      <c r="N46" s="321">
        <f t="shared" si="3"/>
        <v>0</v>
      </c>
      <c r="O46" s="382">
        <f t="shared" si="9"/>
        <v>34.8857</v>
      </c>
      <c r="P46" s="440"/>
      <c r="Q46" s="443"/>
      <c r="S46" s="60" t="s">
        <v>93</v>
      </c>
      <c r="T46" s="347">
        <v>0</v>
      </c>
      <c r="U46" s="351">
        <v>1</v>
      </c>
      <c r="V46" s="347">
        <v>2</v>
      </c>
      <c r="W46" s="347">
        <v>0</v>
      </c>
      <c r="X46" s="347">
        <v>0</v>
      </c>
      <c r="Y46" s="60">
        <f t="shared" si="10"/>
        <v>3</v>
      </c>
      <c r="Z46" s="413"/>
      <c r="AA46" s="413"/>
      <c r="AB46" s="413"/>
      <c r="AC46" s="414"/>
      <c r="AD46" s="340"/>
    </row>
    <row r="47" spans="1:30" ht="14.25" customHeight="1" thickBot="1">
      <c r="A47" s="425"/>
      <c r="B47" s="97" t="s">
        <v>348</v>
      </c>
      <c r="C47" s="96" t="s">
        <v>336</v>
      </c>
      <c r="D47" s="110">
        <v>675.17499999999995</v>
      </c>
      <c r="E47" s="110">
        <v>150</v>
      </c>
      <c r="F47" s="110">
        <v>87.5685</v>
      </c>
      <c r="G47" s="110">
        <v>88</v>
      </c>
      <c r="H47" s="109">
        <f t="shared" si="7"/>
        <v>62.4315</v>
      </c>
      <c r="I47" s="108" t="s">
        <v>347</v>
      </c>
      <c r="J47" s="108">
        <v>792.93499999999995</v>
      </c>
      <c r="K47" s="108">
        <v>150</v>
      </c>
      <c r="L47" s="108">
        <f t="shared" si="8"/>
        <v>87.5685</v>
      </c>
      <c r="M47" s="93">
        <v>88</v>
      </c>
      <c r="N47" s="321">
        <f t="shared" si="3"/>
        <v>0</v>
      </c>
      <c r="O47" s="383">
        <f t="shared" si="9"/>
        <v>62.4315</v>
      </c>
      <c r="P47" s="440"/>
      <c r="Q47" s="443"/>
      <c r="S47" s="60" t="s">
        <v>94</v>
      </c>
      <c r="T47" s="347">
        <v>1</v>
      </c>
      <c r="U47" s="351">
        <v>4</v>
      </c>
      <c r="V47" s="347">
        <v>1</v>
      </c>
      <c r="W47" s="347">
        <v>0</v>
      </c>
      <c r="X47" s="347">
        <v>0</v>
      </c>
      <c r="Y47" s="60">
        <f t="shared" si="10"/>
        <v>6</v>
      </c>
      <c r="Z47" s="413"/>
      <c r="AA47" s="413"/>
      <c r="AB47" s="413"/>
      <c r="AC47" s="413"/>
      <c r="AD47" s="339"/>
    </row>
    <row r="48" spans="1:30" ht="14.25" customHeight="1" thickBot="1">
      <c r="A48" s="425"/>
      <c r="B48" s="97" t="s">
        <v>340</v>
      </c>
      <c r="C48" s="96" t="s">
        <v>339</v>
      </c>
      <c r="D48" s="95">
        <v>768.38499999999999</v>
      </c>
      <c r="E48" s="95">
        <v>150</v>
      </c>
      <c r="F48" s="95">
        <v>46.164000000000001</v>
      </c>
      <c r="G48" s="95">
        <v>46</v>
      </c>
      <c r="H48" s="94">
        <f t="shared" si="7"/>
        <v>103.836</v>
      </c>
      <c r="I48" s="93" t="s">
        <v>346</v>
      </c>
      <c r="J48" s="93">
        <v>934.80499999999995</v>
      </c>
      <c r="K48" s="93">
        <v>150</v>
      </c>
      <c r="L48" s="93">
        <f t="shared" si="8"/>
        <v>46.164000000000001</v>
      </c>
      <c r="M48" s="72">
        <v>46</v>
      </c>
      <c r="N48" s="321">
        <f t="shared" si="3"/>
        <v>0</v>
      </c>
      <c r="O48" s="379">
        <f t="shared" si="9"/>
        <v>103.836</v>
      </c>
      <c r="P48" s="441"/>
      <c r="Q48" s="444"/>
      <c r="S48" s="341" t="s">
        <v>493</v>
      </c>
      <c r="T48" s="349">
        <v>0</v>
      </c>
      <c r="U48" s="349">
        <v>1</v>
      </c>
      <c r="V48" s="349">
        <v>0</v>
      </c>
      <c r="W48" s="349">
        <v>0</v>
      </c>
      <c r="X48" s="349">
        <v>0</v>
      </c>
      <c r="Y48" s="341">
        <f t="shared" si="10"/>
        <v>1</v>
      </c>
      <c r="Z48" s="413"/>
      <c r="AA48" s="413"/>
      <c r="AB48" s="413"/>
      <c r="AC48" s="413"/>
      <c r="AD48" s="339"/>
    </row>
    <row r="49" spans="1:30" ht="13.5" thickBot="1">
      <c r="A49" s="423" t="s">
        <v>345</v>
      </c>
      <c r="B49" s="87" t="s">
        <v>344</v>
      </c>
      <c r="C49" s="86" t="s">
        <v>343</v>
      </c>
      <c r="D49" s="85">
        <v>592.98500000000001</v>
      </c>
      <c r="E49" s="85">
        <v>300</v>
      </c>
      <c r="F49" s="85">
        <v>175.91919999999999</v>
      </c>
      <c r="G49" s="85">
        <v>176</v>
      </c>
      <c r="H49" s="84">
        <f t="shared" si="7"/>
        <v>124.08080000000001</v>
      </c>
      <c r="I49" s="83" t="s">
        <v>342</v>
      </c>
      <c r="J49" s="83">
        <v>992.44500000000005</v>
      </c>
      <c r="K49" s="83">
        <v>300</v>
      </c>
      <c r="L49" s="83">
        <f t="shared" si="8"/>
        <v>175.91919999999999</v>
      </c>
      <c r="M49" s="93">
        <v>176</v>
      </c>
      <c r="N49" s="321">
        <f t="shared" si="3"/>
        <v>0</v>
      </c>
      <c r="O49" s="384">
        <f t="shared" si="9"/>
        <v>124.08080000000001</v>
      </c>
      <c r="P49" s="244"/>
      <c r="Q49" s="77"/>
      <c r="S49" s="354" t="s">
        <v>486</v>
      </c>
      <c r="T49" s="352">
        <f t="shared" ref="T49:Y49" si="11">SUM(T37:T48)</f>
        <v>13</v>
      </c>
      <c r="U49" s="352">
        <f t="shared" si="11"/>
        <v>15</v>
      </c>
      <c r="V49" s="352">
        <f t="shared" si="11"/>
        <v>7</v>
      </c>
      <c r="W49" s="352">
        <f t="shared" si="11"/>
        <v>0</v>
      </c>
      <c r="X49" s="352">
        <f t="shared" si="11"/>
        <v>0</v>
      </c>
      <c r="Y49" s="357">
        <f t="shared" si="11"/>
        <v>35</v>
      </c>
      <c r="Z49" s="414"/>
      <c r="AA49" s="414"/>
      <c r="AB49" s="414"/>
      <c r="AC49" s="413"/>
      <c r="AD49" s="339"/>
    </row>
    <row r="50" spans="1:30" ht="14.25" customHeight="1" thickBot="1">
      <c r="A50" s="425"/>
      <c r="B50" s="97" t="s">
        <v>340</v>
      </c>
      <c r="C50" s="96" t="s">
        <v>339</v>
      </c>
      <c r="D50" s="95">
        <v>768.38499999999999</v>
      </c>
      <c r="E50" s="95">
        <v>150</v>
      </c>
      <c r="F50" s="95">
        <v>46.164000000000001</v>
      </c>
      <c r="G50" s="95">
        <v>46</v>
      </c>
      <c r="H50" s="94">
        <f t="shared" si="7"/>
        <v>103.836</v>
      </c>
      <c r="I50" s="93" t="s">
        <v>338</v>
      </c>
      <c r="J50" s="93">
        <v>817.04499999999996</v>
      </c>
      <c r="K50" s="93">
        <v>150</v>
      </c>
      <c r="L50" s="93">
        <f t="shared" si="8"/>
        <v>46.164000000000001</v>
      </c>
      <c r="M50" s="93">
        <v>46</v>
      </c>
      <c r="N50" s="321">
        <f t="shared" si="3"/>
        <v>0</v>
      </c>
      <c r="O50" s="379">
        <f t="shared" si="9"/>
        <v>103.836</v>
      </c>
      <c r="P50" s="11"/>
      <c r="Q50" s="88"/>
      <c r="S50" s="354" t="s">
        <v>500</v>
      </c>
      <c r="T50" s="355">
        <f>PRODUCT(T49*U25)</f>
        <v>195</v>
      </c>
      <c r="U50" s="355">
        <f>PRODUCT(U49*U26)</f>
        <v>245.5335</v>
      </c>
      <c r="V50" s="355">
        <f>PRODUCT(V49*U27)</f>
        <v>117.2269</v>
      </c>
      <c r="W50" s="355">
        <f>PRODUCT(W49*U28)</f>
        <v>0</v>
      </c>
      <c r="X50" s="355">
        <f>PRODUCT(X49*U29)</f>
        <v>0</v>
      </c>
      <c r="Y50" s="354">
        <f>SUM(T50:X50)</f>
        <v>557.7604</v>
      </c>
      <c r="Z50" s="343"/>
      <c r="AA50" s="414"/>
      <c r="AB50" s="414"/>
      <c r="AC50" s="414"/>
      <c r="AD50" s="18"/>
    </row>
    <row r="51" spans="1:30" ht="13.5" thickBot="1">
      <c r="A51" s="423" t="s">
        <v>341</v>
      </c>
      <c r="B51" s="87" t="s">
        <v>340</v>
      </c>
      <c r="C51" s="86" t="s">
        <v>339</v>
      </c>
      <c r="D51" s="85">
        <v>768.38499999999999</v>
      </c>
      <c r="E51" s="85">
        <v>150</v>
      </c>
      <c r="F51" s="85">
        <v>46.164000000000001</v>
      </c>
      <c r="G51" s="85">
        <v>46</v>
      </c>
      <c r="H51" s="84">
        <f t="shared" si="7"/>
        <v>103.836</v>
      </c>
      <c r="I51" s="83" t="s">
        <v>338</v>
      </c>
      <c r="J51" s="83">
        <v>817.04499999999996</v>
      </c>
      <c r="K51" s="83">
        <v>150</v>
      </c>
      <c r="L51" s="83">
        <f t="shared" si="8"/>
        <v>46.164000000000001</v>
      </c>
      <c r="M51" s="83">
        <v>46</v>
      </c>
      <c r="N51" s="321">
        <f t="shared" si="3"/>
        <v>0</v>
      </c>
      <c r="O51" s="380">
        <f t="shared" si="9"/>
        <v>103.836</v>
      </c>
      <c r="P51" s="11"/>
      <c r="Q51" s="88"/>
      <c r="S51" s="354" t="s">
        <v>503</v>
      </c>
      <c r="T51" s="355">
        <f>T49*T25</f>
        <v>1300</v>
      </c>
      <c r="U51" s="355">
        <f>U49*T26</f>
        <v>2250</v>
      </c>
      <c r="V51" s="355">
        <f>V49*T27</f>
        <v>1400</v>
      </c>
      <c r="W51" s="355">
        <f>W49*T28</f>
        <v>0</v>
      </c>
      <c r="X51" s="355">
        <f>X49*T29</f>
        <v>0</v>
      </c>
      <c r="Y51" s="354">
        <f>SUM(T51:X51)</f>
        <v>4950</v>
      </c>
      <c r="Z51" s="347"/>
      <c r="AA51" s="347"/>
      <c r="AB51" s="347"/>
      <c r="AC51" s="413"/>
      <c r="AD51" s="18"/>
    </row>
    <row r="52" spans="1:30" ht="14.25" customHeight="1" thickBot="1">
      <c r="A52" s="425"/>
      <c r="B52" s="97" t="s">
        <v>30</v>
      </c>
      <c r="C52" s="96" t="s">
        <v>327</v>
      </c>
      <c r="D52" s="95">
        <v>317.27</v>
      </c>
      <c r="E52" s="95">
        <v>200</v>
      </c>
      <c r="F52" s="95">
        <v>136.87530000000001</v>
      </c>
      <c r="G52" s="95">
        <v>137</v>
      </c>
      <c r="H52" s="94">
        <f t="shared" si="7"/>
        <v>63.12469999999999</v>
      </c>
      <c r="I52" s="93" t="s">
        <v>326</v>
      </c>
      <c r="J52" s="93">
        <v>518.48</v>
      </c>
      <c r="K52" s="93">
        <v>200</v>
      </c>
      <c r="L52" s="93">
        <f t="shared" si="8"/>
        <v>136.87530000000001</v>
      </c>
      <c r="M52" s="72">
        <v>137</v>
      </c>
      <c r="N52" s="321">
        <f t="shared" si="3"/>
        <v>0</v>
      </c>
      <c r="O52" s="383">
        <f t="shared" si="9"/>
        <v>63.12469999999999</v>
      </c>
      <c r="P52" s="20"/>
      <c r="Q52" s="100"/>
      <c r="Z52" s="347"/>
      <c r="AA52" s="347"/>
      <c r="AB52" s="347"/>
      <c r="AC52" s="413"/>
    </row>
    <row r="53" spans="1:30" ht="13.5" thickBot="1">
      <c r="A53" s="423" t="s">
        <v>337</v>
      </c>
      <c r="B53" s="87" t="s">
        <v>28</v>
      </c>
      <c r="C53" s="86" t="s">
        <v>336</v>
      </c>
      <c r="D53" s="85">
        <v>675.17499999999995</v>
      </c>
      <c r="E53" s="85">
        <v>150</v>
      </c>
      <c r="F53" s="85">
        <v>87.5685</v>
      </c>
      <c r="G53" s="85">
        <v>87</v>
      </c>
      <c r="H53" s="84">
        <f t="shared" si="7"/>
        <v>62.4315</v>
      </c>
      <c r="I53" s="83" t="s">
        <v>335</v>
      </c>
      <c r="J53" s="83">
        <v>792.93499999999995</v>
      </c>
      <c r="K53" s="83">
        <v>150</v>
      </c>
      <c r="L53" s="83">
        <f t="shared" si="8"/>
        <v>87.5685</v>
      </c>
      <c r="M53" s="93">
        <v>87</v>
      </c>
      <c r="N53" s="321">
        <f t="shared" si="3"/>
        <v>0</v>
      </c>
      <c r="O53" s="380">
        <f t="shared" si="9"/>
        <v>62.4315</v>
      </c>
      <c r="P53" s="20"/>
      <c r="Q53" s="100"/>
      <c r="Z53" s="347"/>
      <c r="AA53" s="347"/>
      <c r="AB53" s="347"/>
      <c r="AC53" s="413"/>
    </row>
    <row r="54" spans="1:30" ht="13.5" thickBot="1">
      <c r="A54" s="425"/>
      <c r="B54" s="97" t="s">
        <v>334</v>
      </c>
      <c r="C54" s="96" t="s">
        <v>333</v>
      </c>
      <c r="D54" s="95">
        <v>300.33499999999998</v>
      </c>
      <c r="E54" s="95">
        <v>200</v>
      </c>
      <c r="F54" s="95">
        <v>33.29833</v>
      </c>
      <c r="G54" s="95">
        <v>33</v>
      </c>
      <c r="H54" s="94">
        <f t="shared" si="7"/>
        <v>166.70167000000001</v>
      </c>
      <c r="I54" s="93" t="s">
        <v>332</v>
      </c>
      <c r="J54" s="93">
        <v>524.75</v>
      </c>
      <c r="K54" s="93">
        <v>200</v>
      </c>
      <c r="L54" s="93">
        <f t="shared" si="8"/>
        <v>33.29833</v>
      </c>
      <c r="M54" s="93">
        <v>33</v>
      </c>
      <c r="N54" s="321">
        <f t="shared" si="3"/>
        <v>0</v>
      </c>
      <c r="O54" s="379">
        <f t="shared" si="9"/>
        <v>166.70167000000001</v>
      </c>
      <c r="P54" s="20"/>
      <c r="Q54" s="89"/>
      <c r="S54" s="462"/>
      <c r="T54" s="462"/>
      <c r="U54" s="462"/>
      <c r="V54" s="413"/>
      <c r="W54" s="413"/>
      <c r="X54" s="347"/>
      <c r="Y54" s="348"/>
      <c r="Z54" s="347"/>
      <c r="AA54" s="347"/>
      <c r="AB54" s="347"/>
      <c r="AC54" s="413"/>
    </row>
    <row r="55" spans="1:30" ht="13.5" thickBot="1">
      <c r="A55" s="423" t="s">
        <v>331</v>
      </c>
      <c r="B55" s="87" t="s">
        <v>330</v>
      </c>
      <c r="C55" s="86" t="s">
        <v>61</v>
      </c>
      <c r="D55" s="85">
        <v>381.34</v>
      </c>
      <c r="E55" s="85">
        <v>400</v>
      </c>
      <c r="F55" s="85">
        <v>233.80699999999999</v>
      </c>
      <c r="G55" s="85">
        <v>234</v>
      </c>
      <c r="H55" s="84">
        <f t="shared" si="7"/>
        <v>166.19300000000001</v>
      </c>
      <c r="I55" s="83" t="s">
        <v>329</v>
      </c>
      <c r="J55" s="83">
        <v>673.16499999999996</v>
      </c>
      <c r="K55" s="83">
        <v>300</v>
      </c>
      <c r="L55" s="83">
        <f t="shared" si="8"/>
        <v>233.80699999999999</v>
      </c>
      <c r="M55" s="83">
        <v>234</v>
      </c>
      <c r="N55" s="321">
        <f t="shared" si="3"/>
        <v>0</v>
      </c>
      <c r="O55" s="384">
        <f t="shared" si="9"/>
        <v>66.193000000000012</v>
      </c>
      <c r="P55" s="288" t="s">
        <v>328</v>
      </c>
      <c r="Q55" s="80">
        <v>84.483000000000004</v>
      </c>
      <c r="S55" s="413"/>
      <c r="T55" s="413"/>
      <c r="U55" s="413"/>
      <c r="V55" s="413"/>
      <c r="W55" s="413"/>
      <c r="X55" s="351"/>
      <c r="Y55" s="347"/>
      <c r="Z55" s="347"/>
      <c r="AA55" s="347"/>
      <c r="AB55" s="347"/>
      <c r="AC55" s="413"/>
    </row>
    <row r="56" spans="1:30" ht="14.25" customHeight="1" thickBot="1">
      <c r="A56" s="424"/>
      <c r="B56" s="76" t="s">
        <v>30</v>
      </c>
      <c r="C56" s="75" t="s">
        <v>327</v>
      </c>
      <c r="D56" s="74">
        <v>317.27</v>
      </c>
      <c r="E56" s="74">
        <v>200</v>
      </c>
      <c r="F56" s="74">
        <v>136.87530000000001</v>
      </c>
      <c r="G56" s="74">
        <v>137</v>
      </c>
      <c r="H56" s="73">
        <f t="shared" si="7"/>
        <v>63.12469999999999</v>
      </c>
      <c r="I56" s="72" t="s">
        <v>326</v>
      </c>
      <c r="J56" s="72">
        <v>518.48</v>
      </c>
      <c r="K56" s="72">
        <v>200</v>
      </c>
      <c r="L56" s="155">
        <f t="shared" si="8"/>
        <v>136.87530000000001</v>
      </c>
      <c r="M56" s="72">
        <v>137</v>
      </c>
      <c r="N56" s="321">
        <f t="shared" si="3"/>
        <v>0</v>
      </c>
      <c r="O56" s="390">
        <f t="shared" si="9"/>
        <v>63.12469999999999</v>
      </c>
      <c r="P56" s="290" t="s">
        <v>325</v>
      </c>
      <c r="Q56" s="69">
        <v>129.971</v>
      </c>
      <c r="S56" s="413"/>
      <c r="T56" s="413"/>
      <c r="U56" s="413"/>
      <c r="V56" s="413"/>
      <c r="W56" s="413"/>
      <c r="X56" s="347"/>
      <c r="Y56" s="347"/>
      <c r="Z56" s="347"/>
      <c r="AA56" s="347"/>
      <c r="AB56" s="347"/>
      <c r="AC56" s="413"/>
    </row>
    <row r="57" spans="1:30">
      <c r="A57" s="20"/>
      <c r="B57" s="64"/>
      <c r="C57" s="20"/>
      <c r="D57" s="20"/>
      <c r="E57" s="20">
        <f>SUM(E3:E56)</f>
        <v>21100</v>
      </c>
      <c r="F57" s="64"/>
      <c r="G57" s="64"/>
      <c r="H57" s="20"/>
      <c r="I57" s="20"/>
      <c r="J57" s="20"/>
      <c r="K57" s="20"/>
      <c r="L57" s="20"/>
      <c r="M57" s="376"/>
      <c r="N57" s="376"/>
      <c r="O57" s="20"/>
      <c r="P57" s="20"/>
      <c r="Q57" s="20"/>
      <c r="S57" s="413"/>
      <c r="T57" s="413"/>
      <c r="U57" s="413"/>
      <c r="V57" s="413"/>
      <c r="W57" s="413"/>
      <c r="X57" s="348"/>
      <c r="Y57" s="348"/>
      <c r="Z57" s="348"/>
      <c r="AA57" s="347"/>
      <c r="AB57" s="347"/>
      <c r="AC57" s="413"/>
    </row>
    <row r="58" spans="1:30">
      <c r="A58" s="20"/>
      <c r="B58" s="64"/>
      <c r="C58" s="20"/>
      <c r="D58" s="20"/>
      <c r="E58" s="20"/>
      <c r="F58" s="64"/>
      <c r="G58" s="64"/>
      <c r="H58" s="20"/>
      <c r="I58" s="20"/>
      <c r="J58" s="20"/>
      <c r="K58" s="20"/>
      <c r="L58" s="20"/>
      <c r="M58" s="376"/>
      <c r="N58" s="376"/>
      <c r="O58" s="20"/>
      <c r="P58" s="20"/>
      <c r="Q58" s="20"/>
      <c r="S58" s="413"/>
      <c r="T58" s="413"/>
      <c r="U58" s="413"/>
      <c r="V58" s="413"/>
      <c r="W58" s="413"/>
      <c r="X58" s="348"/>
      <c r="Y58" s="348"/>
      <c r="Z58" s="347"/>
      <c r="AA58" s="347"/>
      <c r="AB58" s="347"/>
      <c r="AC58" s="413"/>
    </row>
    <row r="59" spans="1:30">
      <c r="A59" s="20"/>
      <c r="B59" s="64"/>
      <c r="C59" s="20"/>
      <c r="D59" s="20"/>
      <c r="E59" s="20"/>
      <c r="F59" s="64"/>
      <c r="G59" s="64"/>
      <c r="H59" s="20"/>
      <c r="I59" s="20"/>
      <c r="J59" s="20"/>
      <c r="K59" s="20"/>
      <c r="L59" s="20"/>
      <c r="M59" s="376"/>
      <c r="N59" s="376"/>
      <c r="O59" s="20"/>
      <c r="P59" s="20"/>
      <c r="Q59" s="20"/>
      <c r="S59" s="413"/>
      <c r="T59" s="413"/>
      <c r="U59" s="413"/>
      <c r="V59" s="413"/>
      <c r="W59" s="413"/>
      <c r="X59" s="347"/>
      <c r="Y59" s="347"/>
      <c r="Z59" s="347"/>
      <c r="AA59" s="347"/>
      <c r="AB59" s="347"/>
      <c r="AC59" s="413"/>
    </row>
    <row r="60" spans="1:30">
      <c r="A60" s="20"/>
      <c r="B60" s="64"/>
      <c r="C60" s="20"/>
      <c r="D60" s="20"/>
      <c r="E60" s="20"/>
      <c r="F60" s="64"/>
      <c r="G60" s="64"/>
      <c r="H60" s="20"/>
      <c r="I60" s="20"/>
      <c r="J60" s="20"/>
      <c r="K60" s="20"/>
      <c r="L60" s="20"/>
      <c r="M60" s="376"/>
      <c r="N60" s="376"/>
      <c r="O60" s="20"/>
      <c r="P60" s="20"/>
      <c r="Q60" s="20"/>
      <c r="S60" s="413"/>
      <c r="T60" s="413"/>
      <c r="U60" s="413"/>
      <c r="V60" s="413"/>
      <c r="W60" s="413"/>
      <c r="X60" s="347"/>
      <c r="Y60" s="348"/>
      <c r="Z60" s="347"/>
      <c r="AA60" s="347"/>
      <c r="AB60" s="347"/>
      <c r="AC60" s="413"/>
    </row>
    <row r="61" spans="1:30">
      <c r="A61" s="20"/>
      <c r="B61" s="64"/>
      <c r="C61" s="20"/>
      <c r="D61" s="20"/>
      <c r="E61" s="20"/>
      <c r="F61" s="64"/>
      <c r="G61" s="64"/>
      <c r="H61" s="20"/>
      <c r="I61" s="20"/>
      <c r="J61" s="20"/>
      <c r="K61" s="20"/>
      <c r="L61" s="20"/>
      <c r="M61" s="376"/>
      <c r="N61" s="376"/>
      <c r="O61" s="20"/>
      <c r="P61" s="20"/>
      <c r="Q61" s="20"/>
      <c r="S61" s="413"/>
      <c r="T61" s="413"/>
      <c r="U61" s="413"/>
      <c r="V61" s="413"/>
      <c r="W61" s="413"/>
      <c r="X61" s="347"/>
      <c r="Y61" s="348"/>
      <c r="Z61" s="347"/>
      <c r="AA61" s="347"/>
      <c r="AB61" s="347"/>
      <c r="AC61" s="413"/>
    </row>
    <row r="62" spans="1:30">
      <c r="A62" s="20"/>
      <c r="B62" s="65"/>
      <c r="C62" s="20"/>
      <c r="D62" s="20"/>
      <c r="E62" s="20"/>
      <c r="F62" s="64"/>
      <c r="G62" s="64"/>
      <c r="H62" s="20"/>
      <c r="I62" s="20"/>
      <c r="J62" s="20"/>
      <c r="K62" s="20"/>
      <c r="L62" s="20"/>
      <c r="M62" s="376"/>
      <c r="N62" s="376"/>
      <c r="O62" s="20"/>
      <c r="P62" s="20"/>
      <c r="Q62" s="20"/>
      <c r="S62" s="413"/>
      <c r="T62" s="413"/>
      <c r="U62" s="413"/>
      <c r="V62" s="413"/>
      <c r="W62" s="413"/>
      <c r="X62" s="347"/>
      <c r="Y62" s="347"/>
      <c r="Z62" s="347"/>
      <c r="AA62" s="347"/>
      <c r="AB62" s="347"/>
      <c r="AC62" s="413"/>
    </row>
    <row r="63" spans="1:30">
      <c r="A63" s="20"/>
      <c r="B63" s="65"/>
      <c r="C63" s="20"/>
      <c r="D63" s="20"/>
      <c r="E63" s="20"/>
      <c r="F63" s="64"/>
      <c r="G63" s="64"/>
      <c r="H63" s="20"/>
      <c r="I63" s="20"/>
      <c r="J63" s="20"/>
      <c r="K63" s="20"/>
      <c r="L63" s="20"/>
      <c r="M63" s="376"/>
      <c r="N63" s="376"/>
      <c r="O63" s="20"/>
      <c r="P63" s="20"/>
      <c r="Q63" s="20"/>
      <c r="S63" s="413"/>
      <c r="T63" s="413"/>
      <c r="U63" s="413"/>
      <c r="V63" s="413"/>
      <c r="W63" s="343"/>
      <c r="X63" s="347"/>
      <c r="Y63" s="347"/>
      <c r="Z63" s="347"/>
      <c r="AA63" s="347"/>
      <c r="AB63" s="347"/>
      <c r="AC63" s="412"/>
    </row>
    <row r="64" spans="1:30">
      <c r="A64" s="20"/>
      <c r="B64" s="65"/>
      <c r="C64" s="20"/>
      <c r="D64" s="20"/>
      <c r="E64" s="20"/>
      <c r="F64" s="64"/>
      <c r="G64" s="64"/>
      <c r="H64" s="20"/>
      <c r="I64" s="20"/>
      <c r="J64" s="20"/>
      <c r="K64" s="20"/>
      <c r="L64" s="20"/>
      <c r="M64" s="376"/>
      <c r="N64" s="376"/>
      <c r="O64" s="20"/>
      <c r="P64" s="20"/>
      <c r="Q64" s="20"/>
      <c r="S64" s="413"/>
      <c r="T64" s="413"/>
      <c r="U64" s="413"/>
      <c r="V64" s="413"/>
      <c r="W64" s="414"/>
      <c r="X64" s="413"/>
      <c r="Y64" s="413"/>
      <c r="Z64" s="413"/>
      <c r="AA64" s="413"/>
      <c r="AB64" s="413"/>
      <c r="AC64" s="414"/>
    </row>
    <row r="65" spans="1:29">
      <c r="A65" s="20"/>
      <c r="B65" s="64"/>
      <c r="C65" s="20"/>
      <c r="D65" s="20"/>
      <c r="K65" s="20"/>
      <c r="L65" s="20"/>
      <c r="M65" s="376"/>
      <c r="N65" s="376"/>
      <c r="P65" s="20"/>
      <c r="Q65" s="20"/>
      <c r="S65" s="413"/>
      <c r="T65" s="413"/>
      <c r="U65" s="413"/>
      <c r="V65" s="413"/>
      <c r="W65" s="414"/>
      <c r="X65" s="413"/>
      <c r="Y65" s="413"/>
      <c r="Z65" s="413"/>
      <c r="AA65" s="413"/>
      <c r="AB65" s="413"/>
      <c r="AC65" s="414"/>
    </row>
    <row r="66" spans="1:29">
      <c r="A66" s="20"/>
      <c r="B66" s="64"/>
      <c r="C66" s="20"/>
      <c r="D66" s="20"/>
      <c r="K66" s="20"/>
      <c r="L66" s="20"/>
      <c r="M66" s="376"/>
      <c r="N66" s="376"/>
      <c r="P66" s="20"/>
      <c r="Q66" s="20"/>
      <c r="S66" s="413"/>
      <c r="T66" s="413"/>
      <c r="U66" s="413"/>
      <c r="V66" s="413"/>
      <c r="W66" s="413"/>
      <c r="X66" s="413"/>
      <c r="Y66" s="413"/>
      <c r="Z66" s="413"/>
      <c r="AA66" s="413"/>
      <c r="AB66" s="413"/>
      <c r="AC66" s="413"/>
    </row>
    <row r="67" spans="1:29">
      <c r="A67" s="20"/>
      <c r="B67" s="64"/>
      <c r="C67" s="20"/>
      <c r="D67" s="20"/>
      <c r="K67" s="20"/>
      <c r="L67" s="20"/>
      <c r="M67" s="376"/>
      <c r="N67" s="376"/>
      <c r="P67" s="20"/>
      <c r="Q67" s="20"/>
      <c r="S67" s="339"/>
      <c r="T67" s="339"/>
      <c r="U67" s="339"/>
      <c r="V67" s="339"/>
      <c r="W67" s="339"/>
      <c r="X67" s="339"/>
      <c r="Y67" s="339"/>
    </row>
    <row r="68" spans="1:29">
      <c r="A68" s="20"/>
      <c r="B68" s="64"/>
      <c r="C68" s="20"/>
      <c r="D68" s="20"/>
      <c r="E68" s="20"/>
      <c r="F68" s="64"/>
      <c r="G68" s="64"/>
      <c r="H68" s="20"/>
      <c r="I68" s="20"/>
      <c r="J68" s="20"/>
      <c r="K68" s="20"/>
      <c r="L68" s="20"/>
      <c r="M68" s="376"/>
      <c r="N68" s="376"/>
      <c r="O68" s="20"/>
      <c r="P68" s="20"/>
      <c r="Q68" s="20"/>
      <c r="S68" s="340"/>
      <c r="T68" s="339"/>
      <c r="U68" s="339"/>
      <c r="V68" s="339"/>
      <c r="W68" s="340"/>
      <c r="X68" s="339"/>
      <c r="Y68" s="339"/>
    </row>
    <row r="69" spans="1:29">
      <c r="B69" s="64"/>
      <c r="C69" s="20"/>
      <c r="D69" s="20"/>
      <c r="E69" s="20"/>
      <c r="F69" s="64"/>
      <c r="G69" s="64"/>
      <c r="H69" s="20"/>
      <c r="I69" s="20"/>
      <c r="J69" s="20"/>
      <c r="K69" s="20"/>
      <c r="L69" s="20"/>
      <c r="M69" s="376"/>
      <c r="N69" s="376"/>
      <c r="O69" s="20"/>
      <c r="P69" s="20"/>
      <c r="Q69" s="20"/>
      <c r="S69" s="58"/>
      <c r="T69" s="58"/>
    </row>
    <row r="70" spans="1:29">
      <c r="B70" s="64"/>
      <c r="C70" s="20"/>
      <c r="D70" s="20"/>
      <c r="E70" s="20"/>
      <c r="F70" s="64"/>
      <c r="G70" s="64"/>
      <c r="H70" s="20"/>
      <c r="I70" s="20"/>
      <c r="J70" s="20"/>
      <c r="K70" s="20"/>
      <c r="L70" s="20"/>
      <c r="M70" s="376"/>
      <c r="N70" s="376"/>
      <c r="O70" s="20"/>
      <c r="P70" s="20"/>
      <c r="Q70" s="20"/>
      <c r="S70" s="58"/>
      <c r="T70" s="58"/>
    </row>
    <row r="71" spans="1:29">
      <c r="B71" s="64"/>
      <c r="C71" s="20"/>
      <c r="D71" s="20"/>
      <c r="E71" s="20"/>
      <c r="F71" s="64"/>
      <c r="G71" s="64"/>
      <c r="H71" s="20"/>
      <c r="I71" s="20"/>
      <c r="J71" s="20"/>
      <c r="K71" s="20"/>
      <c r="L71" s="20"/>
      <c r="M71" s="376"/>
      <c r="N71" s="376"/>
      <c r="O71" s="20"/>
      <c r="P71" s="20"/>
      <c r="Q71" s="20"/>
      <c r="S71" s="58"/>
      <c r="T71" s="58"/>
    </row>
    <row r="72" spans="1:29">
      <c r="B72" s="64"/>
      <c r="C72" s="20"/>
      <c r="D72" s="20"/>
      <c r="E72" s="20"/>
      <c r="F72" s="64"/>
      <c r="G72" s="64"/>
      <c r="H72" s="20"/>
      <c r="I72" s="20"/>
      <c r="J72" s="20"/>
      <c r="K72" s="20"/>
      <c r="L72" s="20"/>
      <c r="M72" s="376"/>
      <c r="N72" s="376"/>
      <c r="O72" s="20"/>
      <c r="P72" s="20"/>
      <c r="Q72" s="20"/>
      <c r="S72" s="58"/>
      <c r="T72" s="58"/>
    </row>
    <row r="73" spans="1:29">
      <c r="B73" s="64"/>
      <c r="C73" s="20"/>
      <c r="D73" s="20"/>
      <c r="E73" s="20"/>
      <c r="F73" s="64"/>
      <c r="G73" s="64"/>
      <c r="H73" s="20"/>
      <c r="I73" s="20"/>
      <c r="J73" s="20"/>
      <c r="K73" s="20"/>
      <c r="L73" s="20"/>
      <c r="M73" s="376"/>
      <c r="N73" s="376"/>
      <c r="O73" s="20"/>
      <c r="P73" s="20"/>
      <c r="Q73" s="20"/>
      <c r="S73" s="58"/>
    </row>
    <row r="74" spans="1:29">
      <c r="B74" s="64"/>
      <c r="C74" s="20"/>
      <c r="D74" s="20"/>
      <c r="E74" s="20"/>
      <c r="F74" s="64"/>
      <c r="G74" s="64"/>
      <c r="H74" s="20"/>
      <c r="I74" s="20"/>
      <c r="J74" s="20"/>
      <c r="K74" s="20"/>
      <c r="L74" s="20"/>
      <c r="M74" s="376"/>
      <c r="N74" s="376"/>
      <c r="O74" s="20"/>
      <c r="P74" s="20"/>
      <c r="Q74" s="20"/>
      <c r="S74" s="58"/>
    </row>
    <row r="75" spans="1:29">
      <c r="B75" s="64"/>
      <c r="C75" s="20"/>
      <c r="D75" s="20"/>
      <c r="E75" s="20"/>
      <c r="F75" s="64"/>
      <c r="G75" s="64"/>
      <c r="H75" s="20"/>
      <c r="I75" s="20"/>
      <c r="J75" s="20"/>
      <c r="K75" s="20"/>
      <c r="L75" s="20"/>
      <c r="M75" s="376"/>
      <c r="N75" s="376"/>
      <c r="O75" s="20"/>
      <c r="P75" s="20"/>
      <c r="Q75" s="20"/>
    </row>
    <row r="76" spans="1:29">
      <c r="B76" s="64"/>
      <c r="C76" s="20"/>
      <c r="D76" s="20"/>
      <c r="E76" s="20"/>
      <c r="F76" s="64"/>
      <c r="G76" s="64"/>
      <c r="H76" s="20"/>
      <c r="I76" s="20"/>
      <c r="J76" s="20"/>
      <c r="K76" s="20"/>
      <c r="L76" s="20"/>
      <c r="M76" s="376"/>
      <c r="N76" s="376"/>
      <c r="O76" s="20"/>
      <c r="P76" s="20"/>
      <c r="Q76" s="20"/>
    </row>
    <row r="77" spans="1:29">
      <c r="B77" s="64"/>
      <c r="C77" s="20"/>
      <c r="D77" s="20"/>
      <c r="E77" s="20"/>
      <c r="F77" s="64"/>
      <c r="G77" s="64"/>
      <c r="H77" s="20"/>
      <c r="I77" s="20"/>
      <c r="J77" s="20"/>
      <c r="K77" s="20"/>
      <c r="L77" s="20"/>
      <c r="M77" s="376"/>
      <c r="N77" s="376"/>
      <c r="O77" s="20"/>
      <c r="P77" s="20"/>
      <c r="Q77" s="20"/>
    </row>
    <row r="78" spans="1:29">
      <c r="B78" s="64"/>
      <c r="C78" s="20"/>
      <c r="D78" s="20"/>
      <c r="E78" s="20"/>
      <c r="F78" s="64"/>
      <c r="G78" s="64"/>
      <c r="H78" s="20"/>
      <c r="I78" s="20"/>
      <c r="J78" s="20"/>
      <c r="K78" s="20"/>
      <c r="L78" s="20"/>
      <c r="M78" s="376"/>
      <c r="N78" s="376"/>
      <c r="O78" s="20"/>
      <c r="P78" s="20"/>
      <c r="Q78" s="20"/>
    </row>
    <row r="79" spans="1:29">
      <c r="B79" s="64"/>
      <c r="C79" s="20"/>
      <c r="D79" s="20"/>
      <c r="E79" s="20"/>
      <c r="F79" s="64"/>
      <c r="G79" s="64"/>
      <c r="H79" s="20"/>
      <c r="I79" s="20"/>
      <c r="J79" s="20"/>
      <c r="K79" s="20"/>
      <c r="L79" s="20"/>
      <c r="M79" s="376"/>
      <c r="N79" s="376"/>
      <c r="O79" s="20"/>
      <c r="P79" s="20"/>
      <c r="Q79" s="20"/>
    </row>
    <row r="80" spans="1:29">
      <c r="B80" s="64"/>
      <c r="C80" s="20"/>
      <c r="D80" s="20"/>
      <c r="E80" s="20"/>
      <c r="F80" s="64"/>
      <c r="G80" s="64"/>
      <c r="H80" s="20"/>
      <c r="I80" s="20"/>
      <c r="J80" s="20"/>
      <c r="K80" s="20"/>
      <c r="L80" s="20"/>
      <c r="M80" s="376"/>
      <c r="N80" s="376"/>
      <c r="O80" s="20"/>
      <c r="P80" s="20"/>
      <c r="Q80" s="20"/>
    </row>
    <row r="81" spans="2:17">
      <c r="B81" s="64"/>
      <c r="C81" s="20"/>
      <c r="D81" s="20"/>
      <c r="E81" s="20"/>
      <c r="F81" s="64"/>
      <c r="G81" s="64"/>
      <c r="H81" s="20"/>
      <c r="I81" s="20"/>
      <c r="J81" s="20"/>
      <c r="K81" s="20"/>
      <c r="L81" s="20"/>
      <c r="M81" s="376"/>
      <c r="N81" s="376"/>
      <c r="O81" s="20"/>
      <c r="P81" s="20"/>
      <c r="Q81" s="20"/>
    </row>
    <row r="82" spans="2:17">
      <c r="B82" s="64"/>
      <c r="C82" s="20"/>
      <c r="D82" s="20"/>
      <c r="E82" s="20"/>
      <c r="F82" s="64"/>
      <c r="G82" s="64"/>
      <c r="H82" s="20"/>
      <c r="I82" s="20"/>
      <c r="J82" s="20"/>
      <c r="K82" s="20"/>
      <c r="L82" s="20"/>
      <c r="M82" s="376"/>
      <c r="N82" s="376"/>
      <c r="O82" s="20"/>
      <c r="P82" s="20"/>
      <c r="Q82" s="20"/>
    </row>
    <row r="83" spans="2:17">
      <c r="B83" s="64"/>
      <c r="C83" s="20"/>
      <c r="D83" s="20"/>
      <c r="E83" s="20"/>
      <c r="F83" s="64"/>
      <c r="G83" s="64"/>
      <c r="H83" s="20"/>
      <c r="I83" s="20"/>
      <c r="J83" s="20"/>
      <c r="K83" s="20"/>
      <c r="L83" s="20"/>
      <c r="M83" s="376"/>
      <c r="N83" s="376"/>
      <c r="O83" s="20"/>
      <c r="P83" s="20"/>
      <c r="Q83" s="20"/>
    </row>
    <row r="84" spans="2:17">
      <c r="B84" s="64"/>
      <c r="C84" s="20"/>
      <c r="D84" s="20"/>
      <c r="E84" s="20"/>
      <c r="F84" s="64"/>
      <c r="G84" s="64"/>
      <c r="H84" s="20"/>
      <c r="I84" s="20"/>
      <c r="J84" s="20"/>
      <c r="K84" s="20"/>
      <c r="L84" s="20"/>
      <c r="M84" s="376"/>
      <c r="N84" s="376"/>
      <c r="O84" s="20"/>
      <c r="P84" s="20"/>
      <c r="Q84" s="20"/>
    </row>
    <row r="85" spans="2:17">
      <c r="B85" s="64"/>
      <c r="C85" s="20"/>
      <c r="D85" s="20"/>
      <c r="E85" s="20"/>
      <c r="F85" s="64"/>
      <c r="G85" s="64"/>
      <c r="H85" s="20"/>
      <c r="I85" s="20"/>
      <c r="J85" s="20"/>
      <c r="K85" s="20"/>
      <c r="L85" s="20"/>
      <c r="M85" s="376"/>
      <c r="N85" s="376"/>
      <c r="O85" s="20"/>
      <c r="P85" s="20"/>
      <c r="Q85" s="20"/>
    </row>
    <row r="86" spans="2:17">
      <c r="B86" s="64"/>
      <c r="C86" s="20"/>
      <c r="D86" s="20"/>
      <c r="E86" s="20"/>
      <c r="F86" s="64"/>
      <c r="G86" s="64"/>
      <c r="H86" s="20"/>
      <c r="I86" s="20"/>
      <c r="J86" s="20"/>
      <c r="K86" s="20"/>
      <c r="L86" s="20"/>
      <c r="M86" s="376"/>
      <c r="N86" s="376"/>
      <c r="O86" s="20"/>
      <c r="P86" s="20"/>
      <c r="Q86" s="20"/>
    </row>
    <row r="87" spans="2:17">
      <c r="B87" s="64"/>
      <c r="C87" s="20"/>
      <c r="D87" s="20"/>
      <c r="E87" s="20"/>
      <c r="F87" s="64"/>
      <c r="G87" s="64"/>
      <c r="H87" s="20"/>
      <c r="I87" s="20"/>
      <c r="J87" s="20"/>
      <c r="K87" s="20"/>
      <c r="L87" s="20"/>
      <c r="M87" s="376"/>
      <c r="N87" s="376"/>
      <c r="O87" s="20"/>
      <c r="P87" s="20"/>
      <c r="Q87" s="20"/>
    </row>
    <row r="88" spans="2:17">
      <c r="B88" s="64"/>
      <c r="C88" s="20"/>
      <c r="D88" s="20"/>
      <c r="E88" s="20"/>
      <c r="F88" s="64"/>
      <c r="G88" s="64"/>
      <c r="H88" s="20"/>
      <c r="I88" s="20"/>
      <c r="J88" s="20"/>
      <c r="K88" s="20"/>
      <c r="L88" s="20"/>
      <c r="M88" s="376"/>
      <c r="N88" s="376"/>
      <c r="O88" s="20"/>
      <c r="P88" s="20"/>
      <c r="Q88" s="20"/>
    </row>
    <row r="89" spans="2:17">
      <c r="B89" s="64"/>
      <c r="C89" s="20"/>
      <c r="D89" s="20"/>
      <c r="E89" s="20"/>
      <c r="F89" s="64"/>
      <c r="G89" s="64"/>
      <c r="H89" s="20"/>
      <c r="I89" s="20"/>
      <c r="J89" s="20"/>
      <c r="K89" s="20"/>
      <c r="L89" s="20"/>
      <c r="M89" s="376"/>
      <c r="N89" s="376"/>
      <c r="O89" s="20"/>
      <c r="P89" s="20"/>
      <c r="Q89" s="20"/>
    </row>
    <row r="90" spans="2:17">
      <c r="B90" s="64"/>
      <c r="C90" s="20"/>
      <c r="D90" s="20"/>
      <c r="E90" s="20"/>
      <c r="F90" s="64"/>
      <c r="G90" s="64"/>
      <c r="H90" s="20"/>
      <c r="I90" s="20"/>
      <c r="J90" s="20"/>
      <c r="K90" s="20"/>
      <c r="L90" s="20"/>
      <c r="M90" s="376"/>
      <c r="N90" s="376"/>
      <c r="O90" s="20"/>
      <c r="P90" s="20"/>
      <c r="Q90" s="20"/>
    </row>
    <row r="91" spans="2:17">
      <c r="B91" s="64"/>
      <c r="C91" s="20"/>
      <c r="D91" s="20"/>
      <c r="E91" s="20"/>
      <c r="F91" s="64"/>
      <c r="G91" s="64"/>
      <c r="H91" s="20"/>
      <c r="I91" s="20"/>
      <c r="J91" s="20"/>
      <c r="K91" s="20"/>
      <c r="L91" s="20"/>
      <c r="M91" s="376"/>
      <c r="N91" s="376"/>
      <c r="O91" s="20"/>
      <c r="P91" s="20"/>
      <c r="Q91" s="20"/>
    </row>
    <row r="92" spans="2:17">
      <c r="B92" s="64"/>
      <c r="C92" s="20"/>
      <c r="D92" s="20"/>
      <c r="E92" s="20"/>
      <c r="F92" s="64"/>
      <c r="G92" s="64"/>
      <c r="H92" s="20"/>
      <c r="I92" s="20"/>
      <c r="J92" s="20"/>
      <c r="K92" s="20"/>
      <c r="L92" s="20"/>
      <c r="M92" s="376"/>
      <c r="N92" s="376"/>
      <c r="O92" s="20"/>
      <c r="P92" s="20"/>
      <c r="Q92" s="20"/>
    </row>
    <row r="93" spans="2:17">
      <c r="B93" s="64"/>
      <c r="C93" s="20"/>
      <c r="D93" s="20"/>
      <c r="E93" s="20"/>
      <c r="F93" s="64"/>
      <c r="G93" s="64"/>
      <c r="H93" s="20"/>
      <c r="I93" s="20"/>
      <c r="J93" s="20"/>
      <c r="K93" s="20"/>
      <c r="L93" s="20"/>
      <c r="M93" s="376"/>
      <c r="N93" s="376"/>
      <c r="O93" s="20"/>
      <c r="P93" s="20"/>
      <c r="Q93" s="20"/>
    </row>
    <row r="94" spans="2:17">
      <c r="B94" s="64"/>
      <c r="C94" s="20"/>
      <c r="D94" s="20"/>
      <c r="E94" s="20"/>
      <c r="F94" s="64"/>
      <c r="G94" s="64"/>
      <c r="H94" s="20"/>
      <c r="I94" s="20"/>
      <c r="J94" s="20"/>
      <c r="K94" s="20"/>
      <c r="L94" s="20"/>
      <c r="M94" s="376"/>
      <c r="N94" s="376"/>
      <c r="O94" s="20"/>
      <c r="P94" s="20"/>
      <c r="Q94" s="20"/>
    </row>
    <row r="95" spans="2:17">
      <c r="B95" s="64"/>
      <c r="C95" s="20"/>
      <c r="D95" s="20"/>
      <c r="E95" s="20"/>
      <c r="F95" s="64"/>
      <c r="G95" s="64"/>
      <c r="H95" s="20"/>
      <c r="I95" s="20"/>
      <c r="J95" s="20"/>
      <c r="K95" s="20"/>
      <c r="L95" s="20"/>
      <c r="M95" s="376"/>
      <c r="N95" s="376"/>
      <c r="O95" s="20"/>
      <c r="P95" s="20"/>
      <c r="Q95" s="20"/>
    </row>
    <row r="96" spans="2:17">
      <c r="B96" s="64"/>
      <c r="C96" s="20"/>
      <c r="D96" s="20"/>
      <c r="E96" s="20"/>
      <c r="F96" s="64"/>
      <c r="G96" s="64"/>
      <c r="H96" s="20"/>
      <c r="I96" s="20"/>
      <c r="J96" s="20"/>
      <c r="K96" s="20"/>
      <c r="L96" s="20"/>
      <c r="M96" s="376"/>
      <c r="N96" s="376"/>
      <c r="O96" s="20"/>
      <c r="P96" s="20"/>
      <c r="Q96" s="20"/>
    </row>
    <row r="97" spans="2:17">
      <c r="B97" s="64"/>
      <c r="C97" s="20"/>
      <c r="D97" s="20"/>
      <c r="E97" s="20"/>
      <c r="F97" s="64"/>
      <c r="G97" s="64"/>
      <c r="H97" s="20"/>
      <c r="I97" s="20"/>
      <c r="J97" s="20"/>
      <c r="K97" s="20"/>
      <c r="L97" s="20"/>
      <c r="M97" s="376"/>
      <c r="N97" s="376"/>
      <c r="O97" s="20"/>
      <c r="P97" s="20"/>
      <c r="Q97" s="20"/>
    </row>
    <row r="98" spans="2:17">
      <c r="B98" s="64"/>
      <c r="C98" s="20"/>
      <c r="D98" s="20"/>
      <c r="E98" s="20"/>
      <c r="F98" s="64"/>
      <c r="G98" s="64"/>
      <c r="H98" s="20"/>
      <c r="I98" s="20"/>
      <c r="J98" s="20"/>
      <c r="K98" s="20"/>
      <c r="L98" s="20"/>
      <c r="M98" s="376"/>
      <c r="N98" s="376"/>
      <c r="O98" s="20"/>
      <c r="P98" s="20"/>
      <c r="Q98" s="20"/>
    </row>
    <row r="99" spans="2:17">
      <c r="B99" s="64"/>
      <c r="C99" s="20"/>
      <c r="D99" s="20"/>
      <c r="E99" s="20"/>
      <c r="F99" s="64"/>
      <c r="G99" s="64"/>
      <c r="H99" s="20"/>
      <c r="I99" s="20"/>
      <c r="J99" s="20"/>
      <c r="K99" s="20"/>
      <c r="L99" s="20"/>
      <c r="M99" s="376"/>
      <c r="N99" s="376"/>
      <c r="O99" s="20"/>
      <c r="P99" s="20"/>
      <c r="Q99" s="20"/>
    </row>
    <row r="100" spans="2:17">
      <c r="B100" s="64"/>
      <c r="C100" s="20"/>
      <c r="D100" s="20"/>
      <c r="E100" s="20"/>
      <c r="F100" s="64"/>
      <c r="G100" s="64"/>
      <c r="H100" s="20"/>
      <c r="I100" s="20"/>
      <c r="J100" s="20"/>
      <c r="K100" s="20"/>
      <c r="L100" s="20"/>
      <c r="M100" s="376"/>
      <c r="N100" s="376"/>
      <c r="O100" s="20"/>
      <c r="P100" s="20"/>
      <c r="Q100" s="20"/>
    </row>
    <row r="101" spans="2:17">
      <c r="B101" s="64"/>
      <c r="C101" s="20"/>
      <c r="D101" s="20"/>
      <c r="E101" s="20"/>
      <c r="F101" s="64"/>
      <c r="G101" s="64"/>
      <c r="H101" s="20"/>
      <c r="I101" s="20"/>
      <c r="J101" s="20"/>
      <c r="K101" s="20"/>
      <c r="L101" s="20"/>
      <c r="M101" s="376"/>
      <c r="N101" s="376"/>
      <c r="O101" s="20"/>
      <c r="P101" s="20"/>
      <c r="Q101" s="20"/>
    </row>
    <row r="102" spans="2:17">
      <c r="B102" s="64"/>
      <c r="C102" s="20"/>
      <c r="D102" s="20"/>
      <c r="E102" s="20"/>
      <c r="F102" s="64"/>
      <c r="G102" s="64"/>
      <c r="H102" s="20"/>
      <c r="I102" s="20"/>
      <c r="J102" s="20"/>
      <c r="K102" s="20"/>
      <c r="L102" s="20"/>
      <c r="M102" s="376"/>
      <c r="N102" s="376"/>
      <c r="O102" s="20"/>
      <c r="P102" s="20"/>
      <c r="Q102" s="20"/>
    </row>
    <row r="103" spans="2:17">
      <c r="B103" s="64"/>
      <c r="C103" s="20"/>
      <c r="D103" s="20"/>
      <c r="E103" s="20"/>
      <c r="F103" s="64"/>
      <c r="G103" s="64"/>
      <c r="H103" s="20"/>
      <c r="I103" s="20"/>
      <c r="J103" s="20"/>
      <c r="K103" s="20"/>
      <c r="L103" s="20"/>
      <c r="M103" s="376"/>
      <c r="N103" s="376"/>
      <c r="O103" s="20"/>
      <c r="P103" s="20"/>
      <c r="Q103" s="20"/>
    </row>
    <row r="104" spans="2:17">
      <c r="B104" s="64"/>
      <c r="C104" s="20"/>
      <c r="D104" s="20"/>
      <c r="E104" s="20"/>
      <c r="F104" s="64"/>
      <c r="G104" s="64"/>
      <c r="H104" s="20"/>
      <c r="I104" s="20"/>
      <c r="J104" s="20"/>
      <c r="K104" s="20"/>
      <c r="L104" s="20"/>
      <c r="M104" s="376"/>
      <c r="N104" s="376"/>
      <c r="O104" s="20"/>
      <c r="P104" s="20"/>
      <c r="Q104" s="20"/>
    </row>
    <row r="105" spans="2:17">
      <c r="B105" s="64"/>
      <c r="C105" s="20"/>
      <c r="D105" s="20"/>
      <c r="E105" s="20"/>
      <c r="F105" s="64"/>
      <c r="G105" s="64"/>
      <c r="H105" s="20"/>
      <c r="I105" s="20"/>
      <c r="J105" s="20"/>
      <c r="K105" s="20"/>
      <c r="L105" s="20"/>
      <c r="M105" s="376"/>
      <c r="N105" s="376"/>
      <c r="O105" s="20"/>
      <c r="P105" s="20"/>
      <c r="Q105" s="20"/>
    </row>
    <row r="106" spans="2:17">
      <c r="B106" s="64"/>
      <c r="C106" s="20"/>
      <c r="D106" s="20"/>
      <c r="E106" s="20"/>
      <c r="F106" s="64"/>
      <c r="G106" s="64"/>
      <c r="H106" s="20"/>
      <c r="I106" s="20"/>
      <c r="J106" s="20"/>
      <c r="K106" s="20"/>
      <c r="L106" s="20"/>
      <c r="M106" s="376"/>
      <c r="N106" s="376"/>
      <c r="O106" s="20"/>
      <c r="P106" s="20"/>
      <c r="Q106" s="20"/>
    </row>
    <row r="107" spans="2:17">
      <c r="B107" s="64"/>
      <c r="C107" s="20"/>
      <c r="D107" s="20"/>
      <c r="E107" s="20"/>
      <c r="F107" s="64"/>
      <c r="G107" s="64"/>
      <c r="H107" s="20"/>
      <c r="I107" s="20"/>
      <c r="J107" s="20"/>
      <c r="K107" s="20"/>
      <c r="L107" s="20"/>
      <c r="M107" s="376"/>
      <c r="N107" s="376"/>
      <c r="O107" s="20"/>
      <c r="P107" s="20"/>
      <c r="Q107" s="20"/>
    </row>
    <row r="108" spans="2:17">
      <c r="B108" s="64"/>
      <c r="C108" s="20"/>
      <c r="D108" s="20"/>
      <c r="E108" s="20"/>
      <c r="F108" s="64"/>
      <c r="G108" s="64"/>
      <c r="H108" s="20"/>
      <c r="I108" s="20"/>
      <c r="J108" s="20"/>
      <c r="K108" s="20"/>
      <c r="L108" s="20"/>
      <c r="M108" s="376"/>
      <c r="N108" s="376"/>
      <c r="O108" s="20"/>
      <c r="P108" s="20"/>
      <c r="Q108" s="20"/>
    </row>
    <row r="109" spans="2:17">
      <c r="B109" s="64"/>
      <c r="C109" s="20"/>
      <c r="D109" s="20"/>
      <c r="E109" s="20"/>
      <c r="F109" s="64"/>
      <c r="G109" s="64"/>
      <c r="H109" s="20"/>
      <c r="I109" s="20"/>
      <c r="J109" s="20"/>
      <c r="K109" s="20"/>
      <c r="L109" s="20"/>
      <c r="M109" s="376"/>
      <c r="N109" s="376"/>
      <c r="O109" s="20"/>
      <c r="P109" s="20"/>
      <c r="Q109" s="20"/>
    </row>
    <row r="110" spans="2:17">
      <c r="B110" s="64"/>
      <c r="C110" s="20"/>
      <c r="D110" s="20"/>
      <c r="E110" s="20"/>
      <c r="F110" s="64"/>
      <c r="G110" s="64"/>
      <c r="H110" s="20"/>
      <c r="I110" s="20"/>
      <c r="J110" s="20"/>
      <c r="K110" s="20"/>
      <c r="L110" s="20"/>
      <c r="M110" s="376"/>
      <c r="N110" s="376"/>
      <c r="O110" s="20"/>
      <c r="P110" s="20"/>
      <c r="Q110" s="20"/>
    </row>
    <row r="111" spans="2:17">
      <c r="B111" s="64"/>
      <c r="C111" s="20"/>
      <c r="D111" s="20"/>
      <c r="E111" s="20"/>
      <c r="F111" s="64"/>
      <c r="G111" s="64"/>
      <c r="H111" s="20"/>
      <c r="I111" s="20"/>
      <c r="J111" s="20"/>
      <c r="K111" s="20"/>
      <c r="L111" s="20"/>
      <c r="M111" s="376"/>
      <c r="N111" s="376"/>
      <c r="O111" s="20"/>
      <c r="P111" s="20"/>
      <c r="Q111" s="20"/>
    </row>
    <row r="112" spans="2:17">
      <c r="B112" s="64"/>
      <c r="C112" s="20"/>
      <c r="D112" s="20"/>
      <c r="E112" s="20"/>
      <c r="F112" s="64"/>
      <c r="G112" s="64"/>
      <c r="H112" s="20"/>
      <c r="I112" s="20"/>
      <c r="J112" s="20"/>
      <c r="K112" s="20"/>
      <c r="L112" s="20"/>
      <c r="M112" s="376"/>
      <c r="N112" s="376"/>
      <c r="O112" s="20"/>
      <c r="P112" s="20"/>
      <c r="Q112" s="20"/>
    </row>
    <row r="113" spans="1:17">
      <c r="B113" s="64"/>
      <c r="C113" s="20"/>
      <c r="D113" s="20"/>
      <c r="E113" s="20"/>
      <c r="F113" s="64"/>
      <c r="G113" s="64"/>
      <c r="H113" s="20"/>
      <c r="I113" s="20"/>
      <c r="J113" s="20"/>
      <c r="K113" s="20"/>
      <c r="L113" s="20"/>
      <c r="M113" s="376"/>
      <c r="N113" s="376"/>
      <c r="O113" s="20"/>
      <c r="P113" s="20"/>
      <c r="Q113" s="20"/>
    </row>
    <row r="114" spans="1:17">
      <c r="B114" s="64"/>
      <c r="C114" s="20"/>
      <c r="D114" s="20"/>
      <c r="E114" s="20"/>
      <c r="F114" s="64"/>
      <c r="G114" s="64"/>
      <c r="H114" s="20"/>
      <c r="I114" s="20"/>
      <c r="J114" s="20"/>
      <c r="K114" s="20"/>
      <c r="L114" s="20"/>
      <c r="M114" s="376"/>
      <c r="N114" s="376"/>
      <c r="O114" s="20"/>
      <c r="P114" s="20"/>
      <c r="Q114" s="20"/>
    </row>
    <row r="115" spans="1:17">
      <c r="B115" s="64"/>
      <c r="C115" s="20"/>
      <c r="D115" s="20"/>
      <c r="E115" s="20"/>
      <c r="F115" s="64"/>
      <c r="G115" s="64"/>
      <c r="H115" s="20"/>
      <c r="I115" s="20"/>
      <c r="J115" s="20"/>
      <c r="K115" s="20"/>
      <c r="L115" s="20"/>
      <c r="M115" s="376"/>
      <c r="N115" s="376"/>
      <c r="O115" s="20"/>
      <c r="P115" s="20"/>
      <c r="Q115" s="20"/>
    </row>
    <row r="116" spans="1:17">
      <c r="B116" s="64"/>
      <c r="C116" s="20"/>
      <c r="D116" s="20"/>
      <c r="E116" s="20"/>
      <c r="F116" s="64"/>
      <c r="G116" s="64"/>
      <c r="H116" s="20"/>
      <c r="I116" s="20"/>
      <c r="J116" s="20"/>
      <c r="K116" s="20"/>
      <c r="L116" s="20"/>
      <c r="M116" s="376"/>
      <c r="N116" s="376"/>
      <c r="O116" s="20"/>
      <c r="P116" s="20"/>
      <c r="Q116" s="20"/>
    </row>
    <row r="117" spans="1:17">
      <c r="B117" s="64"/>
      <c r="C117" s="20"/>
      <c r="D117" s="20"/>
      <c r="E117" s="20"/>
      <c r="F117" s="64"/>
      <c r="G117" s="64"/>
      <c r="H117" s="20"/>
      <c r="I117" s="20"/>
      <c r="J117" s="20"/>
      <c r="K117" s="20"/>
      <c r="L117" s="20"/>
      <c r="M117" s="376"/>
      <c r="N117" s="376"/>
      <c r="O117" s="20"/>
      <c r="P117" s="20"/>
      <c r="Q117" s="20"/>
    </row>
    <row r="118" spans="1:17">
      <c r="B118" s="64"/>
      <c r="C118" s="20"/>
      <c r="D118" s="20"/>
      <c r="E118" s="20"/>
      <c r="F118" s="64"/>
      <c r="G118" s="64"/>
      <c r="H118" s="20"/>
      <c r="I118" s="20"/>
      <c r="J118" s="20"/>
      <c r="K118" s="20"/>
      <c r="L118" s="20"/>
      <c r="M118" s="376"/>
      <c r="N118" s="376"/>
      <c r="O118" s="20"/>
      <c r="P118" s="20"/>
      <c r="Q118" s="20"/>
    </row>
    <row r="119" spans="1:17">
      <c r="B119" s="64"/>
      <c r="C119" s="20"/>
      <c r="D119" s="20"/>
      <c r="E119" s="20"/>
      <c r="F119" s="64"/>
      <c r="G119" s="64"/>
      <c r="H119" s="20"/>
      <c r="I119" s="20"/>
      <c r="J119" s="20"/>
      <c r="K119" s="20"/>
      <c r="L119" s="20"/>
      <c r="M119" s="376"/>
      <c r="N119" s="376"/>
      <c r="O119" s="20"/>
      <c r="P119" s="20"/>
      <c r="Q119" s="20"/>
    </row>
    <row r="120" spans="1:17">
      <c r="B120" s="64"/>
      <c r="C120" s="20"/>
      <c r="D120" s="20"/>
      <c r="E120" s="20"/>
      <c r="F120" s="64"/>
      <c r="G120" s="64"/>
      <c r="H120" s="20"/>
      <c r="I120" s="20"/>
      <c r="J120" s="20"/>
      <c r="K120" s="20"/>
      <c r="L120" s="20"/>
      <c r="M120" s="376"/>
      <c r="N120" s="376"/>
      <c r="O120" s="20"/>
      <c r="P120" s="20"/>
      <c r="Q120" s="20"/>
    </row>
    <row r="121" spans="1:17">
      <c r="B121" s="64"/>
      <c r="C121" s="20"/>
      <c r="D121" s="20"/>
      <c r="E121" s="20"/>
      <c r="F121" s="64"/>
      <c r="G121" s="64"/>
      <c r="H121" s="20"/>
      <c r="I121" s="20"/>
      <c r="J121" s="20"/>
      <c r="K121" s="20"/>
      <c r="L121" s="20"/>
      <c r="M121" s="376"/>
      <c r="N121" s="376"/>
      <c r="O121" s="20"/>
      <c r="P121" s="20"/>
      <c r="Q121" s="20"/>
    </row>
    <row r="122" spans="1:17">
      <c r="B122" s="64"/>
      <c r="C122" s="20"/>
      <c r="D122" s="20"/>
      <c r="E122" s="20"/>
      <c r="F122" s="64"/>
      <c r="G122" s="64"/>
      <c r="H122" s="20"/>
      <c r="I122" s="20"/>
      <c r="J122" s="20"/>
      <c r="K122" s="20"/>
      <c r="L122" s="20"/>
      <c r="M122" s="376"/>
      <c r="N122" s="376"/>
      <c r="O122" s="20"/>
      <c r="P122" s="20"/>
      <c r="Q122" s="20"/>
    </row>
    <row r="123" spans="1:17">
      <c r="B123" s="64"/>
      <c r="C123" s="20"/>
      <c r="D123" s="20"/>
      <c r="E123" s="20"/>
      <c r="F123" s="64"/>
      <c r="G123" s="64"/>
      <c r="H123" s="20"/>
      <c r="I123" s="20"/>
      <c r="J123" s="20"/>
      <c r="K123" s="20"/>
      <c r="L123" s="20"/>
      <c r="M123" s="376"/>
      <c r="N123" s="376"/>
      <c r="O123" s="20"/>
      <c r="P123" s="20"/>
      <c r="Q123" s="20"/>
    </row>
    <row r="124" spans="1:17">
      <c r="A124" s="20"/>
      <c r="B124" s="64"/>
      <c r="C124" s="20"/>
      <c r="D124" s="20"/>
      <c r="E124" s="20"/>
      <c r="F124" s="64"/>
      <c r="G124" s="64"/>
      <c r="H124" s="20"/>
      <c r="I124" s="20"/>
      <c r="J124" s="20"/>
      <c r="K124" s="20"/>
      <c r="L124" s="20"/>
      <c r="M124" s="376"/>
      <c r="N124" s="376"/>
      <c r="O124" s="20"/>
      <c r="P124" s="20"/>
      <c r="Q124" s="20"/>
    </row>
    <row r="125" spans="1:17">
      <c r="A125" s="20"/>
      <c r="B125" s="64"/>
      <c r="C125" s="20"/>
      <c r="D125" s="20"/>
      <c r="E125" s="20"/>
      <c r="F125" s="64"/>
      <c r="G125" s="64"/>
      <c r="H125" s="20"/>
      <c r="I125" s="20"/>
      <c r="J125" s="20"/>
      <c r="K125" s="20"/>
      <c r="L125" s="20"/>
      <c r="M125" s="376"/>
      <c r="N125" s="376"/>
      <c r="O125" s="20"/>
      <c r="P125" s="20"/>
      <c r="Q125" s="20"/>
    </row>
    <row r="126" spans="1:17">
      <c r="A126" s="20"/>
      <c r="B126" s="64"/>
      <c r="C126" s="20"/>
      <c r="D126" s="20"/>
      <c r="E126" s="20"/>
      <c r="F126" s="64"/>
      <c r="G126" s="64"/>
      <c r="H126" s="20"/>
      <c r="I126" s="20"/>
      <c r="J126" s="20"/>
      <c r="K126" s="20"/>
      <c r="L126" s="20"/>
      <c r="M126" s="376"/>
      <c r="N126" s="376"/>
      <c r="O126" s="20"/>
      <c r="P126" s="20"/>
      <c r="Q126" s="20"/>
    </row>
    <row r="127" spans="1:17">
      <c r="A127" s="20"/>
      <c r="B127" s="64"/>
      <c r="C127" s="20"/>
      <c r="D127" s="20"/>
      <c r="E127" s="20"/>
      <c r="F127" s="64"/>
      <c r="G127" s="64"/>
      <c r="H127" s="20"/>
      <c r="I127" s="20"/>
      <c r="J127" s="20"/>
      <c r="K127" s="20"/>
      <c r="L127" s="20"/>
      <c r="M127" s="376"/>
      <c r="N127" s="376"/>
      <c r="O127" s="20"/>
      <c r="P127" s="20"/>
      <c r="Q127" s="20"/>
    </row>
    <row r="128" spans="1:17">
      <c r="A128" s="20"/>
      <c r="B128" s="64"/>
      <c r="C128" s="20"/>
      <c r="D128" s="20"/>
      <c r="E128" s="20"/>
      <c r="F128" s="64"/>
      <c r="G128" s="64"/>
      <c r="H128" s="20"/>
      <c r="I128" s="20"/>
      <c r="J128" s="20"/>
      <c r="K128" s="20"/>
      <c r="L128" s="20"/>
      <c r="M128" s="376"/>
      <c r="N128" s="376"/>
      <c r="O128" s="20"/>
      <c r="P128" s="20"/>
      <c r="Q128" s="20"/>
    </row>
    <row r="129" spans="1:17">
      <c r="A129" s="20"/>
      <c r="B129" s="64"/>
      <c r="C129" s="20"/>
      <c r="D129" s="20"/>
      <c r="E129" s="20"/>
      <c r="F129" s="64"/>
      <c r="G129" s="64"/>
      <c r="H129" s="20"/>
      <c r="I129" s="20"/>
      <c r="J129" s="20"/>
      <c r="K129" s="20"/>
      <c r="L129" s="20"/>
      <c r="M129" s="376"/>
      <c r="N129" s="376"/>
      <c r="O129" s="20"/>
      <c r="P129" s="20"/>
      <c r="Q129" s="20"/>
    </row>
    <row r="130" spans="1:17">
      <c r="A130" s="20"/>
      <c r="B130" s="64"/>
      <c r="C130" s="20"/>
      <c r="D130" s="20"/>
      <c r="E130" s="20"/>
      <c r="F130" s="64"/>
      <c r="G130" s="64"/>
      <c r="H130" s="20"/>
      <c r="I130" s="20"/>
      <c r="J130" s="20"/>
      <c r="K130" s="20"/>
      <c r="L130" s="20"/>
      <c r="M130" s="376"/>
      <c r="N130" s="376"/>
      <c r="O130" s="20"/>
      <c r="P130" s="20"/>
      <c r="Q130" s="20"/>
    </row>
    <row r="131" spans="1:17">
      <c r="A131" s="20"/>
      <c r="B131" s="64"/>
      <c r="C131" s="20"/>
      <c r="D131" s="20"/>
      <c r="E131" s="20"/>
      <c r="F131" s="64"/>
      <c r="G131" s="64"/>
      <c r="H131" s="20"/>
      <c r="I131" s="20"/>
      <c r="J131" s="20"/>
      <c r="K131" s="20"/>
      <c r="L131" s="20"/>
      <c r="M131" s="376"/>
      <c r="N131" s="376"/>
      <c r="O131" s="20"/>
      <c r="P131" s="20"/>
      <c r="Q131" s="20"/>
    </row>
    <row r="132" spans="1:17">
      <c r="A132" s="20"/>
      <c r="B132" s="64"/>
      <c r="C132" s="20"/>
      <c r="D132" s="20"/>
      <c r="E132" s="20"/>
      <c r="F132" s="64"/>
      <c r="G132" s="64"/>
      <c r="H132" s="20"/>
      <c r="I132" s="20"/>
      <c r="J132" s="20"/>
      <c r="K132" s="20"/>
      <c r="L132" s="20"/>
      <c r="M132" s="376"/>
      <c r="N132" s="376"/>
      <c r="O132" s="20"/>
      <c r="P132" s="20"/>
      <c r="Q132" s="20"/>
    </row>
    <row r="133" spans="1:17">
      <c r="A133" s="20"/>
      <c r="B133" s="64"/>
      <c r="C133" s="20"/>
      <c r="D133" s="20"/>
      <c r="E133" s="20"/>
      <c r="F133" s="64"/>
      <c r="G133" s="64"/>
      <c r="H133" s="20"/>
      <c r="I133" s="20"/>
      <c r="J133" s="20"/>
      <c r="K133" s="20"/>
      <c r="L133" s="20"/>
      <c r="M133" s="376"/>
      <c r="N133" s="376"/>
      <c r="O133" s="20"/>
      <c r="P133" s="20"/>
      <c r="Q133" s="20"/>
    </row>
    <row r="134" spans="1:17">
      <c r="A134" s="20"/>
      <c r="B134" s="64"/>
      <c r="C134" s="20"/>
      <c r="D134" s="20"/>
      <c r="E134" s="20"/>
      <c r="F134" s="64"/>
      <c r="G134" s="64"/>
      <c r="H134" s="20"/>
      <c r="I134" s="20"/>
      <c r="J134" s="20"/>
      <c r="K134" s="20"/>
      <c r="L134" s="20"/>
      <c r="M134" s="376"/>
      <c r="N134" s="376"/>
      <c r="O134" s="20"/>
      <c r="P134" s="20"/>
      <c r="Q134" s="20"/>
    </row>
    <row r="135" spans="1:17">
      <c r="A135" s="20"/>
      <c r="B135" s="64"/>
      <c r="C135" s="20"/>
      <c r="D135" s="20"/>
      <c r="E135" s="20"/>
      <c r="F135" s="64"/>
      <c r="G135" s="64"/>
      <c r="H135" s="20"/>
      <c r="I135" s="20"/>
      <c r="J135" s="20"/>
      <c r="K135" s="20"/>
      <c r="L135" s="20"/>
      <c r="M135" s="376"/>
      <c r="N135" s="376"/>
      <c r="O135" s="20"/>
      <c r="P135" s="20"/>
      <c r="Q135" s="20"/>
    </row>
    <row r="136" spans="1:17">
      <c r="A136" s="20"/>
      <c r="B136" s="64"/>
      <c r="C136" s="20"/>
      <c r="D136" s="20"/>
      <c r="E136" s="20"/>
      <c r="F136" s="64"/>
      <c r="G136" s="64"/>
      <c r="H136" s="20"/>
      <c r="I136" s="20"/>
      <c r="J136" s="20"/>
      <c r="K136" s="20"/>
      <c r="L136" s="20"/>
      <c r="M136" s="376"/>
      <c r="N136" s="376"/>
      <c r="O136" s="20"/>
      <c r="P136" s="20"/>
      <c r="Q136" s="20"/>
    </row>
    <row r="137" spans="1:17">
      <c r="A137" s="20"/>
      <c r="B137" s="64"/>
      <c r="C137" s="20"/>
      <c r="D137" s="20"/>
      <c r="E137" s="20"/>
      <c r="F137" s="64"/>
      <c r="G137" s="64"/>
      <c r="H137" s="20"/>
      <c r="I137" s="20"/>
      <c r="J137" s="20"/>
      <c r="K137" s="20"/>
      <c r="L137" s="20"/>
      <c r="M137" s="376"/>
      <c r="N137" s="376"/>
      <c r="O137" s="20"/>
      <c r="P137" s="20"/>
      <c r="Q137" s="20"/>
    </row>
    <row r="138" spans="1:17">
      <c r="A138" s="20"/>
      <c r="B138" s="64"/>
      <c r="C138" s="20"/>
      <c r="D138" s="20"/>
      <c r="E138" s="20"/>
      <c r="F138" s="64"/>
      <c r="G138" s="64"/>
      <c r="H138" s="20"/>
      <c r="I138" s="20"/>
      <c r="J138" s="20"/>
      <c r="K138" s="20"/>
      <c r="L138" s="20"/>
      <c r="M138" s="376"/>
      <c r="N138" s="376"/>
      <c r="O138" s="20"/>
      <c r="P138" s="20"/>
      <c r="Q138" s="20"/>
    </row>
    <row r="139" spans="1:17">
      <c r="A139" s="20"/>
      <c r="B139" s="64"/>
      <c r="C139" s="20"/>
      <c r="D139" s="20"/>
      <c r="E139" s="20"/>
      <c r="F139" s="64"/>
      <c r="G139" s="64"/>
      <c r="H139" s="20"/>
      <c r="I139" s="20"/>
      <c r="J139" s="20"/>
      <c r="K139" s="20"/>
      <c r="L139" s="20"/>
      <c r="M139" s="376"/>
      <c r="N139" s="376"/>
      <c r="O139" s="20"/>
      <c r="P139" s="20"/>
      <c r="Q139" s="20"/>
    </row>
    <row r="140" spans="1:17">
      <c r="A140" s="20"/>
      <c r="B140" s="64"/>
      <c r="C140" s="20"/>
      <c r="D140" s="20"/>
      <c r="E140" s="20"/>
      <c r="F140" s="64"/>
      <c r="G140" s="64"/>
      <c r="H140" s="20"/>
      <c r="I140" s="20"/>
      <c r="J140" s="20"/>
      <c r="K140" s="20"/>
      <c r="L140" s="20"/>
      <c r="M140" s="376"/>
      <c r="N140" s="376"/>
      <c r="O140" s="20"/>
      <c r="P140" s="20"/>
      <c r="Q140" s="20"/>
    </row>
    <row r="141" spans="1:17">
      <c r="A141" s="20"/>
      <c r="B141" s="64"/>
      <c r="C141" s="20"/>
      <c r="D141" s="20"/>
      <c r="E141" s="20"/>
      <c r="F141" s="64"/>
      <c r="G141" s="64"/>
      <c r="H141" s="20"/>
      <c r="I141" s="20"/>
      <c r="J141" s="20"/>
      <c r="K141" s="20"/>
      <c r="L141" s="20"/>
      <c r="M141" s="376"/>
      <c r="N141" s="376"/>
      <c r="O141" s="20"/>
      <c r="P141" s="20"/>
      <c r="Q141" s="20"/>
    </row>
    <row r="142" spans="1:17">
      <c r="A142" s="20"/>
      <c r="B142" s="64"/>
      <c r="C142" s="20"/>
      <c r="D142" s="20"/>
      <c r="E142" s="20"/>
      <c r="F142" s="64"/>
      <c r="G142" s="64"/>
      <c r="H142" s="20"/>
      <c r="I142" s="20"/>
      <c r="J142" s="20"/>
      <c r="K142" s="20"/>
      <c r="L142" s="20"/>
      <c r="M142" s="376"/>
      <c r="N142" s="376"/>
      <c r="O142" s="20"/>
      <c r="P142" s="20"/>
      <c r="Q142" s="20"/>
    </row>
    <row r="143" spans="1:17">
      <c r="A143" s="20"/>
      <c r="B143" s="64"/>
      <c r="C143" s="20"/>
      <c r="D143" s="20"/>
      <c r="E143" s="20"/>
      <c r="F143" s="64"/>
      <c r="G143" s="64"/>
      <c r="H143" s="20"/>
      <c r="I143" s="20"/>
      <c r="J143" s="20"/>
      <c r="K143" s="20"/>
      <c r="L143" s="20"/>
      <c r="M143" s="376"/>
      <c r="N143" s="376"/>
      <c r="O143" s="20"/>
      <c r="P143" s="20"/>
      <c r="Q143" s="20"/>
    </row>
    <row r="144" spans="1:17">
      <c r="A144" s="20"/>
      <c r="B144" s="64"/>
      <c r="C144" s="20"/>
      <c r="D144" s="20"/>
      <c r="E144" s="20"/>
      <c r="F144" s="64"/>
      <c r="G144" s="64"/>
      <c r="H144" s="20"/>
      <c r="I144" s="20"/>
      <c r="J144" s="20"/>
      <c r="K144" s="20"/>
      <c r="L144" s="20"/>
      <c r="M144" s="376"/>
      <c r="N144" s="376"/>
      <c r="O144" s="20"/>
      <c r="P144" s="20"/>
      <c r="Q144" s="20"/>
    </row>
    <row r="145" spans="1:17">
      <c r="A145" s="20"/>
      <c r="B145" s="64"/>
      <c r="C145" s="20"/>
      <c r="D145" s="20"/>
      <c r="E145" s="20"/>
      <c r="F145" s="64"/>
      <c r="G145" s="64"/>
      <c r="H145" s="20"/>
      <c r="I145" s="20"/>
      <c r="J145" s="20"/>
      <c r="K145" s="20"/>
      <c r="L145" s="20"/>
      <c r="M145" s="376"/>
      <c r="N145" s="376"/>
      <c r="O145" s="20"/>
      <c r="P145" s="20"/>
      <c r="Q145" s="20"/>
    </row>
    <row r="146" spans="1:17">
      <c r="A146" s="20"/>
      <c r="B146" s="64"/>
      <c r="C146" s="20"/>
      <c r="D146" s="20"/>
      <c r="E146" s="20"/>
      <c r="F146" s="64"/>
      <c r="G146" s="64"/>
      <c r="H146" s="20"/>
      <c r="I146" s="20"/>
      <c r="J146" s="20"/>
      <c r="K146" s="20"/>
      <c r="L146" s="20"/>
      <c r="M146" s="376"/>
      <c r="N146" s="376"/>
      <c r="O146" s="20"/>
      <c r="P146" s="20"/>
      <c r="Q146" s="20"/>
    </row>
    <row r="147" spans="1:17">
      <c r="A147" s="20"/>
      <c r="B147" s="64"/>
      <c r="C147" s="20"/>
      <c r="D147" s="20"/>
      <c r="E147" s="20"/>
      <c r="F147" s="64"/>
      <c r="G147" s="64"/>
      <c r="H147" s="20"/>
      <c r="I147" s="20"/>
      <c r="J147" s="20"/>
      <c r="K147" s="20"/>
      <c r="L147" s="20"/>
      <c r="M147" s="376"/>
      <c r="N147" s="376"/>
      <c r="O147" s="20"/>
      <c r="P147" s="20"/>
      <c r="Q147" s="20"/>
    </row>
    <row r="148" spans="1:17">
      <c r="A148" s="20"/>
      <c r="B148" s="64"/>
      <c r="C148" s="20"/>
      <c r="D148" s="20"/>
      <c r="E148" s="20"/>
      <c r="F148" s="64"/>
      <c r="G148" s="64"/>
      <c r="H148" s="20"/>
      <c r="I148" s="20"/>
      <c r="J148" s="20"/>
      <c r="K148" s="20"/>
      <c r="L148" s="20"/>
      <c r="M148" s="376"/>
      <c r="N148" s="376"/>
      <c r="O148" s="20"/>
      <c r="P148" s="20"/>
      <c r="Q148" s="20"/>
    </row>
    <row r="149" spans="1:17">
      <c r="A149" s="20"/>
      <c r="B149" s="64"/>
      <c r="C149" s="20"/>
      <c r="D149" s="20"/>
      <c r="E149" s="20"/>
      <c r="F149" s="64"/>
      <c r="G149" s="64"/>
      <c r="H149" s="20"/>
      <c r="I149" s="20"/>
      <c r="J149" s="20"/>
      <c r="K149" s="20"/>
      <c r="L149" s="20"/>
      <c r="M149" s="376"/>
      <c r="N149" s="376"/>
      <c r="O149" s="20"/>
      <c r="P149" s="20"/>
      <c r="Q149" s="20"/>
    </row>
    <row r="150" spans="1:17">
      <c r="A150" s="20"/>
      <c r="B150" s="64"/>
      <c r="C150" s="20"/>
      <c r="D150" s="20"/>
      <c r="E150" s="20"/>
      <c r="F150" s="64"/>
      <c r="G150" s="64"/>
      <c r="H150" s="20"/>
      <c r="I150" s="20"/>
      <c r="J150" s="20"/>
      <c r="K150" s="20"/>
      <c r="L150" s="20"/>
      <c r="M150" s="376"/>
      <c r="N150" s="376"/>
      <c r="O150" s="20"/>
      <c r="P150" s="20"/>
      <c r="Q150" s="20"/>
    </row>
    <row r="151" spans="1:17">
      <c r="A151" s="20"/>
      <c r="B151" s="64"/>
      <c r="C151" s="20"/>
      <c r="D151" s="20"/>
      <c r="E151" s="20"/>
      <c r="F151" s="64"/>
      <c r="G151" s="64"/>
      <c r="H151" s="20"/>
      <c r="I151" s="20"/>
      <c r="J151" s="20"/>
      <c r="K151" s="20"/>
      <c r="L151" s="20"/>
      <c r="M151" s="376"/>
      <c r="N151" s="376"/>
      <c r="O151" s="20"/>
      <c r="P151" s="20"/>
      <c r="Q151" s="20"/>
    </row>
    <row r="152" spans="1:17">
      <c r="A152" s="20"/>
      <c r="B152" s="64"/>
      <c r="C152" s="20"/>
      <c r="D152" s="20"/>
      <c r="E152" s="20"/>
      <c r="F152" s="64"/>
      <c r="G152" s="64"/>
      <c r="H152" s="20"/>
      <c r="I152" s="20"/>
      <c r="J152" s="20"/>
      <c r="K152" s="20"/>
      <c r="L152" s="20"/>
      <c r="M152" s="376"/>
      <c r="N152" s="376"/>
      <c r="O152" s="20"/>
      <c r="P152" s="20"/>
      <c r="Q152" s="20"/>
    </row>
    <row r="153" spans="1:17">
      <c r="A153" s="20"/>
      <c r="B153" s="64"/>
      <c r="C153" s="20"/>
      <c r="D153" s="20"/>
      <c r="E153" s="20"/>
      <c r="F153" s="64"/>
      <c r="G153" s="64"/>
      <c r="H153" s="20"/>
      <c r="I153" s="20"/>
      <c r="J153" s="20"/>
      <c r="K153" s="20"/>
      <c r="L153" s="20"/>
      <c r="M153" s="376"/>
      <c r="N153" s="376"/>
      <c r="O153" s="20"/>
      <c r="P153" s="20"/>
      <c r="Q153" s="20"/>
    </row>
    <row r="154" spans="1:17">
      <c r="A154" s="20"/>
      <c r="B154" s="64"/>
      <c r="C154" s="20"/>
      <c r="D154" s="20"/>
      <c r="E154" s="20"/>
      <c r="F154" s="64"/>
      <c r="G154" s="64"/>
      <c r="H154" s="20"/>
      <c r="I154" s="20"/>
      <c r="J154" s="20"/>
      <c r="K154" s="20"/>
      <c r="L154" s="20"/>
      <c r="M154" s="376"/>
      <c r="N154" s="376"/>
      <c r="O154" s="20"/>
      <c r="P154" s="20"/>
      <c r="Q154" s="20"/>
    </row>
    <row r="155" spans="1:17">
      <c r="A155" s="20"/>
      <c r="B155" s="64"/>
      <c r="C155" s="20"/>
      <c r="D155" s="20"/>
      <c r="E155" s="20"/>
      <c r="F155" s="64"/>
      <c r="G155" s="64"/>
      <c r="H155" s="20"/>
      <c r="I155" s="20"/>
      <c r="J155" s="20"/>
      <c r="K155" s="20"/>
      <c r="L155" s="20"/>
      <c r="M155" s="376"/>
      <c r="N155" s="376"/>
      <c r="O155" s="20"/>
      <c r="P155" s="20"/>
      <c r="Q155" s="20"/>
    </row>
    <row r="156" spans="1:17">
      <c r="A156" s="20"/>
      <c r="B156" s="64"/>
      <c r="C156" s="20"/>
      <c r="D156" s="20"/>
      <c r="E156" s="20"/>
      <c r="F156" s="64"/>
      <c r="G156" s="64"/>
      <c r="H156" s="20"/>
      <c r="I156" s="20"/>
      <c r="J156" s="20"/>
      <c r="K156" s="20"/>
      <c r="L156" s="20"/>
      <c r="M156" s="376"/>
      <c r="N156" s="376"/>
      <c r="O156" s="20"/>
      <c r="P156" s="20"/>
      <c r="Q156" s="20"/>
    </row>
    <row r="157" spans="1:17">
      <c r="A157" s="20"/>
      <c r="B157" s="64"/>
      <c r="C157" s="20"/>
      <c r="D157" s="20"/>
      <c r="E157" s="20"/>
      <c r="F157" s="64"/>
      <c r="G157" s="64"/>
      <c r="H157" s="20"/>
      <c r="I157" s="20"/>
      <c r="J157" s="20"/>
      <c r="K157" s="20"/>
      <c r="L157" s="20"/>
      <c r="M157" s="376"/>
      <c r="N157" s="376"/>
      <c r="O157" s="20"/>
      <c r="P157" s="20"/>
      <c r="Q157" s="20"/>
    </row>
    <row r="158" spans="1:17">
      <c r="A158" s="20"/>
      <c r="B158" s="64"/>
      <c r="C158" s="20"/>
      <c r="D158" s="20"/>
      <c r="E158" s="20"/>
      <c r="F158" s="64"/>
      <c r="G158" s="64"/>
      <c r="H158" s="20"/>
      <c r="I158" s="20"/>
      <c r="J158" s="20"/>
      <c r="K158" s="20"/>
      <c r="L158" s="20"/>
      <c r="M158" s="376"/>
      <c r="N158" s="376"/>
      <c r="O158" s="20"/>
      <c r="P158" s="20"/>
      <c r="Q158" s="20"/>
    </row>
    <row r="159" spans="1:17">
      <c r="A159" s="20"/>
      <c r="B159" s="64"/>
      <c r="C159" s="20"/>
      <c r="D159" s="20"/>
      <c r="E159" s="20"/>
      <c r="F159" s="64"/>
      <c r="G159" s="64"/>
      <c r="H159" s="20"/>
      <c r="I159" s="20"/>
      <c r="J159" s="20"/>
      <c r="K159" s="20"/>
      <c r="L159" s="20"/>
      <c r="M159" s="376"/>
      <c r="N159" s="376"/>
      <c r="O159" s="20"/>
      <c r="P159" s="20"/>
      <c r="Q159" s="20"/>
    </row>
    <row r="160" spans="1:17">
      <c r="A160" s="20"/>
      <c r="B160" s="64"/>
      <c r="C160" s="20"/>
      <c r="D160" s="20"/>
      <c r="E160" s="20"/>
      <c r="F160" s="64"/>
      <c r="G160" s="64"/>
      <c r="H160" s="20"/>
      <c r="I160" s="20"/>
      <c r="J160" s="20"/>
      <c r="K160" s="20"/>
      <c r="L160" s="20"/>
      <c r="M160" s="376"/>
      <c r="N160" s="376"/>
      <c r="O160" s="20"/>
      <c r="P160" s="20"/>
      <c r="Q160" s="20"/>
    </row>
    <row r="161" spans="1:17">
      <c r="A161" s="20"/>
      <c r="B161" s="64"/>
      <c r="C161" s="20"/>
      <c r="D161" s="20"/>
      <c r="E161" s="20"/>
      <c r="F161" s="64"/>
      <c r="G161" s="64"/>
      <c r="H161" s="20"/>
      <c r="I161" s="20"/>
      <c r="J161" s="20"/>
      <c r="K161" s="20"/>
      <c r="L161" s="20"/>
      <c r="M161" s="376"/>
      <c r="N161" s="376"/>
      <c r="O161" s="20"/>
      <c r="P161" s="20"/>
      <c r="Q161" s="20"/>
    </row>
    <row r="162" spans="1:17">
      <c r="A162" s="20"/>
      <c r="B162" s="64"/>
      <c r="C162" s="20"/>
      <c r="D162" s="20"/>
      <c r="E162" s="20"/>
      <c r="F162" s="64"/>
      <c r="G162" s="64"/>
      <c r="H162" s="20"/>
      <c r="I162" s="20"/>
      <c r="J162" s="20"/>
      <c r="K162" s="20"/>
      <c r="L162" s="20"/>
      <c r="M162" s="376"/>
      <c r="N162" s="376"/>
      <c r="O162" s="20"/>
      <c r="P162" s="20"/>
      <c r="Q162" s="20"/>
    </row>
    <row r="163" spans="1:17">
      <c r="A163" s="20"/>
      <c r="B163" s="64"/>
      <c r="C163" s="20"/>
      <c r="D163" s="20"/>
      <c r="E163" s="20"/>
      <c r="F163" s="64"/>
      <c r="G163" s="64"/>
      <c r="H163" s="20"/>
      <c r="I163" s="20"/>
      <c r="J163" s="20"/>
      <c r="K163" s="20"/>
      <c r="L163" s="20"/>
      <c r="M163" s="376"/>
      <c r="N163" s="376"/>
      <c r="O163" s="20"/>
      <c r="P163" s="20"/>
      <c r="Q163" s="20"/>
    </row>
    <row r="164" spans="1:17">
      <c r="A164" s="20"/>
      <c r="B164" s="64"/>
      <c r="C164" s="20"/>
      <c r="D164" s="20"/>
      <c r="E164" s="20"/>
      <c r="F164" s="64"/>
      <c r="G164" s="64"/>
      <c r="H164" s="20"/>
      <c r="I164" s="20"/>
      <c r="J164" s="20"/>
      <c r="K164" s="20"/>
      <c r="L164" s="20"/>
      <c r="M164" s="376"/>
      <c r="N164" s="376"/>
      <c r="O164" s="20"/>
      <c r="P164" s="20"/>
      <c r="Q164" s="20"/>
    </row>
    <row r="165" spans="1:17">
      <c r="A165" s="20"/>
      <c r="B165" s="64"/>
      <c r="C165" s="20"/>
      <c r="D165" s="20"/>
      <c r="E165" s="20"/>
      <c r="F165" s="64"/>
      <c r="G165" s="64"/>
      <c r="H165" s="20"/>
      <c r="I165" s="20"/>
      <c r="J165" s="20"/>
      <c r="K165" s="20"/>
      <c r="L165" s="20"/>
      <c r="M165" s="376"/>
      <c r="N165" s="376"/>
      <c r="O165" s="20"/>
      <c r="P165" s="20"/>
      <c r="Q165" s="20"/>
    </row>
    <row r="166" spans="1:17">
      <c r="A166" s="20"/>
      <c r="B166" s="64"/>
      <c r="C166" s="20"/>
      <c r="D166" s="20"/>
      <c r="E166" s="20"/>
      <c r="F166" s="64"/>
      <c r="G166" s="64"/>
      <c r="H166" s="20"/>
      <c r="I166" s="20"/>
      <c r="J166" s="20"/>
      <c r="K166" s="20"/>
      <c r="L166" s="20"/>
      <c r="M166" s="376"/>
      <c r="N166" s="376"/>
      <c r="O166" s="20"/>
      <c r="P166" s="20"/>
      <c r="Q166" s="20"/>
    </row>
    <row r="167" spans="1:17">
      <c r="A167" s="20"/>
      <c r="B167" s="64"/>
      <c r="C167" s="20"/>
      <c r="D167" s="20"/>
      <c r="E167" s="20"/>
      <c r="F167" s="64"/>
      <c r="G167" s="64"/>
      <c r="H167" s="20"/>
      <c r="I167" s="20"/>
      <c r="J167" s="20"/>
      <c r="K167" s="20"/>
      <c r="L167" s="20"/>
      <c r="M167" s="376"/>
      <c r="N167" s="376"/>
      <c r="O167" s="20"/>
      <c r="P167" s="20"/>
      <c r="Q167" s="20"/>
    </row>
    <row r="168" spans="1:17">
      <c r="A168" s="20"/>
      <c r="B168" s="64"/>
      <c r="C168" s="20"/>
      <c r="D168" s="20"/>
      <c r="E168" s="20"/>
      <c r="F168" s="64"/>
      <c r="G168" s="64"/>
      <c r="H168" s="20"/>
      <c r="I168" s="20"/>
      <c r="J168" s="20"/>
      <c r="K168" s="20"/>
      <c r="L168" s="20"/>
      <c r="M168" s="376"/>
      <c r="N168" s="376"/>
      <c r="O168" s="20"/>
      <c r="P168" s="20"/>
      <c r="Q168" s="20"/>
    </row>
    <row r="169" spans="1:17">
      <c r="A169" s="20"/>
      <c r="B169" s="64"/>
      <c r="C169" s="20"/>
      <c r="D169" s="20"/>
      <c r="E169" s="20"/>
      <c r="F169" s="64"/>
      <c r="G169" s="64"/>
      <c r="H169" s="20"/>
      <c r="I169" s="20"/>
      <c r="J169" s="20"/>
      <c r="K169" s="20"/>
      <c r="L169" s="20"/>
      <c r="M169" s="376"/>
      <c r="N169" s="376"/>
      <c r="O169" s="20"/>
      <c r="P169" s="20"/>
      <c r="Q169" s="20"/>
    </row>
    <row r="170" spans="1:17">
      <c r="A170" s="20"/>
      <c r="B170" s="64"/>
      <c r="C170" s="20"/>
      <c r="D170" s="20"/>
      <c r="E170" s="20"/>
      <c r="F170" s="64"/>
      <c r="G170" s="64"/>
      <c r="H170" s="20"/>
      <c r="I170" s="20"/>
      <c r="J170" s="20"/>
      <c r="K170" s="20"/>
      <c r="L170" s="20"/>
      <c r="M170" s="376"/>
      <c r="N170" s="376"/>
      <c r="O170" s="20"/>
      <c r="P170" s="20"/>
      <c r="Q170" s="20"/>
    </row>
    <row r="171" spans="1:17">
      <c r="A171" s="20"/>
      <c r="B171" s="64"/>
      <c r="C171" s="20"/>
      <c r="D171" s="20"/>
      <c r="E171" s="20"/>
      <c r="F171" s="64"/>
      <c r="G171" s="64"/>
      <c r="H171" s="20"/>
      <c r="I171" s="20"/>
      <c r="J171" s="20"/>
      <c r="K171" s="20"/>
      <c r="L171" s="20"/>
      <c r="M171" s="376"/>
      <c r="N171" s="376"/>
      <c r="O171" s="20"/>
      <c r="P171" s="20"/>
      <c r="Q171" s="20"/>
    </row>
    <row r="172" spans="1:17">
      <c r="A172" s="20"/>
      <c r="B172" s="64"/>
      <c r="C172" s="20"/>
      <c r="D172" s="20"/>
      <c r="E172" s="20"/>
      <c r="F172" s="64"/>
      <c r="G172" s="64"/>
      <c r="H172" s="20"/>
      <c r="I172" s="20"/>
      <c r="J172" s="20"/>
      <c r="K172" s="20"/>
      <c r="L172" s="20"/>
      <c r="M172" s="376"/>
      <c r="N172" s="376"/>
      <c r="O172" s="20"/>
      <c r="P172" s="20"/>
      <c r="Q172" s="20"/>
    </row>
    <row r="173" spans="1:17">
      <c r="A173" s="20"/>
      <c r="B173" s="64"/>
      <c r="C173" s="20"/>
      <c r="D173" s="20"/>
      <c r="E173" s="20"/>
      <c r="F173" s="64"/>
      <c r="G173" s="64"/>
      <c r="H173" s="20"/>
      <c r="I173" s="20"/>
      <c r="J173" s="20"/>
      <c r="K173" s="20"/>
      <c r="L173" s="20"/>
      <c r="M173" s="376"/>
      <c r="N173" s="376"/>
      <c r="O173" s="20"/>
      <c r="P173" s="20"/>
      <c r="Q173" s="20"/>
    </row>
    <row r="174" spans="1:17">
      <c r="A174" s="20"/>
      <c r="B174" s="64"/>
      <c r="C174" s="20"/>
      <c r="D174" s="20"/>
      <c r="E174" s="20"/>
      <c r="F174" s="64"/>
      <c r="G174" s="64"/>
      <c r="H174" s="20"/>
      <c r="I174" s="20"/>
      <c r="J174" s="20"/>
      <c r="K174" s="20"/>
      <c r="L174" s="20"/>
      <c r="M174" s="376"/>
      <c r="N174" s="376"/>
      <c r="O174" s="20"/>
      <c r="P174" s="20"/>
      <c r="Q174" s="20"/>
    </row>
    <row r="175" spans="1:17">
      <c r="A175" s="20"/>
      <c r="B175" s="64"/>
      <c r="C175" s="20"/>
      <c r="D175" s="20"/>
      <c r="E175" s="20"/>
      <c r="F175" s="64"/>
      <c r="G175" s="64"/>
      <c r="H175" s="20"/>
      <c r="I175" s="20"/>
      <c r="J175" s="20"/>
      <c r="K175" s="20"/>
      <c r="L175" s="20"/>
      <c r="M175" s="376"/>
      <c r="N175" s="376"/>
      <c r="O175" s="20"/>
      <c r="P175" s="20"/>
      <c r="Q175" s="20"/>
    </row>
    <row r="176" spans="1:17">
      <c r="A176" s="20"/>
      <c r="B176" s="64"/>
      <c r="C176" s="20"/>
      <c r="D176" s="20"/>
      <c r="E176" s="20"/>
      <c r="F176" s="64"/>
      <c r="G176" s="64"/>
      <c r="H176" s="20"/>
      <c r="I176" s="20"/>
      <c r="J176" s="20"/>
      <c r="K176" s="20"/>
      <c r="L176" s="20"/>
      <c r="M176" s="376"/>
      <c r="N176" s="376"/>
      <c r="O176" s="20"/>
      <c r="P176" s="20"/>
      <c r="Q176" s="20"/>
    </row>
    <row r="177" spans="1:17">
      <c r="A177" s="20"/>
      <c r="B177" s="64"/>
      <c r="C177" s="20"/>
      <c r="D177" s="20"/>
      <c r="E177" s="20"/>
      <c r="F177" s="64"/>
      <c r="G177" s="64"/>
      <c r="H177" s="20"/>
      <c r="I177" s="20"/>
      <c r="J177" s="20"/>
      <c r="K177" s="20"/>
      <c r="L177" s="20"/>
      <c r="M177" s="376"/>
      <c r="N177" s="376"/>
      <c r="O177" s="20"/>
      <c r="P177" s="20"/>
      <c r="Q177" s="20"/>
    </row>
    <row r="178" spans="1:17">
      <c r="A178" s="20"/>
      <c r="B178" s="64"/>
      <c r="C178" s="20"/>
      <c r="D178" s="20"/>
      <c r="E178" s="20"/>
      <c r="F178" s="64"/>
      <c r="G178" s="64"/>
      <c r="H178" s="20"/>
      <c r="I178" s="20"/>
      <c r="J178" s="20"/>
      <c r="K178" s="20"/>
      <c r="L178" s="20"/>
      <c r="M178" s="376"/>
      <c r="N178" s="376"/>
      <c r="O178" s="20"/>
      <c r="P178" s="20"/>
      <c r="Q178" s="20"/>
    </row>
    <row r="179" spans="1:17">
      <c r="A179" s="20"/>
      <c r="B179" s="64"/>
      <c r="C179" s="20"/>
      <c r="D179" s="20"/>
      <c r="E179" s="20"/>
      <c r="F179" s="64"/>
      <c r="G179" s="64"/>
      <c r="H179" s="20"/>
      <c r="I179" s="20"/>
      <c r="J179" s="20"/>
      <c r="K179" s="20"/>
      <c r="L179" s="20"/>
      <c r="M179" s="376"/>
      <c r="N179" s="376"/>
      <c r="O179" s="20"/>
      <c r="P179" s="20"/>
      <c r="Q179" s="20"/>
    </row>
  </sheetData>
  <dataConsolidate/>
  <mergeCells count="36">
    <mergeCell ref="S54:U54"/>
    <mergeCell ref="Z2:AA2"/>
    <mergeCell ref="X1:Z1"/>
    <mergeCell ref="S1:U1"/>
    <mergeCell ref="P1:Q1"/>
    <mergeCell ref="P3:Q3"/>
    <mergeCell ref="S35:X35"/>
    <mergeCell ref="P44:Q44"/>
    <mergeCell ref="A6:A8"/>
    <mergeCell ref="A9:A13"/>
    <mergeCell ref="P4:Q5"/>
    <mergeCell ref="P45:P48"/>
    <mergeCell ref="Q45:Q48"/>
    <mergeCell ref="P6:Q8"/>
    <mergeCell ref="P21:Q24"/>
    <mergeCell ref="A15:A20"/>
    <mergeCell ref="A21:A24"/>
    <mergeCell ref="P41:Q43"/>
    <mergeCell ref="P33:P35"/>
    <mergeCell ref="Q33:Q35"/>
    <mergeCell ref="P36:P37"/>
    <mergeCell ref="Q36:Q37"/>
    <mergeCell ref="A55:A56"/>
    <mergeCell ref="A36:A37"/>
    <mergeCell ref="A39:A40"/>
    <mergeCell ref="A41:A43"/>
    <mergeCell ref="I1:O1"/>
    <mergeCell ref="A28:A32"/>
    <mergeCell ref="A49:A50"/>
    <mergeCell ref="A51:A52"/>
    <mergeCell ref="A53:A54"/>
    <mergeCell ref="A33:A35"/>
    <mergeCell ref="A45:A48"/>
    <mergeCell ref="C1:H1"/>
    <mergeCell ref="A4:A5"/>
    <mergeCell ref="A26:A27"/>
  </mergeCells>
  <conditionalFormatting sqref="K3:K56">
    <cfRule type="expression" dxfId="33" priority="16">
      <formula>(K3&lt;E3)</formula>
    </cfRule>
  </conditionalFormatting>
  <conditionalFormatting sqref="Z32:AC43">
    <cfRule type="cellIs" dxfId="32" priority="15" operator="greaterThan">
      <formula>0</formula>
    </cfRule>
  </conditionalFormatting>
  <conditionalFormatting sqref="X54:AC62 Z51:AC53">
    <cfRule type="cellIs" dxfId="31" priority="14" operator="greaterThan">
      <formula>0</formula>
    </cfRule>
  </conditionalFormatting>
  <conditionalFormatting sqref="M3:M56">
    <cfRule type="expression" dxfId="30" priority="2">
      <formula>M3&lt;G3</formula>
    </cfRule>
  </conditionalFormatting>
  <conditionalFormatting sqref="T37:Y48">
    <cfRule type="cellIs" dxfId="29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9"/>
  <sheetViews>
    <sheetView topLeftCell="T41" zoomScale="80" zoomScaleNormal="80" workbookViewId="0">
      <selection activeCell="AA1" sqref="AA1"/>
    </sheetView>
  </sheetViews>
  <sheetFormatPr defaultColWidth="9" defaultRowHeight="13"/>
  <cols>
    <col min="1" max="1" width="13.453125" style="5" customWidth="1"/>
    <col min="2" max="2" width="22.7265625" style="63" customWidth="1"/>
    <col min="3" max="3" width="26.7265625" style="59" customWidth="1"/>
    <col min="4" max="4" width="16.81640625" style="59" customWidth="1"/>
    <col min="5" max="5" width="16.7265625" style="62" customWidth="1"/>
    <col min="6" max="6" width="23.7265625" style="61" customWidth="1"/>
    <col min="7" max="7" width="30.1796875" style="61" customWidth="1"/>
    <col min="8" max="8" width="16.1796875" style="59" customWidth="1"/>
    <col min="9" max="9" width="28.81640625" style="59" customWidth="1"/>
    <col min="10" max="10" width="17.7265625" style="59" customWidth="1"/>
    <col min="11" max="11" width="16.1796875" style="59" customWidth="1"/>
    <col min="12" max="12" width="17.7265625" style="59" customWidth="1"/>
    <col min="13" max="14" width="32.7265625" style="59" customWidth="1"/>
    <col min="15" max="15" width="23.26953125" style="59" customWidth="1"/>
    <col min="16" max="16" width="24.453125" style="59" customWidth="1"/>
    <col min="17" max="17" width="23.26953125" style="59" customWidth="1"/>
    <col min="18" max="18" width="23" style="58" customWidth="1"/>
    <col min="19" max="19" width="22.81640625" style="5" customWidth="1"/>
    <col min="20" max="20" width="23.7265625" style="5" customWidth="1"/>
    <col min="21" max="21" width="21.54296875" style="5" customWidth="1"/>
    <col min="22" max="22" width="9" style="5"/>
    <col min="23" max="23" width="14.54296875" style="5" customWidth="1"/>
    <col min="24" max="24" width="6.26953125" style="5" customWidth="1"/>
    <col min="25" max="25" width="7.453125" style="5" customWidth="1"/>
    <col min="26" max="26" width="7.81640625" style="5" customWidth="1"/>
    <col min="27" max="27" width="8" style="5" customWidth="1"/>
    <col min="28" max="28" width="9" style="5"/>
    <col min="29" max="29" width="15.26953125" style="5" customWidth="1"/>
    <col min="30" max="30" width="25.453125" style="5" customWidth="1"/>
    <col min="31" max="32" width="20.453125" style="5" customWidth="1"/>
    <col min="33" max="33" width="20.7265625" style="5" customWidth="1"/>
    <col min="34" max="34" width="20.453125" style="5" customWidth="1"/>
    <col min="35" max="16384" width="9" style="5"/>
  </cols>
  <sheetData>
    <row r="1" spans="1:27" ht="14.25" customHeight="1">
      <c r="A1" s="338"/>
      <c r="B1" s="199"/>
      <c r="C1" s="428" t="s">
        <v>464</v>
      </c>
      <c r="D1" s="429"/>
      <c r="E1" s="429"/>
      <c r="F1" s="429"/>
      <c r="G1" s="429"/>
      <c r="H1" s="430"/>
      <c r="I1" s="426" t="s">
        <v>463</v>
      </c>
      <c r="J1" s="427"/>
      <c r="K1" s="427"/>
      <c r="L1" s="427"/>
      <c r="M1" s="427"/>
      <c r="N1" s="427"/>
      <c r="O1" s="427"/>
      <c r="P1" s="470" t="s">
        <v>508</v>
      </c>
      <c r="Q1" s="471"/>
      <c r="S1" s="453"/>
      <c r="T1" s="453"/>
      <c r="U1" s="453"/>
      <c r="X1" s="453"/>
      <c r="Y1" s="453"/>
      <c r="Z1" s="453"/>
      <c r="AA1" s="410"/>
    </row>
    <row r="2" spans="1:27" ht="13.5" thickBot="1">
      <c r="A2" s="338" t="s">
        <v>462</v>
      </c>
      <c r="B2" s="197" t="s">
        <v>461</v>
      </c>
      <c r="C2" s="196" t="s">
        <v>460</v>
      </c>
      <c r="D2" s="195" t="s">
        <v>34</v>
      </c>
      <c r="E2" s="195" t="s">
        <v>33</v>
      </c>
      <c r="F2" s="195" t="s">
        <v>459</v>
      </c>
      <c r="G2" s="195" t="s">
        <v>506</v>
      </c>
      <c r="H2" s="194" t="s">
        <v>456</v>
      </c>
      <c r="I2" s="193" t="s">
        <v>458</v>
      </c>
      <c r="J2" s="193" t="s">
        <v>34</v>
      </c>
      <c r="K2" s="193" t="s">
        <v>33</v>
      </c>
      <c r="L2" s="313" t="s">
        <v>457</v>
      </c>
      <c r="M2" s="313" t="s">
        <v>505</v>
      </c>
      <c r="N2" s="192" t="s">
        <v>507</v>
      </c>
      <c r="O2" s="391" t="s">
        <v>456</v>
      </c>
      <c r="P2" s="296" t="s">
        <v>479</v>
      </c>
      <c r="Q2" s="297" t="s">
        <v>478</v>
      </c>
      <c r="S2" s="410"/>
      <c r="T2" s="410"/>
      <c r="U2" s="410"/>
      <c r="X2" s="410"/>
      <c r="Y2" s="410"/>
      <c r="Z2" s="463"/>
      <c r="AA2" s="463"/>
    </row>
    <row r="3" spans="1:27" ht="15" customHeight="1" thickBot="1">
      <c r="A3" s="163" t="s">
        <v>450</v>
      </c>
      <c r="B3" s="186" t="s">
        <v>449</v>
      </c>
      <c r="C3" s="185" t="s">
        <v>448</v>
      </c>
      <c r="D3" s="184">
        <v>386.9</v>
      </c>
      <c r="E3" s="184">
        <v>200</v>
      </c>
      <c r="F3" s="184">
        <v>131.95400000000001</v>
      </c>
      <c r="G3" s="184">
        <v>132</v>
      </c>
      <c r="H3" s="183">
        <f t="shared" ref="H3:H13" si="0">E3-F3</f>
        <v>68.045999999999992</v>
      </c>
      <c r="I3" s="182" t="s">
        <v>447</v>
      </c>
      <c r="J3" s="182">
        <v>598.85</v>
      </c>
      <c r="K3" s="182">
        <v>150</v>
      </c>
      <c r="L3" s="182">
        <f t="shared" ref="L3:L13" si="1">F3</f>
        <v>131.95400000000001</v>
      </c>
      <c r="M3" s="182">
        <v>132</v>
      </c>
      <c r="N3" s="321">
        <f>-1*(M3-G3)/G3*100</f>
        <v>0</v>
      </c>
      <c r="O3" s="377">
        <f t="shared" ref="O3:O13" si="2">K3-L3</f>
        <v>18.045999999999992</v>
      </c>
      <c r="P3" s="464" t="s">
        <v>352</v>
      </c>
      <c r="Q3" s="465"/>
      <c r="S3" s="411"/>
      <c r="T3" s="411"/>
      <c r="U3" s="411"/>
      <c r="X3" s="411"/>
      <c r="Y3" s="411"/>
      <c r="Z3" s="411"/>
      <c r="AA3" s="411"/>
    </row>
    <row r="4" spans="1:27" ht="15" customHeight="1" thickBot="1">
      <c r="A4" s="423" t="s">
        <v>44</v>
      </c>
      <c r="B4" s="180" t="s">
        <v>3</v>
      </c>
      <c r="C4" s="179" t="s">
        <v>44</v>
      </c>
      <c r="D4" s="178">
        <v>424.31</v>
      </c>
      <c r="E4" s="178">
        <v>200</v>
      </c>
      <c r="F4" s="178">
        <v>79.758499999999998</v>
      </c>
      <c r="G4" s="178">
        <v>80</v>
      </c>
      <c r="H4" s="177">
        <f t="shared" si="0"/>
        <v>120.2415</v>
      </c>
      <c r="I4" s="176" t="s">
        <v>446</v>
      </c>
      <c r="J4" s="176">
        <v>561.44000000000005</v>
      </c>
      <c r="K4" s="176">
        <v>150</v>
      </c>
      <c r="L4" s="176">
        <f t="shared" si="1"/>
        <v>79.758499999999998</v>
      </c>
      <c r="M4" s="83">
        <v>80</v>
      </c>
      <c r="N4" s="321">
        <f t="shared" ref="N4:N56" si="3">-1*(M4-G4)/G4*100</f>
        <v>0</v>
      </c>
      <c r="O4" s="378">
        <f t="shared" si="2"/>
        <v>70.241500000000002</v>
      </c>
      <c r="P4" s="466" t="s">
        <v>352</v>
      </c>
      <c r="Q4" s="467"/>
      <c r="S4" s="410"/>
      <c r="T4" s="410"/>
      <c r="U4" s="410"/>
      <c r="X4" s="410"/>
      <c r="Y4" s="410"/>
      <c r="Z4" s="410"/>
      <c r="AA4" s="410"/>
    </row>
    <row r="5" spans="1:27" ht="14.25" customHeight="1" thickBot="1">
      <c r="A5" s="424"/>
      <c r="B5" s="173" t="s">
        <v>25</v>
      </c>
      <c r="C5" s="117" t="s">
        <v>65</v>
      </c>
      <c r="D5" s="95">
        <v>645.40499999999997</v>
      </c>
      <c r="E5" s="95">
        <v>150</v>
      </c>
      <c r="F5" s="94">
        <v>101.52370000000001</v>
      </c>
      <c r="G5" s="94">
        <v>101</v>
      </c>
      <c r="H5" s="94">
        <f t="shared" si="0"/>
        <v>48.476299999999995</v>
      </c>
      <c r="I5" s="93" t="s">
        <v>438</v>
      </c>
      <c r="J5" s="93">
        <v>691.82</v>
      </c>
      <c r="K5" s="93">
        <v>150</v>
      </c>
      <c r="L5" s="93">
        <f t="shared" si="1"/>
        <v>101.52370000000001</v>
      </c>
      <c r="M5" s="72">
        <v>101</v>
      </c>
      <c r="N5" s="321">
        <f t="shared" si="3"/>
        <v>0</v>
      </c>
      <c r="O5" s="379">
        <f t="shared" si="2"/>
        <v>48.476299999999995</v>
      </c>
      <c r="P5" s="468"/>
      <c r="Q5" s="469"/>
      <c r="S5" s="410"/>
      <c r="T5" s="410"/>
      <c r="U5" s="410"/>
      <c r="X5" s="410"/>
      <c r="Y5" s="410"/>
      <c r="Z5" s="410"/>
      <c r="AA5" s="410"/>
    </row>
    <row r="6" spans="1:27" ht="14.25" customHeight="1" thickBot="1">
      <c r="A6" s="423" t="s">
        <v>443</v>
      </c>
      <c r="B6" s="87" t="s">
        <v>442</v>
      </c>
      <c r="C6" s="86" t="s">
        <v>399</v>
      </c>
      <c r="D6" s="85">
        <v>774.56</v>
      </c>
      <c r="E6" s="85">
        <v>750</v>
      </c>
      <c r="F6" s="85">
        <v>593.39</v>
      </c>
      <c r="G6" s="85">
        <v>594</v>
      </c>
      <c r="H6" s="84">
        <f t="shared" si="0"/>
        <v>156.61000000000001</v>
      </c>
      <c r="I6" s="83" t="s">
        <v>441</v>
      </c>
      <c r="J6" s="83">
        <v>778.62</v>
      </c>
      <c r="K6" s="83">
        <v>750</v>
      </c>
      <c r="L6" s="83">
        <f t="shared" si="1"/>
        <v>593.39</v>
      </c>
      <c r="M6" s="93">
        <v>594</v>
      </c>
      <c r="N6" s="321">
        <f t="shared" si="3"/>
        <v>0</v>
      </c>
      <c r="O6" s="380">
        <f t="shared" si="2"/>
        <v>156.61000000000001</v>
      </c>
      <c r="P6" s="466" t="s">
        <v>352</v>
      </c>
      <c r="Q6" s="467"/>
      <c r="S6" s="410"/>
      <c r="T6" s="410"/>
      <c r="U6" s="410"/>
      <c r="X6" s="410"/>
      <c r="Y6" s="410"/>
      <c r="Z6" s="410"/>
      <c r="AA6" s="410"/>
    </row>
    <row r="7" spans="1:27" ht="14.25" customHeight="1" thickBot="1">
      <c r="A7" s="425"/>
      <c r="B7" s="97" t="s">
        <v>4</v>
      </c>
      <c r="C7" s="96" t="s">
        <v>45</v>
      </c>
      <c r="D7" s="110">
        <v>221.095</v>
      </c>
      <c r="E7" s="110">
        <v>250</v>
      </c>
      <c r="F7" s="110">
        <v>165.54</v>
      </c>
      <c r="G7" s="110">
        <v>166</v>
      </c>
      <c r="H7" s="109">
        <f t="shared" si="0"/>
        <v>84.460000000000008</v>
      </c>
      <c r="I7" s="108" t="s">
        <v>440</v>
      </c>
      <c r="J7" s="108">
        <v>904.18</v>
      </c>
      <c r="K7" s="108">
        <v>150</v>
      </c>
      <c r="L7" s="108">
        <f t="shared" si="1"/>
        <v>165.54</v>
      </c>
      <c r="M7" s="93">
        <v>146</v>
      </c>
      <c r="N7" s="321">
        <f t="shared" si="3"/>
        <v>12.048192771084338</v>
      </c>
      <c r="O7" s="381">
        <f t="shared" si="2"/>
        <v>-15.539999999999992</v>
      </c>
      <c r="P7" s="472"/>
      <c r="Q7" s="473"/>
      <c r="S7" s="410"/>
      <c r="T7" s="410"/>
      <c r="U7" s="410"/>
      <c r="X7" s="410"/>
      <c r="Y7" s="410"/>
      <c r="Z7" s="410"/>
      <c r="AA7" s="410"/>
    </row>
    <row r="8" spans="1:27" ht="14.25" customHeight="1" thickBot="1">
      <c r="A8" s="425"/>
      <c r="B8" s="97" t="s">
        <v>25</v>
      </c>
      <c r="C8" s="96" t="s">
        <v>65</v>
      </c>
      <c r="D8" s="95">
        <v>645.40499999999997</v>
      </c>
      <c r="E8" s="95">
        <v>150</v>
      </c>
      <c r="F8" s="95">
        <v>101.52370000000001</v>
      </c>
      <c r="G8" s="95">
        <v>101</v>
      </c>
      <c r="H8" s="94">
        <f t="shared" si="0"/>
        <v>48.476299999999995</v>
      </c>
      <c r="I8" s="93" t="s">
        <v>438</v>
      </c>
      <c r="J8" s="93">
        <v>691.82</v>
      </c>
      <c r="K8" s="93">
        <v>150</v>
      </c>
      <c r="L8" s="93">
        <f t="shared" si="1"/>
        <v>101.52370000000001</v>
      </c>
      <c r="M8" s="93">
        <v>101</v>
      </c>
      <c r="N8" s="321">
        <f t="shared" si="3"/>
        <v>0</v>
      </c>
      <c r="O8" s="379">
        <f t="shared" si="2"/>
        <v>48.476299999999995</v>
      </c>
      <c r="P8" s="468"/>
      <c r="Q8" s="469"/>
      <c r="S8" s="410"/>
      <c r="T8" s="410"/>
      <c r="U8" s="410"/>
      <c r="X8" s="410"/>
      <c r="Y8" s="410"/>
      <c r="Z8" s="410"/>
      <c r="AA8" s="410"/>
    </row>
    <row r="9" spans="1:27" ht="14.25" customHeight="1" thickBot="1">
      <c r="A9" s="423" t="s">
        <v>46</v>
      </c>
      <c r="B9" s="87" t="s">
        <v>5</v>
      </c>
      <c r="C9" s="86" t="s">
        <v>46</v>
      </c>
      <c r="D9" s="85">
        <v>87.444999999999993</v>
      </c>
      <c r="E9" s="85">
        <v>600</v>
      </c>
      <c r="F9" s="85">
        <v>330.03719999999998</v>
      </c>
      <c r="G9" s="85">
        <v>330</v>
      </c>
      <c r="H9" s="84">
        <f t="shared" si="0"/>
        <v>269.96280000000002</v>
      </c>
      <c r="I9" s="83" t="s">
        <v>437</v>
      </c>
      <c r="J9" s="83">
        <v>243.73500000000001</v>
      </c>
      <c r="K9" s="83">
        <v>500</v>
      </c>
      <c r="L9" s="83">
        <f t="shared" si="1"/>
        <v>330.03719999999998</v>
      </c>
      <c r="M9" s="83">
        <v>330</v>
      </c>
      <c r="N9" s="321">
        <f t="shared" si="3"/>
        <v>0</v>
      </c>
      <c r="O9" s="380">
        <f t="shared" si="2"/>
        <v>169.96280000000002</v>
      </c>
      <c r="P9" s="408"/>
      <c r="Q9" s="405"/>
      <c r="S9" s="410"/>
      <c r="T9" s="410"/>
      <c r="U9" s="410"/>
      <c r="X9" s="410"/>
      <c r="Y9" s="410"/>
      <c r="Z9" s="410"/>
      <c r="AA9" s="410"/>
    </row>
    <row r="10" spans="1:27" ht="14.25" customHeight="1" thickBot="1">
      <c r="A10" s="425"/>
      <c r="B10" s="97" t="s">
        <v>7</v>
      </c>
      <c r="C10" s="96" t="s">
        <v>48</v>
      </c>
      <c r="D10" s="110">
        <v>457.755</v>
      </c>
      <c r="E10" s="110">
        <v>400</v>
      </c>
      <c r="F10" s="110">
        <v>200.11</v>
      </c>
      <c r="G10" s="110">
        <v>200</v>
      </c>
      <c r="H10" s="109">
        <f t="shared" si="0"/>
        <v>199.89</v>
      </c>
      <c r="I10" s="108" t="s">
        <v>436</v>
      </c>
      <c r="J10" s="108">
        <v>614.06500000000005</v>
      </c>
      <c r="K10" s="108">
        <v>300</v>
      </c>
      <c r="L10" s="108">
        <f t="shared" si="1"/>
        <v>200.11</v>
      </c>
      <c r="M10" s="93">
        <v>200</v>
      </c>
      <c r="N10" s="321">
        <f t="shared" si="3"/>
        <v>0</v>
      </c>
      <c r="O10" s="382">
        <f t="shared" si="2"/>
        <v>99.889999999999986</v>
      </c>
      <c r="P10" s="298"/>
      <c r="Q10" s="299"/>
      <c r="S10" s="410"/>
      <c r="T10" s="410"/>
      <c r="U10" s="410"/>
      <c r="X10" s="410"/>
      <c r="Y10" s="410"/>
      <c r="Z10" s="410"/>
      <c r="AA10" s="410"/>
    </row>
    <row r="11" spans="1:27" ht="14.25" customHeight="1" thickBot="1">
      <c r="A11" s="425"/>
      <c r="B11" s="97" t="s">
        <v>8</v>
      </c>
      <c r="C11" s="96" t="s">
        <v>74</v>
      </c>
      <c r="D11" s="110">
        <v>632.29</v>
      </c>
      <c r="E11" s="110">
        <v>600</v>
      </c>
      <c r="F11" s="110">
        <v>416.14780000000002</v>
      </c>
      <c r="G11" s="110">
        <v>417</v>
      </c>
      <c r="H11" s="109">
        <f t="shared" si="0"/>
        <v>183.85219999999998</v>
      </c>
      <c r="I11" s="108" t="s">
        <v>435</v>
      </c>
      <c r="J11" s="108">
        <v>692.19500000000005</v>
      </c>
      <c r="K11" s="108">
        <v>600</v>
      </c>
      <c r="L11" s="108">
        <f t="shared" si="1"/>
        <v>416.14780000000002</v>
      </c>
      <c r="M11" s="93">
        <v>417</v>
      </c>
      <c r="N11" s="321">
        <f t="shared" si="3"/>
        <v>0</v>
      </c>
      <c r="O11" s="383">
        <f t="shared" si="2"/>
        <v>183.85219999999998</v>
      </c>
      <c r="P11" s="300"/>
      <c r="Q11" s="301"/>
      <c r="S11" s="410"/>
      <c r="T11" s="410"/>
      <c r="U11" s="410"/>
      <c r="X11" s="410"/>
      <c r="Y11" s="410"/>
      <c r="Z11" s="410"/>
      <c r="AA11" s="410"/>
    </row>
    <row r="12" spans="1:27" ht="14.25" customHeight="1" thickBot="1">
      <c r="A12" s="425"/>
      <c r="B12" s="97" t="s">
        <v>12</v>
      </c>
      <c r="C12" s="96" t="s">
        <v>52</v>
      </c>
      <c r="D12" s="110">
        <v>428.91</v>
      </c>
      <c r="E12" s="110">
        <v>400</v>
      </c>
      <c r="F12" s="110">
        <v>320.77999999999997</v>
      </c>
      <c r="G12" s="110">
        <v>321</v>
      </c>
      <c r="H12" s="109">
        <f t="shared" si="0"/>
        <v>79.220000000000027</v>
      </c>
      <c r="I12" s="108" t="s">
        <v>429</v>
      </c>
      <c r="J12" s="108">
        <v>440.09</v>
      </c>
      <c r="K12" s="108">
        <v>400</v>
      </c>
      <c r="L12" s="108">
        <f t="shared" si="1"/>
        <v>320.77999999999997</v>
      </c>
      <c r="M12" s="93">
        <v>321</v>
      </c>
      <c r="N12" s="321">
        <f t="shared" si="3"/>
        <v>0</v>
      </c>
      <c r="O12" s="383">
        <f t="shared" si="2"/>
        <v>79.220000000000027</v>
      </c>
      <c r="P12" s="300"/>
      <c r="Q12" s="301"/>
      <c r="S12" s="410"/>
      <c r="T12" s="410"/>
      <c r="U12" s="410"/>
      <c r="X12" s="410"/>
      <c r="Y12" s="410"/>
      <c r="Z12" s="410"/>
      <c r="AA12" s="410"/>
    </row>
    <row r="13" spans="1:27" ht="14.25" customHeight="1" thickBot="1">
      <c r="A13" s="425"/>
      <c r="B13" s="97" t="s">
        <v>404</v>
      </c>
      <c r="C13" s="96" t="s">
        <v>63</v>
      </c>
      <c r="D13" s="95">
        <v>530.30999999999995</v>
      </c>
      <c r="E13" s="95">
        <v>200</v>
      </c>
      <c r="F13" s="95">
        <v>22.35</v>
      </c>
      <c r="G13" s="95">
        <v>22</v>
      </c>
      <c r="H13" s="94">
        <f t="shared" si="0"/>
        <v>177.65</v>
      </c>
      <c r="I13" s="93" t="s">
        <v>427</v>
      </c>
      <c r="J13" s="93">
        <v>541.49</v>
      </c>
      <c r="K13" s="93">
        <v>150</v>
      </c>
      <c r="L13" s="93">
        <f t="shared" si="1"/>
        <v>22.35</v>
      </c>
      <c r="M13" s="72">
        <v>22</v>
      </c>
      <c r="N13" s="321">
        <f t="shared" si="3"/>
        <v>0</v>
      </c>
      <c r="O13" s="383">
        <f t="shared" si="2"/>
        <v>127.65</v>
      </c>
      <c r="P13" s="302"/>
      <c r="Q13" s="286"/>
      <c r="S13" s="410"/>
      <c r="T13" s="410"/>
      <c r="U13" s="410"/>
      <c r="X13" s="410"/>
      <c r="Y13" s="410"/>
      <c r="Z13" s="410"/>
      <c r="AA13" s="410"/>
    </row>
    <row r="14" spans="1:27" ht="13.5" thickBot="1">
      <c r="A14" s="407" t="s">
        <v>435</v>
      </c>
      <c r="B14" s="87" t="s">
        <v>352</v>
      </c>
      <c r="C14" s="162"/>
      <c r="D14" s="85"/>
      <c r="E14" s="85"/>
      <c r="F14" s="85"/>
      <c r="G14" s="85"/>
      <c r="H14" s="84"/>
      <c r="I14" s="83"/>
      <c r="J14" s="83"/>
      <c r="K14" s="83"/>
      <c r="L14" s="83"/>
      <c r="M14" s="93"/>
      <c r="N14" s="321"/>
      <c r="O14" s="380"/>
      <c r="P14" s="408"/>
      <c r="Q14" s="405"/>
      <c r="S14" s="410"/>
      <c r="T14" s="410"/>
      <c r="U14" s="410"/>
      <c r="X14" s="410"/>
      <c r="Y14" s="410"/>
      <c r="Z14" s="410"/>
      <c r="AA14" s="410"/>
    </row>
    <row r="15" spans="1:27" ht="14.25" customHeight="1" thickBot="1">
      <c r="A15" s="423" t="s">
        <v>49</v>
      </c>
      <c r="B15" s="87" t="s">
        <v>434</v>
      </c>
      <c r="C15" s="86" t="s">
        <v>47</v>
      </c>
      <c r="D15" s="85">
        <v>341.36500000000001</v>
      </c>
      <c r="E15" s="85">
        <v>600</v>
      </c>
      <c r="F15" s="85">
        <v>414.50749999999999</v>
      </c>
      <c r="G15" s="85">
        <v>415</v>
      </c>
      <c r="H15" s="84">
        <f t="shared" ref="H15:H24" si="4">E15-F15</f>
        <v>185.49250000000001</v>
      </c>
      <c r="I15" s="83" t="s">
        <v>433</v>
      </c>
      <c r="J15" s="83">
        <v>527.53499999999997</v>
      </c>
      <c r="K15" s="83">
        <v>600</v>
      </c>
      <c r="L15" s="83">
        <f t="shared" ref="L15:L24" si="5">F15</f>
        <v>414.50749999999999</v>
      </c>
      <c r="M15" s="83">
        <v>415</v>
      </c>
      <c r="N15" s="321">
        <f t="shared" si="3"/>
        <v>0</v>
      </c>
      <c r="O15" s="380">
        <f t="shared" ref="O15:O24" si="6">K15-L15</f>
        <v>185.49250000000001</v>
      </c>
      <c r="P15" s="408"/>
      <c r="Q15" s="405"/>
      <c r="S15" s="410"/>
      <c r="T15" s="410"/>
      <c r="U15" s="410"/>
      <c r="X15" s="410"/>
      <c r="Y15" s="410"/>
      <c r="Z15" s="410"/>
      <c r="AA15" s="410"/>
    </row>
    <row r="16" spans="1:27" ht="14.25" customHeight="1" thickBot="1">
      <c r="A16" s="425"/>
      <c r="B16" s="97" t="s">
        <v>9</v>
      </c>
      <c r="C16" s="96" t="s">
        <v>432</v>
      </c>
      <c r="D16" s="110">
        <v>72.555000000000007</v>
      </c>
      <c r="E16" s="110">
        <v>300</v>
      </c>
      <c r="F16" s="110">
        <v>249.06020000000001</v>
      </c>
      <c r="G16" s="110">
        <v>249</v>
      </c>
      <c r="H16" s="109">
        <f t="shared" si="4"/>
        <v>50.939799999999991</v>
      </c>
      <c r="I16" s="108" t="s">
        <v>431</v>
      </c>
      <c r="J16" s="108">
        <v>258.625</v>
      </c>
      <c r="K16" s="108">
        <v>250</v>
      </c>
      <c r="L16" s="108">
        <f t="shared" si="5"/>
        <v>249.06020000000001</v>
      </c>
      <c r="M16" s="93">
        <v>244</v>
      </c>
      <c r="N16" s="321">
        <f t="shared" si="3"/>
        <v>2.0080321285140563</v>
      </c>
      <c r="O16" s="383">
        <f t="shared" si="6"/>
        <v>0.93979999999999109</v>
      </c>
      <c r="P16" s="302"/>
      <c r="Q16" s="286"/>
      <c r="S16" s="410"/>
      <c r="T16" s="410"/>
      <c r="U16" s="410"/>
      <c r="X16" s="410"/>
      <c r="Y16" s="410"/>
      <c r="Z16" s="410"/>
      <c r="AA16" s="410"/>
    </row>
    <row r="17" spans="1:34" ht="14.25" customHeight="1" thickBot="1">
      <c r="A17" s="425"/>
      <c r="B17" s="97" t="s">
        <v>10</v>
      </c>
      <c r="C17" s="96" t="s">
        <v>393</v>
      </c>
      <c r="D17" s="110">
        <v>894.93</v>
      </c>
      <c r="E17" s="110">
        <v>300</v>
      </c>
      <c r="F17" s="110">
        <v>185.4342</v>
      </c>
      <c r="G17" s="110">
        <v>185</v>
      </c>
      <c r="H17" s="109">
        <f t="shared" si="4"/>
        <v>114.5658</v>
      </c>
      <c r="I17" s="108" t="s">
        <v>392</v>
      </c>
      <c r="J17" s="108">
        <v>975.03499999999997</v>
      </c>
      <c r="K17" s="108">
        <v>300</v>
      </c>
      <c r="L17" s="108">
        <f t="shared" si="5"/>
        <v>185.4342</v>
      </c>
      <c r="M17" s="93">
        <v>185</v>
      </c>
      <c r="N17" s="321">
        <f t="shared" si="3"/>
        <v>0</v>
      </c>
      <c r="O17" s="383">
        <f t="shared" si="6"/>
        <v>114.5658</v>
      </c>
      <c r="P17" s="302"/>
      <c r="Q17" s="286"/>
      <c r="S17" s="410"/>
      <c r="T17" s="410"/>
      <c r="U17" s="410"/>
      <c r="X17" s="410"/>
      <c r="Y17" s="410"/>
      <c r="Z17" s="410"/>
      <c r="AA17" s="410"/>
    </row>
    <row r="18" spans="1:34" ht="14.25" customHeight="1" thickBot="1">
      <c r="A18" s="425"/>
      <c r="B18" s="97" t="s">
        <v>11</v>
      </c>
      <c r="C18" s="96" t="s">
        <v>385</v>
      </c>
      <c r="D18" s="110">
        <v>839.23</v>
      </c>
      <c r="E18" s="110">
        <v>300</v>
      </c>
      <c r="F18" s="110">
        <v>213.84829999999999</v>
      </c>
      <c r="G18" s="110">
        <v>214</v>
      </c>
      <c r="H18" s="109">
        <f t="shared" si="4"/>
        <v>86.151700000000005</v>
      </c>
      <c r="I18" s="108" t="s">
        <v>430</v>
      </c>
      <c r="J18" s="108">
        <v>1025.3</v>
      </c>
      <c r="K18" s="108">
        <v>300</v>
      </c>
      <c r="L18" s="108">
        <f t="shared" si="5"/>
        <v>213.84829999999999</v>
      </c>
      <c r="M18" s="93">
        <v>214</v>
      </c>
      <c r="N18" s="321">
        <f t="shared" si="3"/>
        <v>0</v>
      </c>
      <c r="O18" s="383">
        <f t="shared" si="6"/>
        <v>86.151700000000005</v>
      </c>
      <c r="P18" s="302"/>
      <c r="Q18" s="286"/>
      <c r="S18" s="410"/>
      <c r="T18" s="410"/>
      <c r="U18" s="410"/>
      <c r="X18" s="410"/>
      <c r="Y18" s="410"/>
      <c r="Z18" s="410"/>
      <c r="AA18" s="410"/>
    </row>
    <row r="19" spans="1:34" ht="14.25" customHeight="1" thickBot="1">
      <c r="A19" s="425"/>
      <c r="B19" s="97" t="s">
        <v>12</v>
      </c>
      <c r="C19" s="96" t="s">
        <v>52</v>
      </c>
      <c r="D19" s="110">
        <v>428.91</v>
      </c>
      <c r="E19" s="110">
        <v>400</v>
      </c>
      <c r="F19" s="110">
        <v>320.7817</v>
      </c>
      <c r="G19" s="110">
        <v>321</v>
      </c>
      <c r="H19" s="109">
        <f t="shared" si="4"/>
        <v>79.218299999999999</v>
      </c>
      <c r="I19" s="108" t="s">
        <v>429</v>
      </c>
      <c r="J19" s="108">
        <v>440.09</v>
      </c>
      <c r="K19" s="108">
        <v>400</v>
      </c>
      <c r="L19" s="108">
        <f t="shared" si="5"/>
        <v>320.7817</v>
      </c>
      <c r="M19" s="93">
        <v>321</v>
      </c>
      <c r="N19" s="321">
        <f t="shared" si="3"/>
        <v>0</v>
      </c>
      <c r="O19" s="383">
        <f t="shared" si="6"/>
        <v>79.218299999999999</v>
      </c>
      <c r="P19" s="302"/>
      <c r="Q19" s="286"/>
      <c r="S19" s="410"/>
      <c r="T19" s="410"/>
      <c r="U19" s="410"/>
      <c r="X19" s="410"/>
      <c r="Y19" s="410"/>
      <c r="Z19" s="410"/>
      <c r="AA19" s="410"/>
    </row>
    <row r="20" spans="1:34" ht="14.25" customHeight="1" thickBot="1">
      <c r="A20" s="425"/>
      <c r="B20" s="97" t="s">
        <v>428</v>
      </c>
      <c r="C20" s="96" t="s">
        <v>420</v>
      </c>
      <c r="D20" s="95">
        <v>530.30999999999995</v>
      </c>
      <c r="E20" s="95">
        <v>200</v>
      </c>
      <c r="F20" s="95">
        <v>22.35</v>
      </c>
      <c r="G20" s="95">
        <v>22</v>
      </c>
      <c r="H20" s="94">
        <f t="shared" si="4"/>
        <v>177.65</v>
      </c>
      <c r="I20" s="93" t="s">
        <v>427</v>
      </c>
      <c r="J20" s="93">
        <v>541.49</v>
      </c>
      <c r="K20" s="93">
        <v>150</v>
      </c>
      <c r="L20" s="93">
        <f t="shared" si="5"/>
        <v>22.35</v>
      </c>
      <c r="M20" s="72">
        <v>22</v>
      </c>
      <c r="N20" s="321">
        <f t="shared" si="3"/>
        <v>0</v>
      </c>
      <c r="O20" s="379">
        <f t="shared" si="6"/>
        <v>127.65</v>
      </c>
      <c r="P20" s="302"/>
      <c r="Q20" s="286"/>
      <c r="S20" s="18"/>
      <c r="T20" s="410"/>
      <c r="U20" s="410"/>
      <c r="X20" s="18"/>
      <c r="Y20" s="410"/>
      <c r="Z20" s="18"/>
      <c r="AA20" s="18"/>
    </row>
    <row r="21" spans="1:34" ht="14.25" customHeight="1" thickBot="1">
      <c r="A21" s="423" t="s">
        <v>422</v>
      </c>
      <c r="B21" s="87" t="s">
        <v>7</v>
      </c>
      <c r="C21" s="86" t="s">
        <v>48</v>
      </c>
      <c r="D21" s="85">
        <v>457.755</v>
      </c>
      <c r="E21" s="85">
        <v>400</v>
      </c>
      <c r="F21" s="85">
        <v>200.1122</v>
      </c>
      <c r="G21" s="85">
        <v>200</v>
      </c>
      <c r="H21" s="84">
        <f t="shared" si="4"/>
        <v>199.8878</v>
      </c>
      <c r="I21" s="83" t="s">
        <v>425</v>
      </c>
      <c r="J21" s="83">
        <v>733.18499999999995</v>
      </c>
      <c r="K21" s="83">
        <v>300</v>
      </c>
      <c r="L21" s="83">
        <f t="shared" si="5"/>
        <v>200.1122</v>
      </c>
      <c r="M21" s="93">
        <v>200</v>
      </c>
      <c r="N21" s="321">
        <f t="shared" si="3"/>
        <v>0</v>
      </c>
      <c r="O21" s="384">
        <f t="shared" si="6"/>
        <v>99.887799999999999</v>
      </c>
      <c r="P21" s="303"/>
      <c r="Q21" s="304"/>
      <c r="S21" s="18"/>
      <c r="T21" s="410"/>
      <c r="U21" s="410"/>
      <c r="X21" s="18"/>
      <c r="Y21" s="410"/>
      <c r="Z21" s="410"/>
      <c r="AA21" s="410"/>
    </row>
    <row r="22" spans="1:34" ht="14.25" customHeight="1" thickBot="1">
      <c r="A22" s="425"/>
      <c r="B22" s="97" t="s">
        <v>424</v>
      </c>
      <c r="C22" s="96" t="s">
        <v>74</v>
      </c>
      <c r="D22" s="110">
        <v>632.29</v>
      </c>
      <c r="E22" s="110">
        <v>600</v>
      </c>
      <c r="F22" s="110">
        <v>416.14780000000002</v>
      </c>
      <c r="G22" s="110">
        <v>417</v>
      </c>
      <c r="H22" s="109">
        <f t="shared" si="4"/>
        <v>183.85219999999998</v>
      </c>
      <c r="I22" s="108" t="s">
        <v>362</v>
      </c>
      <c r="J22" s="108">
        <v>692.19500000000005</v>
      </c>
      <c r="K22" s="108">
        <v>600</v>
      </c>
      <c r="L22" s="108">
        <f t="shared" si="5"/>
        <v>416.14780000000002</v>
      </c>
      <c r="M22" s="93">
        <v>417</v>
      </c>
      <c r="N22" s="321">
        <f t="shared" si="3"/>
        <v>0</v>
      </c>
      <c r="O22" s="383">
        <f t="shared" si="6"/>
        <v>183.85219999999998</v>
      </c>
      <c r="P22" s="302"/>
      <c r="Q22" s="286"/>
      <c r="S22" s="410"/>
      <c r="T22" s="410"/>
      <c r="U22" s="410"/>
      <c r="X22" s="410"/>
      <c r="Y22" s="410"/>
      <c r="Z22" s="410"/>
      <c r="AA22" s="410"/>
    </row>
    <row r="23" spans="1:34" ht="14.25" customHeight="1" thickBot="1">
      <c r="A23" s="425"/>
      <c r="B23" s="97" t="s">
        <v>423</v>
      </c>
      <c r="C23" s="96" t="s">
        <v>422</v>
      </c>
      <c r="D23" s="110">
        <v>370.31</v>
      </c>
      <c r="E23" s="110">
        <v>200</v>
      </c>
      <c r="F23" s="110">
        <v>24.103000000000002</v>
      </c>
      <c r="G23" s="110">
        <v>24</v>
      </c>
      <c r="H23" s="109">
        <f t="shared" si="4"/>
        <v>175.89699999999999</v>
      </c>
      <c r="I23" s="108" t="s">
        <v>421</v>
      </c>
      <c r="J23" s="108">
        <v>820.63</v>
      </c>
      <c r="K23" s="108">
        <v>150</v>
      </c>
      <c r="L23" s="108">
        <f t="shared" si="5"/>
        <v>24.103000000000002</v>
      </c>
      <c r="M23" s="93">
        <v>24</v>
      </c>
      <c r="N23" s="321">
        <f t="shared" si="3"/>
        <v>0</v>
      </c>
      <c r="O23" s="383">
        <f t="shared" si="6"/>
        <v>125.89699999999999</v>
      </c>
      <c r="P23" s="302"/>
      <c r="Q23" s="286"/>
      <c r="S23" s="410"/>
      <c r="T23" s="398"/>
      <c r="U23" s="410"/>
    </row>
    <row r="24" spans="1:34" ht="14.25" customHeight="1" thickBot="1">
      <c r="A24" s="425"/>
      <c r="B24" s="97" t="s">
        <v>404</v>
      </c>
      <c r="C24" s="96" t="s">
        <v>420</v>
      </c>
      <c r="D24" s="95">
        <v>530.30999999999995</v>
      </c>
      <c r="E24" s="95">
        <v>200</v>
      </c>
      <c r="F24" s="95">
        <v>22.35</v>
      </c>
      <c r="G24" s="95">
        <v>22</v>
      </c>
      <c r="H24" s="94">
        <f t="shared" si="4"/>
        <v>177.65</v>
      </c>
      <c r="I24" s="93" t="s">
        <v>419</v>
      </c>
      <c r="J24" s="93">
        <v>660.63</v>
      </c>
      <c r="K24" s="93">
        <v>150</v>
      </c>
      <c r="L24" s="93">
        <f t="shared" si="5"/>
        <v>22.35</v>
      </c>
      <c r="M24" s="93">
        <v>22</v>
      </c>
      <c r="N24" s="321">
        <f t="shared" si="3"/>
        <v>0</v>
      </c>
      <c r="O24" s="379">
        <f t="shared" si="6"/>
        <v>127.65</v>
      </c>
      <c r="P24" s="302"/>
      <c r="Q24" s="286"/>
      <c r="S24" s="410"/>
      <c r="T24" s="410"/>
      <c r="U24" s="410"/>
    </row>
    <row r="25" spans="1:34" ht="15" customHeight="1" thickBot="1">
      <c r="A25" s="163" t="s">
        <v>418</v>
      </c>
      <c r="B25" s="87" t="s">
        <v>417</v>
      </c>
      <c r="C25" s="162"/>
      <c r="D25" s="85"/>
      <c r="E25" s="85"/>
      <c r="F25" s="85"/>
      <c r="G25" s="85"/>
      <c r="H25" s="84"/>
      <c r="I25" s="83"/>
      <c r="J25" s="83"/>
      <c r="K25" s="83"/>
      <c r="L25" s="83"/>
      <c r="M25" s="182"/>
      <c r="N25" s="321"/>
      <c r="O25" s="380"/>
      <c r="P25" s="408"/>
      <c r="Q25" s="405"/>
      <c r="S25" s="410"/>
      <c r="T25" s="410"/>
      <c r="U25" s="410"/>
    </row>
    <row r="26" spans="1:34" ht="13.5" thickBot="1">
      <c r="A26" s="431" t="s">
        <v>416</v>
      </c>
      <c r="B26" s="160" t="s">
        <v>14</v>
      </c>
      <c r="C26" s="86" t="s">
        <v>415</v>
      </c>
      <c r="D26" s="85">
        <v>391.72</v>
      </c>
      <c r="E26" s="84">
        <v>800</v>
      </c>
      <c r="F26" s="85">
        <v>664.51419999999996</v>
      </c>
      <c r="G26" s="85">
        <v>664</v>
      </c>
      <c r="H26" s="84">
        <f t="shared" ref="H26:H56" si="7">E26-F26</f>
        <v>135.48580000000004</v>
      </c>
      <c r="I26" s="83" t="s">
        <v>414</v>
      </c>
      <c r="J26" s="83">
        <v>799.22</v>
      </c>
      <c r="K26" s="83">
        <v>600</v>
      </c>
      <c r="L26" s="83">
        <f t="shared" ref="L26:L56" si="8">F26</f>
        <v>664.51419999999996</v>
      </c>
      <c r="M26" s="93">
        <v>585</v>
      </c>
      <c r="N26" s="321">
        <f t="shared" si="3"/>
        <v>11.897590361445783</v>
      </c>
      <c r="O26" s="385">
        <f t="shared" ref="O26:O56" si="9">K26-L26</f>
        <v>-64.51419999999996</v>
      </c>
      <c r="P26" s="305" t="s">
        <v>391</v>
      </c>
      <c r="Q26" s="123">
        <v>22</v>
      </c>
    </row>
    <row r="27" spans="1:34" ht="14.25" customHeight="1" thickBot="1">
      <c r="A27" s="432"/>
      <c r="B27" s="76" t="s">
        <v>361</v>
      </c>
      <c r="C27" s="75" t="s">
        <v>55</v>
      </c>
      <c r="D27" s="157">
        <v>566.26</v>
      </c>
      <c r="E27" s="157">
        <v>600</v>
      </c>
      <c r="F27" s="157">
        <v>424.66829999999999</v>
      </c>
      <c r="G27" s="157">
        <v>425</v>
      </c>
      <c r="H27" s="156">
        <f t="shared" si="7"/>
        <v>175.33170000000001</v>
      </c>
      <c r="I27" s="155" t="s">
        <v>413</v>
      </c>
      <c r="J27" s="155">
        <v>973.76</v>
      </c>
      <c r="K27" s="155">
        <v>600</v>
      </c>
      <c r="L27" s="155">
        <f t="shared" si="8"/>
        <v>424.66829999999999</v>
      </c>
      <c r="M27" s="93">
        <v>425</v>
      </c>
      <c r="N27" s="321">
        <f t="shared" si="3"/>
        <v>0</v>
      </c>
      <c r="O27" s="386">
        <f t="shared" si="9"/>
        <v>175.33170000000001</v>
      </c>
      <c r="P27" s="306"/>
      <c r="Q27" s="307"/>
    </row>
    <row r="28" spans="1:34" ht="14.25" customHeight="1" thickBot="1">
      <c r="A28" s="425" t="s">
        <v>412</v>
      </c>
      <c r="B28" s="63" t="s">
        <v>6</v>
      </c>
      <c r="C28" s="117" t="s">
        <v>47</v>
      </c>
      <c r="D28" s="95">
        <v>341.46499999999997</v>
      </c>
      <c r="E28" s="94">
        <v>600</v>
      </c>
      <c r="F28" s="95">
        <v>414.50749999999999</v>
      </c>
      <c r="G28" s="95">
        <v>415</v>
      </c>
      <c r="H28" s="94">
        <f t="shared" si="7"/>
        <v>185.49250000000001</v>
      </c>
      <c r="I28" s="93" t="s">
        <v>411</v>
      </c>
      <c r="J28" s="93">
        <v>849.47500000000002</v>
      </c>
      <c r="K28" s="93">
        <v>450</v>
      </c>
      <c r="L28" s="93">
        <f t="shared" si="8"/>
        <v>414.50749999999999</v>
      </c>
      <c r="M28" s="83">
        <v>415</v>
      </c>
      <c r="N28" s="321">
        <f t="shared" si="3"/>
        <v>0</v>
      </c>
      <c r="O28" s="387">
        <f t="shared" si="9"/>
        <v>35.492500000000007</v>
      </c>
      <c r="P28" s="474" t="s">
        <v>352</v>
      </c>
      <c r="Q28" s="475"/>
    </row>
    <row r="29" spans="1:34" ht="14.25" customHeight="1" thickBot="1">
      <c r="A29" s="425"/>
      <c r="B29" s="63" t="s">
        <v>410</v>
      </c>
      <c r="C29" s="117" t="s">
        <v>393</v>
      </c>
      <c r="D29" s="95">
        <v>894.93</v>
      </c>
      <c r="E29" s="94">
        <v>300</v>
      </c>
      <c r="F29" s="95">
        <v>185.4342</v>
      </c>
      <c r="G29" s="95">
        <v>185</v>
      </c>
      <c r="H29" s="94">
        <f t="shared" si="7"/>
        <v>114.5658</v>
      </c>
      <c r="I29" s="93" t="s">
        <v>392</v>
      </c>
      <c r="J29" s="93">
        <v>975.03499999999997</v>
      </c>
      <c r="K29" s="93">
        <v>300</v>
      </c>
      <c r="L29" s="93">
        <f t="shared" si="8"/>
        <v>185.4342</v>
      </c>
      <c r="M29" s="93">
        <v>185</v>
      </c>
      <c r="N29" s="321">
        <f t="shared" si="3"/>
        <v>0</v>
      </c>
      <c r="O29" s="379">
        <f t="shared" si="9"/>
        <v>114.5658</v>
      </c>
      <c r="P29" s="476"/>
      <c r="Q29" s="477"/>
      <c r="AE29" s="400" t="s">
        <v>501</v>
      </c>
      <c r="AF29" s="400" t="s">
        <v>502</v>
      </c>
      <c r="AG29" s="361" t="s">
        <v>500</v>
      </c>
    </row>
    <row r="30" spans="1:34" ht="14.25" customHeight="1" thickBot="1">
      <c r="A30" s="425"/>
      <c r="B30" s="97" t="s">
        <v>408</v>
      </c>
      <c r="C30" s="96" t="s">
        <v>385</v>
      </c>
      <c r="D30" s="110">
        <v>839.23</v>
      </c>
      <c r="E30" s="110">
        <v>300</v>
      </c>
      <c r="F30" s="110">
        <v>213.84829999999999</v>
      </c>
      <c r="G30" s="110">
        <v>214</v>
      </c>
      <c r="H30" s="109">
        <f t="shared" si="7"/>
        <v>86.151700000000005</v>
      </c>
      <c r="I30" s="108" t="s">
        <v>407</v>
      </c>
      <c r="J30" s="108">
        <v>1347.24</v>
      </c>
      <c r="K30" s="108">
        <v>200</v>
      </c>
      <c r="L30" s="108">
        <f t="shared" si="8"/>
        <v>213.84829999999999</v>
      </c>
      <c r="M30" s="93">
        <v>195</v>
      </c>
      <c r="N30" s="321">
        <f t="shared" si="3"/>
        <v>8.8785046728971952</v>
      </c>
      <c r="O30" s="381">
        <f t="shared" si="9"/>
        <v>-13.848299999999995</v>
      </c>
      <c r="P30" s="476"/>
      <c r="Q30" s="477"/>
      <c r="W30" s="453"/>
      <c r="X30" s="453"/>
      <c r="Y30" s="453"/>
      <c r="Z30" s="453"/>
      <c r="AA30" s="453"/>
      <c r="AB30" s="453"/>
      <c r="AC30" s="410"/>
      <c r="AE30" s="61" t="s">
        <v>494</v>
      </c>
      <c r="AF30" s="61">
        <v>100</v>
      </c>
      <c r="AG30" s="62">
        <v>15</v>
      </c>
    </row>
    <row r="31" spans="1:34" ht="14.25" customHeight="1" thickBot="1">
      <c r="A31" s="425"/>
      <c r="B31" s="97" t="s">
        <v>406</v>
      </c>
      <c r="C31" s="96" t="s">
        <v>52</v>
      </c>
      <c r="D31" s="95">
        <v>428.91</v>
      </c>
      <c r="E31" s="94">
        <v>400</v>
      </c>
      <c r="F31" s="95">
        <v>320.7817</v>
      </c>
      <c r="G31" s="95">
        <v>321</v>
      </c>
      <c r="H31" s="94">
        <f t="shared" si="7"/>
        <v>79.218299999999999</v>
      </c>
      <c r="I31" s="93" t="s">
        <v>405</v>
      </c>
      <c r="J31" s="93">
        <v>762.03</v>
      </c>
      <c r="K31" s="93">
        <v>300</v>
      </c>
      <c r="L31" s="93">
        <f t="shared" si="8"/>
        <v>320.7817</v>
      </c>
      <c r="M31" s="93">
        <v>292</v>
      </c>
      <c r="N31" s="321">
        <f t="shared" si="3"/>
        <v>9.0342679127725845</v>
      </c>
      <c r="O31" s="388">
        <f t="shared" si="9"/>
        <v>-20.781700000000001</v>
      </c>
      <c r="P31" s="476"/>
      <c r="Q31" s="477"/>
      <c r="S31" s="453"/>
      <c r="T31" s="453"/>
      <c r="U31" s="453"/>
      <c r="V31" s="402"/>
      <c r="W31" s="415"/>
      <c r="X31" s="343"/>
      <c r="Y31" s="343"/>
      <c r="Z31" s="343"/>
      <c r="AA31" s="411"/>
      <c r="AB31" s="411"/>
      <c r="AC31" s="411"/>
      <c r="AD31" s="343"/>
      <c r="AE31" s="358" t="s">
        <v>495</v>
      </c>
      <c r="AF31" s="358">
        <v>150</v>
      </c>
      <c r="AG31" s="60">
        <v>16.3689</v>
      </c>
      <c r="AH31" s="410"/>
    </row>
    <row r="32" spans="1:34" ht="14.25" customHeight="1" thickBot="1">
      <c r="A32" s="425"/>
      <c r="B32" s="97" t="s">
        <v>403</v>
      </c>
      <c r="C32" s="96" t="s">
        <v>56</v>
      </c>
      <c r="D32" s="95">
        <v>268.91000000000003</v>
      </c>
      <c r="E32" s="95">
        <v>500</v>
      </c>
      <c r="F32" s="95">
        <v>277.57420000000002</v>
      </c>
      <c r="G32" s="95">
        <v>278</v>
      </c>
      <c r="H32" s="94">
        <f t="shared" si="7"/>
        <v>222.42579999999998</v>
      </c>
      <c r="I32" s="93" t="s">
        <v>402</v>
      </c>
      <c r="J32" s="93">
        <v>922.03</v>
      </c>
      <c r="K32" s="93">
        <v>300</v>
      </c>
      <c r="L32" s="108">
        <f t="shared" si="8"/>
        <v>277.57420000000002</v>
      </c>
      <c r="M32" s="72">
        <v>278</v>
      </c>
      <c r="N32" s="321">
        <f t="shared" si="3"/>
        <v>0</v>
      </c>
      <c r="O32" s="387">
        <f t="shared" si="9"/>
        <v>22.425799999999981</v>
      </c>
      <c r="P32" s="478"/>
      <c r="Q32" s="479"/>
      <c r="S32" s="410"/>
      <c r="T32" s="410"/>
      <c r="U32" s="410"/>
      <c r="V32" s="402"/>
      <c r="W32" s="410"/>
      <c r="X32" s="347"/>
      <c r="Y32" s="347"/>
      <c r="Z32" s="347"/>
      <c r="AA32" s="347"/>
      <c r="AB32" s="347"/>
      <c r="AC32" s="410"/>
      <c r="AD32" s="410"/>
      <c r="AE32" s="358" t="s">
        <v>498</v>
      </c>
      <c r="AF32" s="358">
        <v>200</v>
      </c>
      <c r="AG32" s="60">
        <v>16.746700000000001</v>
      </c>
      <c r="AH32" s="410"/>
    </row>
    <row r="33" spans="1:37" ht="13.5" thickBot="1">
      <c r="A33" s="423" t="s">
        <v>389</v>
      </c>
      <c r="B33" s="87" t="s">
        <v>400</v>
      </c>
      <c r="C33" s="86" t="s">
        <v>399</v>
      </c>
      <c r="D33" s="85">
        <v>774.56</v>
      </c>
      <c r="E33" s="85">
        <v>750</v>
      </c>
      <c r="F33" s="85">
        <v>593.39</v>
      </c>
      <c r="G33" s="85">
        <v>594</v>
      </c>
      <c r="H33" s="84">
        <f t="shared" si="7"/>
        <v>156.61000000000001</v>
      </c>
      <c r="I33" s="83" t="s">
        <v>398</v>
      </c>
      <c r="J33" s="83">
        <v>778.62</v>
      </c>
      <c r="K33" s="83">
        <v>750</v>
      </c>
      <c r="L33" s="83">
        <f t="shared" si="8"/>
        <v>593.39</v>
      </c>
      <c r="M33" s="93">
        <v>594</v>
      </c>
      <c r="N33" s="321">
        <f t="shared" si="3"/>
        <v>0</v>
      </c>
      <c r="O33" s="380">
        <f t="shared" si="9"/>
        <v>156.61000000000001</v>
      </c>
      <c r="P33" s="408"/>
      <c r="Q33" s="405"/>
      <c r="S33" s="411"/>
      <c r="T33" s="411"/>
      <c r="U33" s="411"/>
      <c r="V33" s="402"/>
      <c r="W33" s="410"/>
      <c r="X33" s="347"/>
      <c r="Y33" s="347"/>
      <c r="Z33" s="347"/>
      <c r="AA33" s="347"/>
      <c r="AB33" s="347"/>
      <c r="AC33" s="410"/>
      <c r="AD33" s="411"/>
      <c r="AE33" s="358" t="s">
        <v>496</v>
      </c>
      <c r="AF33" s="358">
        <v>250</v>
      </c>
      <c r="AG33" s="60">
        <v>16.886600000000001</v>
      </c>
      <c r="AH33" s="410"/>
    </row>
    <row r="34" spans="1:37" ht="14.25" customHeight="1" thickBot="1">
      <c r="A34" s="425"/>
      <c r="B34" s="97" t="s">
        <v>394</v>
      </c>
      <c r="C34" s="96" t="s">
        <v>393</v>
      </c>
      <c r="D34" s="110">
        <v>894.93</v>
      </c>
      <c r="E34" s="109">
        <v>300</v>
      </c>
      <c r="F34" s="110">
        <v>185.4342</v>
      </c>
      <c r="G34" s="110">
        <v>185</v>
      </c>
      <c r="H34" s="109">
        <f t="shared" si="7"/>
        <v>114.5658</v>
      </c>
      <c r="I34" s="108" t="s">
        <v>392</v>
      </c>
      <c r="J34" s="108">
        <v>975.03499999999997</v>
      </c>
      <c r="K34" s="108">
        <v>300</v>
      </c>
      <c r="L34" s="108">
        <f t="shared" si="8"/>
        <v>185.4342</v>
      </c>
      <c r="M34" s="93">
        <v>185</v>
      </c>
      <c r="N34" s="321">
        <f t="shared" si="3"/>
        <v>0</v>
      </c>
      <c r="O34" s="383">
        <f t="shared" si="9"/>
        <v>114.5658</v>
      </c>
      <c r="P34" s="302"/>
      <c r="Q34" s="286"/>
      <c r="S34" s="410"/>
      <c r="T34" s="410"/>
      <c r="U34" s="410"/>
      <c r="V34" s="402"/>
      <c r="W34" s="410"/>
      <c r="X34" s="351"/>
      <c r="Y34" s="347"/>
      <c r="Z34" s="347"/>
      <c r="AA34" s="347"/>
      <c r="AB34" s="347"/>
      <c r="AC34" s="410"/>
      <c r="AD34" s="410"/>
      <c r="AE34" s="359" t="s">
        <v>497</v>
      </c>
      <c r="AF34" s="359">
        <v>400</v>
      </c>
      <c r="AG34" s="341">
        <v>17</v>
      </c>
      <c r="AH34" s="410"/>
    </row>
    <row r="35" spans="1:37" ht="14.25" customHeight="1" thickBot="1">
      <c r="A35" s="425"/>
      <c r="B35" s="97" t="s">
        <v>390</v>
      </c>
      <c r="C35" s="96" t="s">
        <v>389</v>
      </c>
      <c r="D35" s="95">
        <v>553.46500000000003</v>
      </c>
      <c r="E35" s="94">
        <v>600</v>
      </c>
      <c r="F35" s="95">
        <v>491.47570000000002</v>
      </c>
      <c r="G35" s="95">
        <v>492</v>
      </c>
      <c r="H35" s="94">
        <f t="shared" si="7"/>
        <v>108.52429999999998</v>
      </c>
      <c r="I35" s="93" t="s">
        <v>388</v>
      </c>
      <c r="J35" s="93">
        <v>660.12</v>
      </c>
      <c r="K35" s="93">
        <v>600</v>
      </c>
      <c r="L35" s="93">
        <f t="shared" si="8"/>
        <v>491.47570000000002</v>
      </c>
      <c r="M35" s="93">
        <v>492</v>
      </c>
      <c r="N35" s="321">
        <f t="shared" si="3"/>
        <v>0</v>
      </c>
      <c r="O35" s="382">
        <f t="shared" si="9"/>
        <v>108.52429999999998</v>
      </c>
      <c r="P35" s="308"/>
      <c r="Q35" s="309"/>
      <c r="S35" s="410"/>
      <c r="T35" s="410"/>
      <c r="U35" s="410"/>
      <c r="W35" s="410"/>
      <c r="X35" s="347"/>
      <c r="Y35" s="351"/>
      <c r="Z35" s="347"/>
      <c r="AA35" s="347"/>
      <c r="AB35" s="347"/>
      <c r="AC35" s="410"/>
      <c r="AD35" s="410"/>
      <c r="AE35" s="410"/>
      <c r="AF35" s="410"/>
      <c r="AG35" s="410"/>
      <c r="AH35" s="410"/>
    </row>
    <row r="36" spans="1:37" ht="13.5" thickBot="1">
      <c r="A36" s="423" t="s">
        <v>382</v>
      </c>
      <c r="B36" s="87" t="s">
        <v>386</v>
      </c>
      <c r="C36" s="86" t="s">
        <v>385</v>
      </c>
      <c r="D36" s="85">
        <v>839.23</v>
      </c>
      <c r="E36" s="84">
        <v>300</v>
      </c>
      <c r="F36" s="85">
        <v>213.84829999999999</v>
      </c>
      <c r="G36" s="85">
        <v>214</v>
      </c>
      <c r="H36" s="84">
        <f t="shared" si="7"/>
        <v>86.151700000000005</v>
      </c>
      <c r="I36" s="83" t="s">
        <v>384</v>
      </c>
      <c r="J36" s="83">
        <v>844.89</v>
      </c>
      <c r="K36" s="83">
        <v>300</v>
      </c>
      <c r="L36" s="83">
        <f t="shared" si="8"/>
        <v>213.84829999999999</v>
      </c>
      <c r="M36" s="83">
        <v>214</v>
      </c>
      <c r="N36" s="321">
        <f t="shared" si="3"/>
        <v>0</v>
      </c>
      <c r="O36" s="380">
        <f t="shared" si="9"/>
        <v>86.151700000000005</v>
      </c>
      <c r="P36" s="408"/>
      <c r="Q36" s="405"/>
      <c r="S36" s="410"/>
      <c r="T36" s="410"/>
      <c r="U36" s="410"/>
      <c r="W36" s="410"/>
      <c r="X36" s="351"/>
      <c r="Y36" s="347"/>
      <c r="Z36" s="347"/>
      <c r="AA36" s="347"/>
      <c r="AB36" s="347"/>
      <c r="AC36" s="410"/>
      <c r="AD36" s="410"/>
      <c r="AE36" s="410"/>
      <c r="AF36" s="410"/>
      <c r="AG36" s="410"/>
      <c r="AH36" s="410"/>
    </row>
    <row r="37" spans="1:37" ht="14.25" customHeight="1" thickBot="1">
      <c r="A37" s="425"/>
      <c r="B37" s="97" t="s">
        <v>383</v>
      </c>
      <c r="C37" s="96" t="s">
        <v>382</v>
      </c>
      <c r="D37" s="95">
        <v>497.76499999999999</v>
      </c>
      <c r="E37" s="95">
        <v>1400</v>
      </c>
      <c r="F37" s="95">
        <v>1151.328</v>
      </c>
      <c r="G37" s="95">
        <v>1151</v>
      </c>
      <c r="H37" s="94">
        <f t="shared" si="7"/>
        <v>248.67200000000003</v>
      </c>
      <c r="I37" s="93" t="s">
        <v>381</v>
      </c>
      <c r="J37" s="93">
        <v>503.42500000000001</v>
      </c>
      <c r="K37" s="93">
        <v>1400</v>
      </c>
      <c r="L37" s="93">
        <f t="shared" si="8"/>
        <v>1151.328</v>
      </c>
      <c r="M37" s="93">
        <v>1151</v>
      </c>
      <c r="N37" s="321">
        <f t="shared" si="3"/>
        <v>0</v>
      </c>
      <c r="O37" s="379">
        <f t="shared" si="9"/>
        <v>248.67200000000003</v>
      </c>
      <c r="P37" s="302"/>
      <c r="Q37" s="286"/>
      <c r="S37" s="410"/>
      <c r="T37" s="410"/>
      <c r="U37" s="410"/>
      <c r="W37" s="410"/>
      <c r="X37" s="347"/>
      <c r="Y37" s="347"/>
      <c r="Z37" s="347"/>
      <c r="AA37" s="347"/>
      <c r="AB37" s="347"/>
      <c r="AC37" s="410"/>
      <c r="AD37" s="410"/>
      <c r="AE37" s="410"/>
      <c r="AF37" s="410"/>
      <c r="AG37" s="410"/>
      <c r="AH37" s="410"/>
    </row>
    <row r="38" spans="1:37" ht="13.5" thickBot="1">
      <c r="A38" s="407" t="s">
        <v>379</v>
      </c>
      <c r="B38" s="87" t="s">
        <v>380</v>
      </c>
      <c r="C38" s="86" t="s">
        <v>379</v>
      </c>
      <c r="D38" s="85">
        <v>285.27999999999997</v>
      </c>
      <c r="E38" s="85">
        <v>1000</v>
      </c>
      <c r="F38" s="85">
        <v>779.52329999999995</v>
      </c>
      <c r="G38" s="85">
        <v>780</v>
      </c>
      <c r="H38" s="84">
        <f t="shared" si="7"/>
        <v>220.47670000000005</v>
      </c>
      <c r="I38" s="83" t="s">
        <v>378</v>
      </c>
      <c r="J38" s="83">
        <v>539.80499999999995</v>
      </c>
      <c r="K38" s="83">
        <v>600</v>
      </c>
      <c r="L38" s="83">
        <f t="shared" si="8"/>
        <v>779.52329999999995</v>
      </c>
      <c r="M38" s="72">
        <v>585</v>
      </c>
      <c r="N38" s="321">
        <f t="shared" si="3"/>
        <v>25</v>
      </c>
      <c r="O38" s="385">
        <f t="shared" si="9"/>
        <v>-179.52329999999995</v>
      </c>
      <c r="P38" s="284" t="s">
        <v>375</v>
      </c>
      <c r="Q38" s="130">
        <v>93</v>
      </c>
      <c r="S38" s="18"/>
      <c r="T38" s="18"/>
      <c r="U38" s="410"/>
      <c r="W38" s="410"/>
      <c r="X38" s="348"/>
      <c r="Y38" s="348"/>
      <c r="Z38" s="348"/>
      <c r="AA38" s="347"/>
      <c r="AB38" s="347"/>
      <c r="AC38" s="410"/>
      <c r="AD38" s="18"/>
      <c r="AE38" s="342"/>
      <c r="AF38" s="18"/>
      <c r="AG38" s="410"/>
      <c r="AH38" s="410"/>
    </row>
    <row r="39" spans="1:37" ht="13.5" thickBot="1">
      <c r="A39" s="423" t="s">
        <v>60</v>
      </c>
      <c r="B39" s="87" t="s">
        <v>373</v>
      </c>
      <c r="C39" s="86" t="s">
        <v>372</v>
      </c>
      <c r="D39" s="85">
        <v>239.47</v>
      </c>
      <c r="E39" s="84">
        <v>1250</v>
      </c>
      <c r="F39" s="85">
        <v>886.15449999999998</v>
      </c>
      <c r="G39" s="85">
        <v>887</v>
      </c>
      <c r="H39" s="84">
        <f t="shared" si="7"/>
        <v>363.84550000000002</v>
      </c>
      <c r="I39" s="83" t="s">
        <v>371</v>
      </c>
      <c r="J39" s="83">
        <v>585.61500000000001</v>
      </c>
      <c r="K39" s="83">
        <v>750</v>
      </c>
      <c r="L39" s="83">
        <f t="shared" si="8"/>
        <v>886.15449999999998</v>
      </c>
      <c r="M39" s="93">
        <v>730</v>
      </c>
      <c r="N39" s="321">
        <f t="shared" si="3"/>
        <v>17.700112739571587</v>
      </c>
      <c r="O39" s="385">
        <f t="shared" si="9"/>
        <v>-136.15449999999998</v>
      </c>
      <c r="P39" s="305" t="s">
        <v>20</v>
      </c>
      <c r="Q39" s="123">
        <v>77.84</v>
      </c>
      <c r="S39" s="18"/>
      <c r="T39" s="18"/>
      <c r="U39" s="410"/>
      <c r="W39" s="410"/>
      <c r="X39" s="348"/>
      <c r="Y39" s="348"/>
      <c r="Z39" s="347"/>
      <c r="AA39" s="347"/>
      <c r="AB39" s="347"/>
      <c r="AC39" s="410"/>
      <c r="AD39" s="18"/>
      <c r="AE39" s="410"/>
      <c r="AF39" s="410"/>
      <c r="AG39" s="410"/>
      <c r="AH39" s="410"/>
    </row>
    <row r="40" spans="1:37" ht="14.25" customHeight="1" thickBot="1">
      <c r="A40" s="424"/>
      <c r="B40" s="76" t="s">
        <v>367</v>
      </c>
      <c r="C40" s="75" t="s">
        <v>61</v>
      </c>
      <c r="D40" s="74">
        <v>381.34</v>
      </c>
      <c r="E40" s="74">
        <v>400</v>
      </c>
      <c r="F40" s="74">
        <v>233.80699999999999</v>
      </c>
      <c r="G40" s="74">
        <v>234</v>
      </c>
      <c r="H40" s="73">
        <f t="shared" si="7"/>
        <v>166.19300000000001</v>
      </c>
      <c r="I40" s="72" t="s">
        <v>329</v>
      </c>
      <c r="J40" s="72">
        <v>673.16499999999996</v>
      </c>
      <c r="K40" s="72">
        <v>300</v>
      </c>
      <c r="L40" s="72">
        <f t="shared" si="8"/>
        <v>233.80699999999999</v>
      </c>
      <c r="M40" s="93">
        <v>234</v>
      </c>
      <c r="N40" s="321">
        <f t="shared" si="3"/>
        <v>0</v>
      </c>
      <c r="O40" s="389">
        <f t="shared" si="9"/>
        <v>66.193000000000012</v>
      </c>
      <c r="P40" s="310"/>
      <c r="Q40" s="311"/>
      <c r="W40" s="410"/>
      <c r="X40" s="347"/>
      <c r="Y40" s="347"/>
      <c r="Z40" s="347"/>
      <c r="AA40" s="347"/>
      <c r="AB40" s="347"/>
      <c r="AC40" s="410"/>
      <c r="AD40" s="410"/>
      <c r="AE40" s="453"/>
      <c r="AF40" s="453"/>
      <c r="AG40" s="453"/>
      <c r="AH40" s="453"/>
      <c r="AI40" s="453"/>
      <c r="AJ40" s="453"/>
      <c r="AK40" s="410"/>
    </row>
    <row r="41" spans="1:37" ht="13.5" thickBot="1">
      <c r="A41" s="425" t="s">
        <v>364</v>
      </c>
      <c r="B41" s="63" t="s">
        <v>363</v>
      </c>
      <c r="C41" s="117" t="s">
        <v>74</v>
      </c>
      <c r="D41" s="95">
        <v>632.29499999999996</v>
      </c>
      <c r="E41" s="95">
        <v>600</v>
      </c>
      <c r="F41" s="95">
        <v>416.14780000000002</v>
      </c>
      <c r="G41" s="95">
        <v>416</v>
      </c>
      <c r="H41" s="94">
        <f t="shared" si="7"/>
        <v>183.85219999999998</v>
      </c>
      <c r="I41" s="93" t="s">
        <v>362</v>
      </c>
      <c r="J41" s="93">
        <v>692.19500000000005</v>
      </c>
      <c r="K41" s="93">
        <v>600</v>
      </c>
      <c r="L41" s="93">
        <f t="shared" si="8"/>
        <v>416.14780000000002</v>
      </c>
      <c r="M41" s="83">
        <v>416</v>
      </c>
      <c r="N41" s="321">
        <f t="shared" si="3"/>
        <v>0</v>
      </c>
      <c r="O41" s="379">
        <f t="shared" si="9"/>
        <v>183.85219999999998</v>
      </c>
      <c r="P41" s="302"/>
      <c r="Q41" s="286"/>
      <c r="W41" s="410"/>
      <c r="X41" s="347"/>
      <c r="Y41" s="351"/>
      <c r="Z41" s="347"/>
      <c r="AA41" s="347"/>
      <c r="AB41" s="347"/>
      <c r="AC41" s="410"/>
      <c r="AD41" s="410"/>
      <c r="AE41" s="415"/>
      <c r="AF41" s="343"/>
      <c r="AG41" s="343"/>
      <c r="AH41" s="343"/>
      <c r="AI41" s="411"/>
      <c r="AJ41" s="411"/>
      <c r="AK41" s="411"/>
    </row>
    <row r="42" spans="1:37" ht="14.25" customHeight="1" thickBot="1">
      <c r="A42" s="425"/>
      <c r="B42" s="97" t="s">
        <v>361</v>
      </c>
      <c r="C42" s="96" t="s">
        <v>55</v>
      </c>
      <c r="D42" s="110">
        <v>566.26</v>
      </c>
      <c r="E42" s="110">
        <v>600</v>
      </c>
      <c r="F42" s="110">
        <v>424.66829999999999</v>
      </c>
      <c r="G42" s="110">
        <v>425</v>
      </c>
      <c r="H42" s="109">
        <f t="shared" si="7"/>
        <v>175.33170000000001</v>
      </c>
      <c r="I42" s="108" t="s">
        <v>360</v>
      </c>
      <c r="J42" s="108">
        <v>1033.6600000000001</v>
      </c>
      <c r="K42" s="108">
        <v>600</v>
      </c>
      <c r="L42" s="108">
        <f t="shared" si="8"/>
        <v>424.66829999999999</v>
      </c>
      <c r="M42" s="93">
        <v>425</v>
      </c>
      <c r="N42" s="321">
        <f t="shared" si="3"/>
        <v>0</v>
      </c>
      <c r="O42" s="382">
        <f t="shared" si="9"/>
        <v>175.33170000000001</v>
      </c>
      <c r="P42" s="308"/>
      <c r="Q42" s="309"/>
      <c r="W42" s="410"/>
      <c r="X42" s="347"/>
      <c r="Y42" s="351"/>
      <c r="Z42" s="347"/>
      <c r="AA42" s="347"/>
      <c r="AB42" s="347"/>
      <c r="AC42" s="410"/>
      <c r="AD42" s="410"/>
      <c r="AE42" s="410"/>
      <c r="AF42" s="347"/>
      <c r="AG42" s="347"/>
      <c r="AH42" s="347"/>
      <c r="AI42" s="347"/>
      <c r="AJ42" s="347"/>
      <c r="AK42" s="410"/>
    </row>
    <row r="43" spans="1:37" ht="14.25" customHeight="1" thickBot="1">
      <c r="A43" s="425"/>
      <c r="B43" s="97" t="s">
        <v>359</v>
      </c>
      <c r="C43" s="96" t="s">
        <v>62</v>
      </c>
      <c r="D43" s="95">
        <v>174.54</v>
      </c>
      <c r="E43" s="95">
        <v>250</v>
      </c>
      <c r="F43" s="95">
        <v>80.336669999999998</v>
      </c>
      <c r="G43" s="95">
        <v>80</v>
      </c>
      <c r="H43" s="94">
        <f t="shared" si="7"/>
        <v>169.66333</v>
      </c>
      <c r="I43" s="93" t="s">
        <v>358</v>
      </c>
      <c r="J43" s="93">
        <v>811.21</v>
      </c>
      <c r="K43" s="93">
        <v>150</v>
      </c>
      <c r="L43" s="108">
        <f t="shared" si="8"/>
        <v>80.336669999999998</v>
      </c>
      <c r="M43" s="72">
        <v>80</v>
      </c>
      <c r="N43" s="321">
        <f t="shared" si="3"/>
        <v>0</v>
      </c>
      <c r="O43" s="383">
        <f t="shared" si="9"/>
        <v>69.663330000000002</v>
      </c>
      <c r="P43" s="302"/>
      <c r="Q43" s="286"/>
      <c r="W43" s="410"/>
      <c r="X43" s="347"/>
      <c r="Y43" s="347"/>
      <c r="Z43" s="347"/>
      <c r="AA43" s="347"/>
      <c r="AB43" s="347"/>
      <c r="AC43" s="410"/>
      <c r="AD43" s="410"/>
      <c r="AE43" s="410"/>
      <c r="AF43" s="347"/>
      <c r="AG43" s="347"/>
      <c r="AH43" s="347"/>
      <c r="AI43" s="347"/>
      <c r="AJ43" s="347"/>
      <c r="AK43" s="410"/>
    </row>
    <row r="44" spans="1:37" ht="13.5" thickBot="1">
      <c r="A44" s="407" t="s">
        <v>356</v>
      </c>
      <c r="B44" s="87" t="s">
        <v>357</v>
      </c>
      <c r="C44" s="86" t="s">
        <v>356</v>
      </c>
      <c r="D44" s="85">
        <v>517.28</v>
      </c>
      <c r="E44" s="85">
        <v>200</v>
      </c>
      <c r="F44" s="85">
        <v>67.241829999999993</v>
      </c>
      <c r="G44" s="85">
        <v>67</v>
      </c>
      <c r="H44" s="84">
        <f t="shared" si="7"/>
        <v>132.75817000000001</v>
      </c>
      <c r="I44" s="83" t="s">
        <v>355</v>
      </c>
      <c r="J44" s="83">
        <v>607.995</v>
      </c>
      <c r="K44" s="83">
        <v>150</v>
      </c>
      <c r="L44" s="83">
        <f t="shared" si="8"/>
        <v>67.241829999999993</v>
      </c>
      <c r="M44" s="93">
        <v>67</v>
      </c>
      <c r="N44" s="321">
        <f t="shared" si="3"/>
        <v>0</v>
      </c>
      <c r="O44" s="380">
        <f t="shared" si="9"/>
        <v>82.758170000000007</v>
      </c>
      <c r="P44" s="408"/>
      <c r="Q44" s="405"/>
      <c r="S44" s="454" t="s">
        <v>519</v>
      </c>
      <c r="T44" s="455"/>
      <c r="U44" s="456"/>
      <c r="W44" s="411"/>
      <c r="X44" s="347"/>
      <c r="Y44" s="347"/>
      <c r="Z44" s="347"/>
      <c r="AA44" s="347"/>
      <c r="AB44" s="347"/>
      <c r="AC44" s="401"/>
      <c r="AD44" s="343"/>
      <c r="AE44" s="410"/>
      <c r="AF44" s="351"/>
      <c r="AG44" s="347"/>
      <c r="AH44" s="347"/>
      <c r="AI44" s="347"/>
      <c r="AJ44" s="347"/>
      <c r="AK44" s="410"/>
    </row>
    <row r="45" spans="1:37" ht="13.5" thickBot="1">
      <c r="A45" s="423" t="s">
        <v>350</v>
      </c>
      <c r="B45" s="87" t="s">
        <v>354</v>
      </c>
      <c r="C45" s="86" t="s">
        <v>343</v>
      </c>
      <c r="D45" s="85">
        <v>592.98500000000001</v>
      </c>
      <c r="E45" s="85">
        <v>300</v>
      </c>
      <c r="F45" s="85">
        <v>175.91919999999999</v>
      </c>
      <c r="G45" s="85">
        <v>176</v>
      </c>
      <c r="H45" s="84">
        <f t="shared" si="7"/>
        <v>124.08080000000001</v>
      </c>
      <c r="I45" s="83" t="s">
        <v>353</v>
      </c>
      <c r="J45" s="83">
        <v>1051.23</v>
      </c>
      <c r="K45" s="83">
        <v>300</v>
      </c>
      <c r="L45" s="83">
        <f t="shared" si="8"/>
        <v>175.91919999999999</v>
      </c>
      <c r="M45" s="83">
        <v>176</v>
      </c>
      <c r="N45" s="321">
        <f t="shared" si="3"/>
        <v>0</v>
      </c>
      <c r="O45" s="384">
        <f t="shared" si="9"/>
        <v>124.08080000000001</v>
      </c>
      <c r="P45" s="303"/>
      <c r="Q45" s="304"/>
      <c r="S45" s="90"/>
      <c r="T45" s="402"/>
      <c r="U45" s="100"/>
      <c r="W45" s="411"/>
      <c r="X45" s="410"/>
      <c r="Y45" s="410"/>
      <c r="Z45" s="410"/>
      <c r="AA45" s="410"/>
      <c r="AB45" s="410"/>
      <c r="AC45" s="411"/>
      <c r="AD45" s="410"/>
      <c r="AE45" s="410"/>
      <c r="AF45" s="347"/>
      <c r="AG45" s="351"/>
      <c r="AH45" s="347"/>
      <c r="AI45" s="347"/>
      <c r="AJ45" s="347"/>
      <c r="AK45" s="410"/>
    </row>
    <row r="46" spans="1:37" ht="14.25" customHeight="1" thickBot="1">
      <c r="A46" s="425"/>
      <c r="B46" s="97" t="s">
        <v>351</v>
      </c>
      <c r="C46" s="96" t="s">
        <v>350</v>
      </c>
      <c r="D46" s="110">
        <v>374.84</v>
      </c>
      <c r="E46" s="110">
        <v>200</v>
      </c>
      <c r="F46" s="110">
        <v>115.1143</v>
      </c>
      <c r="G46" s="110">
        <v>115</v>
      </c>
      <c r="H46" s="109">
        <f t="shared" si="7"/>
        <v>84.8857</v>
      </c>
      <c r="I46" s="108" t="s">
        <v>349</v>
      </c>
      <c r="J46" s="108">
        <v>838.745</v>
      </c>
      <c r="K46" s="108">
        <v>150</v>
      </c>
      <c r="L46" s="108">
        <f t="shared" si="8"/>
        <v>115.1143</v>
      </c>
      <c r="M46" s="93">
        <v>115</v>
      </c>
      <c r="N46" s="321">
        <f t="shared" si="3"/>
        <v>0</v>
      </c>
      <c r="O46" s="382">
        <f t="shared" si="9"/>
        <v>34.8857</v>
      </c>
      <c r="P46" s="308"/>
      <c r="Q46" s="309"/>
      <c r="S46" s="139" t="s">
        <v>397</v>
      </c>
      <c r="T46" s="138" t="s">
        <v>396</v>
      </c>
      <c r="U46" s="137" t="s">
        <v>395</v>
      </c>
      <c r="W46" s="411"/>
      <c r="X46" s="410"/>
      <c r="Y46" s="410"/>
      <c r="Z46" s="410"/>
      <c r="AA46" s="410"/>
      <c r="AB46" s="410"/>
      <c r="AC46" s="411"/>
      <c r="AD46" s="411"/>
      <c r="AE46" s="410"/>
      <c r="AF46" s="351"/>
      <c r="AG46" s="347"/>
      <c r="AH46" s="347"/>
      <c r="AI46" s="347"/>
      <c r="AJ46" s="347"/>
      <c r="AK46" s="410"/>
    </row>
    <row r="47" spans="1:37" ht="14.25" customHeight="1" thickBot="1">
      <c r="A47" s="425"/>
      <c r="B47" s="97" t="s">
        <v>348</v>
      </c>
      <c r="C47" s="96" t="s">
        <v>336</v>
      </c>
      <c r="D47" s="110">
        <v>675.17499999999995</v>
      </c>
      <c r="E47" s="110">
        <v>150</v>
      </c>
      <c r="F47" s="110">
        <v>87.5685</v>
      </c>
      <c r="G47" s="110">
        <v>88</v>
      </c>
      <c r="H47" s="109">
        <f t="shared" si="7"/>
        <v>62.4315</v>
      </c>
      <c r="I47" s="108" t="s">
        <v>347</v>
      </c>
      <c r="J47" s="108">
        <v>792.93499999999995</v>
      </c>
      <c r="K47" s="108">
        <v>150</v>
      </c>
      <c r="L47" s="108">
        <f t="shared" si="8"/>
        <v>87.5685</v>
      </c>
      <c r="M47" s="93">
        <v>88</v>
      </c>
      <c r="N47" s="321">
        <f t="shared" si="3"/>
        <v>0</v>
      </c>
      <c r="O47" s="383">
        <f t="shared" si="9"/>
        <v>62.4315</v>
      </c>
      <c r="P47" s="302"/>
      <c r="Q47" s="286"/>
      <c r="S47" s="134" t="s">
        <v>391</v>
      </c>
      <c r="T47" s="133">
        <v>22</v>
      </c>
      <c r="U47" s="100">
        <f>(T47/800)*100</f>
        <v>2.75</v>
      </c>
      <c r="W47" s="410"/>
      <c r="X47" s="410"/>
      <c r="Y47" s="410"/>
      <c r="Z47" s="410"/>
      <c r="AA47" s="410"/>
      <c r="AB47" s="410"/>
      <c r="AC47" s="410"/>
      <c r="AD47" s="410"/>
      <c r="AE47" s="410"/>
      <c r="AF47" s="347"/>
      <c r="AG47" s="347"/>
      <c r="AH47" s="347"/>
      <c r="AI47" s="347"/>
      <c r="AJ47" s="347"/>
      <c r="AK47" s="410"/>
    </row>
    <row r="48" spans="1:37" ht="14.25" customHeight="1" thickBot="1">
      <c r="A48" s="425"/>
      <c r="B48" s="97" t="s">
        <v>340</v>
      </c>
      <c r="C48" s="96" t="s">
        <v>339</v>
      </c>
      <c r="D48" s="95">
        <v>768.38499999999999</v>
      </c>
      <c r="E48" s="95">
        <v>150</v>
      </c>
      <c r="F48" s="95">
        <v>46.164000000000001</v>
      </c>
      <c r="G48" s="95">
        <v>46</v>
      </c>
      <c r="H48" s="94">
        <f t="shared" si="7"/>
        <v>103.836</v>
      </c>
      <c r="I48" s="93" t="s">
        <v>346</v>
      </c>
      <c r="J48" s="93">
        <v>934.80499999999995</v>
      </c>
      <c r="K48" s="93">
        <v>150</v>
      </c>
      <c r="L48" s="93">
        <f t="shared" si="8"/>
        <v>46.164000000000001</v>
      </c>
      <c r="M48" s="72">
        <v>46</v>
      </c>
      <c r="N48" s="321">
        <f t="shared" si="3"/>
        <v>0</v>
      </c>
      <c r="O48" s="379">
        <f t="shared" si="9"/>
        <v>103.836</v>
      </c>
      <c r="P48" s="302"/>
      <c r="Q48" s="286"/>
      <c r="S48" s="134" t="s">
        <v>19</v>
      </c>
      <c r="T48" s="133">
        <v>93</v>
      </c>
      <c r="U48" s="233">
        <f>(T48/1000)*100</f>
        <v>9.3000000000000007</v>
      </c>
      <c r="W48" s="410"/>
      <c r="X48" s="410"/>
      <c r="Y48" s="410"/>
      <c r="Z48" s="410"/>
      <c r="AA48" s="410"/>
      <c r="AB48" s="410"/>
      <c r="AC48" s="410"/>
      <c r="AD48" s="410"/>
      <c r="AE48" s="410"/>
      <c r="AF48" s="348"/>
      <c r="AG48" s="348"/>
      <c r="AH48" s="348"/>
      <c r="AI48" s="347"/>
      <c r="AJ48" s="347"/>
      <c r="AK48" s="410"/>
    </row>
    <row r="49" spans="1:37" ht="13.5" thickBot="1">
      <c r="A49" s="423" t="s">
        <v>345</v>
      </c>
      <c r="B49" s="87" t="s">
        <v>344</v>
      </c>
      <c r="C49" s="86" t="s">
        <v>343</v>
      </c>
      <c r="D49" s="85">
        <v>592.98500000000001</v>
      </c>
      <c r="E49" s="85">
        <v>300</v>
      </c>
      <c r="F49" s="85">
        <v>175.91919999999999</v>
      </c>
      <c r="G49" s="85">
        <v>176</v>
      </c>
      <c r="H49" s="84">
        <f t="shared" si="7"/>
        <v>124.08080000000001</v>
      </c>
      <c r="I49" s="83" t="s">
        <v>342</v>
      </c>
      <c r="J49" s="83">
        <v>992.44500000000005</v>
      </c>
      <c r="K49" s="83">
        <v>300</v>
      </c>
      <c r="L49" s="83">
        <f t="shared" si="8"/>
        <v>175.91919999999999</v>
      </c>
      <c r="M49" s="93">
        <v>176</v>
      </c>
      <c r="N49" s="321">
        <f t="shared" si="3"/>
        <v>0</v>
      </c>
      <c r="O49" s="384">
        <f t="shared" si="9"/>
        <v>124.08080000000001</v>
      </c>
      <c r="P49" s="303"/>
      <c r="Q49" s="304"/>
      <c r="S49" s="230" t="s">
        <v>20</v>
      </c>
      <c r="T49" s="229">
        <v>77.84</v>
      </c>
      <c r="U49" s="89">
        <f>(T49/1250)*100</f>
        <v>6.2271999999999998</v>
      </c>
      <c r="W49" s="459" t="s">
        <v>518</v>
      </c>
      <c r="X49" s="460"/>
      <c r="Y49" s="460"/>
      <c r="Z49" s="460"/>
      <c r="AA49" s="460"/>
      <c r="AB49" s="461"/>
      <c r="AC49" s="167"/>
      <c r="AD49" s="410"/>
      <c r="AE49" s="410"/>
      <c r="AF49" s="348"/>
      <c r="AG49" s="348"/>
      <c r="AH49" s="347"/>
      <c r="AI49" s="347"/>
      <c r="AJ49" s="347"/>
      <c r="AK49" s="410"/>
    </row>
    <row r="50" spans="1:37" ht="14.25" customHeight="1" thickBot="1">
      <c r="A50" s="425"/>
      <c r="B50" s="97" t="s">
        <v>340</v>
      </c>
      <c r="C50" s="96" t="s">
        <v>339</v>
      </c>
      <c r="D50" s="95">
        <v>768.38499999999999</v>
      </c>
      <c r="E50" s="95">
        <v>150</v>
      </c>
      <c r="F50" s="95">
        <v>46.164000000000001</v>
      </c>
      <c r="G50" s="95">
        <v>46</v>
      </c>
      <c r="H50" s="94">
        <f t="shared" si="7"/>
        <v>103.836</v>
      </c>
      <c r="I50" s="93" t="s">
        <v>338</v>
      </c>
      <c r="J50" s="93">
        <v>817.04499999999996</v>
      </c>
      <c r="K50" s="93">
        <v>150</v>
      </c>
      <c r="L50" s="93">
        <f t="shared" si="8"/>
        <v>46.164000000000001</v>
      </c>
      <c r="M50" s="93">
        <v>46</v>
      </c>
      <c r="N50" s="321">
        <f t="shared" si="3"/>
        <v>0</v>
      </c>
      <c r="O50" s="379">
        <f t="shared" si="9"/>
        <v>103.836</v>
      </c>
      <c r="P50" s="302"/>
      <c r="Q50" s="286"/>
      <c r="S50" s="165" t="s">
        <v>374</v>
      </c>
      <c r="T50" s="265">
        <f>SUM(T47:T49)</f>
        <v>192.84</v>
      </c>
      <c r="U50" s="402"/>
      <c r="W50" s="362" t="s">
        <v>492</v>
      </c>
      <c r="X50" s="344" t="s">
        <v>494</v>
      </c>
      <c r="Y50" s="344" t="s">
        <v>495</v>
      </c>
      <c r="Z50" s="344" t="s">
        <v>498</v>
      </c>
      <c r="AA50" s="345" t="s">
        <v>496</v>
      </c>
      <c r="AB50" s="346" t="s">
        <v>497</v>
      </c>
      <c r="AC50" s="354" t="s">
        <v>426</v>
      </c>
      <c r="AD50" s="18"/>
      <c r="AE50" s="410"/>
      <c r="AF50" s="347"/>
      <c r="AG50" s="347"/>
      <c r="AH50" s="347"/>
      <c r="AI50" s="347"/>
      <c r="AJ50" s="347"/>
      <c r="AK50" s="410"/>
    </row>
    <row r="51" spans="1:37" ht="13.5" thickBot="1">
      <c r="A51" s="423" t="s">
        <v>341</v>
      </c>
      <c r="B51" s="87" t="s">
        <v>340</v>
      </c>
      <c r="C51" s="86" t="s">
        <v>339</v>
      </c>
      <c r="D51" s="85">
        <v>768.38499999999999</v>
      </c>
      <c r="E51" s="85">
        <v>150</v>
      </c>
      <c r="F51" s="85">
        <v>46.164000000000001</v>
      </c>
      <c r="G51" s="85">
        <v>46</v>
      </c>
      <c r="H51" s="84">
        <f t="shared" si="7"/>
        <v>103.836</v>
      </c>
      <c r="I51" s="83" t="s">
        <v>338</v>
      </c>
      <c r="J51" s="83">
        <v>817.04499999999996</v>
      </c>
      <c r="K51" s="83">
        <v>150</v>
      </c>
      <c r="L51" s="83">
        <f t="shared" si="8"/>
        <v>46.164000000000001</v>
      </c>
      <c r="M51" s="83">
        <v>46</v>
      </c>
      <c r="N51" s="321">
        <f t="shared" si="3"/>
        <v>0</v>
      </c>
      <c r="O51" s="380">
        <f t="shared" si="9"/>
        <v>103.836</v>
      </c>
      <c r="P51" s="302"/>
      <c r="Q51" s="286"/>
      <c r="S51" s="264" t="s">
        <v>368</v>
      </c>
      <c r="T51" s="263">
        <f>T50/9100.11497</f>
        <v>2.1190941063462188E-2</v>
      </c>
      <c r="U51" s="402"/>
      <c r="W51" s="60" t="s">
        <v>84</v>
      </c>
      <c r="X51" s="347">
        <v>0</v>
      </c>
      <c r="Y51" s="347">
        <v>0</v>
      </c>
      <c r="Z51" s="350">
        <v>0</v>
      </c>
      <c r="AA51" s="350">
        <v>0</v>
      </c>
      <c r="AB51" s="347">
        <v>0</v>
      </c>
      <c r="AC51" s="356">
        <f>SUM(X51:AB51)</f>
        <v>0</v>
      </c>
      <c r="AD51" s="18"/>
      <c r="AE51" s="410"/>
      <c r="AF51" s="347"/>
      <c r="AG51" s="351"/>
      <c r="AH51" s="347"/>
      <c r="AI51" s="347"/>
      <c r="AJ51" s="347"/>
      <c r="AK51" s="410"/>
    </row>
    <row r="52" spans="1:37" ht="14.25" customHeight="1" thickBot="1">
      <c r="A52" s="425"/>
      <c r="B52" s="97" t="s">
        <v>30</v>
      </c>
      <c r="C52" s="96" t="s">
        <v>327</v>
      </c>
      <c r="D52" s="95">
        <v>317.27</v>
      </c>
      <c r="E52" s="95">
        <v>200</v>
      </c>
      <c r="F52" s="95">
        <v>136.87530000000001</v>
      </c>
      <c r="G52" s="95">
        <v>137</v>
      </c>
      <c r="H52" s="94">
        <f t="shared" si="7"/>
        <v>63.12469999999999</v>
      </c>
      <c r="I52" s="93" t="s">
        <v>326</v>
      </c>
      <c r="J52" s="93">
        <v>518.48</v>
      </c>
      <c r="K52" s="93">
        <v>200</v>
      </c>
      <c r="L52" s="93">
        <f t="shared" si="8"/>
        <v>136.87530000000001</v>
      </c>
      <c r="M52" s="72">
        <v>137</v>
      </c>
      <c r="N52" s="321">
        <f t="shared" si="3"/>
        <v>0</v>
      </c>
      <c r="O52" s="383">
        <f t="shared" si="9"/>
        <v>63.12469999999999</v>
      </c>
      <c r="P52" s="302"/>
      <c r="Q52" s="286"/>
      <c r="W52" s="60" t="s">
        <v>85</v>
      </c>
      <c r="X52" s="347">
        <v>0</v>
      </c>
      <c r="Y52" s="347">
        <v>0</v>
      </c>
      <c r="Z52" s="347">
        <v>0</v>
      </c>
      <c r="AA52" s="347">
        <v>0</v>
      </c>
      <c r="AB52" s="347">
        <v>0</v>
      </c>
      <c r="AC52" s="60">
        <f t="shared" ref="AC52:AC62" si="10">SUM(X52:AB52)</f>
        <v>0</v>
      </c>
      <c r="AE52" s="410"/>
      <c r="AF52" s="347"/>
      <c r="AG52" s="351"/>
      <c r="AH52" s="347"/>
      <c r="AI52" s="347"/>
      <c r="AJ52" s="347"/>
      <c r="AK52" s="410"/>
    </row>
    <row r="53" spans="1:37" ht="13.5" thickBot="1">
      <c r="A53" s="423" t="s">
        <v>337</v>
      </c>
      <c r="B53" s="87" t="s">
        <v>28</v>
      </c>
      <c r="C53" s="86" t="s">
        <v>336</v>
      </c>
      <c r="D53" s="85">
        <v>675.17499999999995</v>
      </c>
      <c r="E53" s="85">
        <v>150</v>
      </c>
      <c r="F53" s="85">
        <v>87.5685</v>
      </c>
      <c r="G53" s="85">
        <v>87</v>
      </c>
      <c r="H53" s="84">
        <f t="shared" si="7"/>
        <v>62.4315</v>
      </c>
      <c r="I53" s="83" t="s">
        <v>335</v>
      </c>
      <c r="J53" s="83">
        <v>792.93499999999995</v>
      </c>
      <c r="K53" s="83">
        <v>150</v>
      </c>
      <c r="L53" s="83">
        <f t="shared" si="8"/>
        <v>87.5685</v>
      </c>
      <c r="M53" s="93">
        <v>87</v>
      </c>
      <c r="N53" s="321">
        <f t="shared" si="3"/>
        <v>0</v>
      </c>
      <c r="O53" s="380">
        <f t="shared" si="9"/>
        <v>62.4315</v>
      </c>
      <c r="P53" s="302"/>
      <c r="Q53" s="286"/>
      <c r="W53" s="60" t="s">
        <v>86</v>
      </c>
      <c r="X53" s="348">
        <v>0</v>
      </c>
      <c r="Y53" s="347">
        <v>0</v>
      </c>
      <c r="Z53" s="347">
        <v>0</v>
      </c>
      <c r="AA53" s="347">
        <v>0</v>
      </c>
      <c r="AB53" s="347">
        <v>0</v>
      </c>
      <c r="AC53" s="60">
        <f t="shared" si="10"/>
        <v>0</v>
      </c>
      <c r="AE53" s="410"/>
      <c r="AF53" s="347"/>
      <c r="AG53" s="347"/>
      <c r="AH53" s="347"/>
      <c r="AI53" s="347"/>
      <c r="AJ53" s="347"/>
      <c r="AK53" s="410"/>
    </row>
    <row r="54" spans="1:37" ht="13.5" thickBot="1">
      <c r="A54" s="425"/>
      <c r="B54" s="97" t="s">
        <v>334</v>
      </c>
      <c r="C54" s="96" t="s">
        <v>333</v>
      </c>
      <c r="D54" s="95">
        <v>300.33499999999998</v>
      </c>
      <c r="E54" s="95">
        <v>200</v>
      </c>
      <c r="F54" s="95">
        <v>33.29833</v>
      </c>
      <c r="G54" s="95">
        <v>33</v>
      </c>
      <c r="H54" s="94">
        <f t="shared" si="7"/>
        <v>166.70167000000001</v>
      </c>
      <c r="I54" s="93" t="s">
        <v>332</v>
      </c>
      <c r="J54" s="93">
        <v>524.75</v>
      </c>
      <c r="K54" s="93">
        <v>200</v>
      </c>
      <c r="L54" s="93">
        <f t="shared" si="8"/>
        <v>33.29833</v>
      </c>
      <c r="M54" s="93">
        <v>33</v>
      </c>
      <c r="N54" s="321">
        <f t="shared" si="3"/>
        <v>0</v>
      </c>
      <c r="O54" s="379">
        <f t="shared" si="9"/>
        <v>166.70167000000001</v>
      </c>
      <c r="P54" s="302"/>
      <c r="Q54" s="286"/>
      <c r="S54" s="462"/>
      <c r="T54" s="462"/>
      <c r="U54" s="462"/>
      <c r="V54" s="410"/>
      <c r="W54" s="60" t="s">
        <v>87</v>
      </c>
      <c r="X54" s="347">
        <v>1</v>
      </c>
      <c r="Y54" s="348">
        <v>0</v>
      </c>
      <c r="Z54" s="347">
        <v>0</v>
      </c>
      <c r="AA54" s="347">
        <v>0</v>
      </c>
      <c r="AB54" s="347">
        <v>0</v>
      </c>
      <c r="AC54" s="60">
        <f t="shared" si="10"/>
        <v>1</v>
      </c>
      <c r="AE54" s="411"/>
      <c r="AF54" s="347"/>
      <c r="AG54" s="347"/>
      <c r="AH54" s="347"/>
      <c r="AI54" s="347"/>
      <c r="AJ54" s="347"/>
      <c r="AK54" s="401"/>
    </row>
    <row r="55" spans="1:37" ht="13.5" thickBot="1">
      <c r="A55" s="423" t="s">
        <v>331</v>
      </c>
      <c r="B55" s="87" t="s">
        <v>330</v>
      </c>
      <c r="C55" s="86" t="s">
        <v>61</v>
      </c>
      <c r="D55" s="85">
        <v>381.34</v>
      </c>
      <c r="E55" s="85">
        <v>400</v>
      </c>
      <c r="F55" s="85">
        <v>233.80699999999999</v>
      </c>
      <c r="G55" s="85">
        <v>234</v>
      </c>
      <c r="H55" s="84">
        <f t="shared" si="7"/>
        <v>166.19300000000001</v>
      </c>
      <c r="I55" s="83" t="s">
        <v>329</v>
      </c>
      <c r="J55" s="83">
        <v>673.16499999999996</v>
      </c>
      <c r="K55" s="83">
        <v>300</v>
      </c>
      <c r="L55" s="83">
        <f t="shared" si="8"/>
        <v>233.80699999999999</v>
      </c>
      <c r="M55" s="83">
        <v>234</v>
      </c>
      <c r="N55" s="321">
        <f t="shared" si="3"/>
        <v>0</v>
      </c>
      <c r="O55" s="384">
        <f t="shared" si="9"/>
        <v>66.193000000000012</v>
      </c>
      <c r="P55" s="303"/>
      <c r="Q55" s="304"/>
      <c r="S55" s="410"/>
      <c r="T55" s="410"/>
      <c r="U55" s="410"/>
      <c r="V55" s="410"/>
      <c r="W55" s="60" t="s">
        <v>88</v>
      </c>
      <c r="X55" s="351">
        <v>1</v>
      </c>
      <c r="Y55" s="347">
        <v>0</v>
      </c>
      <c r="Z55" s="347">
        <v>0</v>
      </c>
      <c r="AA55" s="347">
        <v>0</v>
      </c>
      <c r="AB55" s="347">
        <v>0</v>
      </c>
      <c r="AC55" s="60">
        <f t="shared" si="10"/>
        <v>1</v>
      </c>
      <c r="AE55" s="411"/>
      <c r="AF55" s="410"/>
      <c r="AG55" s="410"/>
      <c r="AH55" s="410"/>
      <c r="AI55" s="410"/>
      <c r="AJ55" s="410"/>
      <c r="AK55" s="411"/>
    </row>
    <row r="56" spans="1:37" ht="14.25" customHeight="1" thickBot="1">
      <c r="A56" s="424"/>
      <c r="B56" s="76" t="s">
        <v>30</v>
      </c>
      <c r="C56" s="75" t="s">
        <v>327</v>
      </c>
      <c r="D56" s="74">
        <v>317.27</v>
      </c>
      <c r="E56" s="74">
        <v>200</v>
      </c>
      <c r="F56" s="74">
        <v>136.87530000000001</v>
      </c>
      <c r="G56" s="74">
        <v>137</v>
      </c>
      <c r="H56" s="73">
        <f t="shared" si="7"/>
        <v>63.12469999999999</v>
      </c>
      <c r="I56" s="72" t="s">
        <v>326</v>
      </c>
      <c r="J56" s="72">
        <v>518.48</v>
      </c>
      <c r="K56" s="72">
        <v>200</v>
      </c>
      <c r="L56" s="155">
        <f t="shared" si="8"/>
        <v>136.87530000000001</v>
      </c>
      <c r="M56" s="72">
        <v>137</v>
      </c>
      <c r="N56" s="321">
        <f t="shared" si="3"/>
        <v>0</v>
      </c>
      <c r="O56" s="390">
        <f t="shared" si="9"/>
        <v>63.12469999999999</v>
      </c>
      <c r="P56" s="312"/>
      <c r="Q56" s="118"/>
      <c r="S56" s="410"/>
      <c r="T56" s="410"/>
      <c r="U56" s="410"/>
      <c r="V56" s="410"/>
      <c r="W56" s="60" t="s">
        <v>89</v>
      </c>
      <c r="X56" s="347">
        <v>0</v>
      </c>
      <c r="Y56" s="347">
        <v>0</v>
      </c>
      <c r="Z56" s="347">
        <v>0</v>
      </c>
      <c r="AA56" s="347">
        <v>0</v>
      </c>
      <c r="AB56" s="347">
        <v>0</v>
      </c>
      <c r="AC56" s="60">
        <f t="shared" si="10"/>
        <v>0</v>
      </c>
      <c r="AE56" s="411"/>
      <c r="AF56" s="410"/>
      <c r="AG56" s="410"/>
      <c r="AH56" s="410"/>
      <c r="AI56" s="410"/>
      <c r="AJ56" s="410"/>
      <c r="AK56" s="411"/>
    </row>
    <row r="57" spans="1:37">
      <c r="A57" s="402"/>
      <c r="B57" s="64"/>
      <c r="C57" s="402"/>
      <c r="D57" s="402"/>
      <c r="E57" s="402">
        <f>SUM(E3:E56)</f>
        <v>21100</v>
      </c>
      <c r="F57" s="64"/>
      <c r="G57" s="64"/>
      <c r="H57" s="402"/>
      <c r="I57" s="402"/>
      <c r="J57" s="402"/>
      <c r="K57" s="402"/>
      <c r="L57" s="402"/>
      <c r="M57" s="402"/>
      <c r="N57" s="402"/>
      <c r="O57" s="402"/>
      <c r="P57" s="402"/>
      <c r="Q57" s="402"/>
      <c r="S57" s="410"/>
      <c r="T57" s="410"/>
      <c r="U57" s="410"/>
      <c r="V57" s="410"/>
      <c r="W57" s="60" t="s">
        <v>90</v>
      </c>
      <c r="X57" s="348">
        <v>0</v>
      </c>
      <c r="Y57" s="348">
        <v>0</v>
      </c>
      <c r="Z57" s="348">
        <v>0</v>
      </c>
      <c r="AA57" s="347">
        <v>0</v>
      </c>
      <c r="AB57" s="347">
        <v>0</v>
      </c>
      <c r="AC57" s="60">
        <f t="shared" si="10"/>
        <v>0</v>
      </c>
      <c r="AE57" s="410"/>
      <c r="AF57" s="410"/>
      <c r="AG57" s="410"/>
      <c r="AH57" s="410"/>
      <c r="AI57" s="410"/>
      <c r="AJ57" s="410"/>
      <c r="AK57" s="410"/>
    </row>
    <row r="58" spans="1:37">
      <c r="A58" s="402"/>
      <c r="B58" s="64"/>
      <c r="C58" s="402"/>
      <c r="D58" s="402"/>
      <c r="E58" s="402"/>
      <c r="F58" s="64"/>
      <c r="G58" s="64"/>
      <c r="H58" s="402"/>
      <c r="I58" s="402"/>
      <c r="J58" s="402"/>
      <c r="K58" s="402"/>
      <c r="L58" s="402"/>
      <c r="M58" s="402"/>
      <c r="N58" s="402"/>
      <c r="O58" s="402"/>
      <c r="P58" s="402"/>
      <c r="Q58" s="402"/>
      <c r="S58" s="410"/>
      <c r="T58" s="410"/>
      <c r="U58" s="410"/>
      <c r="V58" s="410"/>
      <c r="W58" s="60" t="s">
        <v>91</v>
      </c>
      <c r="X58" s="348">
        <v>0</v>
      </c>
      <c r="Y58" s="348">
        <v>0</v>
      </c>
      <c r="Z58" s="347">
        <v>0</v>
      </c>
      <c r="AA58" s="347">
        <v>0</v>
      </c>
      <c r="AB58" s="347">
        <v>0</v>
      </c>
      <c r="AC58" s="60">
        <f t="shared" si="10"/>
        <v>0</v>
      </c>
      <c r="AE58" s="410"/>
      <c r="AF58" s="410"/>
      <c r="AG58" s="410"/>
      <c r="AH58" s="410"/>
      <c r="AI58" s="410"/>
      <c r="AJ58" s="410"/>
      <c r="AK58" s="410"/>
    </row>
    <row r="59" spans="1:37">
      <c r="A59" s="402"/>
      <c r="B59" s="64"/>
      <c r="C59" s="402"/>
      <c r="D59" s="402"/>
      <c r="E59" s="402"/>
      <c r="F59" s="64"/>
      <c r="G59" s="64"/>
      <c r="H59" s="402"/>
      <c r="I59" s="402"/>
      <c r="J59" s="402"/>
      <c r="K59" s="402"/>
      <c r="L59" s="402"/>
      <c r="M59" s="402"/>
      <c r="N59" s="402"/>
      <c r="O59" s="402"/>
      <c r="P59" s="402"/>
      <c r="Q59" s="402"/>
      <c r="S59" s="410"/>
      <c r="T59" s="410"/>
      <c r="U59" s="410"/>
      <c r="V59" s="410"/>
      <c r="W59" s="60" t="s">
        <v>92</v>
      </c>
      <c r="X59" s="347">
        <v>0</v>
      </c>
      <c r="Y59" s="347">
        <v>0</v>
      </c>
      <c r="Z59" s="347">
        <v>0</v>
      </c>
      <c r="AA59" s="347">
        <v>0</v>
      </c>
      <c r="AB59" s="347">
        <v>0</v>
      </c>
      <c r="AC59" s="60">
        <f t="shared" si="10"/>
        <v>0</v>
      </c>
    </row>
    <row r="60" spans="1:37">
      <c r="A60" s="402"/>
      <c r="B60" s="64"/>
      <c r="C60" s="402"/>
      <c r="D60" s="402"/>
      <c r="E60" s="402"/>
      <c r="F60" s="64"/>
      <c r="G60" s="64"/>
      <c r="H60" s="402"/>
      <c r="I60" s="402"/>
      <c r="J60" s="402"/>
      <c r="K60" s="402"/>
      <c r="L60" s="402"/>
      <c r="M60" s="402"/>
      <c r="N60" s="402"/>
      <c r="O60" s="402"/>
      <c r="P60" s="402"/>
      <c r="Q60" s="402"/>
      <c r="S60" s="410"/>
      <c r="T60" s="410"/>
      <c r="U60" s="410"/>
      <c r="V60" s="410"/>
      <c r="W60" s="60" t="s">
        <v>93</v>
      </c>
      <c r="X60" s="347">
        <v>1</v>
      </c>
      <c r="Y60" s="348">
        <v>0</v>
      </c>
      <c r="Z60" s="347">
        <v>0</v>
      </c>
      <c r="AA60" s="347">
        <v>0</v>
      </c>
      <c r="AB60" s="347">
        <v>0</v>
      </c>
      <c r="AC60" s="60">
        <f t="shared" si="10"/>
        <v>1</v>
      </c>
    </row>
    <row r="61" spans="1:37">
      <c r="A61" s="402"/>
      <c r="B61" s="64"/>
      <c r="C61" s="402"/>
      <c r="D61" s="402"/>
      <c r="E61" s="402"/>
      <c r="F61" s="64"/>
      <c r="G61" s="64"/>
      <c r="H61" s="402"/>
      <c r="I61" s="402"/>
      <c r="J61" s="402"/>
      <c r="K61" s="402"/>
      <c r="L61" s="402"/>
      <c r="M61" s="402"/>
      <c r="N61" s="402"/>
      <c r="O61" s="402"/>
      <c r="P61" s="402"/>
      <c r="Q61" s="402"/>
      <c r="S61" s="410"/>
      <c r="T61" s="410"/>
      <c r="U61" s="410"/>
      <c r="V61" s="410"/>
      <c r="W61" s="60" t="s">
        <v>94</v>
      </c>
      <c r="X61" s="347">
        <v>1</v>
      </c>
      <c r="Y61" s="348">
        <v>0</v>
      </c>
      <c r="Z61" s="347">
        <v>0</v>
      </c>
      <c r="AA61" s="347">
        <v>0</v>
      </c>
      <c r="AB61" s="347">
        <v>0</v>
      </c>
      <c r="AC61" s="60">
        <f t="shared" si="10"/>
        <v>1</v>
      </c>
    </row>
    <row r="62" spans="1:37">
      <c r="A62" s="402"/>
      <c r="B62" s="65"/>
      <c r="C62" s="402"/>
      <c r="D62" s="402"/>
      <c r="E62" s="402"/>
      <c r="F62" s="64"/>
      <c r="G62" s="64"/>
      <c r="H62" s="402"/>
      <c r="I62" s="402"/>
      <c r="J62" s="402"/>
      <c r="K62" s="402"/>
      <c r="L62" s="402"/>
      <c r="M62" s="402"/>
      <c r="N62" s="402"/>
      <c r="O62" s="402"/>
      <c r="P62" s="402"/>
      <c r="Q62" s="402"/>
      <c r="S62" s="410"/>
      <c r="T62" s="410"/>
      <c r="U62" s="410"/>
      <c r="V62" s="410"/>
      <c r="W62" s="341" t="s">
        <v>493</v>
      </c>
      <c r="X62" s="349">
        <v>0</v>
      </c>
      <c r="Y62" s="349">
        <v>0</v>
      </c>
      <c r="Z62" s="349">
        <v>0</v>
      </c>
      <c r="AA62" s="349">
        <v>0</v>
      </c>
      <c r="AB62" s="349">
        <v>0</v>
      </c>
      <c r="AC62" s="341">
        <f t="shared" si="10"/>
        <v>0</v>
      </c>
    </row>
    <row r="63" spans="1:37">
      <c r="A63" s="402"/>
      <c r="B63" s="65"/>
      <c r="C63" s="402"/>
      <c r="D63" s="402"/>
      <c r="E63" s="402"/>
      <c r="F63" s="64"/>
      <c r="G63" s="64"/>
      <c r="H63" s="402"/>
      <c r="I63" s="402"/>
      <c r="J63" s="402"/>
      <c r="K63" s="402"/>
      <c r="L63" s="402"/>
      <c r="M63" s="402"/>
      <c r="N63" s="402"/>
      <c r="O63" s="402"/>
      <c r="P63" s="402"/>
      <c r="Q63" s="402"/>
      <c r="S63" s="410"/>
      <c r="T63" s="410"/>
      <c r="U63" s="410"/>
      <c r="V63" s="410"/>
      <c r="W63" s="353" t="s">
        <v>499</v>
      </c>
      <c r="X63" s="352">
        <f t="shared" ref="X63:AC63" si="11">SUM(X51:X62)</f>
        <v>4</v>
      </c>
      <c r="Y63" s="352">
        <f t="shared" si="11"/>
        <v>0</v>
      </c>
      <c r="Z63" s="352">
        <f t="shared" si="11"/>
        <v>0</v>
      </c>
      <c r="AA63" s="352">
        <f t="shared" si="11"/>
        <v>0</v>
      </c>
      <c r="AB63" s="352">
        <f t="shared" si="11"/>
        <v>0</v>
      </c>
      <c r="AC63" s="357">
        <f t="shared" si="11"/>
        <v>4</v>
      </c>
    </row>
    <row r="64" spans="1:37">
      <c r="A64" s="402"/>
      <c r="B64" s="65"/>
      <c r="C64" s="402"/>
      <c r="D64" s="402"/>
      <c r="E64" s="402"/>
      <c r="F64" s="64"/>
      <c r="G64" s="64"/>
      <c r="H64" s="402"/>
      <c r="I64" s="402"/>
      <c r="J64" s="402"/>
      <c r="K64" s="402"/>
      <c r="L64" s="402"/>
      <c r="M64" s="402"/>
      <c r="N64" s="402"/>
      <c r="O64" s="402"/>
      <c r="P64" s="402"/>
      <c r="Q64" s="402"/>
      <c r="S64" s="410"/>
      <c r="T64" s="410"/>
      <c r="U64" s="410"/>
      <c r="V64" s="410"/>
      <c r="W64" s="354" t="s">
        <v>500</v>
      </c>
      <c r="X64" s="355">
        <f>PRODUCT(X63*AG30)</f>
        <v>60</v>
      </c>
      <c r="Y64" s="355">
        <f>PRODUCT(Y63*AG31)</f>
        <v>0</v>
      </c>
      <c r="Z64" s="355">
        <f>PRODUCT(Z63*AG32)</f>
        <v>0</v>
      </c>
      <c r="AA64" s="355">
        <f>PRODUCT(AA63*AG33)</f>
        <v>0</v>
      </c>
      <c r="AB64" s="355">
        <f>PRODUCT(AB63*AG34)</f>
        <v>0</v>
      </c>
      <c r="AC64" s="354">
        <f>SUM(X64:AB64)</f>
        <v>60</v>
      </c>
    </row>
    <row r="65" spans="1:29">
      <c r="A65" s="402"/>
      <c r="B65" s="64"/>
      <c r="C65" s="402"/>
      <c r="D65" s="402"/>
      <c r="K65" s="402"/>
      <c r="L65" s="402"/>
      <c r="M65" s="402"/>
      <c r="N65" s="402"/>
      <c r="P65" s="402"/>
      <c r="Q65" s="402"/>
      <c r="S65" s="410"/>
      <c r="T65" s="410"/>
      <c r="U65" s="410"/>
      <c r="V65" s="410"/>
      <c r="W65" s="354" t="s">
        <v>503</v>
      </c>
      <c r="X65" s="355">
        <f>X63*AF30</f>
        <v>400</v>
      </c>
      <c r="Y65" s="355">
        <f>Y63*AF31</f>
        <v>0</v>
      </c>
      <c r="Z65" s="355">
        <f>Z63*AF32</f>
        <v>0</v>
      </c>
      <c r="AA65" s="355">
        <f>AA63*AF33</f>
        <v>0</v>
      </c>
      <c r="AB65" s="355">
        <f>AB63*AF34</f>
        <v>0</v>
      </c>
      <c r="AC65" s="354">
        <f>SUM(X65:AB65)</f>
        <v>400</v>
      </c>
    </row>
    <row r="66" spans="1:29">
      <c r="A66" s="402"/>
      <c r="B66" s="64"/>
      <c r="C66" s="402"/>
      <c r="D66" s="402"/>
      <c r="K66" s="402"/>
      <c r="L66" s="402"/>
      <c r="M66" s="402"/>
      <c r="N66" s="402"/>
      <c r="P66" s="402"/>
      <c r="Q66" s="402"/>
      <c r="S66" s="410"/>
      <c r="T66" s="410"/>
      <c r="U66" s="410"/>
      <c r="V66" s="410"/>
      <c r="W66" s="410"/>
      <c r="X66" s="410"/>
      <c r="Y66" s="410"/>
    </row>
    <row r="67" spans="1:29">
      <c r="A67" s="402"/>
      <c r="B67" s="64"/>
      <c r="C67" s="402"/>
      <c r="D67" s="402"/>
      <c r="K67" s="402"/>
      <c r="L67" s="402"/>
      <c r="M67" s="402"/>
      <c r="N67" s="402"/>
      <c r="P67" s="402"/>
      <c r="Q67" s="402"/>
      <c r="S67" s="410"/>
      <c r="T67" s="410"/>
      <c r="U67" s="410"/>
      <c r="V67" s="410"/>
      <c r="W67" s="410"/>
      <c r="X67" s="410"/>
      <c r="Y67" s="410"/>
    </row>
    <row r="68" spans="1:29">
      <c r="A68" s="402"/>
      <c r="B68" s="64"/>
      <c r="C68" s="402"/>
      <c r="D68" s="402"/>
      <c r="E68" s="402"/>
      <c r="F68" s="64"/>
      <c r="G68" s="64"/>
      <c r="H68" s="402"/>
      <c r="I68" s="402"/>
      <c r="J68" s="402"/>
      <c r="K68" s="402"/>
      <c r="L68" s="402"/>
      <c r="M68" s="402"/>
      <c r="N68" s="402"/>
      <c r="O68" s="402"/>
      <c r="P68" s="402"/>
      <c r="Q68" s="402"/>
      <c r="S68" s="411"/>
      <c r="T68" s="410"/>
      <c r="U68" s="410"/>
      <c r="V68" s="410"/>
      <c r="W68" s="411"/>
      <c r="X68" s="410"/>
      <c r="Y68" s="410"/>
    </row>
    <row r="69" spans="1:29">
      <c r="B69" s="64"/>
      <c r="C69" s="402"/>
      <c r="D69" s="402"/>
      <c r="E69" s="402"/>
      <c r="F69" s="64"/>
      <c r="G69" s="64"/>
      <c r="H69" s="402"/>
      <c r="I69" s="402"/>
      <c r="J69" s="402"/>
      <c r="K69" s="402"/>
      <c r="L69" s="402"/>
      <c r="M69" s="402"/>
      <c r="N69" s="402"/>
      <c r="O69" s="402"/>
      <c r="P69" s="402"/>
      <c r="Q69" s="402"/>
      <c r="S69" s="58"/>
      <c r="T69" s="58"/>
    </row>
    <row r="70" spans="1:29">
      <c r="B70" s="64"/>
      <c r="C70" s="402"/>
      <c r="D70" s="402"/>
      <c r="E70" s="402"/>
      <c r="F70" s="64"/>
      <c r="G70" s="64"/>
      <c r="H70" s="402"/>
      <c r="I70" s="402"/>
      <c r="J70" s="402"/>
      <c r="K70" s="402"/>
      <c r="L70" s="402"/>
      <c r="M70" s="402"/>
      <c r="N70" s="402"/>
      <c r="O70" s="402"/>
      <c r="P70" s="402"/>
      <c r="Q70" s="402"/>
      <c r="S70" s="58"/>
      <c r="T70" s="58"/>
    </row>
    <row r="71" spans="1:29">
      <c r="B71" s="64"/>
      <c r="C71" s="402"/>
      <c r="D71" s="402"/>
      <c r="E71" s="402"/>
      <c r="F71" s="64"/>
      <c r="G71" s="64"/>
      <c r="H71" s="402"/>
      <c r="I71" s="402"/>
      <c r="J71" s="402"/>
      <c r="K71" s="402"/>
      <c r="L71" s="402"/>
      <c r="M71" s="402"/>
      <c r="N71" s="402"/>
      <c r="O71" s="402"/>
      <c r="P71" s="402"/>
      <c r="Q71" s="402"/>
      <c r="S71" s="58"/>
      <c r="T71" s="58"/>
    </row>
    <row r="72" spans="1:29">
      <c r="B72" s="64"/>
      <c r="C72" s="402"/>
      <c r="D72" s="402"/>
      <c r="E72" s="402"/>
      <c r="F72" s="64"/>
      <c r="G72" s="64"/>
      <c r="H72" s="402"/>
      <c r="I72" s="402"/>
      <c r="J72" s="402"/>
      <c r="K72" s="402"/>
      <c r="L72" s="402"/>
      <c r="M72" s="402"/>
      <c r="N72" s="402"/>
      <c r="O72" s="402"/>
      <c r="P72" s="402"/>
      <c r="Q72" s="402"/>
      <c r="S72" s="58"/>
      <c r="T72" s="58"/>
    </row>
    <row r="73" spans="1:29">
      <c r="B73" s="64"/>
      <c r="C73" s="402"/>
      <c r="D73" s="402"/>
      <c r="E73" s="402"/>
      <c r="F73" s="64"/>
      <c r="G73" s="64"/>
      <c r="H73" s="402"/>
      <c r="I73" s="402"/>
      <c r="J73" s="402"/>
      <c r="K73" s="402"/>
      <c r="L73" s="402"/>
      <c r="M73" s="402"/>
      <c r="N73" s="402"/>
      <c r="O73" s="402"/>
      <c r="P73" s="402"/>
      <c r="Q73" s="402"/>
      <c r="S73" s="58"/>
    </row>
    <row r="74" spans="1:29">
      <c r="B74" s="64"/>
      <c r="C74" s="402"/>
      <c r="D74" s="402"/>
      <c r="E74" s="402"/>
      <c r="F74" s="64"/>
      <c r="G74" s="64"/>
      <c r="H74" s="402"/>
      <c r="I74" s="402"/>
      <c r="J74" s="402"/>
      <c r="K74" s="402"/>
      <c r="L74" s="402"/>
      <c r="M74" s="402"/>
      <c r="N74" s="402"/>
      <c r="O74" s="402"/>
      <c r="P74" s="402"/>
      <c r="Q74" s="402"/>
      <c r="S74" s="58"/>
    </row>
    <row r="75" spans="1:29">
      <c r="B75" s="64"/>
      <c r="C75" s="402"/>
      <c r="D75" s="402"/>
      <c r="E75" s="402"/>
      <c r="F75" s="64"/>
      <c r="G75" s="64"/>
      <c r="H75" s="402"/>
      <c r="I75" s="402"/>
      <c r="J75" s="402"/>
      <c r="K75" s="402"/>
      <c r="L75" s="402"/>
      <c r="M75" s="402"/>
      <c r="N75" s="402"/>
      <c r="O75" s="402"/>
      <c r="P75" s="402"/>
      <c r="Q75" s="402"/>
    </row>
    <row r="76" spans="1:29">
      <c r="B76" s="64"/>
      <c r="C76" s="402"/>
      <c r="D76" s="402"/>
      <c r="E76" s="402"/>
      <c r="F76" s="64"/>
      <c r="G76" s="64"/>
      <c r="H76" s="402"/>
      <c r="I76" s="402"/>
      <c r="J76" s="402"/>
      <c r="K76" s="402"/>
      <c r="L76" s="402"/>
      <c r="M76" s="402"/>
      <c r="N76" s="402"/>
      <c r="O76" s="402"/>
      <c r="P76" s="402"/>
      <c r="Q76" s="402"/>
    </row>
    <row r="77" spans="1:29">
      <c r="B77" s="64"/>
      <c r="C77" s="402"/>
      <c r="D77" s="402"/>
      <c r="E77" s="402"/>
      <c r="F77" s="64"/>
      <c r="G77" s="64"/>
      <c r="H77" s="402"/>
      <c r="I77" s="402"/>
      <c r="J77" s="402"/>
      <c r="K77" s="402"/>
      <c r="L77" s="402"/>
      <c r="M77" s="402"/>
      <c r="N77" s="402"/>
      <c r="O77" s="402"/>
      <c r="P77" s="402"/>
      <c r="Q77" s="402"/>
    </row>
    <row r="78" spans="1:29">
      <c r="B78" s="64"/>
      <c r="C78" s="402"/>
      <c r="D78" s="402"/>
      <c r="E78" s="402"/>
      <c r="F78" s="64"/>
      <c r="G78" s="64"/>
      <c r="H78" s="402"/>
      <c r="I78" s="402"/>
      <c r="J78" s="402"/>
      <c r="K78" s="402"/>
      <c r="L78" s="402"/>
      <c r="M78" s="402"/>
      <c r="N78" s="402"/>
      <c r="O78" s="402"/>
      <c r="P78" s="402"/>
      <c r="Q78" s="402"/>
    </row>
    <row r="79" spans="1:29">
      <c r="B79" s="64"/>
      <c r="C79" s="402"/>
      <c r="D79" s="402"/>
      <c r="E79" s="402"/>
      <c r="F79" s="64"/>
      <c r="G79" s="64"/>
      <c r="H79" s="402"/>
      <c r="I79" s="402"/>
      <c r="J79" s="402"/>
      <c r="K79" s="402"/>
      <c r="L79" s="402"/>
      <c r="M79" s="402"/>
      <c r="N79" s="402"/>
      <c r="O79" s="402"/>
      <c r="P79" s="402"/>
      <c r="Q79" s="402"/>
    </row>
    <row r="80" spans="1:29">
      <c r="B80" s="64"/>
      <c r="C80" s="402"/>
      <c r="D80" s="402"/>
      <c r="E80" s="402"/>
      <c r="F80" s="64"/>
      <c r="G80" s="64"/>
      <c r="H80" s="402"/>
      <c r="I80" s="402"/>
      <c r="J80" s="402"/>
      <c r="K80" s="402"/>
      <c r="L80" s="402"/>
      <c r="M80" s="402"/>
      <c r="N80" s="402"/>
      <c r="O80" s="402"/>
      <c r="P80" s="402"/>
      <c r="Q80" s="402"/>
    </row>
    <row r="81" spans="2:17">
      <c r="B81" s="64"/>
      <c r="C81" s="402"/>
      <c r="D81" s="402"/>
      <c r="E81" s="402"/>
      <c r="F81" s="64"/>
      <c r="G81" s="64"/>
      <c r="H81" s="402"/>
      <c r="I81" s="402"/>
      <c r="J81" s="402"/>
      <c r="K81" s="402"/>
      <c r="L81" s="402"/>
      <c r="M81" s="402"/>
      <c r="N81" s="402"/>
      <c r="O81" s="402"/>
      <c r="P81" s="402"/>
      <c r="Q81" s="402"/>
    </row>
    <row r="82" spans="2:17">
      <c r="B82" s="64"/>
      <c r="C82" s="402"/>
      <c r="D82" s="402"/>
      <c r="E82" s="402"/>
      <c r="F82" s="64"/>
      <c r="G82" s="64"/>
      <c r="H82" s="402"/>
      <c r="I82" s="402"/>
      <c r="J82" s="402"/>
      <c r="K82" s="402"/>
      <c r="L82" s="402"/>
      <c r="M82" s="402"/>
      <c r="N82" s="402"/>
      <c r="O82" s="402"/>
      <c r="P82" s="402"/>
      <c r="Q82" s="402"/>
    </row>
    <row r="83" spans="2:17">
      <c r="B83" s="64"/>
      <c r="C83" s="402"/>
      <c r="D83" s="402"/>
      <c r="E83" s="402"/>
      <c r="F83" s="64"/>
      <c r="G83" s="64"/>
      <c r="H83" s="402"/>
      <c r="I83" s="402"/>
      <c r="J83" s="402"/>
      <c r="K83" s="402"/>
      <c r="L83" s="402"/>
      <c r="M83" s="402"/>
      <c r="N83" s="402"/>
      <c r="O83" s="402"/>
      <c r="P83" s="402"/>
      <c r="Q83" s="402"/>
    </row>
    <row r="84" spans="2:17">
      <c r="B84" s="64"/>
      <c r="C84" s="402"/>
      <c r="D84" s="402"/>
      <c r="E84" s="402"/>
      <c r="F84" s="64"/>
      <c r="G84" s="64"/>
      <c r="H84" s="402"/>
      <c r="I84" s="402"/>
      <c r="J84" s="402"/>
      <c r="K84" s="402"/>
      <c r="L84" s="402"/>
      <c r="M84" s="402"/>
      <c r="N84" s="402"/>
      <c r="O84" s="402"/>
      <c r="P84" s="402"/>
      <c r="Q84" s="402"/>
    </row>
    <row r="85" spans="2:17">
      <c r="B85" s="64"/>
      <c r="C85" s="402"/>
      <c r="D85" s="402"/>
      <c r="E85" s="402"/>
      <c r="F85" s="64"/>
      <c r="G85" s="64"/>
      <c r="H85" s="402"/>
      <c r="I85" s="402"/>
      <c r="J85" s="402"/>
      <c r="K85" s="402"/>
      <c r="L85" s="402"/>
      <c r="M85" s="402"/>
      <c r="N85" s="402"/>
      <c r="O85" s="402"/>
      <c r="P85" s="402"/>
      <c r="Q85" s="402"/>
    </row>
    <row r="86" spans="2:17">
      <c r="B86" s="64"/>
      <c r="C86" s="402"/>
      <c r="D86" s="402"/>
      <c r="E86" s="402"/>
      <c r="F86" s="64"/>
      <c r="G86" s="64"/>
      <c r="H86" s="402"/>
      <c r="I86" s="402"/>
      <c r="J86" s="402"/>
      <c r="K86" s="402"/>
      <c r="L86" s="402"/>
      <c r="M86" s="402"/>
      <c r="N86" s="402"/>
      <c r="O86" s="402"/>
      <c r="P86" s="402"/>
      <c r="Q86" s="402"/>
    </row>
    <row r="87" spans="2:17">
      <c r="B87" s="64"/>
      <c r="C87" s="402"/>
      <c r="D87" s="402"/>
      <c r="E87" s="402"/>
      <c r="F87" s="64"/>
      <c r="G87" s="64"/>
      <c r="H87" s="402"/>
      <c r="I87" s="402"/>
      <c r="J87" s="402"/>
      <c r="K87" s="402"/>
      <c r="L87" s="402"/>
      <c r="M87" s="402"/>
      <c r="N87" s="402"/>
      <c r="O87" s="402"/>
      <c r="P87" s="402"/>
      <c r="Q87" s="402"/>
    </row>
    <row r="88" spans="2:17">
      <c r="B88" s="64"/>
      <c r="C88" s="402"/>
      <c r="D88" s="402"/>
      <c r="E88" s="402"/>
      <c r="F88" s="64"/>
      <c r="G88" s="64"/>
      <c r="H88" s="402"/>
      <c r="I88" s="402"/>
      <c r="J88" s="402"/>
      <c r="K88" s="402"/>
      <c r="L88" s="402"/>
      <c r="M88" s="402"/>
      <c r="N88" s="402"/>
      <c r="O88" s="402"/>
      <c r="P88" s="402"/>
      <c r="Q88" s="402"/>
    </row>
    <row r="89" spans="2:17">
      <c r="B89" s="64"/>
      <c r="C89" s="402"/>
      <c r="D89" s="402"/>
      <c r="E89" s="402"/>
      <c r="F89" s="64"/>
      <c r="G89" s="64"/>
      <c r="H89" s="402"/>
      <c r="I89" s="402"/>
      <c r="J89" s="402"/>
      <c r="K89" s="402"/>
      <c r="L89" s="402"/>
      <c r="M89" s="402"/>
      <c r="N89" s="402"/>
      <c r="O89" s="402"/>
      <c r="P89" s="402"/>
      <c r="Q89" s="402"/>
    </row>
    <row r="90" spans="2:17">
      <c r="B90" s="64"/>
      <c r="C90" s="402"/>
      <c r="D90" s="402"/>
      <c r="E90" s="402"/>
      <c r="F90" s="64"/>
      <c r="G90" s="64"/>
      <c r="H90" s="402"/>
      <c r="I90" s="402"/>
      <c r="J90" s="402"/>
      <c r="K90" s="402"/>
      <c r="L90" s="402"/>
      <c r="M90" s="402"/>
      <c r="N90" s="402"/>
      <c r="O90" s="402"/>
      <c r="P90" s="402"/>
      <c r="Q90" s="402"/>
    </row>
    <row r="91" spans="2:17">
      <c r="B91" s="64"/>
      <c r="C91" s="402"/>
      <c r="D91" s="402"/>
      <c r="E91" s="402"/>
      <c r="F91" s="64"/>
      <c r="G91" s="64"/>
      <c r="H91" s="402"/>
      <c r="I91" s="402"/>
      <c r="J91" s="402"/>
      <c r="K91" s="402"/>
      <c r="L91" s="402"/>
      <c r="M91" s="402"/>
      <c r="N91" s="402"/>
      <c r="O91" s="402"/>
      <c r="P91" s="402"/>
      <c r="Q91" s="402"/>
    </row>
    <row r="92" spans="2:17">
      <c r="B92" s="64"/>
      <c r="C92" s="402"/>
      <c r="D92" s="402"/>
      <c r="E92" s="402"/>
      <c r="F92" s="64"/>
      <c r="G92" s="64"/>
      <c r="H92" s="402"/>
      <c r="I92" s="402"/>
      <c r="J92" s="402"/>
      <c r="K92" s="402"/>
      <c r="L92" s="402"/>
      <c r="M92" s="402"/>
      <c r="N92" s="402"/>
      <c r="O92" s="402"/>
      <c r="P92" s="402"/>
      <c r="Q92" s="402"/>
    </row>
    <row r="93" spans="2:17">
      <c r="B93" s="64"/>
      <c r="C93" s="402"/>
      <c r="D93" s="402"/>
      <c r="E93" s="402"/>
      <c r="F93" s="64"/>
      <c r="G93" s="64"/>
      <c r="H93" s="402"/>
      <c r="I93" s="402"/>
      <c r="J93" s="402"/>
      <c r="K93" s="402"/>
      <c r="L93" s="402"/>
      <c r="M93" s="402"/>
      <c r="N93" s="402"/>
      <c r="O93" s="402"/>
      <c r="P93" s="402"/>
      <c r="Q93" s="402"/>
    </row>
    <row r="94" spans="2:17">
      <c r="B94" s="64"/>
      <c r="C94" s="402"/>
      <c r="D94" s="402"/>
      <c r="E94" s="402"/>
      <c r="F94" s="64"/>
      <c r="G94" s="64"/>
      <c r="H94" s="402"/>
      <c r="I94" s="402"/>
      <c r="J94" s="402"/>
      <c r="K94" s="402"/>
      <c r="L94" s="402"/>
      <c r="M94" s="402"/>
      <c r="N94" s="402"/>
      <c r="O94" s="402"/>
      <c r="P94" s="402"/>
      <c r="Q94" s="402"/>
    </row>
    <row r="95" spans="2:17">
      <c r="B95" s="64"/>
      <c r="C95" s="402"/>
      <c r="D95" s="402"/>
      <c r="E95" s="402"/>
      <c r="F95" s="64"/>
      <c r="G95" s="64"/>
      <c r="H95" s="402"/>
      <c r="I95" s="402"/>
      <c r="J95" s="402"/>
      <c r="K95" s="402"/>
      <c r="L95" s="402"/>
      <c r="M95" s="402"/>
      <c r="N95" s="402"/>
      <c r="O95" s="402"/>
      <c r="P95" s="402"/>
      <c r="Q95" s="402"/>
    </row>
    <row r="96" spans="2:17">
      <c r="B96" s="64"/>
      <c r="C96" s="402"/>
      <c r="D96" s="402"/>
      <c r="E96" s="402"/>
      <c r="F96" s="64"/>
      <c r="G96" s="64"/>
      <c r="H96" s="402"/>
      <c r="I96" s="402"/>
      <c r="J96" s="402"/>
      <c r="K96" s="402"/>
      <c r="L96" s="402"/>
      <c r="M96" s="402"/>
      <c r="N96" s="402"/>
      <c r="O96" s="402"/>
      <c r="P96" s="402"/>
      <c r="Q96" s="402"/>
    </row>
    <row r="97" spans="2:17">
      <c r="B97" s="64"/>
      <c r="C97" s="402"/>
      <c r="D97" s="402"/>
      <c r="E97" s="402"/>
      <c r="F97" s="64"/>
      <c r="G97" s="64"/>
      <c r="H97" s="402"/>
      <c r="I97" s="402"/>
      <c r="J97" s="402"/>
      <c r="K97" s="402"/>
      <c r="L97" s="402"/>
      <c r="M97" s="402"/>
      <c r="N97" s="402"/>
      <c r="O97" s="402"/>
      <c r="P97" s="402"/>
      <c r="Q97" s="402"/>
    </row>
    <row r="98" spans="2:17">
      <c r="B98" s="64"/>
      <c r="C98" s="402"/>
      <c r="D98" s="402"/>
      <c r="E98" s="402"/>
      <c r="F98" s="64"/>
      <c r="G98" s="64"/>
      <c r="H98" s="402"/>
      <c r="I98" s="402"/>
      <c r="J98" s="402"/>
      <c r="K98" s="402"/>
      <c r="L98" s="402"/>
      <c r="M98" s="402"/>
      <c r="N98" s="402"/>
      <c r="O98" s="402"/>
      <c r="P98" s="402"/>
      <c r="Q98" s="402"/>
    </row>
    <row r="99" spans="2:17">
      <c r="B99" s="64"/>
      <c r="C99" s="402"/>
      <c r="D99" s="402"/>
      <c r="E99" s="402"/>
      <c r="F99" s="64"/>
      <c r="G99" s="64"/>
      <c r="H99" s="402"/>
      <c r="I99" s="402"/>
      <c r="J99" s="402"/>
      <c r="K99" s="402"/>
      <c r="L99" s="402"/>
      <c r="M99" s="402"/>
      <c r="N99" s="402"/>
      <c r="O99" s="402"/>
      <c r="P99" s="402"/>
      <c r="Q99" s="402"/>
    </row>
    <row r="100" spans="2:17">
      <c r="B100" s="64"/>
      <c r="C100" s="402"/>
      <c r="D100" s="402"/>
      <c r="E100" s="402"/>
      <c r="F100" s="64"/>
      <c r="G100" s="64"/>
      <c r="H100" s="402"/>
      <c r="I100" s="402"/>
      <c r="J100" s="402"/>
      <c r="K100" s="402"/>
      <c r="L100" s="402"/>
      <c r="M100" s="402"/>
      <c r="N100" s="402"/>
      <c r="O100" s="402"/>
      <c r="P100" s="402"/>
      <c r="Q100" s="402"/>
    </row>
    <row r="101" spans="2:17">
      <c r="B101" s="64"/>
      <c r="C101" s="402"/>
      <c r="D101" s="402"/>
      <c r="E101" s="402"/>
      <c r="F101" s="64"/>
      <c r="G101" s="64"/>
      <c r="H101" s="402"/>
      <c r="I101" s="402"/>
      <c r="J101" s="402"/>
      <c r="K101" s="402"/>
      <c r="L101" s="402"/>
      <c r="M101" s="402"/>
      <c r="N101" s="402"/>
      <c r="O101" s="402"/>
      <c r="P101" s="402"/>
      <c r="Q101" s="402"/>
    </row>
    <row r="102" spans="2:17">
      <c r="B102" s="64"/>
      <c r="C102" s="402"/>
      <c r="D102" s="402"/>
      <c r="E102" s="402"/>
      <c r="F102" s="64"/>
      <c r="G102" s="64"/>
      <c r="H102" s="402"/>
      <c r="I102" s="402"/>
      <c r="J102" s="402"/>
      <c r="K102" s="402"/>
      <c r="L102" s="402"/>
      <c r="M102" s="402"/>
      <c r="N102" s="402"/>
      <c r="O102" s="402"/>
      <c r="P102" s="402"/>
      <c r="Q102" s="402"/>
    </row>
    <row r="103" spans="2:17">
      <c r="B103" s="64"/>
      <c r="C103" s="402"/>
      <c r="D103" s="402"/>
      <c r="E103" s="402"/>
      <c r="F103" s="64"/>
      <c r="G103" s="64"/>
      <c r="H103" s="402"/>
      <c r="I103" s="402"/>
      <c r="J103" s="402"/>
      <c r="K103" s="402"/>
      <c r="L103" s="402"/>
      <c r="M103" s="402"/>
      <c r="N103" s="402"/>
      <c r="O103" s="402"/>
      <c r="P103" s="402"/>
      <c r="Q103" s="402"/>
    </row>
    <row r="104" spans="2:17">
      <c r="B104" s="64"/>
      <c r="C104" s="402"/>
      <c r="D104" s="402"/>
      <c r="E104" s="402"/>
      <c r="F104" s="64"/>
      <c r="G104" s="64"/>
      <c r="H104" s="402"/>
      <c r="I104" s="402"/>
      <c r="J104" s="402"/>
      <c r="K104" s="402"/>
      <c r="L104" s="402"/>
      <c r="M104" s="402"/>
      <c r="N104" s="402"/>
      <c r="O104" s="402"/>
      <c r="P104" s="402"/>
      <c r="Q104" s="402"/>
    </row>
    <row r="105" spans="2:17">
      <c r="B105" s="64"/>
      <c r="C105" s="402"/>
      <c r="D105" s="402"/>
      <c r="E105" s="402"/>
      <c r="F105" s="64"/>
      <c r="G105" s="64"/>
      <c r="H105" s="402"/>
      <c r="I105" s="402"/>
      <c r="J105" s="402"/>
      <c r="K105" s="402"/>
      <c r="L105" s="402"/>
      <c r="M105" s="402"/>
      <c r="N105" s="402"/>
      <c r="O105" s="402"/>
      <c r="P105" s="402"/>
      <c r="Q105" s="402"/>
    </row>
    <row r="106" spans="2:17">
      <c r="B106" s="64"/>
      <c r="C106" s="402"/>
      <c r="D106" s="402"/>
      <c r="E106" s="402"/>
      <c r="F106" s="64"/>
      <c r="G106" s="64"/>
      <c r="H106" s="402"/>
      <c r="I106" s="402"/>
      <c r="J106" s="402"/>
      <c r="K106" s="402"/>
      <c r="L106" s="402"/>
      <c r="M106" s="402"/>
      <c r="N106" s="402"/>
      <c r="O106" s="402"/>
      <c r="P106" s="402"/>
      <c r="Q106" s="402"/>
    </row>
    <row r="107" spans="2:17">
      <c r="B107" s="64"/>
      <c r="C107" s="402"/>
      <c r="D107" s="402"/>
      <c r="E107" s="402"/>
      <c r="F107" s="64"/>
      <c r="G107" s="64"/>
      <c r="H107" s="402"/>
      <c r="I107" s="402"/>
      <c r="J107" s="402"/>
      <c r="K107" s="402"/>
      <c r="L107" s="402"/>
      <c r="M107" s="402"/>
      <c r="N107" s="402"/>
      <c r="O107" s="402"/>
      <c r="P107" s="402"/>
      <c r="Q107" s="402"/>
    </row>
    <row r="108" spans="2:17">
      <c r="B108" s="64"/>
      <c r="C108" s="402"/>
      <c r="D108" s="402"/>
      <c r="E108" s="402"/>
      <c r="F108" s="64"/>
      <c r="G108" s="64"/>
      <c r="H108" s="402"/>
      <c r="I108" s="402"/>
      <c r="J108" s="402"/>
      <c r="K108" s="402"/>
      <c r="L108" s="402"/>
      <c r="M108" s="402"/>
      <c r="N108" s="402"/>
      <c r="O108" s="402"/>
      <c r="P108" s="402"/>
      <c r="Q108" s="402"/>
    </row>
    <row r="109" spans="2:17">
      <c r="B109" s="64"/>
      <c r="C109" s="402"/>
      <c r="D109" s="402"/>
      <c r="E109" s="402"/>
      <c r="F109" s="64"/>
      <c r="G109" s="64"/>
      <c r="H109" s="402"/>
      <c r="I109" s="402"/>
      <c r="J109" s="402"/>
      <c r="K109" s="402"/>
      <c r="L109" s="402"/>
      <c r="M109" s="402"/>
      <c r="N109" s="402"/>
      <c r="O109" s="402"/>
      <c r="P109" s="402"/>
      <c r="Q109" s="402"/>
    </row>
    <row r="110" spans="2:17">
      <c r="B110" s="64"/>
      <c r="C110" s="402"/>
      <c r="D110" s="402"/>
      <c r="E110" s="402"/>
      <c r="F110" s="64"/>
      <c r="G110" s="64"/>
      <c r="H110" s="402"/>
      <c r="I110" s="402"/>
      <c r="J110" s="402"/>
      <c r="K110" s="402"/>
      <c r="L110" s="402"/>
      <c r="M110" s="402"/>
      <c r="N110" s="402"/>
      <c r="O110" s="402"/>
      <c r="P110" s="402"/>
      <c r="Q110" s="402"/>
    </row>
    <row r="111" spans="2:17">
      <c r="B111" s="64"/>
      <c r="C111" s="402"/>
      <c r="D111" s="402"/>
      <c r="E111" s="402"/>
      <c r="F111" s="64"/>
      <c r="G111" s="64"/>
      <c r="H111" s="402"/>
      <c r="I111" s="402"/>
      <c r="J111" s="402"/>
      <c r="K111" s="402"/>
      <c r="L111" s="402"/>
      <c r="M111" s="402"/>
      <c r="N111" s="402"/>
      <c r="O111" s="402"/>
      <c r="P111" s="402"/>
      <c r="Q111" s="402"/>
    </row>
    <row r="112" spans="2:17">
      <c r="B112" s="64"/>
      <c r="C112" s="402"/>
      <c r="D112" s="402"/>
      <c r="E112" s="402"/>
      <c r="F112" s="64"/>
      <c r="G112" s="64"/>
      <c r="H112" s="402"/>
      <c r="I112" s="402"/>
      <c r="J112" s="402"/>
      <c r="K112" s="402"/>
      <c r="L112" s="402"/>
      <c r="M112" s="402"/>
      <c r="N112" s="402"/>
      <c r="O112" s="402"/>
      <c r="P112" s="402"/>
      <c r="Q112" s="402"/>
    </row>
    <row r="113" spans="1:17">
      <c r="B113" s="64"/>
      <c r="C113" s="402"/>
      <c r="D113" s="402"/>
      <c r="E113" s="402"/>
      <c r="F113" s="64"/>
      <c r="G113" s="64"/>
      <c r="H113" s="402"/>
      <c r="I113" s="402"/>
      <c r="J113" s="402"/>
      <c r="K113" s="402"/>
      <c r="L113" s="402"/>
      <c r="M113" s="402"/>
      <c r="N113" s="402"/>
      <c r="O113" s="402"/>
      <c r="P113" s="402"/>
      <c r="Q113" s="402"/>
    </row>
    <row r="114" spans="1:17">
      <c r="B114" s="64"/>
      <c r="C114" s="402"/>
      <c r="D114" s="402"/>
      <c r="E114" s="402"/>
      <c r="F114" s="64"/>
      <c r="G114" s="64"/>
      <c r="H114" s="402"/>
      <c r="I114" s="402"/>
      <c r="J114" s="402"/>
      <c r="K114" s="402"/>
      <c r="L114" s="402"/>
      <c r="M114" s="402"/>
      <c r="N114" s="402"/>
      <c r="O114" s="402"/>
      <c r="P114" s="402"/>
      <c r="Q114" s="402"/>
    </row>
    <row r="115" spans="1:17">
      <c r="B115" s="64"/>
      <c r="C115" s="402"/>
      <c r="D115" s="402"/>
      <c r="E115" s="402"/>
      <c r="F115" s="64"/>
      <c r="G115" s="64"/>
      <c r="H115" s="402"/>
      <c r="I115" s="402"/>
      <c r="J115" s="402"/>
      <c r="K115" s="402"/>
      <c r="L115" s="402"/>
      <c r="M115" s="402"/>
      <c r="N115" s="402"/>
      <c r="O115" s="402"/>
      <c r="P115" s="402"/>
      <c r="Q115" s="402"/>
    </row>
    <row r="116" spans="1:17">
      <c r="B116" s="64"/>
      <c r="C116" s="402"/>
      <c r="D116" s="402"/>
      <c r="E116" s="402"/>
      <c r="F116" s="64"/>
      <c r="G116" s="64"/>
      <c r="H116" s="402"/>
      <c r="I116" s="402"/>
      <c r="J116" s="402"/>
      <c r="K116" s="402"/>
      <c r="L116" s="402"/>
      <c r="M116" s="402"/>
      <c r="N116" s="402"/>
      <c r="O116" s="402"/>
      <c r="P116" s="402"/>
      <c r="Q116" s="402"/>
    </row>
    <row r="117" spans="1:17">
      <c r="B117" s="64"/>
      <c r="C117" s="402"/>
      <c r="D117" s="402"/>
      <c r="E117" s="402"/>
      <c r="F117" s="64"/>
      <c r="G117" s="64"/>
      <c r="H117" s="402"/>
      <c r="I117" s="402"/>
      <c r="J117" s="402"/>
      <c r="K117" s="402"/>
      <c r="L117" s="402"/>
      <c r="M117" s="402"/>
      <c r="N117" s="402"/>
      <c r="O117" s="402"/>
      <c r="P117" s="402"/>
      <c r="Q117" s="402"/>
    </row>
    <row r="118" spans="1:17">
      <c r="B118" s="64"/>
      <c r="C118" s="402"/>
      <c r="D118" s="402"/>
      <c r="E118" s="402"/>
      <c r="F118" s="64"/>
      <c r="G118" s="64"/>
      <c r="H118" s="402"/>
      <c r="I118" s="402"/>
      <c r="J118" s="402"/>
      <c r="K118" s="402"/>
      <c r="L118" s="402"/>
      <c r="M118" s="402"/>
      <c r="N118" s="402"/>
      <c r="O118" s="402"/>
      <c r="P118" s="402"/>
      <c r="Q118" s="402"/>
    </row>
    <row r="119" spans="1:17">
      <c r="B119" s="64"/>
      <c r="C119" s="402"/>
      <c r="D119" s="402"/>
      <c r="E119" s="402"/>
      <c r="F119" s="64"/>
      <c r="G119" s="64"/>
      <c r="H119" s="402"/>
      <c r="I119" s="402"/>
      <c r="J119" s="402"/>
      <c r="K119" s="402"/>
      <c r="L119" s="402"/>
      <c r="M119" s="402"/>
      <c r="N119" s="402"/>
      <c r="O119" s="402"/>
      <c r="P119" s="402"/>
      <c r="Q119" s="402"/>
    </row>
    <row r="120" spans="1:17">
      <c r="B120" s="64"/>
      <c r="C120" s="402"/>
      <c r="D120" s="402"/>
      <c r="E120" s="402"/>
      <c r="F120" s="64"/>
      <c r="G120" s="64"/>
      <c r="H120" s="402"/>
      <c r="I120" s="402"/>
      <c r="J120" s="402"/>
      <c r="K120" s="402"/>
      <c r="L120" s="402"/>
      <c r="M120" s="402"/>
      <c r="N120" s="402"/>
      <c r="O120" s="402"/>
      <c r="P120" s="402"/>
      <c r="Q120" s="402"/>
    </row>
    <row r="121" spans="1:17">
      <c r="B121" s="64"/>
      <c r="C121" s="402"/>
      <c r="D121" s="402"/>
      <c r="E121" s="402"/>
      <c r="F121" s="64"/>
      <c r="G121" s="64"/>
      <c r="H121" s="402"/>
      <c r="I121" s="402"/>
      <c r="J121" s="402"/>
      <c r="K121" s="402"/>
      <c r="L121" s="402"/>
      <c r="M121" s="402"/>
      <c r="N121" s="402"/>
      <c r="O121" s="402"/>
      <c r="P121" s="402"/>
      <c r="Q121" s="402"/>
    </row>
    <row r="122" spans="1:17">
      <c r="B122" s="64"/>
      <c r="C122" s="402"/>
      <c r="D122" s="402"/>
      <c r="E122" s="402"/>
      <c r="F122" s="64"/>
      <c r="G122" s="64"/>
      <c r="H122" s="402"/>
      <c r="I122" s="402"/>
      <c r="J122" s="402"/>
      <c r="K122" s="402"/>
      <c r="L122" s="402"/>
      <c r="M122" s="402"/>
      <c r="N122" s="402"/>
      <c r="O122" s="402"/>
      <c r="P122" s="402"/>
      <c r="Q122" s="402"/>
    </row>
    <row r="123" spans="1:17">
      <c r="B123" s="64"/>
      <c r="C123" s="402"/>
      <c r="D123" s="402"/>
      <c r="E123" s="402"/>
      <c r="F123" s="64"/>
      <c r="G123" s="64"/>
      <c r="H123" s="402"/>
      <c r="I123" s="402"/>
      <c r="J123" s="402"/>
      <c r="K123" s="402"/>
      <c r="L123" s="402"/>
      <c r="M123" s="402"/>
      <c r="N123" s="402"/>
      <c r="O123" s="402"/>
      <c r="P123" s="402"/>
      <c r="Q123" s="402"/>
    </row>
    <row r="124" spans="1:17">
      <c r="A124" s="402"/>
      <c r="B124" s="64"/>
      <c r="C124" s="402"/>
      <c r="D124" s="402"/>
      <c r="E124" s="402"/>
      <c r="F124" s="64"/>
      <c r="G124" s="64"/>
      <c r="H124" s="402"/>
      <c r="I124" s="402"/>
      <c r="J124" s="402"/>
      <c r="K124" s="402"/>
      <c r="L124" s="402"/>
      <c r="M124" s="402"/>
      <c r="N124" s="402"/>
      <c r="O124" s="402"/>
      <c r="P124" s="402"/>
      <c r="Q124" s="402"/>
    </row>
    <row r="125" spans="1:17">
      <c r="A125" s="402"/>
      <c r="B125" s="64"/>
      <c r="C125" s="402"/>
      <c r="D125" s="402"/>
      <c r="E125" s="402"/>
      <c r="F125" s="64"/>
      <c r="G125" s="64"/>
      <c r="H125" s="402"/>
      <c r="I125" s="402"/>
      <c r="J125" s="402"/>
      <c r="K125" s="402"/>
      <c r="L125" s="402"/>
      <c r="M125" s="402"/>
      <c r="N125" s="402"/>
      <c r="O125" s="402"/>
      <c r="P125" s="402"/>
      <c r="Q125" s="402"/>
    </row>
    <row r="126" spans="1:17">
      <c r="A126" s="402"/>
      <c r="B126" s="64"/>
      <c r="C126" s="402"/>
      <c r="D126" s="402"/>
      <c r="E126" s="402"/>
      <c r="F126" s="64"/>
      <c r="G126" s="64"/>
      <c r="H126" s="402"/>
      <c r="I126" s="402"/>
      <c r="J126" s="402"/>
      <c r="K126" s="402"/>
      <c r="L126" s="402"/>
      <c r="M126" s="402"/>
      <c r="N126" s="402"/>
      <c r="O126" s="402"/>
      <c r="P126" s="402"/>
      <c r="Q126" s="402"/>
    </row>
    <row r="127" spans="1:17">
      <c r="A127" s="402"/>
      <c r="B127" s="64"/>
      <c r="C127" s="402"/>
      <c r="D127" s="402"/>
      <c r="E127" s="402"/>
      <c r="F127" s="64"/>
      <c r="G127" s="64"/>
      <c r="H127" s="402"/>
      <c r="I127" s="402"/>
      <c r="J127" s="402"/>
      <c r="K127" s="402"/>
      <c r="L127" s="402"/>
      <c r="M127" s="402"/>
      <c r="N127" s="402"/>
      <c r="O127" s="402"/>
      <c r="P127" s="402"/>
      <c r="Q127" s="402"/>
    </row>
    <row r="128" spans="1:17">
      <c r="A128" s="402"/>
      <c r="B128" s="64"/>
      <c r="C128" s="402"/>
      <c r="D128" s="402"/>
      <c r="E128" s="402"/>
      <c r="F128" s="64"/>
      <c r="G128" s="64"/>
      <c r="H128" s="402"/>
      <c r="I128" s="402"/>
      <c r="J128" s="402"/>
      <c r="K128" s="402"/>
      <c r="L128" s="402"/>
      <c r="M128" s="402"/>
      <c r="N128" s="402"/>
      <c r="O128" s="402"/>
      <c r="P128" s="402"/>
      <c r="Q128" s="402"/>
    </row>
    <row r="129" spans="1:17">
      <c r="A129" s="402"/>
      <c r="B129" s="64"/>
      <c r="C129" s="402"/>
      <c r="D129" s="402"/>
      <c r="E129" s="402"/>
      <c r="F129" s="64"/>
      <c r="G129" s="64"/>
      <c r="H129" s="402"/>
      <c r="I129" s="402"/>
      <c r="J129" s="402"/>
      <c r="K129" s="402"/>
      <c r="L129" s="402"/>
      <c r="M129" s="402"/>
      <c r="N129" s="402"/>
      <c r="O129" s="402"/>
      <c r="P129" s="402"/>
      <c r="Q129" s="402"/>
    </row>
    <row r="130" spans="1:17">
      <c r="A130" s="402"/>
      <c r="B130" s="64"/>
      <c r="C130" s="402"/>
      <c r="D130" s="402"/>
      <c r="E130" s="402"/>
      <c r="F130" s="64"/>
      <c r="G130" s="64"/>
      <c r="H130" s="402"/>
      <c r="I130" s="402"/>
      <c r="J130" s="402"/>
      <c r="K130" s="402"/>
      <c r="L130" s="402"/>
      <c r="M130" s="402"/>
      <c r="N130" s="402"/>
      <c r="O130" s="402"/>
      <c r="P130" s="402"/>
      <c r="Q130" s="402"/>
    </row>
    <row r="131" spans="1:17">
      <c r="A131" s="402"/>
      <c r="B131" s="64"/>
      <c r="C131" s="402"/>
      <c r="D131" s="402"/>
      <c r="E131" s="402"/>
      <c r="F131" s="64"/>
      <c r="G131" s="64"/>
      <c r="H131" s="402"/>
      <c r="I131" s="402"/>
      <c r="J131" s="402"/>
      <c r="K131" s="402"/>
      <c r="L131" s="402"/>
      <c r="M131" s="402"/>
      <c r="N131" s="402"/>
      <c r="O131" s="402"/>
      <c r="P131" s="402"/>
      <c r="Q131" s="402"/>
    </row>
    <row r="132" spans="1:17">
      <c r="A132" s="402"/>
      <c r="B132" s="64"/>
      <c r="C132" s="402"/>
      <c r="D132" s="402"/>
      <c r="E132" s="402"/>
      <c r="F132" s="64"/>
      <c r="G132" s="64"/>
      <c r="H132" s="402"/>
      <c r="I132" s="402"/>
      <c r="J132" s="402"/>
      <c r="K132" s="402"/>
      <c r="L132" s="402"/>
      <c r="M132" s="402"/>
      <c r="N132" s="402"/>
      <c r="O132" s="402"/>
      <c r="P132" s="402"/>
      <c r="Q132" s="402"/>
    </row>
    <row r="133" spans="1:17">
      <c r="A133" s="402"/>
      <c r="B133" s="64"/>
      <c r="C133" s="402"/>
      <c r="D133" s="402"/>
      <c r="E133" s="402"/>
      <c r="F133" s="64"/>
      <c r="G133" s="64"/>
      <c r="H133" s="402"/>
      <c r="I133" s="402"/>
      <c r="J133" s="402"/>
      <c r="K133" s="402"/>
      <c r="L133" s="402"/>
      <c r="M133" s="402"/>
      <c r="N133" s="402"/>
      <c r="O133" s="402"/>
      <c r="P133" s="402"/>
      <c r="Q133" s="402"/>
    </row>
    <row r="134" spans="1:17">
      <c r="A134" s="402"/>
      <c r="B134" s="64"/>
      <c r="C134" s="402"/>
      <c r="D134" s="402"/>
      <c r="E134" s="402"/>
      <c r="F134" s="64"/>
      <c r="G134" s="64"/>
      <c r="H134" s="402"/>
      <c r="I134" s="402"/>
      <c r="J134" s="402"/>
      <c r="K134" s="402"/>
      <c r="L134" s="402"/>
      <c r="M134" s="402"/>
      <c r="N134" s="402"/>
      <c r="O134" s="402"/>
      <c r="P134" s="402"/>
      <c r="Q134" s="402"/>
    </row>
    <row r="135" spans="1:17">
      <c r="A135" s="402"/>
      <c r="B135" s="64"/>
      <c r="C135" s="402"/>
      <c r="D135" s="402"/>
      <c r="E135" s="402"/>
      <c r="F135" s="64"/>
      <c r="G135" s="64"/>
      <c r="H135" s="402"/>
      <c r="I135" s="402"/>
      <c r="J135" s="402"/>
      <c r="K135" s="402"/>
      <c r="L135" s="402"/>
      <c r="M135" s="402"/>
      <c r="N135" s="402"/>
      <c r="O135" s="402"/>
      <c r="P135" s="402"/>
      <c r="Q135" s="402"/>
    </row>
    <row r="136" spans="1:17">
      <c r="A136" s="402"/>
      <c r="B136" s="64"/>
      <c r="C136" s="402"/>
      <c r="D136" s="402"/>
      <c r="E136" s="402"/>
      <c r="F136" s="64"/>
      <c r="G136" s="64"/>
      <c r="H136" s="402"/>
      <c r="I136" s="402"/>
      <c r="J136" s="402"/>
      <c r="K136" s="402"/>
      <c r="L136" s="402"/>
      <c r="M136" s="402"/>
      <c r="N136" s="402"/>
      <c r="O136" s="402"/>
      <c r="P136" s="402"/>
      <c r="Q136" s="402"/>
    </row>
    <row r="137" spans="1:17">
      <c r="A137" s="402"/>
      <c r="B137" s="64"/>
      <c r="C137" s="402"/>
      <c r="D137" s="402"/>
      <c r="E137" s="402"/>
      <c r="F137" s="64"/>
      <c r="G137" s="64"/>
      <c r="H137" s="402"/>
      <c r="I137" s="402"/>
      <c r="J137" s="402"/>
      <c r="K137" s="402"/>
      <c r="L137" s="402"/>
      <c r="M137" s="402"/>
      <c r="N137" s="402"/>
      <c r="O137" s="402"/>
      <c r="P137" s="402"/>
      <c r="Q137" s="402"/>
    </row>
    <row r="138" spans="1:17">
      <c r="A138" s="402"/>
      <c r="B138" s="64"/>
      <c r="C138" s="402"/>
      <c r="D138" s="402"/>
      <c r="E138" s="402"/>
      <c r="F138" s="64"/>
      <c r="G138" s="64"/>
      <c r="H138" s="402"/>
      <c r="I138" s="402"/>
      <c r="J138" s="402"/>
      <c r="K138" s="402"/>
      <c r="L138" s="402"/>
      <c r="M138" s="402"/>
      <c r="N138" s="402"/>
      <c r="O138" s="402"/>
      <c r="P138" s="402"/>
      <c r="Q138" s="402"/>
    </row>
    <row r="139" spans="1:17">
      <c r="A139" s="402"/>
      <c r="B139" s="64"/>
      <c r="C139" s="402"/>
      <c r="D139" s="402"/>
      <c r="E139" s="402"/>
      <c r="F139" s="64"/>
      <c r="G139" s="64"/>
      <c r="H139" s="402"/>
      <c r="I139" s="402"/>
      <c r="J139" s="402"/>
      <c r="K139" s="402"/>
      <c r="L139" s="402"/>
      <c r="M139" s="402"/>
      <c r="N139" s="402"/>
      <c r="O139" s="402"/>
      <c r="P139" s="402"/>
      <c r="Q139" s="402"/>
    </row>
    <row r="140" spans="1:17">
      <c r="A140" s="402"/>
      <c r="B140" s="64"/>
      <c r="C140" s="402"/>
      <c r="D140" s="402"/>
      <c r="E140" s="402"/>
      <c r="F140" s="64"/>
      <c r="G140" s="64"/>
      <c r="H140" s="402"/>
      <c r="I140" s="402"/>
      <c r="J140" s="402"/>
      <c r="K140" s="402"/>
      <c r="L140" s="402"/>
      <c r="M140" s="402"/>
      <c r="N140" s="402"/>
      <c r="O140" s="402"/>
      <c r="P140" s="402"/>
      <c r="Q140" s="402"/>
    </row>
    <row r="141" spans="1:17">
      <c r="A141" s="402"/>
      <c r="B141" s="64"/>
      <c r="C141" s="402"/>
      <c r="D141" s="402"/>
      <c r="E141" s="402"/>
      <c r="F141" s="64"/>
      <c r="G141" s="64"/>
      <c r="H141" s="402"/>
      <c r="I141" s="402"/>
      <c r="J141" s="402"/>
      <c r="K141" s="402"/>
      <c r="L141" s="402"/>
      <c r="M141" s="402"/>
      <c r="N141" s="402"/>
      <c r="O141" s="402"/>
      <c r="P141" s="402"/>
      <c r="Q141" s="402"/>
    </row>
    <row r="142" spans="1:17">
      <c r="A142" s="402"/>
      <c r="B142" s="64"/>
      <c r="C142" s="402"/>
      <c r="D142" s="402"/>
      <c r="E142" s="402"/>
      <c r="F142" s="64"/>
      <c r="G142" s="64"/>
      <c r="H142" s="402"/>
      <c r="I142" s="402"/>
      <c r="J142" s="402"/>
      <c r="K142" s="402"/>
      <c r="L142" s="402"/>
      <c r="M142" s="402"/>
      <c r="N142" s="402"/>
      <c r="O142" s="402"/>
      <c r="P142" s="402"/>
      <c r="Q142" s="402"/>
    </row>
    <row r="143" spans="1:17">
      <c r="A143" s="402"/>
      <c r="B143" s="64"/>
      <c r="C143" s="402"/>
      <c r="D143" s="402"/>
      <c r="E143" s="402"/>
      <c r="F143" s="64"/>
      <c r="G143" s="64"/>
      <c r="H143" s="402"/>
      <c r="I143" s="402"/>
      <c r="J143" s="402"/>
      <c r="K143" s="402"/>
      <c r="L143" s="402"/>
      <c r="M143" s="402"/>
      <c r="N143" s="402"/>
      <c r="O143" s="402"/>
      <c r="P143" s="402"/>
      <c r="Q143" s="402"/>
    </row>
    <row r="144" spans="1:17">
      <c r="A144" s="402"/>
      <c r="B144" s="64"/>
      <c r="C144" s="402"/>
      <c r="D144" s="402"/>
      <c r="E144" s="402"/>
      <c r="F144" s="64"/>
      <c r="G144" s="64"/>
      <c r="H144" s="402"/>
      <c r="I144" s="402"/>
      <c r="J144" s="402"/>
      <c r="K144" s="402"/>
      <c r="L144" s="402"/>
      <c r="M144" s="402"/>
      <c r="N144" s="402"/>
      <c r="O144" s="402"/>
      <c r="P144" s="402"/>
      <c r="Q144" s="402"/>
    </row>
    <row r="145" spans="1:17">
      <c r="A145" s="402"/>
      <c r="B145" s="64"/>
      <c r="C145" s="402"/>
      <c r="D145" s="402"/>
      <c r="E145" s="402"/>
      <c r="F145" s="64"/>
      <c r="G145" s="64"/>
      <c r="H145" s="402"/>
      <c r="I145" s="402"/>
      <c r="J145" s="402"/>
      <c r="K145" s="402"/>
      <c r="L145" s="402"/>
      <c r="M145" s="402"/>
      <c r="N145" s="402"/>
      <c r="O145" s="402"/>
      <c r="P145" s="402"/>
      <c r="Q145" s="402"/>
    </row>
    <row r="146" spans="1:17">
      <c r="A146" s="402"/>
      <c r="B146" s="64"/>
      <c r="C146" s="402"/>
      <c r="D146" s="402"/>
      <c r="E146" s="402"/>
      <c r="F146" s="64"/>
      <c r="G146" s="64"/>
      <c r="H146" s="402"/>
      <c r="I146" s="402"/>
      <c r="J146" s="402"/>
      <c r="K146" s="402"/>
      <c r="L146" s="402"/>
      <c r="M146" s="402"/>
      <c r="N146" s="402"/>
      <c r="O146" s="402"/>
      <c r="P146" s="402"/>
      <c r="Q146" s="402"/>
    </row>
    <row r="147" spans="1:17">
      <c r="A147" s="402"/>
      <c r="B147" s="64"/>
      <c r="C147" s="402"/>
      <c r="D147" s="402"/>
      <c r="E147" s="402"/>
      <c r="F147" s="64"/>
      <c r="G147" s="64"/>
      <c r="H147" s="402"/>
      <c r="I147" s="402"/>
      <c r="J147" s="402"/>
      <c r="K147" s="402"/>
      <c r="L147" s="402"/>
      <c r="M147" s="402"/>
      <c r="N147" s="402"/>
      <c r="O147" s="402"/>
      <c r="P147" s="402"/>
      <c r="Q147" s="402"/>
    </row>
    <row r="148" spans="1:17">
      <c r="A148" s="402"/>
      <c r="B148" s="64"/>
      <c r="C148" s="402"/>
      <c r="D148" s="402"/>
      <c r="E148" s="402"/>
      <c r="F148" s="64"/>
      <c r="G148" s="64"/>
      <c r="H148" s="402"/>
      <c r="I148" s="402"/>
      <c r="J148" s="402"/>
      <c r="K148" s="402"/>
      <c r="L148" s="402"/>
      <c r="M148" s="402"/>
      <c r="N148" s="402"/>
      <c r="O148" s="402"/>
      <c r="P148" s="402"/>
      <c r="Q148" s="402"/>
    </row>
    <row r="149" spans="1:17">
      <c r="A149" s="402"/>
      <c r="B149" s="64"/>
      <c r="C149" s="402"/>
      <c r="D149" s="402"/>
      <c r="E149" s="402"/>
      <c r="F149" s="64"/>
      <c r="G149" s="64"/>
      <c r="H149" s="402"/>
      <c r="I149" s="402"/>
      <c r="J149" s="402"/>
      <c r="K149" s="402"/>
      <c r="L149" s="402"/>
      <c r="M149" s="402"/>
      <c r="N149" s="402"/>
      <c r="O149" s="402"/>
      <c r="P149" s="402"/>
      <c r="Q149" s="402"/>
    </row>
    <row r="150" spans="1:17">
      <c r="A150" s="402"/>
      <c r="B150" s="64"/>
      <c r="C150" s="402"/>
      <c r="D150" s="402"/>
      <c r="E150" s="402"/>
      <c r="F150" s="64"/>
      <c r="G150" s="64"/>
      <c r="H150" s="402"/>
      <c r="I150" s="402"/>
      <c r="J150" s="402"/>
      <c r="K150" s="402"/>
      <c r="L150" s="402"/>
      <c r="M150" s="402"/>
      <c r="N150" s="402"/>
      <c r="O150" s="402"/>
      <c r="P150" s="402"/>
      <c r="Q150" s="402"/>
    </row>
    <row r="151" spans="1:17">
      <c r="A151" s="402"/>
      <c r="B151" s="64"/>
      <c r="C151" s="402"/>
      <c r="D151" s="402"/>
      <c r="E151" s="402"/>
      <c r="F151" s="64"/>
      <c r="G151" s="64"/>
      <c r="H151" s="402"/>
      <c r="I151" s="402"/>
      <c r="J151" s="402"/>
      <c r="K151" s="402"/>
      <c r="L151" s="402"/>
      <c r="M151" s="402"/>
      <c r="N151" s="402"/>
      <c r="O151" s="402"/>
      <c r="P151" s="402"/>
      <c r="Q151" s="402"/>
    </row>
    <row r="152" spans="1:17">
      <c r="A152" s="402"/>
      <c r="B152" s="64"/>
      <c r="C152" s="402"/>
      <c r="D152" s="402"/>
      <c r="E152" s="402"/>
      <c r="F152" s="64"/>
      <c r="G152" s="64"/>
      <c r="H152" s="402"/>
      <c r="I152" s="402"/>
      <c r="J152" s="402"/>
      <c r="K152" s="402"/>
      <c r="L152" s="402"/>
      <c r="M152" s="402"/>
      <c r="N152" s="402"/>
      <c r="O152" s="402"/>
      <c r="P152" s="402"/>
      <c r="Q152" s="402"/>
    </row>
    <row r="153" spans="1:17">
      <c r="A153" s="402"/>
      <c r="B153" s="64"/>
      <c r="C153" s="402"/>
      <c r="D153" s="402"/>
      <c r="E153" s="402"/>
      <c r="F153" s="64"/>
      <c r="G153" s="64"/>
      <c r="H153" s="402"/>
      <c r="I153" s="402"/>
      <c r="J153" s="402"/>
      <c r="K153" s="402"/>
      <c r="L153" s="402"/>
      <c r="M153" s="402"/>
      <c r="N153" s="402"/>
      <c r="O153" s="402"/>
      <c r="P153" s="402"/>
      <c r="Q153" s="402"/>
    </row>
    <row r="154" spans="1:17">
      <c r="A154" s="402"/>
      <c r="B154" s="64"/>
      <c r="C154" s="402"/>
      <c r="D154" s="402"/>
      <c r="E154" s="402"/>
      <c r="F154" s="64"/>
      <c r="G154" s="64"/>
      <c r="H154" s="402"/>
      <c r="I154" s="402"/>
      <c r="J154" s="402"/>
      <c r="K154" s="402"/>
      <c r="L154" s="402"/>
      <c r="M154" s="402"/>
      <c r="N154" s="402"/>
      <c r="O154" s="402"/>
      <c r="P154" s="402"/>
      <c r="Q154" s="402"/>
    </row>
    <row r="155" spans="1:17">
      <c r="A155" s="402"/>
      <c r="B155" s="64"/>
      <c r="C155" s="402"/>
      <c r="D155" s="402"/>
      <c r="E155" s="402"/>
      <c r="F155" s="64"/>
      <c r="G155" s="64"/>
      <c r="H155" s="402"/>
      <c r="I155" s="402"/>
      <c r="J155" s="402"/>
      <c r="K155" s="402"/>
      <c r="L155" s="402"/>
      <c r="M155" s="402"/>
      <c r="N155" s="402"/>
      <c r="O155" s="402"/>
      <c r="P155" s="402"/>
      <c r="Q155" s="402"/>
    </row>
    <row r="156" spans="1:17">
      <c r="A156" s="402"/>
      <c r="B156" s="64"/>
      <c r="C156" s="402"/>
      <c r="D156" s="402"/>
      <c r="E156" s="402"/>
      <c r="F156" s="64"/>
      <c r="G156" s="64"/>
      <c r="H156" s="402"/>
      <c r="I156" s="402"/>
      <c r="J156" s="402"/>
      <c r="K156" s="402"/>
      <c r="L156" s="402"/>
      <c r="M156" s="402"/>
      <c r="N156" s="402"/>
      <c r="O156" s="402"/>
      <c r="P156" s="402"/>
      <c r="Q156" s="402"/>
    </row>
    <row r="157" spans="1:17">
      <c r="A157" s="402"/>
      <c r="B157" s="64"/>
      <c r="C157" s="402"/>
      <c r="D157" s="402"/>
      <c r="E157" s="402"/>
      <c r="F157" s="64"/>
      <c r="G157" s="64"/>
      <c r="H157" s="402"/>
      <c r="I157" s="402"/>
      <c r="J157" s="402"/>
      <c r="K157" s="402"/>
      <c r="L157" s="402"/>
      <c r="M157" s="402"/>
      <c r="N157" s="402"/>
      <c r="O157" s="402"/>
      <c r="P157" s="402"/>
      <c r="Q157" s="402"/>
    </row>
    <row r="158" spans="1:17">
      <c r="A158" s="402"/>
      <c r="B158" s="64"/>
      <c r="C158" s="402"/>
      <c r="D158" s="402"/>
      <c r="E158" s="402"/>
      <c r="F158" s="64"/>
      <c r="G158" s="64"/>
      <c r="H158" s="402"/>
      <c r="I158" s="402"/>
      <c r="J158" s="402"/>
      <c r="K158" s="402"/>
      <c r="L158" s="402"/>
      <c r="M158" s="402"/>
      <c r="N158" s="402"/>
      <c r="O158" s="402"/>
      <c r="P158" s="402"/>
      <c r="Q158" s="402"/>
    </row>
    <row r="159" spans="1:17">
      <c r="A159" s="402"/>
      <c r="B159" s="64"/>
      <c r="C159" s="402"/>
      <c r="D159" s="402"/>
      <c r="E159" s="402"/>
      <c r="F159" s="64"/>
      <c r="G159" s="64"/>
      <c r="H159" s="402"/>
      <c r="I159" s="402"/>
      <c r="J159" s="402"/>
      <c r="K159" s="402"/>
      <c r="L159" s="402"/>
      <c r="M159" s="402"/>
      <c r="N159" s="402"/>
      <c r="O159" s="402"/>
      <c r="P159" s="402"/>
      <c r="Q159" s="402"/>
    </row>
    <row r="160" spans="1:17">
      <c r="A160" s="402"/>
      <c r="B160" s="64"/>
      <c r="C160" s="402"/>
      <c r="D160" s="402"/>
      <c r="E160" s="402"/>
      <c r="F160" s="64"/>
      <c r="G160" s="64"/>
      <c r="H160" s="402"/>
      <c r="I160" s="402"/>
      <c r="J160" s="402"/>
      <c r="K160" s="402"/>
      <c r="L160" s="402"/>
      <c r="M160" s="402"/>
      <c r="N160" s="402"/>
      <c r="O160" s="402"/>
      <c r="P160" s="402"/>
      <c r="Q160" s="402"/>
    </row>
    <row r="161" spans="1:17">
      <c r="A161" s="402"/>
      <c r="B161" s="64"/>
      <c r="C161" s="402"/>
      <c r="D161" s="402"/>
      <c r="E161" s="402"/>
      <c r="F161" s="64"/>
      <c r="G161" s="64"/>
      <c r="H161" s="402"/>
      <c r="I161" s="402"/>
      <c r="J161" s="402"/>
      <c r="K161" s="402"/>
      <c r="L161" s="402"/>
      <c r="M161" s="402"/>
      <c r="N161" s="402"/>
      <c r="O161" s="402"/>
      <c r="P161" s="402"/>
      <c r="Q161" s="402"/>
    </row>
    <row r="162" spans="1:17">
      <c r="A162" s="402"/>
      <c r="B162" s="64"/>
      <c r="C162" s="402"/>
      <c r="D162" s="402"/>
      <c r="E162" s="402"/>
      <c r="F162" s="64"/>
      <c r="G162" s="64"/>
      <c r="H162" s="402"/>
      <c r="I162" s="402"/>
      <c r="J162" s="402"/>
      <c r="K162" s="402"/>
      <c r="L162" s="402"/>
      <c r="M162" s="402"/>
      <c r="N162" s="402"/>
      <c r="O162" s="402"/>
      <c r="P162" s="402"/>
      <c r="Q162" s="402"/>
    </row>
    <row r="163" spans="1:17">
      <c r="A163" s="402"/>
      <c r="B163" s="64"/>
      <c r="C163" s="402"/>
      <c r="D163" s="402"/>
      <c r="E163" s="402"/>
      <c r="F163" s="64"/>
      <c r="G163" s="64"/>
      <c r="H163" s="402"/>
      <c r="I163" s="402"/>
      <c r="J163" s="402"/>
      <c r="K163" s="402"/>
      <c r="L163" s="402"/>
      <c r="M163" s="402"/>
      <c r="N163" s="402"/>
      <c r="O163" s="402"/>
      <c r="P163" s="402"/>
      <c r="Q163" s="402"/>
    </row>
    <row r="164" spans="1:17">
      <c r="A164" s="402"/>
      <c r="B164" s="64"/>
      <c r="C164" s="402"/>
      <c r="D164" s="402"/>
      <c r="E164" s="402"/>
      <c r="F164" s="64"/>
      <c r="G164" s="64"/>
      <c r="H164" s="402"/>
      <c r="I164" s="402"/>
      <c r="J164" s="402"/>
      <c r="K164" s="402"/>
      <c r="L164" s="402"/>
      <c r="M164" s="402"/>
      <c r="N164" s="402"/>
      <c r="O164" s="402"/>
      <c r="P164" s="402"/>
      <c r="Q164" s="402"/>
    </row>
    <row r="165" spans="1:17">
      <c r="A165" s="402"/>
      <c r="B165" s="64"/>
      <c r="C165" s="402"/>
      <c r="D165" s="402"/>
      <c r="E165" s="402"/>
      <c r="F165" s="64"/>
      <c r="G165" s="64"/>
      <c r="H165" s="402"/>
      <c r="I165" s="402"/>
      <c r="J165" s="402"/>
      <c r="K165" s="402"/>
      <c r="L165" s="402"/>
      <c r="M165" s="402"/>
      <c r="N165" s="402"/>
      <c r="O165" s="402"/>
      <c r="P165" s="402"/>
      <c r="Q165" s="402"/>
    </row>
    <row r="166" spans="1:17">
      <c r="A166" s="402"/>
      <c r="B166" s="64"/>
      <c r="C166" s="402"/>
      <c r="D166" s="402"/>
      <c r="E166" s="402"/>
      <c r="F166" s="64"/>
      <c r="G166" s="64"/>
      <c r="H166" s="402"/>
      <c r="I166" s="402"/>
      <c r="J166" s="402"/>
      <c r="K166" s="402"/>
      <c r="L166" s="402"/>
      <c r="M166" s="402"/>
      <c r="N166" s="402"/>
      <c r="O166" s="402"/>
      <c r="P166" s="402"/>
      <c r="Q166" s="402"/>
    </row>
    <row r="167" spans="1:17">
      <c r="A167" s="402"/>
      <c r="B167" s="64"/>
      <c r="C167" s="402"/>
      <c r="D167" s="402"/>
      <c r="E167" s="402"/>
      <c r="F167" s="64"/>
      <c r="G167" s="64"/>
      <c r="H167" s="402"/>
      <c r="I167" s="402"/>
      <c r="J167" s="402"/>
      <c r="K167" s="402"/>
      <c r="L167" s="402"/>
      <c r="M167" s="402"/>
      <c r="N167" s="402"/>
      <c r="O167" s="402"/>
      <c r="P167" s="402"/>
      <c r="Q167" s="402"/>
    </row>
    <row r="168" spans="1:17">
      <c r="A168" s="402"/>
      <c r="B168" s="64"/>
      <c r="C168" s="402"/>
      <c r="D168" s="402"/>
      <c r="E168" s="402"/>
      <c r="F168" s="64"/>
      <c r="G168" s="64"/>
      <c r="H168" s="402"/>
      <c r="I168" s="402"/>
      <c r="J168" s="402"/>
      <c r="K168" s="402"/>
      <c r="L168" s="402"/>
      <c r="M168" s="402"/>
      <c r="N168" s="402"/>
      <c r="O168" s="402"/>
      <c r="P168" s="402"/>
      <c r="Q168" s="402"/>
    </row>
    <row r="169" spans="1:17">
      <c r="A169" s="402"/>
      <c r="B169" s="64"/>
      <c r="C169" s="402"/>
      <c r="D169" s="402"/>
      <c r="E169" s="402"/>
      <c r="F169" s="64"/>
      <c r="G169" s="64"/>
      <c r="H169" s="402"/>
      <c r="I169" s="402"/>
      <c r="J169" s="402"/>
      <c r="K169" s="402"/>
      <c r="L169" s="402"/>
      <c r="M169" s="402"/>
      <c r="N169" s="402"/>
      <c r="O169" s="402"/>
      <c r="P169" s="402"/>
      <c r="Q169" s="402"/>
    </row>
    <row r="170" spans="1:17">
      <c r="A170" s="402"/>
      <c r="B170" s="64"/>
      <c r="C170" s="402"/>
      <c r="D170" s="402"/>
      <c r="E170" s="402"/>
      <c r="F170" s="64"/>
      <c r="G170" s="64"/>
      <c r="H170" s="402"/>
      <c r="I170" s="402"/>
      <c r="J170" s="402"/>
      <c r="K170" s="402"/>
      <c r="L170" s="402"/>
      <c r="M170" s="402"/>
      <c r="N170" s="402"/>
      <c r="O170" s="402"/>
      <c r="P170" s="402"/>
      <c r="Q170" s="402"/>
    </row>
    <row r="171" spans="1:17">
      <c r="A171" s="402"/>
      <c r="B171" s="64"/>
      <c r="C171" s="402"/>
      <c r="D171" s="402"/>
      <c r="E171" s="402"/>
      <c r="F171" s="64"/>
      <c r="G171" s="64"/>
      <c r="H171" s="402"/>
      <c r="I171" s="402"/>
      <c r="J171" s="402"/>
      <c r="K171" s="402"/>
      <c r="L171" s="402"/>
      <c r="M171" s="402"/>
      <c r="N171" s="402"/>
      <c r="O171" s="402"/>
      <c r="P171" s="402"/>
      <c r="Q171" s="402"/>
    </row>
    <row r="172" spans="1:17">
      <c r="A172" s="402"/>
      <c r="B172" s="64"/>
      <c r="C172" s="402"/>
      <c r="D172" s="402"/>
      <c r="E172" s="402"/>
      <c r="F172" s="64"/>
      <c r="G172" s="64"/>
      <c r="H172" s="402"/>
      <c r="I172" s="402"/>
      <c r="J172" s="402"/>
      <c r="K172" s="402"/>
      <c r="L172" s="402"/>
      <c r="M172" s="402"/>
      <c r="N172" s="402"/>
      <c r="O172" s="402"/>
      <c r="P172" s="402"/>
      <c r="Q172" s="402"/>
    </row>
    <row r="173" spans="1:17">
      <c r="A173" s="402"/>
      <c r="B173" s="64"/>
      <c r="C173" s="402"/>
      <c r="D173" s="402"/>
      <c r="E173" s="402"/>
      <c r="F173" s="64"/>
      <c r="G173" s="64"/>
      <c r="H173" s="402"/>
      <c r="I173" s="402"/>
      <c r="J173" s="402"/>
      <c r="K173" s="402"/>
      <c r="L173" s="402"/>
      <c r="M173" s="402"/>
      <c r="N173" s="402"/>
      <c r="O173" s="402"/>
      <c r="P173" s="402"/>
      <c r="Q173" s="402"/>
    </row>
    <row r="174" spans="1:17">
      <c r="A174" s="402"/>
      <c r="B174" s="64"/>
      <c r="C174" s="402"/>
      <c r="D174" s="402"/>
      <c r="E174" s="402"/>
      <c r="F174" s="64"/>
      <c r="G174" s="64"/>
      <c r="H174" s="402"/>
      <c r="I174" s="402"/>
      <c r="J174" s="402"/>
      <c r="K174" s="402"/>
      <c r="L174" s="402"/>
      <c r="M174" s="402"/>
      <c r="N174" s="402"/>
      <c r="O174" s="402"/>
      <c r="P174" s="402"/>
      <c r="Q174" s="402"/>
    </row>
    <row r="175" spans="1:17">
      <c r="A175" s="402"/>
      <c r="B175" s="64"/>
      <c r="C175" s="402"/>
      <c r="D175" s="402"/>
      <c r="E175" s="402"/>
      <c r="F175" s="64"/>
      <c r="G175" s="64"/>
      <c r="H175" s="402"/>
      <c r="I175" s="402"/>
      <c r="J175" s="402"/>
      <c r="K175" s="402"/>
      <c r="L175" s="402"/>
      <c r="M175" s="402"/>
      <c r="N175" s="402"/>
      <c r="O175" s="402"/>
      <c r="P175" s="402"/>
      <c r="Q175" s="402"/>
    </row>
    <row r="176" spans="1:17">
      <c r="A176" s="402"/>
      <c r="B176" s="64"/>
      <c r="C176" s="402"/>
      <c r="D176" s="402"/>
      <c r="E176" s="402"/>
      <c r="F176" s="64"/>
      <c r="G176" s="64"/>
      <c r="H176" s="402"/>
      <c r="I176" s="402"/>
      <c r="J176" s="402"/>
      <c r="K176" s="402"/>
      <c r="L176" s="402"/>
      <c r="M176" s="402"/>
      <c r="N176" s="402"/>
      <c r="O176" s="402"/>
      <c r="P176" s="402"/>
      <c r="Q176" s="402"/>
    </row>
    <row r="177" spans="1:17">
      <c r="A177" s="402"/>
      <c r="B177" s="64"/>
      <c r="C177" s="402"/>
      <c r="D177" s="402"/>
      <c r="E177" s="402"/>
      <c r="F177" s="64"/>
      <c r="G177" s="64"/>
      <c r="H177" s="402"/>
      <c r="I177" s="402"/>
      <c r="J177" s="402"/>
      <c r="K177" s="402"/>
      <c r="L177" s="402"/>
      <c r="M177" s="402"/>
      <c r="N177" s="402"/>
      <c r="O177" s="402"/>
      <c r="P177" s="402"/>
      <c r="Q177" s="402"/>
    </row>
    <row r="178" spans="1:17">
      <c r="A178" s="402"/>
      <c r="B178" s="64"/>
      <c r="C178" s="402"/>
      <c r="D178" s="402"/>
      <c r="E178" s="402"/>
      <c r="F178" s="64"/>
      <c r="G178" s="64"/>
      <c r="H178" s="402"/>
      <c r="I178" s="402"/>
      <c r="J178" s="402"/>
      <c r="K178" s="402"/>
      <c r="L178" s="402"/>
      <c r="M178" s="402"/>
      <c r="N178" s="402"/>
      <c r="O178" s="402"/>
      <c r="P178" s="402"/>
      <c r="Q178" s="402"/>
    </row>
    <row r="179" spans="1:17">
      <c r="A179" s="402"/>
      <c r="B179" s="64"/>
      <c r="C179" s="402"/>
      <c r="D179" s="402"/>
      <c r="E179" s="402"/>
      <c r="F179" s="64"/>
      <c r="G179" s="64"/>
      <c r="H179" s="402"/>
      <c r="I179" s="402"/>
      <c r="J179" s="402"/>
      <c r="K179" s="402"/>
      <c r="L179" s="402"/>
      <c r="M179" s="402"/>
      <c r="N179" s="402"/>
      <c r="O179" s="402"/>
      <c r="P179" s="402"/>
      <c r="Q179" s="402"/>
    </row>
  </sheetData>
  <dataConsolidate/>
  <mergeCells count="32">
    <mergeCell ref="W49:AB49"/>
    <mergeCell ref="A51:A52"/>
    <mergeCell ref="A53:A54"/>
    <mergeCell ref="S54:U54"/>
    <mergeCell ref="A55:A56"/>
    <mergeCell ref="S44:U44"/>
    <mergeCell ref="A45:A48"/>
    <mergeCell ref="A49:A50"/>
    <mergeCell ref="A36:A37"/>
    <mergeCell ref="A39:A40"/>
    <mergeCell ref="AE40:AJ40"/>
    <mergeCell ref="A41:A43"/>
    <mergeCell ref="A26:A27"/>
    <mergeCell ref="A28:A32"/>
    <mergeCell ref="P28:Q32"/>
    <mergeCell ref="W30:AB30"/>
    <mergeCell ref="S31:U31"/>
    <mergeCell ref="A33:A35"/>
    <mergeCell ref="A15:A20"/>
    <mergeCell ref="A21:A24"/>
    <mergeCell ref="A6:A8"/>
    <mergeCell ref="P6:Q8"/>
    <mergeCell ref="A9:A13"/>
    <mergeCell ref="X1:Z1"/>
    <mergeCell ref="Z2:AA2"/>
    <mergeCell ref="P3:Q3"/>
    <mergeCell ref="A4:A5"/>
    <mergeCell ref="P4:Q5"/>
    <mergeCell ref="C1:H1"/>
    <mergeCell ref="I1:O1"/>
    <mergeCell ref="P1:Q1"/>
    <mergeCell ref="S1:U1"/>
  </mergeCells>
  <conditionalFormatting sqref="K3:K56">
    <cfRule type="expression" dxfId="28" priority="5">
      <formula>(K3&lt;E3)</formula>
    </cfRule>
  </conditionalFormatting>
  <conditionalFormatting sqref="X32:AC43">
    <cfRule type="cellIs" dxfId="27" priority="4" operator="greaterThan">
      <formula>0</formula>
    </cfRule>
  </conditionalFormatting>
  <conditionalFormatting sqref="X51:AC62">
    <cfRule type="cellIs" dxfId="26" priority="3" operator="greaterThan">
      <formula>0</formula>
    </cfRule>
  </conditionalFormatting>
  <conditionalFormatting sqref="M3:M56">
    <cfRule type="expression" dxfId="25" priority="2">
      <formula>M3&lt;G3</formula>
    </cfRule>
  </conditionalFormatting>
  <conditionalFormatting sqref="AF42:AK53">
    <cfRule type="cellIs" dxfId="24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9"/>
  <sheetViews>
    <sheetView topLeftCell="S22" zoomScale="80" zoomScaleNormal="80" workbookViewId="0">
      <selection activeCell="AE21" sqref="AE21"/>
    </sheetView>
  </sheetViews>
  <sheetFormatPr defaultColWidth="9" defaultRowHeight="13"/>
  <cols>
    <col min="1" max="1" width="13.453125" style="5" customWidth="1"/>
    <col min="2" max="2" width="22.7265625" style="63" customWidth="1"/>
    <col min="3" max="3" width="26.7265625" style="59" customWidth="1"/>
    <col min="4" max="4" width="16.81640625" style="59" customWidth="1"/>
    <col min="5" max="5" width="16.7265625" style="62" customWidth="1"/>
    <col min="6" max="6" width="23.7265625" style="61" customWidth="1"/>
    <col min="7" max="7" width="30.1796875" style="61" customWidth="1"/>
    <col min="8" max="8" width="16.1796875" style="59" customWidth="1"/>
    <col min="9" max="9" width="28.81640625" style="59" customWidth="1"/>
    <col min="10" max="10" width="17.7265625" style="59" customWidth="1"/>
    <col min="11" max="11" width="16.1796875" style="59" customWidth="1"/>
    <col min="12" max="12" width="17.7265625" style="59" customWidth="1"/>
    <col min="13" max="14" width="32.7265625" style="59" customWidth="1"/>
    <col min="15" max="15" width="23.26953125" style="59" customWidth="1"/>
    <col min="16" max="16" width="30.7265625" style="60" customWidth="1"/>
    <col min="17" max="17" width="28.1796875" style="402" customWidth="1"/>
    <col min="18" max="18" width="26.453125" style="59" customWidth="1"/>
    <col min="19" max="19" width="23" style="58" customWidth="1"/>
    <col min="20" max="20" width="22.81640625" style="5" customWidth="1"/>
    <col min="21" max="21" width="23.7265625" style="5" customWidth="1"/>
    <col min="22" max="22" width="21.54296875" style="5" customWidth="1"/>
    <col min="23" max="23" width="9" style="5"/>
    <col min="24" max="24" width="14.54296875" style="5" customWidth="1"/>
    <col min="25" max="25" width="6.26953125" style="5" customWidth="1"/>
    <col min="26" max="26" width="7.453125" style="5" customWidth="1"/>
    <col min="27" max="27" width="7.81640625" style="5" customWidth="1"/>
    <col min="28" max="28" width="8" style="5" customWidth="1"/>
    <col min="29" max="29" width="9" style="5"/>
    <col min="30" max="30" width="15.26953125" style="5" customWidth="1"/>
    <col min="31" max="31" width="25.453125" style="5" customWidth="1"/>
    <col min="32" max="33" width="20.453125" style="5" customWidth="1"/>
    <col min="34" max="34" width="20.7265625" style="5" customWidth="1"/>
    <col min="35" max="35" width="20.453125" style="5" customWidth="1"/>
    <col min="36" max="16384" width="9" style="5"/>
  </cols>
  <sheetData>
    <row r="1" spans="1:28" ht="14.25" customHeight="1">
      <c r="A1" s="338"/>
      <c r="B1" s="199"/>
      <c r="C1" s="428" t="s">
        <v>464</v>
      </c>
      <c r="D1" s="429"/>
      <c r="E1" s="429"/>
      <c r="F1" s="429"/>
      <c r="G1" s="429"/>
      <c r="H1" s="430"/>
      <c r="I1" s="426" t="s">
        <v>463</v>
      </c>
      <c r="J1" s="427"/>
      <c r="K1" s="427"/>
      <c r="L1" s="427"/>
      <c r="M1" s="427"/>
      <c r="N1" s="427"/>
      <c r="O1" s="427"/>
      <c r="P1" s="488" t="s">
        <v>509</v>
      </c>
      <c r="Q1" s="489"/>
      <c r="R1" s="489"/>
      <c r="T1" s="453"/>
      <c r="U1" s="453"/>
      <c r="V1" s="453"/>
      <c r="Y1" s="453"/>
      <c r="Z1" s="453"/>
      <c r="AA1" s="453"/>
      <c r="AB1" s="410"/>
    </row>
    <row r="2" spans="1:28" ht="13.5" thickBot="1">
      <c r="A2" s="338" t="s">
        <v>462</v>
      </c>
      <c r="B2" s="197" t="s">
        <v>461</v>
      </c>
      <c r="C2" s="196" t="s">
        <v>460</v>
      </c>
      <c r="D2" s="195" t="s">
        <v>34</v>
      </c>
      <c r="E2" s="195" t="s">
        <v>33</v>
      </c>
      <c r="F2" s="195" t="s">
        <v>459</v>
      </c>
      <c r="G2" s="195" t="s">
        <v>506</v>
      </c>
      <c r="H2" s="194" t="s">
        <v>456</v>
      </c>
      <c r="I2" s="193" t="s">
        <v>458</v>
      </c>
      <c r="J2" s="193" t="s">
        <v>34</v>
      </c>
      <c r="K2" s="193" t="s">
        <v>33</v>
      </c>
      <c r="L2" s="313" t="s">
        <v>457</v>
      </c>
      <c r="M2" s="313" t="s">
        <v>505</v>
      </c>
      <c r="N2" s="192" t="s">
        <v>507</v>
      </c>
      <c r="O2" s="391" t="s">
        <v>456</v>
      </c>
      <c r="P2" s="189" t="s">
        <v>453</v>
      </c>
      <c r="Q2" s="188" t="s">
        <v>452</v>
      </c>
      <c r="R2" s="187" t="s">
        <v>451</v>
      </c>
      <c r="T2" s="410"/>
      <c r="U2" s="410"/>
      <c r="V2" s="410"/>
      <c r="Y2" s="410"/>
      <c r="Z2" s="410"/>
      <c r="AA2" s="463"/>
      <c r="AB2" s="463"/>
    </row>
    <row r="3" spans="1:28" ht="15" customHeight="1" thickBot="1">
      <c r="A3" s="163" t="s">
        <v>450</v>
      </c>
      <c r="B3" s="186" t="s">
        <v>449</v>
      </c>
      <c r="C3" s="185" t="s">
        <v>448</v>
      </c>
      <c r="D3" s="184">
        <v>386.9</v>
      </c>
      <c r="E3" s="184">
        <v>200</v>
      </c>
      <c r="F3" s="184">
        <v>131.95400000000001</v>
      </c>
      <c r="G3" s="184">
        <v>132</v>
      </c>
      <c r="H3" s="183">
        <f t="shared" ref="H3:H13" si="0">E3-F3</f>
        <v>68.045999999999992</v>
      </c>
      <c r="I3" s="182" t="s">
        <v>447</v>
      </c>
      <c r="J3" s="182">
        <v>598.85</v>
      </c>
      <c r="K3" s="182">
        <v>150</v>
      </c>
      <c r="L3" s="182">
        <f t="shared" ref="L3:L13" si="1">F3</f>
        <v>131.95400000000001</v>
      </c>
      <c r="M3" s="182">
        <v>132</v>
      </c>
      <c r="N3" s="321">
        <f>-1*(M3-G3)/G3*100</f>
        <v>0</v>
      </c>
      <c r="O3" s="377">
        <f t="shared" ref="O3:O13" si="2">K3-L3</f>
        <v>18.045999999999992</v>
      </c>
      <c r="P3" s="131">
        <f>K3/E3</f>
        <v>0.75</v>
      </c>
      <c r="Q3" s="486" t="s">
        <v>352</v>
      </c>
      <c r="R3" s="465"/>
      <c r="T3" s="411"/>
      <c r="U3" s="411"/>
      <c r="V3" s="411"/>
      <c r="Y3" s="411"/>
      <c r="Z3" s="411"/>
      <c r="AA3" s="411"/>
      <c r="AB3" s="411"/>
    </row>
    <row r="4" spans="1:28" ht="15" customHeight="1" thickBot="1">
      <c r="A4" s="423" t="s">
        <v>44</v>
      </c>
      <c r="B4" s="180" t="s">
        <v>3</v>
      </c>
      <c r="C4" s="179" t="s">
        <v>44</v>
      </c>
      <c r="D4" s="178">
        <v>424.31</v>
      </c>
      <c r="E4" s="178">
        <v>200</v>
      </c>
      <c r="F4" s="178">
        <v>79.758499999999998</v>
      </c>
      <c r="G4" s="178">
        <v>80</v>
      </c>
      <c r="H4" s="177">
        <f t="shared" si="0"/>
        <v>120.2415</v>
      </c>
      <c r="I4" s="176" t="s">
        <v>446</v>
      </c>
      <c r="J4" s="176">
        <v>561.44000000000005</v>
      </c>
      <c r="K4" s="176">
        <v>150</v>
      </c>
      <c r="L4" s="176">
        <f t="shared" si="1"/>
        <v>79.758499999999998</v>
      </c>
      <c r="M4" s="83">
        <v>80</v>
      </c>
      <c r="N4" s="321">
        <f t="shared" ref="N4:N56" si="3">-1*(M4-G4)/G4*100</f>
        <v>0</v>
      </c>
      <c r="O4" s="378">
        <f t="shared" si="2"/>
        <v>70.241500000000002</v>
      </c>
      <c r="P4" s="172">
        <f>K4/E4</f>
        <v>0.75</v>
      </c>
      <c r="Q4" s="487" t="s">
        <v>352</v>
      </c>
      <c r="R4" s="471"/>
      <c r="T4" s="410"/>
      <c r="U4" s="410"/>
      <c r="V4" s="410"/>
      <c r="Y4" s="410"/>
      <c r="Z4" s="410"/>
      <c r="AA4" s="410"/>
      <c r="AB4" s="410"/>
    </row>
    <row r="5" spans="1:28" ht="14.25" customHeight="1" thickBot="1">
      <c r="A5" s="424"/>
      <c r="B5" s="173" t="s">
        <v>25</v>
      </c>
      <c r="C5" s="117" t="s">
        <v>65</v>
      </c>
      <c r="D5" s="95">
        <v>645.40499999999997</v>
      </c>
      <c r="E5" s="95">
        <v>150</v>
      </c>
      <c r="F5" s="94">
        <v>101.52370000000001</v>
      </c>
      <c r="G5" s="94">
        <v>101</v>
      </c>
      <c r="H5" s="94">
        <f t="shared" si="0"/>
        <v>48.476299999999995</v>
      </c>
      <c r="I5" s="93" t="s">
        <v>438</v>
      </c>
      <c r="J5" s="93">
        <v>691.82</v>
      </c>
      <c r="K5" s="93">
        <v>150</v>
      </c>
      <c r="L5" s="93">
        <f t="shared" si="1"/>
        <v>101.52370000000001</v>
      </c>
      <c r="M5" s="72">
        <v>101</v>
      </c>
      <c r="N5" s="321">
        <f t="shared" si="3"/>
        <v>0</v>
      </c>
      <c r="O5" s="379">
        <f t="shared" si="2"/>
        <v>48.476299999999995</v>
      </c>
      <c r="P5" s="131"/>
      <c r="Q5" s="153"/>
      <c r="R5" s="118"/>
      <c r="T5" s="410"/>
      <c r="U5" s="410"/>
      <c r="V5" s="410"/>
      <c r="Y5" s="410"/>
      <c r="Z5" s="410"/>
      <c r="AA5" s="410"/>
      <c r="AB5" s="410"/>
    </row>
    <row r="6" spans="1:28" ht="14.25" customHeight="1" thickBot="1">
      <c r="A6" s="423" t="s">
        <v>443</v>
      </c>
      <c r="B6" s="87" t="s">
        <v>442</v>
      </c>
      <c r="C6" s="86" t="s">
        <v>399</v>
      </c>
      <c r="D6" s="85">
        <v>774.56</v>
      </c>
      <c r="E6" s="85">
        <v>750</v>
      </c>
      <c r="F6" s="85">
        <v>593.39</v>
      </c>
      <c r="G6" s="85">
        <v>594</v>
      </c>
      <c r="H6" s="84">
        <f t="shared" si="0"/>
        <v>156.61000000000001</v>
      </c>
      <c r="I6" s="83" t="s">
        <v>441</v>
      </c>
      <c r="J6" s="83">
        <v>778.62</v>
      </c>
      <c r="K6" s="83">
        <v>750</v>
      </c>
      <c r="L6" s="83">
        <f t="shared" si="1"/>
        <v>593.39</v>
      </c>
      <c r="M6" s="93">
        <v>594</v>
      </c>
      <c r="N6" s="321">
        <f t="shared" si="3"/>
        <v>0</v>
      </c>
      <c r="O6" s="380">
        <f t="shared" si="2"/>
        <v>156.61000000000001</v>
      </c>
      <c r="P6" s="125"/>
      <c r="Q6" s="480" t="s">
        <v>352</v>
      </c>
      <c r="R6" s="467"/>
      <c r="T6" s="410"/>
      <c r="U6" s="410"/>
      <c r="V6" s="410"/>
      <c r="Y6" s="410"/>
      <c r="Z6" s="410"/>
      <c r="AA6" s="410"/>
      <c r="AB6" s="410"/>
    </row>
    <row r="7" spans="1:28" ht="14.25" customHeight="1" thickBot="1">
      <c r="A7" s="425"/>
      <c r="B7" s="97" t="s">
        <v>4</v>
      </c>
      <c r="C7" s="96" t="s">
        <v>45</v>
      </c>
      <c r="D7" s="110">
        <v>221.095</v>
      </c>
      <c r="E7" s="110">
        <v>250</v>
      </c>
      <c r="F7" s="110">
        <v>165.54</v>
      </c>
      <c r="G7" s="110">
        <v>166</v>
      </c>
      <c r="H7" s="109">
        <f t="shared" si="0"/>
        <v>84.460000000000008</v>
      </c>
      <c r="I7" s="108" t="s">
        <v>440</v>
      </c>
      <c r="J7" s="108">
        <v>904.18</v>
      </c>
      <c r="K7" s="108">
        <v>150</v>
      </c>
      <c r="L7" s="108">
        <f t="shared" si="1"/>
        <v>165.54</v>
      </c>
      <c r="M7" s="93">
        <v>146</v>
      </c>
      <c r="N7" s="321">
        <f t="shared" si="3"/>
        <v>12.048192771084338</v>
      </c>
      <c r="O7" s="381">
        <f t="shared" si="2"/>
        <v>-15.539999999999992</v>
      </c>
      <c r="P7" s="146">
        <f>K7/E7</f>
        <v>0.6</v>
      </c>
      <c r="Q7" s="481"/>
      <c r="R7" s="473"/>
      <c r="T7" s="410"/>
      <c r="U7" s="410"/>
      <c r="V7" s="410"/>
      <c r="Y7" s="410"/>
      <c r="Z7" s="410"/>
      <c r="AA7" s="410"/>
      <c r="AB7" s="410"/>
    </row>
    <row r="8" spans="1:28" ht="14.25" customHeight="1" thickBot="1">
      <c r="A8" s="425"/>
      <c r="B8" s="97" t="s">
        <v>25</v>
      </c>
      <c r="C8" s="96" t="s">
        <v>65</v>
      </c>
      <c r="D8" s="95">
        <v>645.40499999999997</v>
      </c>
      <c r="E8" s="95">
        <v>150</v>
      </c>
      <c r="F8" s="95">
        <v>101.52370000000001</v>
      </c>
      <c r="G8" s="95">
        <v>101</v>
      </c>
      <c r="H8" s="94">
        <f t="shared" si="0"/>
        <v>48.476299999999995</v>
      </c>
      <c r="I8" s="93" t="s">
        <v>438</v>
      </c>
      <c r="J8" s="93">
        <v>691.82</v>
      </c>
      <c r="K8" s="93">
        <v>150</v>
      </c>
      <c r="L8" s="93">
        <f t="shared" si="1"/>
        <v>101.52370000000001</v>
      </c>
      <c r="M8" s="93">
        <v>101</v>
      </c>
      <c r="N8" s="321">
        <f t="shared" si="3"/>
        <v>0</v>
      </c>
      <c r="O8" s="379">
        <f t="shared" si="2"/>
        <v>48.476299999999995</v>
      </c>
      <c r="P8" s="119"/>
      <c r="Q8" s="482"/>
      <c r="R8" s="469"/>
      <c r="T8" s="410"/>
      <c r="U8" s="410"/>
      <c r="V8" s="410"/>
      <c r="Y8" s="410"/>
      <c r="Z8" s="410"/>
      <c r="AA8" s="410"/>
      <c r="AB8" s="410"/>
    </row>
    <row r="9" spans="1:28" ht="14.25" customHeight="1" thickBot="1">
      <c r="A9" s="423" t="s">
        <v>46</v>
      </c>
      <c r="B9" s="87" t="s">
        <v>5</v>
      </c>
      <c r="C9" s="86" t="s">
        <v>46</v>
      </c>
      <c r="D9" s="85">
        <v>87.444999999999993</v>
      </c>
      <c r="E9" s="85">
        <v>600</v>
      </c>
      <c r="F9" s="85">
        <v>330.03719999999998</v>
      </c>
      <c r="G9" s="85">
        <v>330</v>
      </c>
      <c r="H9" s="84">
        <f t="shared" si="0"/>
        <v>269.96280000000002</v>
      </c>
      <c r="I9" s="83" t="s">
        <v>437</v>
      </c>
      <c r="J9" s="83">
        <v>243.73500000000001</v>
      </c>
      <c r="K9" s="83">
        <v>500</v>
      </c>
      <c r="L9" s="83">
        <f t="shared" si="1"/>
        <v>330.03719999999998</v>
      </c>
      <c r="M9" s="83">
        <v>330</v>
      </c>
      <c r="N9" s="321">
        <f t="shared" si="3"/>
        <v>0</v>
      </c>
      <c r="O9" s="380">
        <f t="shared" si="2"/>
        <v>169.96280000000002</v>
      </c>
      <c r="P9" s="172">
        <f>K9/E9</f>
        <v>0.83333333333333337</v>
      </c>
      <c r="Q9" s="483" t="s">
        <v>352</v>
      </c>
      <c r="R9" s="467"/>
      <c r="T9" s="410"/>
      <c r="U9" s="410"/>
      <c r="V9" s="410"/>
      <c r="Y9" s="410"/>
      <c r="Z9" s="410"/>
      <c r="AA9" s="410"/>
      <c r="AB9" s="410"/>
    </row>
    <row r="10" spans="1:28" ht="14.25" customHeight="1" thickBot="1">
      <c r="A10" s="425"/>
      <c r="B10" s="97" t="s">
        <v>7</v>
      </c>
      <c r="C10" s="96" t="s">
        <v>48</v>
      </c>
      <c r="D10" s="110">
        <v>457.755</v>
      </c>
      <c r="E10" s="110">
        <v>400</v>
      </c>
      <c r="F10" s="110">
        <v>200.11</v>
      </c>
      <c r="G10" s="110">
        <v>200</v>
      </c>
      <c r="H10" s="109">
        <f t="shared" si="0"/>
        <v>199.89</v>
      </c>
      <c r="I10" s="108" t="s">
        <v>436</v>
      </c>
      <c r="J10" s="108">
        <v>614.06500000000005</v>
      </c>
      <c r="K10" s="108">
        <v>300</v>
      </c>
      <c r="L10" s="108">
        <f t="shared" si="1"/>
        <v>200.11</v>
      </c>
      <c r="M10" s="93">
        <v>200</v>
      </c>
      <c r="N10" s="321">
        <f t="shared" si="3"/>
        <v>0</v>
      </c>
      <c r="O10" s="382">
        <f t="shared" si="2"/>
        <v>99.889999999999986</v>
      </c>
      <c r="P10" s="146">
        <f>K10/E10</f>
        <v>0.75</v>
      </c>
      <c r="Q10" s="484"/>
      <c r="R10" s="473"/>
      <c r="T10" s="410"/>
      <c r="U10" s="410"/>
      <c r="V10" s="410"/>
      <c r="Y10" s="410"/>
      <c r="Z10" s="410"/>
      <c r="AA10" s="410"/>
      <c r="AB10" s="410"/>
    </row>
    <row r="11" spans="1:28" ht="14.25" customHeight="1" thickBot="1">
      <c r="A11" s="425"/>
      <c r="B11" s="97" t="s">
        <v>8</v>
      </c>
      <c r="C11" s="96" t="s">
        <v>74</v>
      </c>
      <c r="D11" s="110">
        <v>632.29</v>
      </c>
      <c r="E11" s="110">
        <v>600</v>
      </c>
      <c r="F11" s="110">
        <v>416.14780000000002</v>
      </c>
      <c r="G11" s="110">
        <v>417</v>
      </c>
      <c r="H11" s="109">
        <f t="shared" si="0"/>
        <v>183.85219999999998</v>
      </c>
      <c r="I11" s="108" t="s">
        <v>435</v>
      </c>
      <c r="J11" s="108">
        <v>692.19500000000005</v>
      </c>
      <c r="K11" s="108">
        <v>600</v>
      </c>
      <c r="L11" s="108">
        <f t="shared" si="1"/>
        <v>416.14780000000002</v>
      </c>
      <c r="M11" s="93">
        <v>417</v>
      </c>
      <c r="N11" s="321">
        <f t="shared" si="3"/>
        <v>0</v>
      </c>
      <c r="O11" s="383">
        <f t="shared" si="2"/>
        <v>183.85219999999998</v>
      </c>
      <c r="P11" s="146"/>
      <c r="Q11" s="484"/>
      <c r="R11" s="473"/>
      <c r="T11" s="410"/>
      <c r="U11" s="410"/>
      <c r="V11" s="410"/>
      <c r="Y11" s="410"/>
      <c r="Z11" s="410"/>
      <c r="AA11" s="410"/>
      <c r="AB11" s="410"/>
    </row>
    <row r="12" spans="1:28" ht="14.25" customHeight="1" thickBot="1">
      <c r="A12" s="425"/>
      <c r="B12" s="97" t="s">
        <v>12</v>
      </c>
      <c r="C12" s="96" t="s">
        <v>52</v>
      </c>
      <c r="D12" s="110">
        <v>428.91</v>
      </c>
      <c r="E12" s="110">
        <v>400</v>
      </c>
      <c r="F12" s="110">
        <v>320.77999999999997</v>
      </c>
      <c r="G12" s="110">
        <v>321</v>
      </c>
      <c r="H12" s="109">
        <f t="shared" si="0"/>
        <v>79.220000000000027</v>
      </c>
      <c r="I12" s="108" t="s">
        <v>429</v>
      </c>
      <c r="J12" s="108">
        <v>440.09</v>
      </c>
      <c r="K12" s="108">
        <v>400</v>
      </c>
      <c r="L12" s="108">
        <f t="shared" si="1"/>
        <v>320.77999999999997</v>
      </c>
      <c r="M12" s="93">
        <v>321</v>
      </c>
      <c r="N12" s="321">
        <f t="shared" si="3"/>
        <v>0</v>
      </c>
      <c r="O12" s="383">
        <f t="shared" si="2"/>
        <v>79.220000000000027</v>
      </c>
      <c r="P12" s="146"/>
      <c r="Q12" s="484"/>
      <c r="R12" s="473"/>
      <c r="T12" s="410"/>
      <c r="U12" s="410"/>
      <c r="V12" s="410"/>
      <c r="Y12" s="410"/>
      <c r="Z12" s="410"/>
      <c r="AA12" s="410"/>
      <c r="AB12" s="410"/>
    </row>
    <row r="13" spans="1:28" ht="14.25" customHeight="1" thickBot="1">
      <c r="A13" s="425"/>
      <c r="B13" s="97" t="s">
        <v>404</v>
      </c>
      <c r="C13" s="96" t="s">
        <v>63</v>
      </c>
      <c r="D13" s="95">
        <v>530.30999999999995</v>
      </c>
      <c r="E13" s="95">
        <v>200</v>
      </c>
      <c r="F13" s="95">
        <v>22.35</v>
      </c>
      <c r="G13" s="95">
        <v>22</v>
      </c>
      <c r="H13" s="94">
        <f t="shared" si="0"/>
        <v>177.65</v>
      </c>
      <c r="I13" s="93" t="s">
        <v>427</v>
      </c>
      <c r="J13" s="93">
        <v>541.49</v>
      </c>
      <c r="K13" s="93">
        <v>150</v>
      </c>
      <c r="L13" s="93">
        <f t="shared" si="1"/>
        <v>22.35</v>
      </c>
      <c r="M13" s="72">
        <v>22</v>
      </c>
      <c r="N13" s="321">
        <f t="shared" si="3"/>
        <v>0</v>
      </c>
      <c r="O13" s="383">
        <f t="shared" si="2"/>
        <v>127.65</v>
      </c>
      <c r="P13" s="131">
        <f>K13/E13</f>
        <v>0.75</v>
      </c>
      <c r="Q13" s="485"/>
      <c r="R13" s="469"/>
      <c r="T13" s="410"/>
      <c r="U13" s="410"/>
      <c r="V13" s="410"/>
      <c r="Y13" s="410"/>
      <c r="Z13" s="410"/>
      <c r="AA13" s="410"/>
      <c r="AB13" s="410"/>
    </row>
    <row r="14" spans="1:28" ht="13.5" thickBot="1">
      <c r="A14" s="407" t="s">
        <v>435</v>
      </c>
      <c r="B14" s="87" t="s">
        <v>352</v>
      </c>
      <c r="C14" s="162"/>
      <c r="D14" s="85"/>
      <c r="E14" s="85"/>
      <c r="F14" s="85"/>
      <c r="G14" s="85"/>
      <c r="H14" s="84"/>
      <c r="I14" s="83"/>
      <c r="J14" s="83"/>
      <c r="K14" s="83"/>
      <c r="L14" s="83"/>
      <c r="M14" s="93"/>
      <c r="N14" s="321"/>
      <c r="O14" s="380"/>
      <c r="P14" s="161"/>
      <c r="Q14" s="171"/>
      <c r="R14" s="403"/>
      <c r="T14" s="410"/>
      <c r="U14" s="410"/>
      <c r="V14" s="410"/>
      <c r="Y14" s="410"/>
      <c r="Z14" s="410"/>
      <c r="AA14" s="410"/>
      <c r="AB14" s="410"/>
    </row>
    <row r="15" spans="1:28" ht="14.25" customHeight="1" thickBot="1">
      <c r="A15" s="423" t="s">
        <v>49</v>
      </c>
      <c r="B15" s="87" t="s">
        <v>434</v>
      </c>
      <c r="C15" s="86" t="s">
        <v>47</v>
      </c>
      <c r="D15" s="85">
        <v>341.36500000000001</v>
      </c>
      <c r="E15" s="85">
        <v>600</v>
      </c>
      <c r="F15" s="85">
        <v>414.50749999999999</v>
      </c>
      <c r="G15" s="85">
        <v>415</v>
      </c>
      <c r="H15" s="84">
        <f t="shared" ref="H15:H24" si="4">E15-F15</f>
        <v>185.49250000000001</v>
      </c>
      <c r="I15" s="83" t="s">
        <v>433</v>
      </c>
      <c r="J15" s="83">
        <v>527.53499999999997</v>
      </c>
      <c r="K15" s="83">
        <v>600</v>
      </c>
      <c r="L15" s="83">
        <f t="shared" ref="L15:L24" si="5">F15</f>
        <v>414.50749999999999</v>
      </c>
      <c r="M15" s="83">
        <v>415</v>
      </c>
      <c r="N15" s="321">
        <f t="shared" si="3"/>
        <v>0</v>
      </c>
      <c r="O15" s="380">
        <f t="shared" ref="O15:O24" si="6">K15-L15</f>
        <v>185.49250000000001</v>
      </c>
      <c r="P15" s="125"/>
      <c r="Q15" s="480" t="s">
        <v>352</v>
      </c>
      <c r="R15" s="467"/>
      <c r="T15" s="410"/>
      <c r="U15" s="410"/>
      <c r="V15" s="410"/>
      <c r="Y15" s="410"/>
      <c r="Z15" s="410"/>
      <c r="AA15" s="410"/>
      <c r="AB15" s="410"/>
    </row>
    <row r="16" spans="1:28" ht="14.25" customHeight="1" thickBot="1">
      <c r="A16" s="425"/>
      <c r="B16" s="97" t="s">
        <v>9</v>
      </c>
      <c r="C16" s="96" t="s">
        <v>432</v>
      </c>
      <c r="D16" s="110">
        <v>72.555000000000007</v>
      </c>
      <c r="E16" s="110">
        <v>300</v>
      </c>
      <c r="F16" s="110">
        <v>249.06020000000001</v>
      </c>
      <c r="G16" s="110">
        <v>249</v>
      </c>
      <c r="H16" s="109">
        <f t="shared" si="4"/>
        <v>50.939799999999991</v>
      </c>
      <c r="I16" s="108" t="s">
        <v>431</v>
      </c>
      <c r="J16" s="108">
        <v>258.625</v>
      </c>
      <c r="K16" s="108">
        <v>250</v>
      </c>
      <c r="L16" s="108">
        <f t="shared" si="5"/>
        <v>249.06020000000001</v>
      </c>
      <c r="M16" s="93">
        <v>244</v>
      </c>
      <c r="N16" s="321">
        <f t="shared" si="3"/>
        <v>2.0080321285140563</v>
      </c>
      <c r="O16" s="383">
        <f t="shared" si="6"/>
        <v>0.93979999999999109</v>
      </c>
      <c r="P16" s="146">
        <f>K16/E16</f>
        <v>0.83333333333333337</v>
      </c>
      <c r="Q16" s="481"/>
      <c r="R16" s="473"/>
      <c r="T16" s="410"/>
      <c r="U16" s="410"/>
      <c r="V16" s="410"/>
      <c r="Y16" s="410"/>
      <c r="Z16" s="410"/>
      <c r="AA16" s="410"/>
      <c r="AB16" s="410"/>
    </row>
    <row r="17" spans="1:35" ht="14.25" customHeight="1" thickBot="1">
      <c r="A17" s="425"/>
      <c r="B17" s="97" t="s">
        <v>10</v>
      </c>
      <c r="C17" s="96" t="s">
        <v>393</v>
      </c>
      <c r="D17" s="110">
        <v>894.93</v>
      </c>
      <c r="E17" s="110">
        <v>300</v>
      </c>
      <c r="F17" s="110">
        <v>185.4342</v>
      </c>
      <c r="G17" s="110">
        <v>185</v>
      </c>
      <c r="H17" s="109">
        <f t="shared" si="4"/>
        <v>114.5658</v>
      </c>
      <c r="I17" s="108" t="s">
        <v>392</v>
      </c>
      <c r="J17" s="108">
        <v>975.03499999999997</v>
      </c>
      <c r="K17" s="108">
        <v>300</v>
      </c>
      <c r="L17" s="108">
        <f t="shared" si="5"/>
        <v>185.4342</v>
      </c>
      <c r="M17" s="93">
        <v>185</v>
      </c>
      <c r="N17" s="321">
        <f t="shared" si="3"/>
        <v>0</v>
      </c>
      <c r="O17" s="383">
        <f t="shared" si="6"/>
        <v>114.5658</v>
      </c>
      <c r="P17" s="146"/>
      <c r="Q17" s="481"/>
      <c r="R17" s="473"/>
      <c r="T17" s="410"/>
      <c r="U17" s="410"/>
      <c r="V17" s="410"/>
      <c r="Y17" s="410"/>
      <c r="Z17" s="410"/>
      <c r="AA17" s="410"/>
      <c r="AB17" s="410"/>
    </row>
    <row r="18" spans="1:35" ht="14.25" customHeight="1" thickBot="1">
      <c r="A18" s="425"/>
      <c r="B18" s="97" t="s">
        <v>11</v>
      </c>
      <c r="C18" s="96" t="s">
        <v>385</v>
      </c>
      <c r="D18" s="110">
        <v>839.23</v>
      </c>
      <c r="E18" s="110">
        <v>300</v>
      </c>
      <c r="F18" s="110">
        <v>213.84829999999999</v>
      </c>
      <c r="G18" s="110">
        <v>214</v>
      </c>
      <c r="H18" s="109">
        <f t="shared" si="4"/>
        <v>86.151700000000005</v>
      </c>
      <c r="I18" s="108" t="s">
        <v>430</v>
      </c>
      <c r="J18" s="108">
        <v>1025.3</v>
      </c>
      <c r="K18" s="108">
        <v>300</v>
      </c>
      <c r="L18" s="108">
        <f t="shared" si="5"/>
        <v>213.84829999999999</v>
      </c>
      <c r="M18" s="93">
        <v>214</v>
      </c>
      <c r="N18" s="321">
        <f t="shared" si="3"/>
        <v>0</v>
      </c>
      <c r="O18" s="383">
        <f t="shared" si="6"/>
        <v>86.151700000000005</v>
      </c>
      <c r="P18" s="146"/>
      <c r="Q18" s="481"/>
      <c r="R18" s="473"/>
      <c r="T18" s="410"/>
      <c r="U18" s="410"/>
      <c r="V18" s="410"/>
      <c r="Y18" s="410"/>
      <c r="Z18" s="410"/>
      <c r="AA18" s="410"/>
      <c r="AB18" s="410"/>
    </row>
    <row r="19" spans="1:35" ht="14.25" customHeight="1" thickBot="1">
      <c r="A19" s="425"/>
      <c r="B19" s="97" t="s">
        <v>12</v>
      </c>
      <c r="C19" s="96" t="s">
        <v>52</v>
      </c>
      <c r="D19" s="110">
        <v>428.91</v>
      </c>
      <c r="E19" s="110">
        <v>400</v>
      </c>
      <c r="F19" s="110">
        <v>320.7817</v>
      </c>
      <c r="G19" s="110">
        <v>321</v>
      </c>
      <c r="H19" s="109">
        <f t="shared" si="4"/>
        <v>79.218299999999999</v>
      </c>
      <c r="I19" s="108" t="s">
        <v>429</v>
      </c>
      <c r="J19" s="108">
        <v>440.09</v>
      </c>
      <c r="K19" s="108">
        <v>400</v>
      </c>
      <c r="L19" s="108">
        <f t="shared" si="5"/>
        <v>320.7817</v>
      </c>
      <c r="M19" s="93">
        <v>321</v>
      </c>
      <c r="N19" s="321">
        <f t="shared" si="3"/>
        <v>0</v>
      </c>
      <c r="O19" s="383">
        <f t="shared" si="6"/>
        <v>79.218299999999999</v>
      </c>
      <c r="P19" s="125"/>
      <c r="Q19" s="481"/>
      <c r="R19" s="473"/>
      <c r="T19" s="410"/>
      <c r="U19" s="410"/>
      <c r="V19" s="410"/>
      <c r="Y19" s="410"/>
      <c r="Z19" s="410"/>
      <c r="AA19" s="410"/>
      <c r="AB19" s="410"/>
    </row>
    <row r="20" spans="1:35" ht="14.25" customHeight="1" thickBot="1">
      <c r="A20" s="425"/>
      <c r="B20" s="97" t="s">
        <v>428</v>
      </c>
      <c r="C20" s="96" t="s">
        <v>420</v>
      </c>
      <c r="D20" s="95">
        <v>530.30999999999995</v>
      </c>
      <c r="E20" s="95">
        <v>200</v>
      </c>
      <c r="F20" s="95">
        <v>22.35</v>
      </c>
      <c r="G20" s="95">
        <v>22</v>
      </c>
      <c r="H20" s="94">
        <f t="shared" si="4"/>
        <v>177.65</v>
      </c>
      <c r="I20" s="93" t="s">
        <v>427</v>
      </c>
      <c r="J20" s="93">
        <v>541.49</v>
      </c>
      <c r="K20" s="93">
        <v>150</v>
      </c>
      <c r="L20" s="93">
        <f t="shared" si="5"/>
        <v>22.35</v>
      </c>
      <c r="M20" s="72">
        <v>22</v>
      </c>
      <c r="N20" s="321">
        <f t="shared" si="3"/>
        <v>0</v>
      </c>
      <c r="O20" s="379">
        <f t="shared" si="6"/>
        <v>127.65</v>
      </c>
      <c r="P20" s="119">
        <f>K20/E20</f>
        <v>0.75</v>
      </c>
      <c r="Q20" s="482"/>
      <c r="R20" s="469"/>
      <c r="T20" s="18"/>
      <c r="U20" s="410"/>
      <c r="V20" s="410"/>
      <c r="Y20" s="18"/>
      <c r="Z20" s="410"/>
      <c r="AA20" s="18"/>
      <c r="AB20" s="18"/>
    </row>
    <row r="21" spans="1:35" ht="14.25" customHeight="1" thickBot="1">
      <c r="A21" s="423" t="s">
        <v>422</v>
      </c>
      <c r="B21" s="87" t="s">
        <v>7</v>
      </c>
      <c r="C21" s="86" t="s">
        <v>48</v>
      </c>
      <c r="D21" s="85">
        <v>457.755</v>
      </c>
      <c r="E21" s="85">
        <v>400</v>
      </c>
      <c r="F21" s="85">
        <v>200.1122</v>
      </c>
      <c r="G21" s="85">
        <v>200</v>
      </c>
      <c r="H21" s="84">
        <f t="shared" si="4"/>
        <v>199.8878</v>
      </c>
      <c r="I21" s="83" t="s">
        <v>425</v>
      </c>
      <c r="J21" s="83">
        <v>733.18499999999995</v>
      </c>
      <c r="K21" s="83">
        <v>300</v>
      </c>
      <c r="L21" s="83">
        <f t="shared" si="5"/>
        <v>200.1122</v>
      </c>
      <c r="M21" s="93">
        <v>200</v>
      </c>
      <c r="N21" s="321">
        <f t="shared" si="3"/>
        <v>0</v>
      </c>
      <c r="O21" s="384">
        <f t="shared" si="6"/>
        <v>99.887799999999999</v>
      </c>
      <c r="P21" s="125">
        <f>K21/E21</f>
        <v>0.75</v>
      </c>
      <c r="Q21" s="483" t="s">
        <v>352</v>
      </c>
      <c r="R21" s="467"/>
      <c r="T21" s="18"/>
      <c r="U21" s="410"/>
      <c r="V21" s="410"/>
      <c r="Y21" s="18"/>
      <c r="Z21" s="410"/>
      <c r="AA21" s="410"/>
      <c r="AB21" s="410"/>
    </row>
    <row r="22" spans="1:35" ht="14.25" customHeight="1" thickBot="1">
      <c r="A22" s="425"/>
      <c r="B22" s="97" t="s">
        <v>424</v>
      </c>
      <c r="C22" s="96" t="s">
        <v>74</v>
      </c>
      <c r="D22" s="110">
        <v>632.29</v>
      </c>
      <c r="E22" s="110">
        <v>600</v>
      </c>
      <c r="F22" s="110">
        <v>416.14780000000002</v>
      </c>
      <c r="G22" s="110">
        <v>417</v>
      </c>
      <c r="H22" s="109">
        <f t="shared" si="4"/>
        <v>183.85219999999998</v>
      </c>
      <c r="I22" s="108" t="s">
        <v>362</v>
      </c>
      <c r="J22" s="108">
        <v>692.19500000000005</v>
      </c>
      <c r="K22" s="108">
        <v>600</v>
      </c>
      <c r="L22" s="108">
        <f t="shared" si="5"/>
        <v>416.14780000000002</v>
      </c>
      <c r="M22" s="93">
        <v>417</v>
      </c>
      <c r="N22" s="321">
        <f t="shared" si="3"/>
        <v>0</v>
      </c>
      <c r="O22" s="383">
        <f t="shared" si="6"/>
        <v>183.85219999999998</v>
      </c>
      <c r="P22" s="146"/>
      <c r="Q22" s="484"/>
      <c r="R22" s="473"/>
      <c r="Y22" s="410"/>
      <c r="Z22" s="410"/>
      <c r="AA22" s="410"/>
      <c r="AB22" s="410"/>
    </row>
    <row r="23" spans="1:35" ht="14.25" customHeight="1" thickBot="1">
      <c r="A23" s="425"/>
      <c r="B23" s="97" t="s">
        <v>423</v>
      </c>
      <c r="C23" s="96" t="s">
        <v>422</v>
      </c>
      <c r="D23" s="110">
        <v>370.31</v>
      </c>
      <c r="E23" s="110">
        <v>200</v>
      </c>
      <c r="F23" s="110">
        <v>24.103000000000002</v>
      </c>
      <c r="G23" s="110">
        <v>24</v>
      </c>
      <c r="H23" s="109">
        <f t="shared" si="4"/>
        <v>175.89699999999999</v>
      </c>
      <c r="I23" s="108" t="s">
        <v>421</v>
      </c>
      <c r="J23" s="108">
        <v>820.63</v>
      </c>
      <c r="K23" s="108">
        <v>150</v>
      </c>
      <c r="L23" s="108">
        <f t="shared" si="5"/>
        <v>24.103000000000002</v>
      </c>
      <c r="M23" s="93">
        <v>24</v>
      </c>
      <c r="N23" s="321">
        <f t="shared" si="3"/>
        <v>0</v>
      </c>
      <c r="O23" s="383">
        <f t="shared" si="6"/>
        <v>125.89699999999999</v>
      </c>
      <c r="P23" s="146">
        <f>K23/E23</f>
        <v>0.75</v>
      </c>
      <c r="Q23" s="484"/>
      <c r="R23" s="473"/>
      <c r="T23" s="402"/>
      <c r="U23" s="58"/>
      <c r="Y23" s="410"/>
      <c r="Z23" s="410"/>
      <c r="AA23" s="410"/>
      <c r="AB23" s="410"/>
    </row>
    <row r="24" spans="1:35" ht="14.25" customHeight="1" thickBot="1">
      <c r="A24" s="425"/>
      <c r="B24" s="97" t="s">
        <v>404</v>
      </c>
      <c r="C24" s="96" t="s">
        <v>420</v>
      </c>
      <c r="D24" s="95">
        <v>530.30999999999995</v>
      </c>
      <c r="E24" s="95">
        <v>200</v>
      </c>
      <c r="F24" s="95">
        <v>22.35</v>
      </c>
      <c r="G24" s="95">
        <v>22</v>
      </c>
      <c r="H24" s="94">
        <f t="shared" si="4"/>
        <v>177.65</v>
      </c>
      <c r="I24" s="93" t="s">
        <v>419</v>
      </c>
      <c r="J24" s="93">
        <v>660.63</v>
      </c>
      <c r="K24" s="93">
        <v>150</v>
      </c>
      <c r="L24" s="93">
        <f t="shared" si="5"/>
        <v>22.35</v>
      </c>
      <c r="M24" s="93">
        <v>22</v>
      </c>
      <c r="N24" s="321">
        <f t="shared" si="3"/>
        <v>0</v>
      </c>
      <c r="O24" s="379">
        <f t="shared" si="6"/>
        <v>127.65</v>
      </c>
      <c r="P24" s="119">
        <f>K24/E24</f>
        <v>0.75</v>
      </c>
      <c r="Q24" s="485"/>
      <c r="R24" s="469"/>
      <c r="T24" s="402"/>
    </row>
    <row r="25" spans="1:35" ht="15" customHeight="1" thickBot="1">
      <c r="A25" s="163" t="s">
        <v>418</v>
      </c>
      <c r="B25" s="87" t="s">
        <v>417</v>
      </c>
      <c r="C25" s="162"/>
      <c r="D25" s="85"/>
      <c r="E25" s="85"/>
      <c r="F25" s="85"/>
      <c r="G25" s="85"/>
      <c r="H25" s="84"/>
      <c r="I25" s="83"/>
      <c r="J25" s="83"/>
      <c r="K25" s="83"/>
      <c r="L25" s="83"/>
      <c r="M25" s="182"/>
      <c r="N25" s="321"/>
      <c r="O25" s="380"/>
      <c r="P25" s="161"/>
      <c r="Q25" s="490"/>
      <c r="R25" s="491"/>
    </row>
    <row r="26" spans="1:35" ht="13.5" thickBot="1">
      <c r="A26" s="431" t="s">
        <v>416</v>
      </c>
      <c r="B26" s="160" t="s">
        <v>14</v>
      </c>
      <c r="C26" s="86" t="s">
        <v>415</v>
      </c>
      <c r="D26" s="85">
        <v>391.72</v>
      </c>
      <c r="E26" s="84">
        <v>800</v>
      </c>
      <c r="F26" s="85">
        <v>664.51419999999996</v>
      </c>
      <c r="G26" s="85">
        <v>664</v>
      </c>
      <c r="H26" s="84">
        <f t="shared" ref="H26:H56" si="7">E26-F26</f>
        <v>135.48580000000004</v>
      </c>
      <c r="I26" s="83" t="s">
        <v>414</v>
      </c>
      <c r="J26" s="83">
        <v>799.22</v>
      </c>
      <c r="K26" s="83">
        <v>600</v>
      </c>
      <c r="L26" s="83">
        <f t="shared" ref="L26:L56" si="8">F26</f>
        <v>664.51419999999996</v>
      </c>
      <c r="M26" s="93">
        <v>585</v>
      </c>
      <c r="N26" s="321">
        <f t="shared" si="3"/>
        <v>11.897590361445783</v>
      </c>
      <c r="O26" s="385">
        <f t="shared" ref="O26:O56" si="9">K26-L26</f>
        <v>-64.51419999999996</v>
      </c>
      <c r="P26" s="125">
        <f>K26/E26</f>
        <v>0.75</v>
      </c>
      <c r="Q26" s="159" t="s">
        <v>391</v>
      </c>
      <c r="R26" s="158">
        <v>54</v>
      </c>
    </row>
    <row r="27" spans="1:35" ht="14.25" customHeight="1" thickBot="1">
      <c r="A27" s="432"/>
      <c r="B27" s="76" t="s">
        <v>361</v>
      </c>
      <c r="C27" s="75" t="s">
        <v>55</v>
      </c>
      <c r="D27" s="157">
        <v>566.26</v>
      </c>
      <c r="E27" s="157">
        <v>600</v>
      </c>
      <c r="F27" s="157">
        <v>424.66829999999999</v>
      </c>
      <c r="G27" s="157">
        <v>425</v>
      </c>
      <c r="H27" s="156">
        <f t="shared" si="7"/>
        <v>175.33170000000001</v>
      </c>
      <c r="I27" s="155" t="s">
        <v>413</v>
      </c>
      <c r="J27" s="155">
        <v>973.76</v>
      </c>
      <c r="K27" s="155">
        <v>600</v>
      </c>
      <c r="L27" s="155">
        <f t="shared" si="8"/>
        <v>424.66829999999999</v>
      </c>
      <c r="M27" s="93">
        <v>425</v>
      </c>
      <c r="N27" s="321">
        <f t="shared" si="3"/>
        <v>0</v>
      </c>
      <c r="O27" s="386">
        <f t="shared" si="9"/>
        <v>175.33170000000001</v>
      </c>
      <c r="P27" s="119"/>
      <c r="Q27" s="153"/>
      <c r="R27" s="152"/>
    </row>
    <row r="28" spans="1:35" ht="14.25" customHeight="1" thickBot="1">
      <c r="A28" s="425" t="s">
        <v>412</v>
      </c>
      <c r="B28" s="63" t="s">
        <v>6</v>
      </c>
      <c r="C28" s="117" t="s">
        <v>47</v>
      </c>
      <c r="D28" s="95">
        <v>341.46499999999997</v>
      </c>
      <c r="E28" s="94">
        <v>600</v>
      </c>
      <c r="F28" s="95">
        <v>414.50749999999999</v>
      </c>
      <c r="G28" s="95">
        <v>415</v>
      </c>
      <c r="H28" s="94">
        <f t="shared" si="7"/>
        <v>185.49250000000001</v>
      </c>
      <c r="I28" s="93" t="s">
        <v>411</v>
      </c>
      <c r="J28" s="93">
        <v>849.47500000000002</v>
      </c>
      <c r="K28" s="93">
        <v>450</v>
      </c>
      <c r="L28" s="93">
        <f t="shared" si="8"/>
        <v>414.50749999999999</v>
      </c>
      <c r="M28" s="83">
        <v>415</v>
      </c>
      <c r="N28" s="321">
        <f t="shared" si="3"/>
        <v>0</v>
      </c>
      <c r="O28" s="387">
        <f t="shared" si="9"/>
        <v>35.492500000000007</v>
      </c>
      <c r="P28" s="125">
        <f>K28/E28</f>
        <v>0.75</v>
      </c>
      <c r="Q28" s="404" t="s">
        <v>489</v>
      </c>
      <c r="R28" s="144"/>
    </row>
    <row r="29" spans="1:35" ht="14.25" customHeight="1" thickBot="1">
      <c r="A29" s="425"/>
      <c r="B29" s="63" t="s">
        <v>410</v>
      </c>
      <c r="C29" s="117" t="s">
        <v>393</v>
      </c>
      <c r="D29" s="95">
        <v>894.93</v>
      </c>
      <c r="E29" s="94">
        <v>300</v>
      </c>
      <c r="F29" s="95">
        <v>185.4342</v>
      </c>
      <c r="G29" s="95">
        <v>185</v>
      </c>
      <c r="H29" s="94">
        <f t="shared" si="7"/>
        <v>114.5658</v>
      </c>
      <c r="I29" s="93" t="s">
        <v>392</v>
      </c>
      <c r="J29" s="93">
        <v>975.03499999999997</v>
      </c>
      <c r="K29" s="93">
        <v>300</v>
      </c>
      <c r="L29" s="93">
        <f t="shared" si="8"/>
        <v>185.4342</v>
      </c>
      <c r="M29" s="93">
        <v>185</v>
      </c>
      <c r="N29" s="321">
        <f t="shared" si="3"/>
        <v>0</v>
      </c>
      <c r="O29" s="379">
        <f t="shared" si="9"/>
        <v>114.5658</v>
      </c>
      <c r="P29" s="146"/>
      <c r="Q29" s="145"/>
      <c r="R29" s="144"/>
      <c r="AF29" s="400" t="s">
        <v>501</v>
      </c>
      <c r="AG29" s="400" t="s">
        <v>502</v>
      </c>
      <c r="AH29" s="361" t="s">
        <v>500</v>
      </c>
    </row>
    <row r="30" spans="1:35" ht="14.25" customHeight="1" thickBot="1">
      <c r="A30" s="425"/>
      <c r="B30" s="97" t="s">
        <v>408</v>
      </c>
      <c r="C30" s="96" t="s">
        <v>385</v>
      </c>
      <c r="D30" s="110">
        <v>839.23</v>
      </c>
      <c r="E30" s="110">
        <v>300</v>
      </c>
      <c r="F30" s="110">
        <v>213.84829999999999</v>
      </c>
      <c r="G30" s="110">
        <v>214</v>
      </c>
      <c r="H30" s="109">
        <f t="shared" si="7"/>
        <v>86.151700000000005</v>
      </c>
      <c r="I30" s="108" t="s">
        <v>407</v>
      </c>
      <c r="J30" s="108">
        <v>1347.24</v>
      </c>
      <c r="K30" s="108">
        <v>200</v>
      </c>
      <c r="L30" s="108">
        <f t="shared" si="8"/>
        <v>213.84829999999999</v>
      </c>
      <c r="M30" s="93">
        <v>195</v>
      </c>
      <c r="N30" s="321">
        <f t="shared" si="3"/>
        <v>8.8785046728971952</v>
      </c>
      <c r="O30" s="381">
        <f t="shared" si="9"/>
        <v>-13.848299999999995</v>
      </c>
      <c r="P30" s="332">
        <f>K30/E30</f>
        <v>0.66666666666666663</v>
      </c>
      <c r="Q30" s="150" t="s">
        <v>12</v>
      </c>
      <c r="R30" s="149">
        <v>12.5</v>
      </c>
      <c r="X30" s="459" t="s">
        <v>509</v>
      </c>
      <c r="Y30" s="460"/>
      <c r="Z30" s="460"/>
      <c r="AA30" s="460"/>
      <c r="AB30" s="460"/>
      <c r="AC30" s="461"/>
      <c r="AD30" s="167"/>
      <c r="AF30" s="61" t="s">
        <v>494</v>
      </c>
      <c r="AG30" s="61">
        <v>100</v>
      </c>
      <c r="AH30" s="62">
        <v>15</v>
      </c>
    </row>
    <row r="31" spans="1:35" ht="14.25" customHeight="1" thickBot="1">
      <c r="A31" s="425"/>
      <c r="B31" s="97" t="s">
        <v>406</v>
      </c>
      <c r="C31" s="96" t="s">
        <v>52</v>
      </c>
      <c r="D31" s="95">
        <v>428.91</v>
      </c>
      <c r="E31" s="94">
        <v>400</v>
      </c>
      <c r="F31" s="95">
        <v>320.7817</v>
      </c>
      <c r="G31" s="95">
        <v>321</v>
      </c>
      <c r="H31" s="94">
        <f t="shared" si="7"/>
        <v>79.218299999999999</v>
      </c>
      <c r="I31" s="93" t="s">
        <v>405</v>
      </c>
      <c r="J31" s="93">
        <v>762.03</v>
      </c>
      <c r="K31" s="93">
        <v>300</v>
      </c>
      <c r="L31" s="93">
        <f t="shared" si="8"/>
        <v>320.7817</v>
      </c>
      <c r="M31" s="93">
        <v>292</v>
      </c>
      <c r="N31" s="321">
        <f t="shared" si="3"/>
        <v>9.0342679127725845</v>
      </c>
      <c r="O31" s="388">
        <f t="shared" si="9"/>
        <v>-20.781700000000001</v>
      </c>
      <c r="P31" s="146">
        <f>K31/E31</f>
        <v>0.75</v>
      </c>
      <c r="Q31" s="145"/>
      <c r="R31" s="144"/>
      <c r="T31" s="454" t="s">
        <v>510</v>
      </c>
      <c r="U31" s="455"/>
      <c r="V31" s="456"/>
      <c r="W31" s="402"/>
      <c r="X31" s="362" t="s">
        <v>492</v>
      </c>
      <c r="Y31" s="344" t="s">
        <v>494</v>
      </c>
      <c r="Z31" s="344" t="s">
        <v>495</v>
      </c>
      <c r="AA31" s="344" t="s">
        <v>498</v>
      </c>
      <c r="AB31" s="345" t="s">
        <v>496</v>
      </c>
      <c r="AC31" s="346" t="s">
        <v>497</v>
      </c>
      <c r="AD31" s="354" t="s">
        <v>426</v>
      </c>
      <c r="AE31" s="343"/>
      <c r="AF31" s="358" t="s">
        <v>495</v>
      </c>
      <c r="AG31" s="358">
        <v>150</v>
      </c>
      <c r="AH31" s="60">
        <v>16.3689</v>
      </c>
      <c r="AI31" s="410"/>
    </row>
    <row r="32" spans="1:35" ht="14.25" customHeight="1" thickBot="1">
      <c r="A32" s="425"/>
      <c r="B32" s="97" t="s">
        <v>403</v>
      </c>
      <c r="C32" s="96" t="s">
        <v>56</v>
      </c>
      <c r="D32" s="95">
        <v>268.91000000000003</v>
      </c>
      <c r="E32" s="95">
        <v>500</v>
      </c>
      <c r="F32" s="95">
        <v>277.57420000000002</v>
      </c>
      <c r="G32" s="95">
        <v>278</v>
      </c>
      <c r="H32" s="94">
        <f t="shared" si="7"/>
        <v>222.42579999999998</v>
      </c>
      <c r="I32" s="93" t="s">
        <v>402</v>
      </c>
      <c r="J32" s="93">
        <v>922.03</v>
      </c>
      <c r="K32" s="93">
        <v>300</v>
      </c>
      <c r="L32" s="108">
        <f t="shared" si="8"/>
        <v>277.57420000000002</v>
      </c>
      <c r="M32" s="72">
        <v>278</v>
      </c>
      <c r="N32" s="321">
        <f t="shared" si="3"/>
        <v>0</v>
      </c>
      <c r="O32" s="387">
        <f t="shared" si="9"/>
        <v>22.425799999999981</v>
      </c>
      <c r="P32" s="119">
        <f>K32/E32</f>
        <v>0.6</v>
      </c>
      <c r="Q32" s="142"/>
      <c r="R32" s="286"/>
      <c r="T32" s="90"/>
      <c r="U32" s="402"/>
      <c r="V32" s="100"/>
      <c r="W32" s="402"/>
      <c r="X32" s="60" t="s">
        <v>84</v>
      </c>
      <c r="Y32" s="347">
        <v>0</v>
      </c>
      <c r="Z32" s="347">
        <v>0</v>
      </c>
      <c r="AA32" s="350">
        <v>0</v>
      </c>
      <c r="AB32" s="350">
        <v>0</v>
      </c>
      <c r="AC32" s="347">
        <v>0</v>
      </c>
      <c r="AD32" s="356">
        <f>SUM(Y32:AC32)</f>
        <v>0</v>
      </c>
      <c r="AE32" s="410"/>
      <c r="AF32" s="358" t="s">
        <v>498</v>
      </c>
      <c r="AG32" s="358">
        <v>200</v>
      </c>
      <c r="AH32" s="60">
        <v>16.746700000000001</v>
      </c>
      <c r="AI32" s="410"/>
    </row>
    <row r="33" spans="1:38" ht="13.5" thickBot="1">
      <c r="A33" s="423" t="s">
        <v>389</v>
      </c>
      <c r="B33" s="87" t="s">
        <v>400</v>
      </c>
      <c r="C33" s="86" t="s">
        <v>399</v>
      </c>
      <c r="D33" s="85">
        <v>774.56</v>
      </c>
      <c r="E33" s="85">
        <v>750</v>
      </c>
      <c r="F33" s="85">
        <v>593.39</v>
      </c>
      <c r="G33" s="85">
        <v>594</v>
      </c>
      <c r="H33" s="84">
        <f t="shared" si="7"/>
        <v>156.61000000000001</v>
      </c>
      <c r="I33" s="83" t="s">
        <v>398</v>
      </c>
      <c r="J33" s="83">
        <v>778.62</v>
      </c>
      <c r="K33" s="83">
        <v>750</v>
      </c>
      <c r="L33" s="83">
        <f t="shared" si="8"/>
        <v>593.39</v>
      </c>
      <c r="M33" s="93">
        <v>594</v>
      </c>
      <c r="N33" s="321">
        <f t="shared" si="3"/>
        <v>0</v>
      </c>
      <c r="O33" s="380">
        <f t="shared" si="9"/>
        <v>156.61000000000001</v>
      </c>
      <c r="P33" s="141"/>
      <c r="Q33" s="140"/>
      <c r="R33" s="106"/>
      <c r="T33" s="139" t="s">
        <v>397</v>
      </c>
      <c r="U33" s="138" t="s">
        <v>396</v>
      </c>
      <c r="V33" s="137" t="s">
        <v>395</v>
      </c>
      <c r="W33" s="402"/>
      <c r="X33" s="60" t="s">
        <v>85</v>
      </c>
      <c r="Y33" s="347">
        <v>0</v>
      </c>
      <c r="Z33" s="347">
        <v>0</v>
      </c>
      <c r="AA33" s="347">
        <v>0</v>
      </c>
      <c r="AB33" s="347">
        <v>0</v>
      </c>
      <c r="AC33" s="347">
        <v>0</v>
      </c>
      <c r="AD33" s="60">
        <f t="shared" ref="AD33:AD43" si="10">SUM(Y33:AC33)</f>
        <v>0</v>
      </c>
      <c r="AE33" s="411"/>
      <c r="AF33" s="358" t="s">
        <v>496</v>
      </c>
      <c r="AG33" s="358">
        <v>250</v>
      </c>
      <c r="AH33" s="60">
        <v>16.886600000000001</v>
      </c>
      <c r="AI33" s="410"/>
    </row>
    <row r="34" spans="1:38" ht="14.25" customHeight="1" thickBot="1">
      <c r="A34" s="425"/>
      <c r="B34" s="97" t="s">
        <v>394</v>
      </c>
      <c r="C34" s="96" t="s">
        <v>393</v>
      </c>
      <c r="D34" s="110">
        <v>894.93</v>
      </c>
      <c r="E34" s="109">
        <v>300</v>
      </c>
      <c r="F34" s="110">
        <v>185.4342</v>
      </c>
      <c r="G34" s="110">
        <v>185</v>
      </c>
      <c r="H34" s="109">
        <f t="shared" si="7"/>
        <v>114.5658</v>
      </c>
      <c r="I34" s="108" t="s">
        <v>392</v>
      </c>
      <c r="J34" s="108">
        <v>975.03499999999997</v>
      </c>
      <c r="K34" s="108">
        <v>300</v>
      </c>
      <c r="L34" s="108">
        <f t="shared" si="8"/>
        <v>185.4342</v>
      </c>
      <c r="M34" s="93">
        <v>185</v>
      </c>
      <c r="N34" s="321">
        <f t="shared" si="3"/>
        <v>0</v>
      </c>
      <c r="O34" s="383">
        <f t="shared" si="9"/>
        <v>114.5658</v>
      </c>
      <c r="P34" s="79"/>
      <c r="Q34" s="116"/>
      <c r="R34" s="105"/>
      <c r="T34" s="134" t="s">
        <v>391</v>
      </c>
      <c r="U34" s="133">
        <v>54</v>
      </c>
      <c r="V34" s="100">
        <f>U34/800*100</f>
        <v>6.75</v>
      </c>
      <c r="W34" s="402"/>
      <c r="X34" s="60" t="s">
        <v>86</v>
      </c>
      <c r="Y34" s="351">
        <v>1</v>
      </c>
      <c r="Z34" s="347">
        <v>0</v>
      </c>
      <c r="AA34" s="347">
        <v>0</v>
      </c>
      <c r="AB34" s="347">
        <v>0</v>
      </c>
      <c r="AC34" s="347">
        <v>0</v>
      </c>
      <c r="AD34" s="60">
        <f t="shared" si="10"/>
        <v>1</v>
      </c>
      <c r="AE34" s="410"/>
      <c r="AF34" s="359" t="s">
        <v>497</v>
      </c>
      <c r="AG34" s="359">
        <v>400</v>
      </c>
      <c r="AH34" s="341">
        <v>17</v>
      </c>
      <c r="AI34" s="410"/>
    </row>
    <row r="35" spans="1:38" ht="14.25" customHeight="1" thickBot="1">
      <c r="A35" s="425"/>
      <c r="B35" s="97" t="s">
        <v>390</v>
      </c>
      <c r="C35" s="96" t="s">
        <v>389</v>
      </c>
      <c r="D35" s="95">
        <v>553.46500000000003</v>
      </c>
      <c r="E35" s="94">
        <v>600</v>
      </c>
      <c r="F35" s="95">
        <v>491.47570000000002</v>
      </c>
      <c r="G35" s="95">
        <v>492</v>
      </c>
      <c r="H35" s="94">
        <f t="shared" si="7"/>
        <v>108.52429999999998</v>
      </c>
      <c r="I35" s="93" t="s">
        <v>388</v>
      </c>
      <c r="J35" s="93">
        <v>660.12</v>
      </c>
      <c r="K35" s="93">
        <v>600</v>
      </c>
      <c r="L35" s="93">
        <f t="shared" si="8"/>
        <v>491.47570000000002</v>
      </c>
      <c r="M35" s="93">
        <v>492</v>
      </c>
      <c r="N35" s="321">
        <f t="shared" si="3"/>
        <v>0</v>
      </c>
      <c r="O35" s="382">
        <f t="shared" si="9"/>
        <v>108.52429999999998</v>
      </c>
      <c r="P35" s="68"/>
      <c r="Q35" s="136"/>
      <c r="R35" s="135"/>
      <c r="T35" s="134" t="s">
        <v>387</v>
      </c>
      <c r="U35" s="133">
        <v>12.5</v>
      </c>
      <c r="V35" s="100">
        <f>U35/400*100</f>
        <v>3.125</v>
      </c>
      <c r="X35" s="60" t="s">
        <v>87</v>
      </c>
      <c r="Y35" s="347">
        <v>0</v>
      </c>
      <c r="Z35" s="351">
        <v>1</v>
      </c>
      <c r="AA35" s="347">
        <v>0</v>
      </c>
      <c r="AB35" s="347">
        <v>0</v>
      </c>
      <c r="AC35" s="347">
        <v>0</v>
      </c>
      <c r="AD35" s="60">
        <f t="shared" si="10"/>
        <v>1</v>
      </c>
      <c r="AE35" s="410"/>
      <c r="AF35" s="410"/>
      <c r="AG35" s="410"/>
      <c r="AH35" s="410"/>
      <c r="AI35" s="410"/>
    </row>
    <row r="36" spans="1:38" ht="13.5" thickBot="1">
      <c r="A36" s="423" t="s">
        <v>382</v>
      </c>
      <c r="B36" s="87" t="s">
        <v>386</v>
      </c>
      <c r="C36" s="86" t="s">
        <v>385</v>
      </c>
      <c r="D36" s="85">
        <v>839.23</v>
      </c>
      <c r="E36" s="84">
        <v>300</v>
      </c>
      <c r="F36" s="85">
        <v>213.84829999999999</v>
      </c>
      <c r="G36" s="85">
        <v>214</v>
      </c>
      <c r="H36" s="84">
        <f t="shared" si="7"/>
        <v>86.151700000000005</v>
      </c>
      <c r="I36" s="83" t="s">
        <v>384</v>
      </c>
      <c r="J36" s="83">
        <v>844.89</v>
      </c>
      <c r="K36" s="83">
        <v>300</v>
      </c>
      <c r="L36" s="83">
        <f t="shared" si="8"/>
        <v>213.84829999999999</v>
      </c>
      <c r="M36" s="83">
        <v>214</v>
      </c>
      <c r="N36" s="321">
        <f t="shared" si="3"/>
        <v>0</v>
      </c>
      <c r="O36" s="380">
        <f t="shared" si="9"/>
        <v>86.151700000000005</v>
      </c>
      <c r="P36" s="79"/>
      <c r="Q36" s="78"/>
      <c r="R36" s="77"/>
      <c r="T36" s="134" t="s">
        <v>19</v>
      </c>
      <c r="U36" s="133">
        <v>144.91480000000001</v>
      </c>
      <c r="V36" s="100">
        <f>U36/1000*100</f>
        <v>14.491480000000001</v>
      </c>
      <c r="X36" s="60" t="s">
        <v>88</v>
      </c>
      <c r="Y36" s="351">
        <v>1</v>
      </c>
      <c r="Z36" s="347">
        <v>0</v>
      </c>
      <c r="AA36" s="347">
        <v>0</v>
      </c>
      <c r="AB36" s="347">
        <v>0</v>
      </c>
      <c r="AC36" s="347">
        <v>0</v>
      </c>
      <c r="AD36" s="60">
        <f t="shared" si="10"/>
        <v>1</v>
      </c>
      <c r="AE36" s="410"/>
      <c r="AF36" s="410"/>
      <c r="AG36" s="410"/>
      <c r="AH36" s="410"/>
      <c r="AI36" s="410"/>
    </row>
    <row r="37" spans="1:38" ht="14.25" customHeight="1" thickBot="1">
      <c r="A37" s="425"/>
      <c r="B37" s="97" t="s">
        <v>383</v>
      </c>
      <c r="C37" s="96" t="s">
        <v>382</v>
      </c>
      <c r="D37" s="95">
        <v>497.76499999999999</v>
      </c>
      <c r="E37" s="95">
        <v>1400</v>
      </c>
      <c r="F37" s="95">
        <v>1151.328</v>
      </c>
      <c r="G37" s="95">
        <v>1151</v>
      </c>
      <c r="H37" s="94">
        <f t="shared" si="7"/>
        <v>248.67200000000003</v>
      </c>
      <c r="I37" s="93" t="s">
        <v>381</v>
      </c>
      <c r="J37" s="93">
        <v>503.42500000000001</v>
      </c>
      <c r="K37" s="93">
        <v>1400</v>
      </c>
      <c r="L37" s="93">
        <f t="shared" si="8"/>
        <v>1151.328</v>
      </c>
      <c r="M37" s="93">
        <v>1151</v>
      </c>
      <c r="N37" s="321">
        <f t="shared" si="3"/>
        <v>0</v>
      </c>
      <c r="O37" s="379">
        <f t="shared" si="9"/>
        <v>248.67200000000003</v>
      </c>
      <c r="P37" s="68"/>
      <c r="Q37" s="67"/>
      <c r="R37" s="66"/>
      <c r="T37" s="134" t="s">
        <v>20</v>
      </c>
      <c r="U37" s="133">
        <v>112.8463</v>
      </c>
      <c r="V37" s="100">
        <f>U37/1250*100</f>
        <v>9.027704</v>
      </c>
      <c r="X37" s="60" t="s">
        <v>89</v>
      </c>
      <c r="Y37" s="347">
        <v>0</v>
      </c>
      <c r="Z37" s="347">
        <v>0</v>
      </c>
      <c r="AA37" s="347">
        <v>0</v>
      </c>
      <c r="AB37" s="347">
        <v>0</v>
      </c>
      <c r="AC37" s="347">
        <v>0</v>
      </c>
      <c r="AD37" s="60">
        <f t="shared" si="10"/>
        <v>0</v>
      </c>
      <c r="AE37" s="410"/>
      <c r="AF37" s="410"/>
      <c r="AG37" s="410"/>
      <c r="AH37" s="410"/>
      <c r="AI37" s="410"/>
    </row>
    <row r="38" spans="1:38" ht="13.5" thickBot="1">
      <c r="A38" s="407" t="s">
        <v>379</v>
      </c>
      <c r="B38" s="87" t="s">
        <v>380</v>
      </c>
      <c r="C38" s="86" t="s">
        <v>379</v>
      </c>
      <c r="D38" s="85">
        <v>285.27999999999997</v>
      </c>
      <c r="E38" s="85">
        <v>1000</v>
      </c>
      <c r="F38" s="85">
        <v>779.52329999999995</v>
      </c>
      <c r="G38" s="85">
        <v>780</v>
      </c>
      <c r="H38" s="84">
        <f t="shared" si="7"/>
        <v>220.47670000000005</v>
      </c>
      <c r="I38" s="83" t="s">
        <v>378</v>
      </c>
      <c r="J38" s="83">
        <v>539.80499999999995</v>
      </c>
      <c r="K38" s="83">
        <v>600</v>
      </c>
      <c r="L38" s="83">
        <f t="shared" si="8"/>
        <v>779.52329999999995</v>
      </c>
      <c r="M38" s="72">
        <v>585</v>
      </c>
      <c r="N38" s="321">
        <f t="shared" si="3"/>
        <v>25</v>
      </c>
      <c r="O38" s="385">
        <f t="shared" si="9"/>
        <v>-179.52329999999995</v>
      </c>
      <c r="P38" s="131">
        <f>K38/E38</f>
        <v>0.6</v>
      </c>
      <c r="Q38" s="124" t="s">
        <v>375</v>
      </c>
      <c r="R38" s="123">
        <v>144.91480000000001</v>
      </c>
      <c r="T38" s="129" t="s">
        <v>374</v>
      </c>
      <c r="U38" s="128">
        <f>SUM(U34:U37)</f>
        <v>324.2611</v>
      </c>
      <c r="V38" s="89"/>
      <c r="X38" s="60" t="s">
        <v>90</v>
      </c>
      <c r="Y38" s="348">
        <v>0</v>
      </c>
      <c r="Z38" s="348">
        <v>0</v>
      </c>
      <c r="AA38" s="348">
        <v>0</v>
      </c>
      <c r="AB38" s="347">
        <v>0</v>
      </c>
      <c r="AC38" s="347">
        <v>0</v>
      </c>
      <c r="AD38" s="60">
        <f t="shared" si="10"/>
        <v>0</v>
      </c>
      <c r="AE38" s="18"/>
      <c r="AF38" s="342"/>
      <c r="AG38" s="18"/>
      <c r="AH38" s="410"/>
      <c r="AI38" s="410"/>
    </row>
    <row r="39" spans="1:38" ht="13.5" thickBot="1">
      <c r="A39" s="423" t="s">
        <v>60</v>
      </c>
      <c r="B39" s="87" t="s">
        <v>373</v>
      </c>
      <c r="C39" s="86" t="s">
        <v>372</v>
      </c>
      <c r="D39" s="85">
        <v>239.47</v>
      </c>
      <c r="E39" s="84">
        <v>1250</v>
      </c>
      <c r="F39" s="85">
        <v>886.15449999999998</v>
      </c>
      <c r="G39" s="85">
        <v>887</v>
      </c>
      <c r="H39" s="84">
        <f t="shared" si="7"/>
        <v>363.84550000000002</v>
      </c>
      <c r="I39" s="83" t="s">
        <v>371</v>
      </c>
      <c r="J39" s="83">
        <v>585.61500000000001</v>
      </c>
      <c r="K39" s="83">
        <v>750</v>
      </c>
      <c r="L39" s="83">
        <f t="shared" si="8"/>
        <v>886.15449999999998</v>
      </c>
      <c r="M39" s="93">
        <v>730</v>
      </c>
      <c r="N39" s="321">
        <f t="shared" si="3"/>
        <v>17.700112739571587</v>
      </c>
      <c r="O39" s="385">
        <f t="shared" si="9"/>
        <v>-136.15449999999998</v>
      </c>
      <c r="P39" s="406">
        <f>K39/E39</f>
        <v>0.6</v>
      </c>
      <c r="Q39" s="334" t="s">
        <v>490</v>
      </c>
      <c r="R39" s="336"/>
      <c r="T39" s="17" t="s">
        <v>368</v>
      </c>
      <c r="U39" s="17">
        <f>U38/9100.11497</f>
        <v>3.563263772699346E-2</v>
      </c>
      <c r="X39" s="60" t="s">
        <v>91</v>
      </c>
      <c r="Y39" s="348">
        <v>0</v>
      </c>
      <c r="Z39" s="348">
        <v>0</v>
      </c>
      <c r="AA39" s="347">
        <v>0</v>
      </c>
      <c r="AB39" s="347">
        <v>0</v>
      </c>
      <c r="AC39" s="347">
        <v>0</v>
      </c>
      <c r="AD39" s="60">
        <f t="shared" si="10"/>
        <v>0</v>
      </c>
      <c r="AE39" s="18"/>
      <c r="AF39" s="410"/>
      <c r="AG39" s="410"/>
      <c r="AH39" s="410"/>
      <c r="AI39" s="410"/>
    </row>
    <row r="40" spans="1:38" ht="14.25" customHeight="1" thickBot="1">
      <c r="A40" s="424"/>
      <c r="B40" s="76" t="s">
        <v>367</v>
      </c>
      <c r="C40" s="75" t="s">
        <v>61</v>
      </c>
      <c r="D40" s="74">
        <v>381.34</v>
      </c>
      <c r="E40" s="74">
        <v>400</v>
      </c>
      <c r="F40" s="74">
        <v>233.80699999999999</v>
      </c>
      <c r="G40" s="74">
        <v>234</v>
      </c>
      <c r="H40" s="73">
        <f t="shared" si="7"/>
        <v>166.19300000000001</v>
      </c>
      <c r="I40" s="72" t="s">
        <v>329</v>
      </c>
      <c r="J40" s="72">
        <v>673.16499999999996</v>
      </c>
      <c r="K40" s="72">
        <v>300</v>
      </c>
      <c r="L40" s="72">
        <f t="shared" si="8"/>
        <v>233.80699999999999</v>
      </c>
      <c r="M40" s="93">
        <v>234</v>
      </c>
      <c r="N40" s="321">
        <f t="shared" si="3"/>
        <v>0</v>
      </c>
      <c r="O40" s="389">
        <f t="shared" si="9"/>
        <v>66.193000000000012</v>
      </c>
      <c r="P40" s="409">
        <f>K40/E40</f>
        <v>0.75</v>
      </c>
      <c r="Q40" s="335" t="s">
        <v>20</v>
      </c>
      <c r="R40" s="333">
        <v>112.8463</v>
      </c>
      <c r="X40" s="60" t="s">
        <v>92</v>
      </c>
      <c r="Y40" s="347">
        <v>0</v>
      </c>
      <c r="Z40" s="347">
        <v>0</v>
      </c>
      <c r="AA40" s="347">
        <v>0</v>
      </c>
      <c r="AB40" s="347">
        <v>0</v>
      </c>
      <c r="AC40" s="347">
        <v>0</v>
      </c>
      <c r="AD40" s="60">
        <f t="shared" si="10"/>
        <v>0</v>
      </c>
      <c r="AE40" s="410"/>
      <c r="AF40" s="453"/>
      <c r="AG40" s="453"/>
      <c r="AH40" s="453"/>
      <c r="AI40" s="453"/>
      <c r="AJ40" s="453"/>
      <c r="AK40" s="453"/>
      <c r="AL40" s="410"/>
    </row>
    <row r="41" spans="1:38" ht="13.5" thickBot="1">
      <c r="A41" s="425" t="s">
        <v>364</v>
      </c>
      <c r="B41" s="63" t="s">
        <v>363</v>
      </c>
      <c r="C41" s="117" t="s">
        <v>74</v>
      </c>
      <c r="D41" s="95">
        <v>632.29499999999996</v>
      </c>
      <c r="E41" s="95">
        <v>600</v>
      </c>
      <c r="F41" s="95">
        <v>416.14780000000002</v>
      </c>
      <c r="G41" s="95">
        <v>416</v>
      </c>
      <c r="H41" s="94">
        <f t="shared" si="7"/>
        <v>183.85219999999998</v>
      </c>
      <c r="I41" s="93" t="s">
        <v>362</v>
      </c>
      <c r="J41" s="93">
        <v>692.19500000000005</v>
      </c>
      <c r="K41" s="93">
        <v>600</v>
      </c>
      <c r="L41" s="93">
        <f t="shared" si="8"/>
        <v>416.14780000000002</v>
      </c>
      <c r="M41" s="83">
        <v>416</v>
      </c>
      <c r="N41" s="321">
        <f t="shared" si="3"/>
        <v>0</v>
      </c>
      <c r="O41" s="379">
        <f t="shared" si="9"/>
        <v>183.85219999999998</v>
      </c>
      <c r="P41" s="79"/>
      <c r="Q41" s="116"/>
      <c r="R41" s="105"/>
      <c r="X41" s="60" t="s">
        <v>93</v>
      </c>
      <c r="Y41" s="347">
        <v>0</v>
      </c>
      <c r="Z41" s="351">
        <v>1</v>
      </c>
      <c r="AA41" s="347">
        <v>0</v>
      </c>
      <c r="AB41" s="347">
        <v>0</v>
      </c>
      <c r="AC41" s="347">
        <v>0</v>
      </c>
      <c r="AD41" s="60">
        <f t="shared" si="10"/>
        <v>1</v>
      </c>
      <c r="AE41" s="410"/>
      <c r="AF41" s="415"/>
      <c r="AG41" s="343"/>
      <c r="AH41" s="343"/>
      <c r="AI41" s="343"/>
      <c r="AJ41" s="411"/>
      <c r="AK41" s="411"/>
      <c r="AL41" s="411"/>
    </row>
    <row r="42" spans="1:38" ht="14.25" customHeight="1" thickBot="1">
      <c r="A42" s="425"/>
      <c r="B42" s="97" t="s">
        <v>361</v>
      </c>
      <c r="C42" s="96" t="s">
        <v>55</v>
      </c>
      <c r="D42" s="110">
        <v>566.26</v>
      </c>
      <c r="E42" s="110">
        <v>600</v>
      </c>
      <c r="F42" s="110">
        <v>424.66829999999999</v>
      </c>
      <c r="G42" s="110">
        <v>425</v>
      </c>
      <c r="H42" s="109">
        <f t="shared" si="7"/>
        <v>175.33170000000001</v>
      </c>
      <c r="I42" s="108" t="s">
        <v>360</v>
      </c>
      <c r="J42" s="108">
        <v>1033.6600000000001</v>
      </c>
      <c r="K42" s="108">
        <v>600</v>
      </c>
      <c r="L42" s="108">
        <f t="shared" si="8"/>
        <v>424.66829999999999</v>
      </c>
      <c r="M42" s="93">
        <v>425</v>
      </c>
      <c r="N42" s="321">
        <f t="shared" si="3"/>
        <v>0</v>
      </c>
      <c r="O42" s="382">
        <f t="shared" si="9"/>
        <v>175.33170000000001</v>
      </c>
      <c r="P42" s="99"/>
      <c r="Q42" s="116"/>
      <c r="R42" s="105"/>
      <c r="X42" s="60" t="s">
        <v>94</v>
      </c>
      <c r="Y42" s="347">
        <v>0</v>
      </c>
      <c r="Z42" s="351">
        <v>1</v>
      </c>
      <c r="AA42" s="347">
        <v>0</v>
      </c>
      <c r="AB42" s="347">
        <v>0</v>
      </c>
      <c r="AC42" s="347">
        <v>0</v>
      </c>
      <c r="AD42" s="60">
        <f t="shared" si="10"/>
        <v>1</v>
      </c>
      <c r="AE42" s="410"/>
      <c r="AF42" s="410"/>
      <c r="AG42" s="347"/>
      <c r="AH42" s="347"/>
      <c r="AI42" s="347"/>
      <c r="AJ42" s="347"/>
      <c r="AK42" s="347"/>
      <c r="AL42" s="410"/>
    </row>
    <row r="43" spans="1:38" ht="14.25" customHeight="1" thickBot="1">
      <c r="A43" s="425"/>
      <c r="B43" s="97" t="s">
        <v>359</v>
      </c>
      <c r="C43" s="96" t="s">
        <v>62</v>
      </c>
      <c r="D43" s="95">
        <v>174.54</v>
      </c>
      <c r="E43" s="95">
        <v>250</v>
      </c>
      <c r="F43" s="95">
        <v>80.336669999999998</v>
      </c>
      <c r="G43" s="95">
        <v>80</v>
      </c>
      <c r="H43" s="94">
        <f t="shared" si="7"/>
        <v>169.66333</v>
      </c>
      <c r="I43" s="93" t="s">
        <v>358</v>
      </c>
      <c r="J43" s="93">
        <v>811.21</v>
      </c>
      <c r="K43" s="93">
        <v>150</v>
      </c>
      <c r="L43" s="108">
        <f t="shared" si="8"/>
        <v>80.336669999999998</v>
      </c>
      <c r="M43" s="72">
        <v>80</v>
      </c>
      <c r="N43" s="321">
        <f t="shared" si="3"/>
        <v>0</v>
      </c>
      <c r="O43" s="383">
        <f t="shared" si="9"/>
        <v>69.663330000000002</v>
      </c>
      <c r="P43" s="68"/>
      <c r="Q43" s="12"/>
      <c r="R43" s="88"/>
      <c r="X43" s="341" t="s">
        <v>493</v>
      </c>
      <c r="Y43" s="349">
        <v>0</v>
      </c>
      <c r="Z43" s="349">
        <v>0</v>
      </c>
      <c r="AA43" s="349">
        <v>0</v>
      </c>
      <c r="AB43" s="349">
        <v>0</v>
      </c>
      <c r="AC43" s="349">
        <v>0</v>
      </c>
      <c r="AD43" s="341">
        <f t="shared" si="10"/>
        <v>0</v>
      </c>
      <c r="AE43" s="410"/>
      <c r="AF43" s="410"/>
      <c r="AG43" s="347"/>
      <c r="AH43" s="347"/>
      <c r="AI43" s="347"/>
      <c r="AJ43" s="347"/>
      <c r="AK43" s="347"/>
      <c r="AL43" s="410"/>
    </row>
    <row r="44" spans="1:38" ht="13.5" thickBot="1">
      <c r="A44" s="407" t="s">
        <v>356</v>
      </c>
      <c r="B44" s="87" t="s">
        <v>357</v>
      </c>
      <c r="C44" s="86" t="s">
        <v>356</v>
      </c>
      <c r="D44" s="85">
        <v>517.28</v>
      </c>
      <c r="E44" s="85">
        <v>200</v>
      </c>
      <c r="F44" s="85">
        <v>67.241829999999993</v>
      </c>
      <c r="G44" s="85">
        <v>67</v>
      </c>
      <c r="H44" s="84">
        <f t="shared" si="7"/>
        <v>132.75817000000001</v>
      </c>
      <c r="I44" s="83" t="s">
        <v>355</v>
      </c>
      <c r="J44" s="83">
        <v>607.995</v>
      </c>
      <c r="K44" s="83">
        <v>150</v>
      </c>
      <c r="L44" s="83">
        <f t="shared" si="8"/>
        <v>67.241829999999993</v>
      </c>
      <c r="M44" s="93">
        <v>67</v>
      </c>
      <c r="N44" s="321">
        <f t="shared" si="3"/>
        <v>0</v>
      </c>
      <c r="O44" s="380">
        <f t="shared" si="9"/>
        <v>82.758170000000007</v>
      </c>
      <c r="P44" s="114"/>
      <c r="Q44" s="113"/>
      <c r="R44" s="403"/>
      <c r="T44" s="453"/>
      <c r="U44" s="453"/>
      <c r="V44" s="453"/>
      <c r="W44" s="410"/>
      <c r="X44" s="354" t="s">
        <v>486</v>
      </c>
      <c r="Y44" s="352">
        <f t="shared" ref="Y44:AD44" si="11">SUM(Y32:Y43)</f>
        <v>2</v>
      </c>
      <c r="Z44" s="352">
        <f t="shared" si="11"/>
        <v>3</v>
      </c>
      <c r="AA44" s="352">
        <f t="shared" si="11"/>
        <v>0</v>
      </c>
      <c r="AB44" s="352">
        <f t="shared" si="11"/>
        <v>0</v>
      </c>
      <c r="AC44" s="352">
        <f t="shared" si="11"/>
        <v>0</v>
      </c>
      <c r="AD44" s="357">
        <f t="shared" si="11"/>
        <v>5</v>
      </c>
      <c r="AE44" s="343"/>
      <c r="AF44" s="410"/>
      <c r="AG44" s="351"/>
      <c r="AH44" s="347"/>
      <c r="AI44" s="347"/>
      <c r="AJ44" s="347"/>
      <c r="AK44" s="347"/>
      <c r="AL44" s="410"/>
    </row>
    <row r="45" spans="1:38" ht="13.5" thickBot="1">
      <c r="A45" s="423" t="s">
        <v>350</v>
      </c>
      <c r="B45" s="87" t="s">
        <v>354</v>
      </c>
      <c r="C45" s="86" t="s">
        <v>343</v>
      </c>
      <c r="D45" s="85">
        <v>592.98500000000001</v>
      </c>
      <c r="E45" s="85">
        <v>300</v>
      </c>
      <c r="F45" s="85">
        <v>175.91919999999999</v>
      </c>
      <c r="G45" s="85">
        <v>176</v>
      </c>
      <c r="H45" s="84">
        <f t="shared" si="7"/>
        <v>124.08080000000001</v>
      </c>
      <c r="I45" s="83" t="s">
        <v>353</v>
      </c>
      <c r="J45" s="83">
        <v>1051.23</v>
      </c>
      <c r="K45" s="83">
        <v>300</v>
      </c>
      <c r="L45" s="83">
        <f t="shared" si="8"/>
        <v>175.91919999999999</v>
      </c>
      <c r="M45" s="83">
        <v>176</v>
      </c>
      <c r="N45" s="321">
        <f t="shared" si="3"/>
        <v>0</v>
      </c>
      <c r="O45" s="384">
        <f t="shared" si="9"/>
        <v>124.08080000000001</v>
      </c>
      <c r="P45" s="79"/>
      <c r="Q45" s="78"/>
      <c r="R45" s="77"/>
      <c r="T45" s="410"/>
      <c r="U45" s="410"/>
      <c r="V45" s="410"/>
      <c r="W45" s="410"/>
      <c r="X45" s="354" t="s">
        <v>500</v>
      </c>
      <c r="Y45" s="355">
        <f>PRODUCT(Y44*AH30)</f>
        <v>30</v>
      </c>
      <c r="Z45" s="355">
        <f>PRODUCT(Z44*AH31)</f>
        <v>49.106700000000004</v>
      </c>
      <c r="AA45" s="355">
        <f>PRODUCT(AA44*AH32)</f>
        <v>0</v>
      </c>
      <c r="AB45" s="355">
        <f>PRODUCT(AB44*AH33)</f>
        <v>0</v>
      </c>
      <c r="AC45" s="355">
        <f>PRODUCT(AC44*AH34)</f>
        <v>0</v>
      </c>
      <c r="AD45" s="354">
        <f>SUM(Y45:AC45)</f>
        <v>79.106700000000004</v>
      </c>
      <c r="AE45" s="410"/>
      <c r="AF45" s="410"/>
      <c r="AG45" s="347"/>
      <c r="AH45" s="351"/>
      <c r="AI45" s="347"/>
      <c r="AJ45" s="347"/>
      <c r="AK45" s="347"/>
      <c r="AL45" s="410"/>
    </row>
    <row r="46" spans="1:38" ht="14.25" customHeight="1" thickBot="1">
      <c r="A46" s="425"/>
      <c r="B46" s="97" t="s">
        <v>351</v>
      </c>
      <c r="C46" s="96" t="s">
        <v>350</v>
      </c>
      <c r="D46" s="110">
        <v>374.84</v>
      </c>
      <c r="E46" s="110">
        <v>200</v>
      </c>
      <c r="F46" s="110">
        <v>115.1143</v>
      </c>
      <c r="G46" s="110">
        <v>115</v>
      </c>
      <c r="H46" s="109">
        <f t="shared" si="7"/>
        <v>84.8857</v>
      </c>
      <c r="I46" s="108" t="s">
        <v>349</v>
      </c>
      <c r="J46" s="108">
        <v>838.745</v>
      </c>
      <c r="K46" s="108">
        <v>150</v>
      </c>
      <c r="L46" s="108">
        <f t="shared" si="8"/>
        <v>115.1143</v>
      </c>
      <c r="M46" s="93">
        <v>115</v>
      </c>
      <c r="N46" s="321">
        <f t="shared" si="3"/>
        <v>0</v>
      </c>
      <c r="O46" s="382">
        <f t="shared" si="9"/>
        <v>34.8857</v>
      </c>
      <c r="P46" s="99"/>
      <c r="Q46" s="104"/>
      <c r="R46" s="103"/>
      <c r="T46" s="411"/>
      <c r="U46" s="411"/>
      <c r="V46" s="411"/>
      <c r="W46" s="410"/>
      <c r="X46" s="354" t="s">
        <v>503</v>
      </c>
      <c r="Y46" s="355">
        <f>Y44*AG30</f>
        <v>200</v>
      </c>
      <c r="Z46" s="355">
        <f>Z44*AG31</f>
        <v>450</v>
      </c>
      <c r="AA46" s="355">
        <f>AA44*AG32</f>
        <v>0</v>
      </c>
      <c r="AB46" s="355">
        <f>AB44*AG33</f>
        <v>0</v>
      </c>
      <c r="AC46" s="355">
        <f>AC44*AG34</f>
        <v>0</v>
      </c>
      <c r="AD46" s="354">
        <f>SUM(Y46:AC46)</f>
        <v>650</v>
      </c>
      <c r="AE46" s="411"/>
      <c r="AF46" s="410"/>
      <c r="AG46" s="351"/>
      <c r="AH46" s="347"/>
      <c r="AI46" s="347"/>
      <c r="AJ46" s="347"/>
      <c r="AK46" s="347"/>
      <c r="AL46" s="410"/>
    </row>
    <row r="47" spans="1:38" ht="14.25" customHeight="1" thickBot="1">
      <c r="A47" s="425"/>
      <c r="B47" s="97" t="s">
        <v>348</v>
      </c>
      <c r="C47" s="96" t="s">
        <v>336</v>
      </c>
      <c r="D47" s="110">
        <v>675.17499999999995</v>
      </c>
      <c r="E47" s="110">
        <v>150</v>
      </c>
      <c r="F47" s="110">
        <v>87.5685</v>
      </c>
      <c r="G47" s="110">
        <v>88</v>
      </c>
      <c r="H47" s="109">
        <f t="shared" si="7"/>
        <v>62.4315</v>
      </c>
      <c r="I47" s="108" t="s">
        <v>347</v>
      </c>
      <c r="J47" s="108">
        <v>792.93499999999995</v>
      </c>
      <c r="K47" s="108">
        <v>150</v>
      </c>
      <c r="L47" s="108">
        <f t="shared" si="8"/>
        <v>87.5685</v>
      </c>
      <c r="M47" s="93">
        <v>88</v>
      </c>
      <c r="N47" s="321">
        <f t="shared" si="3"/>
        <v>0</v>
      </c>
      <c r="O47" s="383">
        <f t="shared" si="9"/>
        <v>62.4315</v>
      </c>
      <c r="P47" s="99"/>
      <c r="Q47" s="104"/>
      <c r="R47" s="103"/>
      <c r="T47" s="410"/>
      <c r="U47" s="410"/>
      <c r="V47" s="410"/>
      <c r="W47" s="410"/>
      <c r="X47" s="410"/>
      <c r="Y47" s="410"/>
      <c r="Z47" s="410"/>
      <c r="AA47" s="410"/>
      <c r="AB47" s="410"/>
      <c r="AC47" s="410"/>
      <c r="AD47" s="410"/>
      <c r="AE47" s="410"/>
      <c r="AF47" s="410"/>
      <c r="AG47" s="347"/>
      <c r="AH47" s="347"/>
      <c r="AI47" s="347"/>
      <c r="AJ47" s="347"/>
      <c r="AK47" s="347"/>
      <c r="AL47" s="410"/>
    </row>
    <row r="48" spans="1:38" ht="14.25" customHeight="1" thickBot="1">
      <c r="A48" s="425"/>
      <c r="B48" s="97" t="s">
        <v>340</v>
      </c>
      <c r="C48" s="96" t="s">
        <v>339</v>
      </c>
      <c r="D48" s="95">
        <v>768.38499999999999</v>
      </c>
      <c r="E48" s="95">
        <v>150</v>
      </c>
      <c r="F48" s="95">
        <v>46.164000000000001</v>
      </c>
      <c r="G48" s="95">
        <v>46</v>
      </c>
      <c r="H48" s="94">
        <f t="shared" si="7"/>
        <v>103.836</v>
      </c>
      <c r="I48" s="93" t="s">
        <v>346</v>
      </c>
      <c r="J48" s="93">
        <v>934.80499999999995</v>
      </c>
      <c r="K48" s="93">
        <v>150</v>
      </c>
      <c r="L48" s="93">
        <f t="shared" si="8"/>
        <v>46.164000000000001</v>
      </c>
      <c r="M48" s="72">
        <v>46</v>
      </c>
      <c r="N48" s="321">
        <f t="shared" si="3"/>
        <v>0</v>
      </c>
      <c r="O48" s="379">
        <f t="shared" si="9"/>
        <v>103.836</v>
      </c>
      <c r="P48" s="68"/>
      <c r="Q48" s="12"/>
      <c r="R48" s="88"/>
      <c r="T48" s="410"/>
      <c r="U48" s="410"/>
      <c r="V48" s="410"/>
      <c r="W48" s="410"/>
      <c r="X48" s="410"/>
      <c r="Y48" s="410"/>
      <c r="Z48" s="410"/>
      <c r="AA48" s="410"/>
      <c r="AB48" s="410"/>
      <c r="AC48" s="410"/>
      <c r="AD48" s="410"/>
      <c r="AE48" s="410"/>
      <c r="AF48" s="410"/>
      <c r="AG48" s="348"/>
      <c r="AH48" s="348"/>
      <c r="AI48" s="348"/>
      <c r="AJ48" s="347"/>
      <c r="AK48" s="347"/>
      <c r="AL48" s="410"/>
    </row>
    <row r="49" spans="1:38" ht="13.5" thickBot="1">
      <c r="A49" s="423" t="s">
        <v>345</v>
      </c>
      <c r="B49" s="87" t="s">
        <v>344</v>
      </c>
      <c r="C49" s="86" t="s">
        <v>343</v>
      </c>
      <c r="D49" s="85">
        <v>592.98500000000001</v>
      </c>
      <c r="E49" s="85">
        <v>300</v>
      </c>
      <c r="F49" s="85">
        <v>175.91919999999999</v>
      </c>
      <c r="G49" s="85">
        <v>176</v>
      </c>
      <c r="H49" s="84">
        <f t="shared" si="7"/>
        <v>124.08080000000001</v>
      </c>
      <c r="I49" s="83" t="s">
        <v>342</v>
      </c>
      <c r="J49" s="83">
        <v>992.44500000000005</v>
      </c>
      <c r="K49" s="83">
        <v>300</v>
      </c>
      <c r="L49" s="83">
        <f t="shared" si="8"/>
        <v>175.91919999999999</v>
      </c>
      <c r="M49" s="93">
        <v>176</v>
      </c>
      <c r="N49" s="321">
        <f t="shared" si="3"/>
        <v>0</v>
      </c>
      <c r="O49" s="384">
        <f t="shared" si="9"/>
        <v>124.08080000000001</v>
      </c>
      <c r="P49" s="79"/>
      <c r="Q49" s="78"/>
      <c r="R49" s="77"/>
      <c r="T49" s="410"/>
      <c r="U49" s="410"/>
      <c r="V49" s="410"/>
      <c r="W49" s="410"/>
      <c r="X49" s="453"/>
      <c r="Y49" s="453"/>
      <c r="Z49" s="453"/>
      <c r="AA49" s="453"/>
      <c r="AB49" s="453"/>
      <c r="AC49" s="453"/>
      <c r="AD49" s="410"/>
      <c r="AE49" s="410"/>
      <c r="AF49" s="410"/>
      <c r="AG49" s="348"/>
      <c r="AH49" s="348"/>
      <c r="AI49" s="347"/>
      <c r="AJ49" s="347"/>
      <c r="AK49" s="347"/>
      <c r="AL49" s="410"/>
    </row>
    <row r="50" spans="1:38" ht="14.25" customHeight="1" thickBot="1">
      <c r="A50" s="425"/>
      <c r="B50" s="97" t="s">
        <v>340</v>
      </c>
      <c r="C50" s="96" t="s">
        <v>339</v>
      </c>
      <c r="D50" s="95">
        <v>768.38499999999999</v>
      </c>
      <c r="E50" s="95">
        <v>150</v>
      </c>
      <c r="F50" s="95">
        <v>46.164000000000001</v>
      </c>
      <c r="G50" s="95">
        <v>46</v>
      </c>
      <c r="H50" s="94">
        <f t="shared" si="7"/>
        <v>103.836</v>
      </c>
      <c r="I50" s="93" t="s">
        <v>338</v>
      </c>
      <c r="J50" s="93">
        <v>817.04499999999996</v>
      </c>
      <c r="K50" s="93">
        <v>150</v>
      </c>
      <c r="L50" s="93">
        <f t="shared" si="8"/>
        <v>46.164000000000001</v>
      </c>
      <c r="M50" s="93">
        <v>46</v>
      </c>
      <c r="N50" s="321">
        <f t="shared" si="3"/>
        <v>0</v>
      </c>
      <c r="O50" s="379">
        <f t="shared" si="9"/>
        <v>103.836</v>
      </c>
      <c r="P50" s="99"/>
      <c r="Q50" s="104"/>
      <c r="R50" s="103"/>
      <c r="T50" s="18"/>
      <c r="U50" s="18"/>
      <c r="V50" s="410"/>
      <c r="W50" s="410"/>
      <c r="X50" s="415"/>
      <c r="Y50" s="343"/>
      <c r="Z50" s="343"/>
      <c r="AA50" s="343"/>
      <c r="AB50" s="411"/>
      <c r="AC50" s="411"/>
      <c r="AD50" s="411"/>
      <c r="AE50" s="18"/>
      <c r="AF50" s="410"/>
      <c r="AG50" s="347"/>
      <c r="AH50" s="347"/>
      <c r="AI50" s="347"/>
      <c r="AJ50" s="347"/>
      <c r="AK50" s="347"/>
      <c r="AL50" s="410"/>
    </row>
    <row r="51" spans="1:38" ht="13.5" thickBot="1">
      <c r="A51" s="423" t="s">
        <v>341</v>
      </c>
      <c r="B51" s="87" t="s">
        <v>340</v>
      </c>
      <c r="C51" s="86" t="s">
        <v>339</v>
      </c>
      <c r="D51" s="85">
        <v>768.38499999999999</v>
      </c>
      <c r="E51" s="85">
        <v>150</v>
      </c>
      <c r="F51" s="85">
        <v>46.164000000000001</v>
      </c>
      <c r="G51" s="85">
        <v>46</v>
      </c>
      <c r="H51" s="84">
        <f t="shared" si="7"/>
        <v>103.836</v>
      </c>
      <c r="I51" s="83" t="s">
        <v>338</v>
      </c>
      <c r="J51" s="83">
        <v>817.04499999999996</v>
      </c>
      <c r="K51" s="83">
        <v>150</v>
      </c>
      <c r="L51" s="83">
        <f t="shared" si="8"/>
        <v>46.164000000000001</v>
      </c>
      <c r="M51" s="83">
        <v>46</v>
      </c>
      <c r="N51" s="321">
        <f t="shared" si="3"/>
        <v>0</v>
      </c>
      <c r="O51" s="380">
        <f t="shared" si="9"/>
        <v>103.836</v>
      </c>
      <c r="P51" s="99"/>
      <c r="Q51" s="60"/>
      <c r="R51" s="98"/>
      <c r="T51" s="18"/>
      <c r="U51" s="18"/>
      <c r="V51" s="410"/>
      <c r="W51" s="410"/>
      <c r="X51" s="410"/>
      <c r="Y51" s="347"/>
      <c r="Z51" s="347"/>
      <c r="AA51" s="347"/>
      <c r="AB51" s="347"/>
      <c r="AC51" s="347"/>
      <c r="AD51" s="410"/>
      <c r="AE51" s="18"/>
      <c r="AF51" s="410"/>
      <c r="AG51" s="347"/>
      <c r="AH51" s="351"/>
      <c r="AI51" s="347"/>
      <c r="AJ51" s="347"/>
      <c r="AK51" s="347"/>
      <c r="AL51" s="410"/>
    </row>
    <row r="52" spans="1:38" ht="14.25" customHeight="1" thickBot="1">
      <c r="A52" s="425"/>
      <c r="B52" s="97" t="s">
        <v>30</v>
      </c>
      <c r="C52" s="96" t="s">
        <v>327</v>
      </c>
      <c r="D52" s="95">
        <v>317.27</v>
      </c>
      <c r="E52" s="95">
        <v>200</v>
      </c>
      <c r="F52" s="95">
        <v>136.87530000000001</v>
      </c>
      <c r="G52" s="95">
        <v>137</v>
      </c>
      <c r="H52" s="94">
        <f t="shared" si="7"/>
        <v>63.12469999999999</v>
      </c>
      <c r="I52" s="93" t="s">
        <v>326</v>
      </c>
      <c r="J52" s="93">
        <v>518.48</v>
      </c>
      <c r="K52" s="93">
        <v>200</v>
      </c>
      <c r="L52" s="93">
        <f t="shared" si="8"/>
        <v>136.87530000000001</v>
      </c>
      <c r="M52" s="72">
        <v>137</v>
      </c>
      <c r="N52" s="321">
        <f t="shared" si="3"/>
        <v>0</v>
      </c>
      <c r="O52" s="383">
        <f t="shared" si="9"/>
        <v>63.12469999999999</v>
      </c>
      <c r="P52" s="99"/>
      <c r="Q52" s="60"/>
      <c r="R52" s="88"/>
      <c r="T52" s="410"/>
      <c r="U52" s="410"/>
      <c r="V52" s="410"/>
      <c r="W52" s="410"/>
      <c r="X52" s="410"/>
      <c r="Y52" s="347"/>
      <c r="Z52" s="347"/>
      <c r="AA52" s="347"/>
      <c r="AB52" s="347"/>
      <c r="AC52" s="347"/>
      <c r="AD52" s="410"/>
      <c r="AF52" s="410"/>
      <c r="AG52" s="347"/>
      <c r="AH52" s="351"/>
      <c r="AI52" s="347"/>
      <c r="AJ52" s="347"/>
      <c r="AK52" s="347"/>
      <c r="AL52" s="410"/>
    </row>
    <row r="53" spans="1:38" ht="13.5" thickBot="1">
      <c r="A53" s="423" t="s">
        <v>337</v>
      </c>
      <c r="B53" s="87" t="s">
        <v>28</v>
      </c>
      <c r="C53" s="86" t="s">
        <v>336</v>
      </c>
      <c r="D53" s="85">
        <v>675.17499999999995</v>
      </c>
      <c r="E53" s="85">
        <v>150</v>
      </c>
      <c r="F53" s="85">
        <v>87.5685</v>
      </c>
      <c r="G53" s="85">
        <v>87</v>
      </c>
      <c r="H53" s="84">
        <f t="shared" si="7"/>
        <v>62.4315</v>
      </c>
      <c r="I53" s="83" t="s">
        <v>335</v>
      </c>
      <c r="J53" s="83">
        <v>792.93499999999995</v>
      </c>
      <c r="K53" s="83">
        <v>150</v>
      </c>
      <c r="L53" s="83">
        <f t="shared" si="8"/>
        <v>87.5685</v>
      </c>
      <c r="M53" s="93">
        <v>87</v>
      </c>
      <c r="N53" s="321">
        <f t="shared" si="3"/>
        <v>0</v>
      </c>
      <c r="O53" s="380">
        <f t="shared" si="9"/>
        <v>62.4315</v>
      </c>
      <c r="P53" s="99"/>
      <c r="Q53" s="12"/>
      <c r="R53" s="98"/>
      <c r="T53" s="410"/>
      <c r="U53" s="410"/>
      <c r="V53" s="410"/>
      <c r="W53" s="410"/>
      <c r="X53" s="410"/>
      <c r="Y53" s="348"/>
      <c r="Z53" s="347"/>
      <c r="AA53" s="347"/>
      <c r="AB53" s="347"/>
      <c r="AC53" s="347"/>
      <c r="AD53" s="410"/>
      <c r="AF53" s="410"/>
      <c r="AG53" s="347"/>
      <c r="AH53" s="347"/>
      <c r="AI53" s="347"/>
      <c r="AJ53" s="347"/>
      <c r="AK53" s="347"/>
      <c r="AL53" s="410"/>
    </row>
    <row r="54" spans="1:38" ht="13.5" thickBot="1">
      <c r="A54" s="425"/>
      <c r="B54" s="97" t="s">
        <v>334</v>
      </c>
      <c r="C54" s="96" t="s">
        <v>333</v>
      </c>
      <c r="D54" s="95">
        <v>300.33499999999998</v>
      </c>
      <c r="E54" s="95">
        <v>200</v>
      </c>
      <c r="F54" s="95">
        <v>33.29833</v>
      </c>
      <c r="G54" s="95">
        <v>33</v>
      </c>
      <c r="H54" s="94">
        <f t="shared" si="7"/>
        <v>166.70167000000001</v>
      </c>
      <c r="I54" s="93" t="s">
        <v>332</v>
      </c>
      <c r="J54" s="93">
        <v>524.75</v>
      </c>
      <c r="K54" s="93">
        <v>200</v>
      </c>
      <c r="L54" s="93">
        <f t="shared" si="8"/>
        <v>33.29833</v>
      </c>
      <c r="M54" s="93">
        <v>33</v>
      </c>
      <c r="N54" s="321">
        <f t="shared" si="3"/>
        <v>0</v>
      </c>
      <c r="O54" s="379">
        <f t="shared" si="9"/>
        <v>166.70167000000001</v>
      </c>
      <c r="P54" s="68"/>
      <c r="Q54" s="12"/>
      <c r="R54" s="88"/>
      <c r="T54" s="462"/>
      <c r="U54" s="462"/>
      <c r="V54" s="462"/>
      <c r="W54" s="410"/>
      <c r="X54" s="410"/>
      <c r="Y54" s="347"/>
      <c r="Z54" s="348"/>
      <c r="AA54" s="347"/>
      <c r="AB54" s="347"/>
      <c r="AC54" s="347"/>
      <c r="AD54" s="410"/>
      <c r="AF54" s="411"/>
      <c r="AG54" s="347"/>
      <c r="AH54" s="347"/>
      <c r="AI54" s="347"/>
      <c r="AJ54" s="347"/>
      <c r="AK54" s="347"/>
      <c r="AL54" s="401"/>
    </row>
    <row r="55" spans="1:38" ht="13.5" thickBot="1">
      <c r="A55" s="423" t="s">
        <v>331</v>
      </c>
      <c r="B55" s="87" t="s">
        <v>330</v>
      </c>
      <c r="C55" s="86" t="s">
        <v>61</v>
      </c>
      <c r="D55" s="85">
        <v>381.34</v>
      </c>
      <c r="E55" s="85">
        <v>400</v>
      </c>
      <c r="F55" s="85">
        <v>233.80699999999999</v>
      </c>
      <c r="G55" s="85">
        <v>234</v>
      </c>
      <c r="H55" s="84">
        <f t="shared" si="7"/>
        <v>166.19300000000001</v>
      </c>
      <c r="I55" s="83" t="s">
        <v>329</v>
      </c>
      <c r="J55" s="83">
        <v>673.16499999999996</v>
      </c>
      <c r="K55" s="83">
        <v>300</v>
      </c>
      <c r="L55" s="83">
        <f t="shared" si="8"/>
        <v>233.80699999999999</v>
      </c>
      <c r="M55" s="83">
        <v>234</v>
      </c>
      <c r="N55" s="321">
        <f t="shared" si="3"/>
        <v>0</v>
      </c>
      <c r="O55" s="384">
        <f t="shared" si="9"/>
        <v>66.193000000000012</v>
      </c>
      <c r="P55" s="79"/>
      <c r="Q55" s="78"/>
      <c r="R55" s="77"/>
      <c r="T55" s="410"/>
      <c r="U55" s="410"/>
      <c r="V55" s="410"/>
      <c r="W55" s="410"/>
      <c r="X55" s="410"/>
      <c r="Y55" s="351"/>
      <c r="Z55" s="347"/>
      <c r="AA55" s="347"/>
      <c r="AB55" s="347"/>
      <c r="AC55" s="347"/>
      <c r="AD55" s="410"/>
      <c r="AF55" s="411"/>
      <c r="AG55" s="410"/>
      <c r="AH55" s="410"/>
      <c r="AI55" s="410"/>
      <c r="AJ55" s="410"/>
      <c r="AK55" s="410"/>
      <c r="AL55" s="411"/>
    </row>
    <row r="56" spans="1:38" ht="14.25" customHeight="1" thickBot="1">
      <c r="A56" s="424"/>
      <c r="B56" s="76" t="s">
        <v>30</v>
      </c>
      <c r="C56" s="75" t="s">
        <v>327</v>
      </c>
      <c r="D56" s="74">
        <v>317.27</v>
      </c>
      <c r="E56" s="74">
        <v>200</v>
      </c>
      <c r="F56" s="74">
        <v>136.87530000000001</v>
      </c>
      <c r="G56" s="74">
        <v>137</v>
      </c>
      <c r="H56" s="73">
        <f t="shared" si="7"/>
        <v>63.12469999999999</v>
      </c>
      <c r="I56" s="72" t="s">
        <v>326</v>
      </c>
      <c r="J56" s="72">
        <v>518.48</v>
      </c>
      <c r="K56" s="72">
        <v>200</v>
      </c>
      <c r="L56" s="155">
        <f t="shared" si="8"/>
        <v>136.87530000000001</v>
      </c>
      <c r="M56" s="72">
        <v>137</v>
      </c>
      <c r="N56" s="321">
        <f t="shared" si="3"/>
        <v>0</v>
      </c>
      <c r="O56" s="390">
        <f t="shared" si="9"/>
        <v>63.12469999999999</v>
      </c>
      <c r="P56" s="68"/>
      <c r="Q56" s="67"/>
      <c r="R56" s="66"/>
      <c r="T56" s="410"/>
      <c r="U56" s="410"/>
      <c r="V56" s="410"/>
      <c r="W56" s="410"/>
      <c r="X56" s="410"/>
      <c r="Y56" s="347"/>
      <c r="Z56" s="347"/>
      <c r="AA56" s="347"/>
      <c r="AB56" s="347"/>
      <c r="AC56" s="347"/>
      <c r="AD56" s="410"/>
      <c r="AF56" s="411"/>
      <c r="AG56" s="410"/>
      <c r="AH56" s="410"/>
      <c r="AI56" s="410"/>
      <c r="AJ56" s="410"/>
      <c r="AK56" s="410"/>
      <c r="AL56" s="411"/>
    </row>
    <row r="57" spans="1:38">
      <c r="A57" s="402"/>
      <c r="B57" s="64"/>
      <c r="C57" s="402"/>
      <c r="D57" s="402"/>
      <c r="E57" s="402">
        <f>SUM(E3:E56)</f>
        <v>21100</v>
      </c>
      <c r="F57" s="64"/>
      <c r="G57" s="64"/>
      <c r="H57" s="402"/>
      <c r="I57" s="402"/>
      <c r="J57" s="402"/>
      <c r="K57" s="402"/>
      <c r="L57" s="402"/>
      <c r="M57" s="402"/>
      <c r="N57" s="402"/>
      <c r="O57" s="402"/>
      <c r="P57" s="12"/>
      <c r="R57" s="402"/>
      <c r="T57" s="410"/>
      <c r="U57" s="410"/>
      <c r="V57" s="410"/>
      <c r="W57" s="410"/>
      <c r="X57" s="410"/>
      <c r="Y57" s="348"/>
      <c r="Z57" s="348"/>
      <c r="AA57" s="348"/>
      <c r="AB57" s="347"/>
      <c r="AC57" s="347"/>
      <c r="AD57" s="410"/>
    </row>
    <row r="58" spans="1:38">
      <c r="A58" s="402"/>
      <c r="B58" s="64"/>
      <c r="C58" s="402"/>
      <c r="D58" s="402"/>
      <c r="E58" s="402"/>
      <c r="F58" s="64"/>
      <c r="G58" s="64"/>
      <c r="H58" s="402"/>
      <c r="I58" s="402"/>
      <c r="J58" s="402"/>
      <c r="K58" s="402"/>
      <c r="L58" s="402"/>
      <c r="M58" s="402"/>
      <c r="N58" s="402"/>
      <c r="O58" s="402"/>
      <c r="P58" s="12"/>
      <c r="R58" s="402"/>
      <c r="T58" s="410"/>
      <c r="U58" s="410"/>
      <c r="V58" s="410"/>
      <c r="W58" s="410"/>
      <c r="X58" s="410"/>
      <c r="Y58" s="348"/>
      <c r="Z58" s="348"/>
      <c r="AA58" s="347"/>
      <c r="AB58" s="347"/>
      <c r="AC58" s="347"/>
      <c r="AD58" s="410"/>
    </row>
    <row r="59" spans="1:38">
      <c r="A59" s="402"/>
      <c r="B59" s="64"/>
      <c r="C59" s="402"/>
      <c r="D59" s="402"/>
      <c r="E59" s="402"/>
      <c r="F59" s="64"/>
      <c r="G59" s="64"/>
      <c r="H59" s="402"/>
      <c r="I59" s="402"/>
      <c r="J59" s="402"/>
      <c r="K59" s="402"/>
      <c r="L59" s="402"/>
      <c r="M59" s="402"/>
      <c r="N59" s="402"/>
      <c r="O59" s="402"/>
      <c r="P59" s="12"/>
      <c r="R59" s="402"/>
      <c r="T59" s="410"/>
      <c r="U59" s="410"/>
      <c r="V59" s="410"/>
      <c r="W59" s="410"/>
      <c r="X59" s="410"/>
      <c r="Y59" s="347"/>
      <c r="Z59" s="347"/>
      <c r="AA59" s="347"/>
      <c r="AB59" s="347"/>
      <c r="AC59" s="347"/>
      <c r="AD59" s="410"/>
    </row>
    <row r="60" spans="1:38">
      <c r="A60" s="402"/>
      <c r="B60" s="64"/>
      <c r="C60" s="402"/>
      <c r="D60" s="402"/>
      <c r="E60" s="402"/>
      <c r="F60" s="64"/>
      <c r="G60" s="64"/>
      <c r="H60" s="402"/>
      <c r="I60" s="402"/>
      <c r="J60" s="402"/>
      <c r="K60" s="402"/>
      <c r="L60" s="402"/>
      <c r="M60" s="402"/>
      <c r="N60" s="402"/>
      <c r="O60" s="402"/>
      <c r="P60" s="12"/>
      <c r="R60" s="402"/>
      <c r="T60" s="410"/>
      <c r="U60" s="410"/>
      <c r="V60" s="410"/>
      <c r="W60" s="410"/>
      <c r="X60" s="410"/>
      <c r="Y60" s="347"/>
      <c r="Z60" s="348"/>
      <c r="AA60" s="347"/>
      <c r="AB60" s="347"/>
      <c r="AC60" s="347"/>
      <c r="AD60" s="410"/>
    </row>
    <row r="61" spans="1:38">
      <c r="A61" s="402"/>
      <c r="B61" s="64"/>
      <c r="C61" s="402"/>
      <c r="D61" s="402"/>
      <c r="E61" s="402"/>
      <c r="F61" s="64"/>
      <c r="G61" s="64"/>
      <c r="H61" s="402"/>
      <c r="I61" s="402"/>
      <c r="J61" s="402"/>
      <c r="K61" s="402"/>
      <c r="L61" s="402"/>
      <c r="M61" s="402"/>
      <c r="N61" s="402"/>
      <c r="O61" s="402"/>
      <c r="P61" s="12"/>
      <c r="R61" s="402"/>
      <c r="T61" s="410"/>
      <c r="U61" s="410"/>
      <c r="V61" s="410"/>
      <c r="W61" s="410"/>
      <c r="X61" s="410"/>
      <c r="Y61" s="347"/>
      <c r="Z61" s="348"/>
      <c r="AA61" s="347"/>
      <c r="AB61" s="347"/>
      <c r="AC61" s="347"/>
      <c r="AD61" s="410"/>
    </row>
    <row r="62" spans="1:38">
      <c r="A62" s="402"/>
      <c r="B62" s="65"/>
      <c r="C62" s="402"/>
      <c r="D62" s="402"/>
      <c r="E62" s="402"/>
      <c r="F62" s="64"/>
      <c r="G62" s="64"/>
      <c r="H62" s="402"/>
      <c r="I62" s="402"/>
      <c r="J62" s="402"/>
      <c r="K62" s="402"/>
      <c r="L62" s="402"/>
      <c r="M62" s="402"/>
      <c r="N62" s="402"/>
      <c r="O62" s="402"/>
      <c r="P62" s="12"/>
      <c r="R62" s="402"/>
      <c r="T62" s="410"/>
      <c r="U62" s="410"/>
      <c r="V62" s="410"/>
      <c r="W62" s="410"/>
      <c r="X62" s="410"/>
      <c r="Y62" s="347"/>
      <c r="Z62" s="347"/>
      <c r="AA62" s="347"/>
      <c r="AB62" s="347"/>
      <c r="AC62" s="347"/>
      <c r="AD62" s="410"/>
    </row>
    <row r="63" spans="1:38">
      <c r="A63" s="402"/>
      <c r="B63" s="65"/>
      <c r="C63" s="402"/>
      <c r="D63" s="402"/>
      <c r="E63" s="402"/>
      <c r="F63" s="64"/>
      <c r="G63" s="64"/>
      <c r="H63" s="402"/>
      <c r="I63" s="402"/>
      <c r="J63" s="402"/>
      <c r="K63" s="402"/>
      <c r="L63" s="402"/>
      <c r="M63" s="402"/>
      <c r="N63" s="402"/>
      <c r="O63" s="402"/>
      <c r="P63" s="12"/>
      <c r="R63" s="402"/>
      <c r="T63" s="410"/>
      <c r="U63" s="410"/>
      <c r="V63" s="410"/>
      <c r="W63" s="410"/>
      <c r="X63" s="343"/>
      <c r="Y63" s="347"/>
      <c r="Z63" s="347"/>
      <c r="AA63" s="347"/>
      <c r="AB63" s="347"/>
      <c r="AC63" s="347"/>
      <c r="AD63" s="401"/>
    </row>
    <row r="64" spans="1:38">
      <c r="A64" s="402"/>
      <c r="B64" s="65"/>
      <c r="C64" s="402"/>
      <c r="D64" s="402"/>
      <c r="E64" s="402"/>
      <c r="F64" s="64"/>
      <c r="G64" s="64"/>
      <c r="H64" s="402"/>
      <c r="I64" s="402"/>
      <c r="J64" s="402"/>
      <c r="K64" s="402"/>
      <c r="L64" s="402"/>
      <c r="M64" s="402"/>
      <c r="N64" s="402"/>
      <c r="O64" s="402"/>
      <c r="P64" s="12"/>
      <c r="R64" s="402"/>
      <c r="T64" s="410"/>
      <c r="U64" s="410"/>
      <c r="V64" s="410"/>
      <c r="W64" s="410"/>
      <c r="X64" s="411"/>
      <c r="Y64" s="410"/>
      <c r="Z64" s="410"/>
      <c r="AA64" s="410"/>
      <c r="AB64" s="410"/>
      <c r="AC64" s="410"/>
      <c r="AD64" s="411"/>
    </row>
    <row r="65" spans="1:30">
      <c r="A65" s="402"/>
      <c r="B65" s="64"/>
      <c r="C65" s="402"/>
      <c r="D65" s="402"/>
      <c r="K65" s="402"/>
      <c r="L65" s="402"/>
      <c r="M65" s="402"/>
      <c r="N65" s="402"/>
      <c r="P65" s="12"/>
      <c r="R65" s="402"/>
      <c r="T65" s="410"/>
      <c r="U65" s="410"/>
      <c r="V65" s="410"/>
      <c r="W65" s="410"/>
      <c r="X65" s="411"/>
      <c r="Y65" s="410"/>
      <c r="Z65" s="410"/>
      <c r="AA65" s="410"/>
      <c r="AB65" s="410"/>
      <c r="AC65" s="410"/>
      <c r="AD65" s="411"/>
    </row>
    <row r="66" spans="1:30">
      <c r="A66" s="402"/>
      <c r="B66" s="64"/>
      <c r="C66" s="402"/>
      <c r="D66" s="402"/>
      <c r="K66" s="402"/>
      <c r="L66" s="402"/>
      <c r="M66" s="402"/>
      <c r="N66" s="402"/>
      <c r="P66" s="12"/>
      <c r="R66" s="402"/>
      <c r="T66" s="410"/>
      <c r="U66" s="410"/>
      <c r="V66" s="410"/>
      <c r="W66" s="410"/>
      <c r="X66" s="410"/>
      <c r="Y66" s="410"/>
      <c r="Z66" s="410"/>
      <c r="AA66" s="410"/>
      <c r="AB66" s="410"/>
      <c r="AC66" s="410"/>
      <c r="AD66" s="410"/>
    </row>
    <row r="67" spans="1:30">
      <c r="A67" s="402"/>
      <c r="B67" s="64"/>
      <c r="C67" s="402"/>
      <c r="D67" s="402"/>
      <c r="K67" s="402"/>
      <c r="L67" s="402"/>
      <c r="M67" s="402"/>
      <c r="N67" s="402"/>
      <c r="P67" s="12"/>
      <c r="R67" s="402"/>
      <c r="T67" s="410"/>
      <c r="U67" s="410"/>
      <c r="V67" s="410"/>
      <c r="W67" s="410"/>
      <c r="X67" s="410"/>
      <c r="Y67" s="410"/>
      <c r="Z67" s="410"/>
    </row>
    <row r="68" spans="1:30">
      <c r="A68" s="402"/>
      <c r="B68" s="64"/>
      <c r="C68" s="402"/>
      <c r="D68" s="402"/>
      <c r="E68" s="402"/>
      <c r="F68" s="64"/>
      <c r="G68" s="64"/>
      <c r="H68" s="402"/>
      <c r="I68" s="402"/>
      <c r="J68" s="402"/>
      <c r="K68" s="402"/>
      <c r="L68" s="402"/>
      <c r="M68" s="402"/>
      <c r="N68" s="402"/>
      <c r="O68" s="402"/>
      <c r="P68" s="12"/>
      <c r="R68" s="402"/>
      <c r="T68" s="411"/>
      <c r="U68" s="410"/>
      <c r="V68" s="410"/>
      <c r="W68" s="410"/>
      <c r="X68" s="411"/>
      <c r="Y68" s="410"/>
      <c r="Z68" s="410"/>
    </row>
    <row r="69" spans="1:30">
      <c r="B69" s="64"/>
      <c r="C69" s="402"/>
      <c r="D69" s="402"/>
      <c r="E69" s="402"/>
      <c r="F69" s="64"/>
      <c r="G69" s="64"/>
      <c r="H69" s="402"/>
      <c r="I69" s="402"/>
      <c r="J69" s="402"/>
      <c r="K69" s="402"/>
      <c r="L69" s="402"/>
      <c r="M69" s="402"/>
      <c r="N69" s="402"/>
      <c r="O69" s="402"/>
      <c r="P69" s="12"/>
      <c r="R69" s="402"/>
      <c r="T69" s="58"/>
      <c r="U69" s="58"/>
    </row>
    <row r="70" spans="1:30">
      <c r="B70" s="64"/>
      <c r="C70" s="402"/>
      <c r="D70" s="402"/>
      <c r="E70" s="402"/>
      <c r="F70" s="64"/>
      <c r="G70" s="64"/>
      <c r="H70" s="402"/>
      <c r="I70" s="402"/>
      <c r="J70" s="402"/>
      <c r="K70" s="402"/>
      <c r="L70" s="402"/>
      <c r="M70" s="402"/>
      <c r="N70" s="402"/>
      <c r="O70" s="402"/>
      <c r="P70" s="12"/>
      <c r="R70" s="402"/>
      <c r="T70" s="58"/>
      <c r="U70" s="58"/>
    </row>
    <row r="71" spans="1:30">
      <c r="B71" s="64"/>
      <c r="C71" s="402"/>
      <c r="D71" s="402"/>
      <c r="E71" s="402"/>
      <c r="F71" s="64"/>
      <c r="G71" s="64"/>
      <c r="H71" s="402"/>
      <c r="I71" s="402"/>
      <c r="J71" s="402"/>
      <c r="K71" s="402"/>
      <c r="L71" s="402"/>
      <c r="M71" s="402"/>
      <c r="N71" s="402"/>
      <c r="O71" s="402"/>
      <c r="P71" s="12"/>
      <c r="R71" s="402"/>
      <c r="T71" s="58"/>
      <c r="U71" s="58"/>
    </row>
    <row r="72" spans="1:30">
      <c r="B72" s="64"/>
      <c r="C72" s="402"/>
      <c r="D72" s="402"/>
      <c r="E72" s="402"/>
      <c r="F72" s="64"/>
      <c r="G72" s="64"/>
      <c r="H72" s="402"/>
      <c r="I72" s="402"/>
      <c r="J72" s="402"/>
      <c r="K72" s="402"/>
      <c r="L72" s="402"/>
      <c r="M72" s="402"/>
      <c r="N72" s="402"/>
      <c r="O72" s="402"/>
      <c r="P72" s="12"/>
      <c r="R72" s="402"/>
      <c r="T72" s="58"/>
      <c r="U72" s="58"/>
    </row>
    <row r="73" spans="1:30">
      <c r="B73" s="64"/>
      <c r="C73" s="402"/>
      <c r="D73" s="402"/>
      <c r="E73" s="402"/>
      <c r="F73" s="64"/>
      <c r="G73" s="64"/>
      <c r="H73" s="402"/>
      <c r="I73" s="402"/>
      <c r="J73" s="402"/>
      <c r="K73" s="402"/>
      <c r="L73" s="402"/>
      <c r="M73" s="402"/>
      <c r="N73" s="402"/>
      <c r="O73" s="402"/>
      <c r="P73" s="12"/>
      <c r="R73" s="402"/>
      <c r="T73" s="58"/>
    </row>
    <row r="74" spans="1:30">
      <c r="B74" s="64"/>
      <c r="C74" s="402"/>
      <c r="D74" s="402"/>
      <c r="E74" s="402"/>
      <c r="F74" s="64"/>
      <c r="G74" s="64"/>
      <c r="H74" s="402"/>
      <c r="I74" s="402"/>
      <c r="J74" s="402"/>
      <c r="K74" s="402"/>
      <c r="L74" s="402"/>
      <c r="M74" s="402"/>
      <c r="N74" s="402"/>
      <c r="O74" s="402"/>
      <c r="P74" s="12"/>
      <c r="R74" s="402"/>
      <c r="T74" s="58"/>
    </row>
    <row r="75" spans="1:30">
      <c r="B75" s="64"/>
      <c r="C75" s="402"/>
      <c r="D75" s="402"/>
      <c r="E75" s="402"/>
      <c r="F75" s="64"/>
      <c r="G75" s="64"/>
      <c r="H75" s="402"/>
      <c r="I75" s="402"/>
      <c r="J75" s="402"/>
      <c r="K75" s="402"/>
      <c r="L75" s="402"/>
      <c r="M75" s="402"/>
      <c r="N75" s="402"/>
      <c r="O75" s="402"/>
      <c r="P75" s="12"/>
      <c r="R75" s="402"/>
    </row>
    <row r="76" spans="1:30">
      <c r="B76" s="64"/>
      <c r="C76" s="402"/>
      <c r="D76" s="402"/>
      <c r="E76" s="402"/>
      <c r="F76" s="64"/>
      <c r="G76" s="64"/>
      <c r="H76" s="402"/>
      <c r="I76" s="402"/>
      <c r="J76" s="402"/>
      <c r="K76" s="402"/>
      <c r="L76" s="402"/>
      <c r="M76" s="402"/>
      <c r="N76" s="402"/>
      <c r="O76" s="402"/>
      <c r="P76" s="12"/>
      <c r="R76" s="402"/>
    </row>
    <row r="77" spans="1:30">
      <c r="B77" s="64"/>
      <c r="C77" s="402"/>
      <c r="D77" s="402"/>
      <c r="E77" s="402"/>
      <c r="F77" s="64"/>
      <c r="G77" s="64"/>
      <c r="H77" s="402"/>
      <c r="I77" s="402"/>
      <c r="J77" s="402"/>
      <c r="K77" s="402"/>
      <c r="L77" s="402"/>
      <c r="M77" s="402"/>
      <c r="N77" s="402"/>
      <c r="O77" s="402"/>
      <c r="P77" s="12"/>
      <c r="R77" s="402"/>
    </row>
    <row r="78" spans="1:30">
      <c r="B78" s="64"/>
      <c r="C78" s="402"/>
      <c r="D78" s="402"/>
      <c r="E78" s="402"/>
      <c r="F78" s="64"/>
      <c r="G78" s="64"/>
      <c r="H78" s="402"/>
      <c r="I78" s="402"/>
      <c r="J78" s="402"/>
      <c r="K78" s="402"/>
      <c r="L78" s="402"/>
      <c r="M78" s="402"/>
      <c r="N78" s="402"/>
      <c r="O78" s="402"/>
      <c r="P78" s="12"/>
      <c r="R78" s="402"/>
    </row>
    <row r="79" spans="1:30">
      <c r="B79" s="64"/>
      <c r="C79" s="402"/>
      <c r="D79" s="402"/>
      <c r="E79" s="402"/>
      <c r="F79" s="64"/>
      <c r="G79" s="64"/>
      <c r="H79" s="402"/>
      <c r="I79" s="402"/>
      <c r="J79" s="402"/>
      <c r="K79" s="402"/>
      <c r="L79" s="402"/>
      <c r="M79" s="402"/>
      <c r="N79" s="402"/>
      <c r="O79" s="402"/>
      <c r="P79" s="12"/>
      <c r="R79" s="402"/>
    </row>
    <row r="80" spans="1:30">
      <c r="B80" s="64"/>
      <c r="C80" s="402"/>
      <c r="D80" s="402"/>
      <c r="E80" s="402"/>
      <c r="F80" s="64"/>
      <c r="G80" s="64"/>
      <c r="H80" s="402"/>
      <c r="I80" s="402"/>
      <c r="J80" s="402"/>
      <c r="K80" s="402"/>
      <c r="L80" s="402"/>
      <c r="M80" s="402"/>
      <c r="N80" s="402"/>
      <c r="O80" s="402"/>
      <c r="P80" s="12"/>
      <c r="R80" s="402"/>
    </row>
    <row r="81" spans="2:18">
      <c r="B81" s="64"/>
      <c r="C81" s="402"/>
      <c r="D81" s="402"/>
      <c r="E81" s="402"/>
      <c r="F81" s="64"/>
      <c r="G81" s="64"/>
      <c r="H81" s="402"/>
      <c r="I81" s="402"/>
      <c r="J81" s="402"/>
      <c r="K81" s="402"/>
      <c r="L81" s="402"/>
      <c r="M81" s="402"/>
      <c r="N81" s="402"/>
      <c r="O81" s="402"/>
      <c r="P81" s="12"/>
      <c r="R81" s="402"/>
    </row>
    <row r="82" spans="2:18">
      <c r="B82" s="64"/>
      <c r="C82" s="402"/>
      <c r="D82" s="402"/>
      <c r="E82" s="402"/>
      <c r="F82" s="64"/>
      <c r="G82" s="64"/>
      <c r="H82" s="402"/>
      <c r="I82" s="402"/>
      <c r="J82" s="402"/>
      <c r="K82" s="402"/>
      <c r="L82" s="402"/>
      <c r="M82" s="402"/>
      <c r="N82" s="402"/>
      <c r="O82" s="402"/>
      <c r="P82" s="12"/>
      <c r="R82" s="402"/>
    </row>
    <row r="83" spans="2:18">
      <c r="B83" s="64"/>
      <c r="C83" s="402"/>
      <c r="D83" s="402"/>
      <c r="E83" s="402"/>
      <c r="F83" s="64"/>
      <c r="G83" s="64"/>
      <c r="H83" s="402"/>
      <c r="I83" s="402"/>
      <c r="J83" s="402"/>
      <c r="K83" s="402"/>
      <c r="L83" s="402"/>
      <c r="M83" s="402"/>
      <c r="N83" s="402"/>
      <c r="O83" s="402"/>
      <c r="P83" s="12"/>
      <c r="R83" s="402"/>
    </row>
    <row r="84" spans="2:18">
      <c r="B84" s="64"/>
      <c r="C84" s="402"/>
      <c r="D84" s="402"/>
      <c r="E84" s="402"/>
      <c r="F84" s="64"/>
      <c r="G84" s="64"/>
      <c r="H84" s="402"/>
      <c r="I84" s="402"/>
      <c r="J84" s="402"/>
      <c r="K84" s="402"/>
      <c r="L84" s="402"/>
      <c r="M84" s="402"/>
      <c r="N84" s="402"/>
      <c r="O84" s="402"/>
      <c r="P84" s="12"/>
      <c r="R84" s="402"/>
    </row>
    <row r="85" spans="2:18">
      <c r="B85" s="64"/>
      <c r="C85" s="402"/>
      <c r="D85" s="402"/>
      <c r="E85" s="402"/>
      <c r="F85" s="64"/>
      <c r="G85" s="64"/>
      <c r="H85" s="402"/>
      <c r="I85" s="402"/>
      <c r="J85" s="402"/>
      <c r="K85" s="402"/>
      <c r="L85" s="402"/>
      <c r="M85" s="402"/>
      <c r="N85" s="402"/>
      <c r="O85" s="402"/>
      <c r="P85" s="12"/>
      <c r="R85" s="402"/>
    </row>
    <row r="86" spans="2:18">
      <c r="B86" s="64"/>
      <c r="C86" s="402"/>
      <c r="D86" s="402"/>
      <c r="E86" s="402"/>
      <c r="F86" s="64"/>
      <c r="G86" s="64"/>
      <c r="H86" s="402"/>
      <c r="I86" s="402"/>
      <c r="J86" s="402"/>
      <c r="K86" s="402"/>
      <c r="L86" s="402"/>
      <c r="M86" s="402"/>
      <c r="N86" s="402"/>
      <c r="O86" s="402"/>
      <c r="P86" s="12"/>
      <c r="R86" s="402"/>
    </row>
    <row r="87" spans="2:18">
      <c r="B87" s="64"/>
      <c r="C87" s="402"/>
      <c r="D87" s="402"/>
      <c r="E87" s="402"/>
      <c r="F87" s="64"/>
      <c r="G87" s="64"/>
      <c r="H87" s="402"/>
      <c r="I87" s="402"/>
      <c r="J87" s="402"/>
      <c r="K87" s="402"/>
      <c r="L87" s="402"/>
      <c r="M87" s="402"/>
      <c r="N87" s="402"/>
      <c r="O87" s="402"/>
      <c r="P87" s="12"/>
      <c r="R87" s="402"/>
    </row>
    <row r="88" spans="2:18">
      <c r="B88" s="64"/>
      <c r="C88" s="402"/>
      <c r="D88" s="402"/>
      <c r="E88" s="402"/>
      <c r="F88" s="64"/>
      <c r="G88" s="64"/>
      <c r="H88" s="402"/>
      <c r="I88" s="402"/>
      <c r="J88" s="402"/>
      <c r="K88" s="402"/>
      <c r="L88" s="402"/>
      <c r="M88" s="402"/>
      <c r="N88" s="402"/>
      <c r="O88" s="402"/>
      <c r="P88" s="12"/>
      <c r="R88" s="402"/>
    </row>
    <row r="89" spans="2:18">
      <c r="B89" s="64"/>
      <c r="C89" s="402"/>
      <c r="D89" s="402"/>
      <c r="E89" s="402"/>
      <c r="F89" s="64"/>
      <c r="G89" s="64"/>
      <c r="H89" s="402"/>
      <c r="I89" s="402"/>
      <c r="J89" s="402"/>
      <c r="K89" s="402"/>
      <c r="L89" s="402"/>
      <c r="M89" s="402"/>
      <c r="N89" s="402"/>
      <c r="O89" s="402"/>
      <c r="P89" s="12"/>
      <c r="R89" s="402"/>
    </row>
    <row r="90" spans="2:18">
      <c r="B90" s="64"/>
      <c r="C90" s="402"/>
      <c r="D90" s="402"/>
      <c r="E90" s="402"/>
      <c r="F90" s="64"/>
      <c r="G90" s="64"/>
      <c r="H90" s="402"/>
      <c r="I90" s="402"/>
      <c r="J90" s="402"/>
      <c r="K90" s="402"/>
      <c r="L90" s="402"/>
      <c r="M90" s="402"/>
      <c r="N90" s="402"/>
      <c r="O90" s="402"/>
      <c r="P90" s="12"/>
      <c r="R90" s="402"/>
    </row>
    <row r="91" spans="2:18">
      <c r="B91" s="64"/>
      <c r="C91" s="402"/>
      <c r="D91" s="402"/>
      <c r="E91" s="402"/>
      <c r="F91" s="64"/>
      <c r="G91" s="64"/>
      <c r="H91" s="402"/>
      <c r="I91" s="402"/>
      <c r="J91" s="402"/>
      <c r="K91" s="402"/>
      <c r="L91" s="402"/>
      <c r="M91" s="402"/>
      <c r="N91" s="402"/>
      <c r="O91" s="402"/>
      <c r="P91" s="12"/>
      <c r="R91" s="402"/>
    </row>
    <row r="92" spans="2:18">
      <c r="B92" s="64"/>
      <c r="C92" s="402"/>
      <c r="D92" s="402"/>
      <c r="E92" s="402"/>
      <c r="F92" s="64"/>
      <c r="G92" s="64"/>
      <c r="H92" s="402"/>
      <c r="I92" s="402"/>
      <c r="J92" s="402"/>
      <c r="K92" s="402"/>
      <c r="L92" s="402"/>
      <c r="M92" s="402"/>
      <c r="N92" s="402"/>
      <c r="O92" s="402"/>
      <c r="P92" s="12"/>
      <c r="R92" s="402"/>
    </row>
    <row r="93" spans="2:18">
      <c r="B93" s="64"/>
      <c r="C93" s="402"/>
      <c r="D93" s="402"/>
      <c r="E93" s="402"/>
      <c r="F93" s="64"/>
      <c r="G93" s="64"/>
      <c r="H93" s="402"/>
      <c r="I93" s="402"/>
      <c r="J93" s="402"/>
      <c r="K93" s="402"/>
      <c r="L93" s="402"/>
      <c r="M93" s="402"/>
      <c r="N93" s="402"/>
      <c r="O93" s="402"/>
      <c r="P93" s="12"/>
      <c r="R93" s="402"/>
    </row>
    <row r="94" spans="2:18">
      <c r="B94" s="64"/>
      <c r="C94" s="402"/>
      <c r="D94" s="402"/>
      <c r="E94" s="402"/>
      <c r="F94" s="64"/>
      <c r="G94" s="64"/>
      <c r="H94" s="402"/>
      <c r="I94" s="402"/>
      <c r="J94" s="402"/>
      <c r="K94" s="402"/>
      <c r="L94" s="402"/>
      <c r="M94" s="402"/>
      <c r="N94" s="402"/>
      <c r="O94" s="402"/>
      <c r="P94" s="12"/>
      <c r="R94" s="402"/>
    </row>
    <row r="95" spans="2:18">
      <c r="B95" s="64"/>
      <c r="C95" s="402"/>
      <c r="D95" s="402"/>
      <c r="E95" s="402"/>
      <c r="F95" s="64"/>
      <c r="G95" s="64"/>
      <c r="H95" s="402"/>
      <c r="I95" s="402"/>
      <c r="J95" s="402"/>
      <c r="K95" s="402"/>
      <c r="L95" s="402"/>
      <c r="M95" s="402"/>
      <c r="N95" s="402"/>
      <c r="O95" s="402"/>
      <c r="P95" s="12"/>
      <c r="R95" s="402"/>
    </row>
    <row r="96" spans="2:18">
      <c r="B96" s="64"/>
      <c r="C96" s="402"/>
      <c r="D96" s="402"/>
      <c r="E96" s="402"/>
      <c r="F96" s="64"/>
      <c r="G96" s="64"/>
      <c r="H96" s="402"/>
      <c r="I96" s="402"/>
      <c r="J96" s="402"/>
      <c r="K96" s="402"/>
      <c r="L96" s="402"/>
      <c r="M96" s="402"/>
      <c r="N96" s="402"/>
      <c r="O96" s="402"/>
      <c r="P96" s="12"/>
      <c r="R96" s="402"/>
    </row>
    <row r="97" spans="2:18">
      <c r="B97" s="64"/>
      <c r="C97" s="402"/>
      <c r="D97" s="402"/>
      <c r="E97" s="402"/>
      <c r="F97" s="64"/>
      <c r="G97" s="64"/>
      <c r="H97" s="402"/>
      <c r="I97" s="402"/>
      <c r="J97" s="402"/>
      <c r="K97" s="402"/>
      <c r="L97" s="402"/>
      <c r="M97" s="402"/>
      <c r="N97" s="402"/>
      <c r="O97" s="402"/>
      <c r="P97" s="12"/>
      <c r="R97" s="402"/>
    </row>
    <row r="98" spans="2:18">
      <c r="B98" s="64"/>
      <c r="C98" s="402"/>
      <c r="D98" s="402"/>
      <c r="E98" s="402"/>
      <c r="F98" s="64"/>
      <c r="G98" s="64"/>
      <c r="H98" s="402"/>
      <c r="I98" s="402"/>
      <c r="J98" s="402"/>
      <c r="K98" s="402"/>
      <c r="L98" s="402"/>
      <c r="M98" s="402"/>
      <c r="N98" s="402"/>
      <c r="O98" s="402"/>
      <c r="P98" s="12"/>
      <c r="R98" s="402"/>
    </row>
    <row r="99" spans="2:18">
      <c r="B99" s="64"/>
      <c r="C99" s="402"/>
      <c r="D99" s="402"/>
      <c r="E99" s="402"/>
      <c r="F99" s="64"/>
      <c r="G99" s="64"/>
      <c r="H99" s="402"/>
      <c r="I99" s="402"/>
      <c r="J99" s="402"/>
      <c r="K99" s="402"/>
      <c r="L99" s="402"/>
      <c r="M99" s="402"/>
      <c r="N99" s="402"/>
      <c r="O99" s="402"/>
      <c r="P99" s="12"/>
      <c r="R99" s="402"/>
    </row>
    <row r="100" spans="2:18">
      <c r="B100" s="64"/>
      <c r="C100" s="402"/>
      <c r="D100" s="402"/>
      <c r="E100" s="402"/>
      <c r="F100" s="64"/>
      <c r="G100" s="64"/>
      <c r="H100" s="402"/>
      <c r="I100" s="402"/>
      <c r="J100" s="402"/>
      <c r="K100" s="402"/>
      <c r="L100" s="402"/>
      <c r="M100" s="402"/>
      <c r="N100" s="402"/>
      <c r="O100" s="402"/>
      <c r="P100" s="12"/>
      <c r="R100" s="402"/>
    </row>
    <row r="101" spans="2:18">
      <c r="B101" s="64"/>
      <c r="C101" s="402"/>
      <c r="D101" s="402"/>
      <c r="E101" s="402"/>
      <c r="F101" s="64"/>
      <c r="G101" s="64"/>
      <c r="H101" s="402"/>
      <c r="I101" s="402"/>
      <c r="J101" s="402"/>
      <c r="K101" s="402"/>
      <c r="L101" s="402"/>
      <c r="M101" s="402"/>
      <c r="N101" s="402"/>
      <c r="O101" s="402"/>
      <c r="P101" s="12"/>
      <c r="R101" s="402"/>
    </row>
    <row r="102" spans="2:18">
      <c r="B102" s="64"/>
      <c r="C102" s="402"/>
      <c r="D102" s="402"/>
      <c r="E102" s="402"/>
      <c r="F102" s="64"/>
      <c r="G102" s="64"/>
      <c r="H102" s="402"/>
      <c r="I102" s="402"/>
      <c r="J102" s="402"/>
      <c r="K102" s="402"/>
      <c r="L102" s="402"/>
      <c r="M102" s="402"/>
      <c r="N102" s="402"/>
      <c r="O102" s="402"/>
      <c r="P102" s="12"/>
      <c r="R102" s="402"/>
    </row>
    <row r="103" spans="2:18">
      <c r="B103" s="64"/>
      <c r="C103" s="402"/>
      <c r="D103" s="402"/>
      <c r="E103" s="402"/>
      <c r="F103" s="64"/>
      <c r="G103" s="64"/>
      <c r="H103" s="402"/>
      <c r="I103" s="402"/>
      <c r="J103" s="402"/>
      <c r="K103" s="402"/>
      <c r="L103" s="402"/>
      <c r="M103" s="402"/>
      <c r="N103" s="402"/>
      <c r="O103" s="402"/>
      <c r="P103" s="12"/>
      <c r="R103" s="402"/>
    </row>
    <row r="104" spans="2:18">
      <c r="B104" s="64"/>
      <c r="C104" s="402"/>
      <c r="D104" s="402"/>
      <c r="E104" s="402"/>
      <c r="F104" s="64"/>
      <c r="G104" s="64"/>
      <c r="H104" s="402"/>
      <c r="I104" s="402"/>
      <c r="J104" s="402"/>
      <c r="K104" s="402"/>
      <c r="L104" s="402"/>
      <c r="M104" s="402"/>
      <c r="N104" s="402"/>
      <c r="O104" s="402"/>
      <c r="P104" s="12"/>
      <c r="R104" s="402"/>
    </row>
    <row r="105" spans="2:18">
      <c r="B105" s="64"/>
      <c r="C105" s="402"/>
      <c r="D105" s="402"/>
      <c r="E105" s="402"/>
      <c r="F105" s="64"/>
      <c r="G105" s="64"/>
      <c r="H105" s="402"/>
      <c r="I105" s="402"/>
      <c r="J105" s="402"/>
      <c r="K105" s="402"/>
      <c r="L105" s="402"/>
      <c r="M105" s="402"/>
      <c r="N105" s="402"/>
      <c r="O105" s="402"/>
      <c r="P105" s="12"/>
      <c r="R105" s="402"/>
    </row>
    <row r="106" spans="2:18">
      <c r="B106" s="64"/>
      <c r="C106" s="402"/>
      <c r="D106" s="402"/>
      <c r="E106" s="402"/>
      <c r="F106" s="64"/>
      <c r="G106" s="64"/>
      <c r="H106" s="402"/>
      <c r="I106" s="402"/>
      <c r="J106" s="402"/>
      <c r="K106" s="402"/>
      <c r="L106" s="402"/>
      <c r="M106" s="402"/>
      <c r="N106" s="402"/>
      <c r="O106" s="402"/>
      <c r="P106" s="12"/>
      <c r="R106" s="402"/>
    </row>
    <row r="107" spans="2:18">
      <c r="B107" s="64"/>
      <c r="C107" s="402"/>
      <c r="D107" s="402"/>
      <c r="E107" s="402"/>
      <c r="F107" s="64"/>
      <c r="G107" s="64"/>
      <c r="H107" s="402"/>
      <c r="I107" s="402"/>
      <c r="J107" s="402"/>
      <c r="K107" s="402"/>
      <c r="L107" s="402"/>
      <c r="M107" s="402"/>
      <c r="N107" s="402"/>
      <c r="O107" s="402"/>
      <c r="P107" s="12"/>
      <c r="R107" s="402"/>
    </row>
    <row r="108" spans="2:18">
      <c r="B108" s="64"/>
      <c r="C108" s="402"/>
      <c r="D108" s="402"/>
      <c r="E108" s="402"/>
      <c r="F108" s="64"/>
      <c r="G108" s="64"/>
      <c r="H108" s="402"/>
      <c r="I108" s="402"/>
      <c r="J108" s="402"/>
      <c r="K108" s="402"/>
      <c r="L108" s="402"/>
      <c r="M108" s="402"/>
      <c r="N108" s="402"/>
      <c r="O108" s="402"/>
      <c r="P108" s="12"/>
      <c r="R108" s="402"/>
    </row>
    <row r="109" spans="2:18">
      <c r="B109" s="64"/>
      <c r="C109" s="402"/>
      <c r="D109" s="402"/>
      <c r="E109" s="402"/>
      <c r="F109" s="64"/>
      <c r="G109" s="64"/>
      <c r="H109" s="402"/>
      <c r="I109" s="402"/>
      <c r="J109" s="402"/>
      <c r="K109" s="402"/>
      <c r="L109" s="402"/>
      <c r="M109" s="402"/>
      <c r="N109" s="402"/>
      <c r="O109" s="402"/>
      <c r="P109" s="12"/>
      <c r="R109" s="402"/>
    </row>
    <row r="110" spans="2:18">
      <c r="B110" s="64"/>
      <c r="C110" s="402"/>
      <c r="D110" s="402"/>
      <c r="E110" s="402"/>
      <c r="F110" s="64"/>
      <c r="G110" s="64"/>
      <c r="H110" s="402"/>
      <c r="I110" s="402"/>
      <c r="J110" s="402"/>
      <c r="K110" s="402"/>
      <c r="L110" s="402"/>
      <c r="M110" s="402"/>
      <c r="N110" s="402"/>
      <c r="O110" s="402"/>
      <c r="P110" s="12"/>
      <c r="R110" s="402"/>
    </row>
    <row r="111" spans="2:18">
      <c r="B111" s="64"/>
      <c r="C111" s="402"/>
      <c r="D111" s="402"/>
      <c r="E111" s="402"/>
      <c r="F111" s="64"/>
      <c r="G111" s="64"/>
      <c r="H111" s="402"/>
      <c r="I111" s="402"/>
      <c r="J111" s="402"/>
      <c r="K111" s="402"/>
      <c r="L111" s="402"/>
      <c r="M111" s="402"/>
      <c r="N111" s="402"/>
      <c r="O111" s="402"/>
      <c r="P111" s="12"/>
      <c r="R111" s="402"/>
    </row>
    <row r="112" spans="2:18">
      <c r="B112" s="64"/>
      <c r="C112" s="402"/>
      <c r="D112" s="402"/>
      <c r="E112" s="402"/>
      <c r="F112" s="64"/>
      <c r="G112" s="64"/>
      <c r="H112" s="402"/>
      <c r="I112" s="402"/>
      <c r="J112" s="402"/>
      <c r="K112" s="402"/>
      <c r="L112" s="402"/>
      <c r="M112" s="402"/>
      <c r="N112" s="402"/>
      <c r="O112" s="402"/>
      <c r="P112" s="12"/>
      <c r="R112" s="402"/>
    </row>
    <row r="113" spans="1:18">
      <c r="B113" s="64"/>
      <c r="C113" s="402"/>
      <c r="D113" s="402"/>
      <c r="E113" s="402"/>
      <c r="F113" s="64"/>
      <c r="G113" s="64"/>
      <c r="H113" s="402"/>
      <c r="I113" s="402"/>
      <c r="J113" s="402"/>
      <c r="K113" s="402"/>
      <c r="L113" s="402"/>
      <c r="M113" s="402"/>
      <c r="N113" s="402"/>
      <c r="O113" s="402"/>
      <c r="P113" s="12"/>
      <c r="R113" s="402"/>
    </row>
    <row r="114" spans="1:18">
      <c r="B114" s="64"/>
      <c r="C114" s="402"/>
      <c r="D114" s="402"/>
      <c r="E114" s="402"/>
      <c r="F114" s="64"/>
      <c r="G114" s="64"/>
      <c r="H114" s="402"/>
      <c r="I114" s="402"/>
      <c r="J114" s="402"/>
      <c r="K114" s="402"/>
      <c r="L114" s="402"/>
      <c r="M114" s="402"/>
      <c r="N114" s="402"/>
      <c r="O114" s="402"/>
      <c r="P114" s="12"/>
      <c r="R114" s="402"/>
    </row>
    <row r="115" spans="1:18">
      <c r="B115" s="64"/>
      <c r="C115" s="402"/>
      <c r="D115" s="402"/>
      <c r="E115" s="402"/>
      <c r="F115" s="64"/>
      <c r="G115" s="64"/>
      <c r="H115" s="402"/>
      <c r="I115" s="402"/>
      <c r="J115" s="402"/>
      <c r="K115" s="402"/>
      <c r="L115" s="402"/>
      <c r="M115" s="402"/>
      <c r="N115" s="402"/>
      <c r="O115" s="402"/>
      <c r="P115" s="12"/>
      <c r="R115" s="402"/>
    </row>
    <row r="116" spans="1:18">
      <c r="B116" s="64"/>
      <c r="C116" s="402"/>
      <c r="D116" s="402"/>
      <c r="E116" s="402"/>
      <c r="F116" s="64"/>
      <c r="G116" s="64"/>
      <c r="H116" s="402"/>
      <c r="I116" s="402"/>
      <c r="J116" s="402"/>
      <c r="K116" s="402"/>
      <c r="L116" s="402"/>
      <c r="M116" s="402"/>
      <c r="N116" s="402"/>
      <c r="O116" s="402"/>
      <c r="P116" s="12"/>
      <c r="R116" s="402"/>
    </row>
    <row r="117" spans="1:18">
      <c r="B117" s="64"/>
      <c r="C117" s="402"/>
      <c r="D117" s="402"/>
      <c r="E117" s="402"/>
      <c r="F117" s="64"/>
      <c r="G117" s="64"/>
      <c r="H117" s="402"/>
      <c r="I117" s="402"/>
      <c r="J117" s="402"/>
      <c r="K117" s="402"/>
      <c r="L117" s="402"/>
      <c r="M117" s="402"/>
      <c r="N117" s="402"/>
      <c r="O117" s="402"/>
      <c r="P117" s="12"/>
      <c r="R117" s="402"/>
    </row>
    <row r="118" spans="1:18">
      <c r="B118" s="64"/>
      <c r="C118" s="402"/>
      <c r="D118" s="402"/>
      <c r="E118" s="402"/>
      <c r="F118" s="64"/>
      <c r="G118" s="64"/>
      <c r="H118" s="402"/>
      <c r="I118" s="402"/>
      <c r="J118" s="402"/>
      <c r="K118" s="402"/>
      <c r="L118" s="402"/>
      <c r="M118" s="402"/>
      <c r="N118" s="402"/>
      <c r="O118" s="402"/>
      <c r="P118" s="12"/>
      <c r="R118" s="402"/>
    </row>
    <row r="119" spans="1:18">
      <c r="B119" s="64"/>
      <c r="C119" s="402"/>
      <c r="D119" s="402"/>
      <c r="E119" s="402"/>
      <c r="F119" s="64"/>
      <c r="G119" s="64"/>
      <c r="H119" s="402"/>
      <c r="I119" s="402"/>
      <c r="J119" s="402"/>
      <c r="K119" s="402"/>
      <c r="L119" s="402"/>
      <c r="M119" s="402"/>
      <c r="N119" s="402"/>
      <c r="O119" s="402"/>
      <c r="P119" s="12"/>
      <c r="R119" s="402"/>
    </row>
    <row r="120" spans="1:18">
      <c r="B120" s="64"/>
      <c r="C120" s="402"/>
      <c r="D120" s="402"/>
      <c r="E120" s="402"/>
      <c r="F120" s="64"/>
      <c r="G120" s="64"/>
      <c r="H120" s="402"/>
      <c r="I120" s="402"/>
      <c r="J120" s="402"/>
      <c r="K120" s="402"/>
      <c r="L120" s="402"/>
      <c r="M120" s="402"/>
      <c r="N120" s="402"/>
      <c r="O120" s="402"/>
      <c r="P120" s="12"/>
      <c r="R120" s="402"/>
    </row>
    <row r="121" spans="1:18">
      <c r="B121" s="64"/>
      <c r="C121" s="402"/>
      <c r="D121" s="402"/>
      <c r="E121" s="402"/>
      <c r="F121" s="64"/>
      <c r="G121" s="64"/>
      <c r="H121" s="402"/>
      <c r="I121" s="402"/>
      <c r="J121" s="402"/>
      <c r="K121" s="402"/>
      <c r="L121" s="402"/>
      <c r="M121" s="402"/>
      <c r="N121" s="402"/>
      <c r="O121" s="402"/>
      <c r="P121" s="12"/>
      <c r="R121" s="402"/>
    </row>
    <row r="122" spans="1:18">
      <c r="B122" s="64"/>
      <c r="C122" s="402"/>
      <c r="D122" s="402"/>
      <c r="E122" s="402"/>
      <c r="F122" s="64"/>
      <c r="G122" s="64"/>
      <c r="H122" s="402"/>
      <c r="I122" s="402"/>
      <c r="J122" s="402"/>
      <c r="K122" s="402"/>
      <c r="L122" s="402"/>
      <c r="M122" s="402"/>
      <c r="N122" s="402"/>
      <c r="O122" s="402"/>
      <c r="P122" s="12"/>
      <c r="R122" s="402"/>
    </row>
    <row r="123" spans="1:18">
      <c r="B123" s="64"/>
      <c r="C123" s="402"/>
      <c r="D123" s="402"/>
      <c r="E123" s="402"/>
      <c r="F123" s="64"/>
      <c r="G123" s="64"/>
      <c r="H123" s="402"/>
      <c r="I123" s="402"/>
      <c r="J123" s="402"/>
      <c r="K123" s="402"/>
      <c r="L123" s="402"/>
      <c r="M123" s="402"/>
      <c r="N123" s="402"/>
      <c r="O123" s="402"/>
      <c r="P123" s="12"/>
      <c r="R123" s="402"/>
    </row>
    <row r="124" spans="1:18">
      <c r="A124" s="402"/>
      <c r="B124" s="64"/>
      <c r="C124" s="402"/>
      <c r="D124" s="402"/>
      <c r="E124" s="402"/>
      <c r="F124" s="64"/>
      <c r="G124" s="64"/>
      <c r="H124" s="402"/>
      <c r="I124" s="402"/>
      <c r="J124" s="402"/>
      <c r="K124" s="402"/>
      <c r="L124" s="402"/>
      <c r="M124" s="402"/>
      <c r="N124" s="402"/>
      <c r="O124" s="402"/>
      <c r="P124" s="12"/>
      <c r="R124" s="402"/>
    </row>
    <row r="125" spans="1:18">
      <c r="A125" s="402"/>
      <c r="B125" s="64"/>
      <c r="C125" s="402"/>
      <c r="D125" s="402"/>
      <c r="E125" s="402"/>
      <c r="F125" s="64"/>
      <c r="G125" s="64"/>
      <c r="H125" s="402"/>
      <c r="I125" s="402"/>
      <c r="J125" s="402"/>
      <c r="K125" s="402"/>
      <c r="L125" s="402"/>
      <c r="M125" s="402"/>
      <c r="N125" s="402"/>
      <c r="O125" s="402"/>
      <c r="P125" s="12"/>
      <c r="R125" s="402"/>
    </row>
    <row r="126" spans="1:18">
      <c r="A126" s="402"/>
      <c r="B126" s="64"/>
      <c r="C126" s="402"/>
      <c r="D126" s="402"/>
      <c r="E126" s="402"/>
      <c r="F126" s="64"/>
      <c r="G126" s="64"/>
      <c r="H126" s="402"/>
      <c r="I126" s="402"/>
      <c r="J126" s="402"/>
      <c r="K126" s="402"/>
      <c r="L126" s="402"/>
      <c r="M126" s="402"/>
      <c r="N126" s="402"/>
      <c r="O126" s="402"/>
      <c r="P126" s="12"/>
      <c r="R126" s="402"/>
    </row>
    <row r="127" spans="1:18">
      <c r="A127" s="402"/>
      <c r="B127" s="64"/>
      <c r="C127" s="402"/>
      <c r="D127" s="402"/>
      <c r="E127" s="402"/>
      <c r="F127" s="64"/>
      <c r="G127" s="64"/>
      <c r="H127" s="402"/>
      <c r="I127" s="402"/>
      <c r="J127" s="402"/>
      <c r="K127" s="402"/>
      <c r="L127" s="402"/>
      <c r="M127" s="402"/>
      <c r="N127" s="402"/>
      <c r="O127" s="402"/>
      <c r="P127" s="12"/>
      <c r="R127" s="402"/>
    </row>
    <row r="128" spans="1:18">
      <c r="A128" s="402"/>
      <c r="B128" s="64"/>
      <c r="C128" s="402"/>
      <c r="D128" s="402"/>
      <c r="E128" s="402"/>
      <c r="F128" s="64"/>
      <c r="G128" s="64"/>
      <c r="H128" s="402"/>
      <c r="I128" s="402"/>
      <c r="J128" s="402"/>
      <c r="K128" s="402"/>
      <c r="L128" s="402"/>
      <c r="M128" s="402"/>
      <c r="N128" s="402"/>
      <c r="O128" s="402"/>
      <c r="P128" s="12"/>
      <c r="R128" s="402"/>
    </row>
    <row r="129" spans="1:18">
      <c r="A129" s="402"/>
      <c r="B129" s="64"/>
      <c r="C129" s="402"/>
      <c r="D129" s="402"/>
      <c r="E129" s="402"/>
      <c r="F129" s="64"/>
      <c r="G129" s="64"/>
      <c r="H129" s="402"/>
      <c r="I129" s="402"/>
      <c r="J129" s="402"/>
      <c r="K129" s="402"/>
      <c r="L129" s="402"/>
      <c r="M129" s="402"/>
      <c r="N129" s="402"/>
      <c r="O129" s="402"/>
      <c r="P129" s="12"/>
      <c r="R129" s="402"/>
    </row>
    <row r="130" spans="1:18">
      <c r="A130" s="402"/>
      <c r="B130" s="64"/>
      <c r="C130" s="402"/>
      <c r="D130" s="402"/>
      <c r="E130" s="402"/>
      <c r="F130" s="64"/>
      <c r="G130" s="64"/>
      <c r="H130" s="402"/>
      <c r="I130" s="402"/>
      <c r="J130" s="402"/>
      <c r="K130" s="402"/>
      <c r="L130" s="402"/>
      <c r="M130" s="402"/>
      <c r="N130" s="402"/>
      <c r="O130" s="402"/>
      <c r="P130" s="12"/>
      <c r="R130" s="402"/>
    </row>
    <row r="131" spans="1:18">
      <c r="A131" s="402"/>
      <c r="B131" s="64"/>
      <c r="C131" s="402"/>
      <c r="D131" s="402"/>
      <c r="E131" s="402"/>
      <c r="F131" s="64"/>
      <c r="G131" s="64"/>
      <c r="H131" s="402"/>
      <c r="I131" s="402"/>
      <c r="J131" s="402"/>
      <c r="K131" s="402"/>
      <c r="L131" s="402"/>
      <c r="M131" s="402"/>
      <c r="N131" s="402"/>
      <c r="O131" s="402"/>
      <c r="P131" s="12"/>
      <c r="R131" s="402"/>
    </row>
    <row r="132" spans="1:18">
      <c r="A132" s="402"/>
      <c r="B132" s="64"/>
      <c r="C132" s="402"/>
      <c r="D132" s="402"/>
      <c r="E132" s="402"/>
      <c r="F132" s="64"/>
      <c r="G132" s="64"/>
      <c r="H132" s="402"/>
      <c r="I132" s="402"/>
      <c r="J132" s="402"/>
      <c r="K132" s="402"/>
      <c r="L132" s="402"/>
      <c r="M132" s="402"/>
      <c r="N132" s="402"/>
      <c r="O132" s="402"/>
      <c r="P132" s="12"/>
      <c r="R132" s="402"/>
    </row>
    <row r="133" spans="1:18">
      <c r="A133" s="402"/>
      <c r="B133" s="64"/>
      <c r="C133" s="402"/>
      <c r="D133" s="402"/>
      <c r="E133" s="402"/>
      <c r="F133" s="64"/>
      <c r="G133" s="64"/>
      <c r="H133" s="402"/>
      <c r="I133" s="402"/>
      <c r="J133" s="402"/>
      <c r="K133" s="402"/>
      <c r="L133" s="402"/>
      <c r="M133" s="402"/>
      <c r="N133" s="402"/>
      <c r="O133" s="402"/>
      <c r="P133" s="12"/>
      <c r="R133" s="402"/>
    </row>
    <row r="134" spans="1:18">
      <c r="A134" s="402"/>
      <c r="B134" s="64"/>
      <c r="C134" s="402"/>
      <c r="D134" s="402"/>
      <c r="E134" s="402"/>
      <c r="F134" s="64"/>
      <c r="G134" s="64"/>
      <c r="H134" s="402"/>
      <c r="I134" s="402"/>
      <c r="J134" s="402"/>
      <c r="K134" s="402"/>
      <c r="L134" s="402"/>
      <c r="M134" s="402"/>
      <c r="N134" s="402"/>
      <c r="O134" s="402"/>
      <c r="P134" s="12"/>
      <c r="R134" s="402"/>
    </row>
    <row r="135" spans="1:18">
      <c r="A135" s="402"/>
      <c r="B135" s="64"/>
      <c r="C135" s="402"/>
      <c r="D135" s="402"/>
      <c r="E135" s="402"/>
      <c r="F135" s="64"/>
      <c r="G135" s="64"/>
      <c r="H135" s="402"/>
      <c r="I135" s="402"/>
      <c r="J135" s="402"/>
      <c r="K135" s="402"/>
      <c r="L135" s="402"/>
      <c r="M135" s="402"/>
      <c r="N135" s="402"/>
      <c r="O135" s="402"/>
      <c r="P135" s="12"/>
      <c r="R135" s="402"/>
    </row>
    <row r="136" spans="1:18">
      <c r="A136" s="402"/>
      <c r="B136" s="64"/>
      <c r="C136" s="402"/>
      <c r="D136" s="402"/>
      <c r="E136" s="402"/>
      <c r="F136" s="64"/>
      <c r="G136" s="64"/>
      <c r="H136" s="402"/>
      <c r="I136" s="402"/>
      <c r="J136" s="402"/>
      <c r="K136" s="402"/>
      <c r="L136" s="402"/>
      <c r="M136" s="402"/>
      <c r="N136" s="402"/>
      <c r="O136" s="402"/>
      <c r="P136" s="12"/>
      <c r="R136" s="402"/>
    </row>
    <row r="137" spans="1:18">
      <c r="A137" s="402"/>
      <c r="B137" s="64"/>
      <c r="C137" s="402"/>
      <c r="D137" s="402"/>
      <c r="E137" s="402"/>
      <c r="F137" s="64"/>
      <c r="G137" s="64"/>
      <c r="H137" s="402"/>
      <c r="I137" s="402"/>
      <c r="J137" s="402"/>
      <c r="K137" s="402"/>
      <c r="L137" s="402"/>
      <c r="M137" s="402"/>
      <c r="N137" s="402"/>
      <c r="O137" s="402"/>
      <c r="P137" s="12"/>
      <c r="R137" s="402"/>
    </row>
    <row r="138" spans="1:18">
      <c r="A138" s="402"/>
      <c r="B138" s="64"/>
      <c r="C138" s="402"/>
      <c r="D138" s="402"/>
      <c r="E138" s="402"/>
      <c r="F138" s="64"/>
      <c r="G138" s="64"/>
      <c r="H138" s="402"/>
      <c r="I138" s="402"/>
      <c r="J138" s="402"/>
      <c r="K138" s="402"/>
      <c r="L138" s="402"/>
      <c r="M138" s="402"/>
      <c r="N138" s="402"/>
      <c r="O138" s="402"/>
      <c r="P138" s="12"/>
      <c r="R138" s="402"/>
    </row>
    <row r="139" spans="1:18">
      <c r="A139" s="402"/>
      <c r="B139" s="64"/>
      <c r="C139" s="402"/>
      <c r="D139" s="402"/>
      <c r="E139" s="402"/>
      <c r="F139" s="64"/>
      <c r="G139" s="64"/>
      <c r="H139" s="402"/>
      <c r="I139" s="402"/>
      <c r="J139" s="402"/>
      <c r="K139" s="402"/>
      <c r="L139" s="402"/>
      <c r="M139" s="402"/>
      <c r="N139" s="402"/>
      <c r="O139" s="402"/>
      <c r="P139" s="12"/>
      <c r="R139" s="402"/>
    </row>
    <row r="140" spans="1:18">
      <c r="A140" s="402"/>
      <c r="B140" s="64"/>
      <c r="C140" s="402"/>
      <c r="D140" s="402"/>
      <c r="E140" s="402"/>
      <c r="F140" s="64"/>
      <c r="G140" s="64"/>
      <c r="H140" s="402"/>
      <c r="I140" s="402"/>
      <c r="J140" s="402"/>
      <c r="K140" s="402"/>
      <c r="L140" s="402"/>
      <c r="M140" s="402"/>
      <c r="N140" s="402"/>
      <c r="O140" s="402"/>
      <c r="P140" s="12"/>
      <c r="R140" s="402"/>
    </row>
    <row r="141" spans="1:18">
      <c r="A141" s="402"/>
      <c r="B141" s="64"/>
      <c r="C141" s="402"/>
      <c r="D141" s="402"/>
      <c r="E141" s="402"/>
      <c r="F141" s="64"/>
      <c r="G141" s="64"/>
      <c r="H141" s="402"/>
      <c r="I141" s="402"/>
      <c r="J141" s="402"/>
      <c r="K141" s="402"/>
      <c r="L141" s="402"/>
      <c r="M141" s="402"/>
      <c r="N141" s="402"/>
      <c r="O141" s="402"/>
      <c r="P141" s="12"/>
      <c r="R141" s="402"/>
    </row>
    <row r="142" spans="1:18">
      <c r="A142" s="402"/>
      <c r="B142" s="64"/>
      <c r="C142" s="402"/>
      <c r="D142" s="402"/>
      <c r="E142" s="402"/>
      <c r="F142" s="64"/>
      <c r="G142" s="64"/>
      <c r="H142" s="402"/>
      <c r="I142" s="402"/>
      <c r="J142" s="402"/>
      <c r="K142" s="402"/>
      <c r="L142" s="402"/>
      <c r="M142" s="402"/>
      <c r="N142" s="402"/>
      <c r="O142" s="402"/>
      <c r="P142" s="12"/>
      <c r="R142" s="402"/>
    </row>
    <row r="143" spans="1:18">
      <c r="A143" s="402"/>
      <c r="B143" s="64"/>
      <c r="C143" s="402"/>
      <c r="D143" s="402"/>
      <c r="E143" s="402"/>
      <c r="F143" s="64"/>
      <c r="G143" s="64"/>
      <c r="H143" s="402"/>
      <c r="I143" s="402"/>
      <c r="J143" s="402"/>
      <c r="K143" s="402"/>
      <c r="L143" s="402"/>
      <c r="M143" s="402"/>
      <c r="N143" s="402"/>
      <c r="O143" s="402"/>
      <c r="P143" s="12"/>
      <c r="R143" s="402"/>
    </row>
    <row r="144" spans="1:18">
      <c r="A144" s="402"/>
      <c r="B144" s="64"/>
      <c r="C144" s="402"/>
      <c r="D144" s="402"/>
      <c r="E144" s="402"/>
      <c r="F144" s="64"/>
      <c r="G144" s="64"/>
      <c r="H144" s="402"/>
      <c r="I144" s="402"/>
      <c r="J144" s="402"/>
      <c r="K144" s="402"/>
      <c r="L144" s="402"/>
      <c r="M144" s="402"/>
      <c r="N144" s="402"/>
      <c r="O144" s="402"/>
      <c r="P144" s="12"/>
      <c r="R144" s="402"/>
    </row>
    <row r="145" spans="1:18">
      <c r="A145" s="402"/>
      <c r="B145" s="64"/>
      <c r="C145" s="402"/>
      <c r="D145" s="402"/>
      <c r="E145" s="402"/>
      <c r="F145" s="64"/>
      <c r="G145" s="64"/>
      <c r="H145" s="402"/>
      <c r="I145" s="402"/>
      <c r="J145" s="402"/>
      <c r="K145" s="402"/>
      <c r="L145" s="402"/>
      <c r="M145" s="402"/>
      <c r="N145" s="402"/>
      <c r="O145" s="402"/>
      <c r="P145" s="12"/>
      <c r="R145" s="402"/>
    </row>
    <row r="146" spans="1:18">
      <c r="A146" s="402"/>
      <c r="B146" s="64"/>
      <c r="C146" s="402"/>
      <c r="D146" s="402"/>
      <c r="E146" s="402"/>
      <c r="F146" s="64"/>
      <c r="G146" s="64"/>
      <c r="H146" s="402"/>
      <c r="I146" s="402"/>
      <c r="J146" s="402"/>
      <c r="K146" s="402"/>
      <c r="L146" s="402"/>
      <c r="M146" s="402"/>
      <c r="N146" s="402"/>
      <c r="O146" s="402"/>
      <c r="P146" s="12"/>
      <c r="R146" s="402"/>
    </row>
    <row r="147" spans="1:18">
      <c r="A147" s="402"/>
      <c r="B147" s="64"/>
      <c r="C147" s="402"/>
      <c r="D147" s="402"/>
      <c r="E147" s="402"/>
      <c r="F147" s="64"/>
      <c r="G147" s="64"/>
      <c r="H147" s="402"/>
      <c r="I147" s="402"/>
      <c r="J147" s="402"/>
      <c r="K147" s="402"/>
      <c r="L147" s="402"/>
      <c r="M147" s="402"/>
      <c r="N147" s="402"/>
      <c r="O147" s="402"/>
      <c r="P147" s="12"/>
      <c r="R147" s="402"/>
    </row>
    <row r="148" spans="1:18">
      <c r="A148" s="402"/>
      <c r="B148" s="64"/>
      <c r="C148" s="402"/>
      <c r="D148" s="402"/>
      <c r="E148" s="402"/>
      <c r="F148" s="64"/>
      <c r="G148" s="64"/>
      <c r="H148" s="402"/>
      <c r="I148" s="402"/>
      <c r="J148" s="402"/>
      <c r="K148" s="402"/>
      <c r="L148" s="402"/>
      <c r="M148" s="402"/>
      <c r="N148" s="402"/>
      <c r="O148" s="402"/>
      <c r="P148" s="12"/>
      <c r="R148" s="402"/>
    </row>
    <row r="149" spans="1:18">
      <c r="A149" s="402"/>
      <c r="B149" s="64"/>
      <c r="C149" s="402"/>
      <c r="D149" s="402"/>
      <c r="E149" s="402"/>
      <c r="F149" s="64"/>
      <c r="G149" s="64"/>
      <c r="H149" s="402"/>
      <c r="I149" s="402"/>
      <c r="J149" s="402"/>
      <c r="K149" s="402"/>
      <c r="L149" s="402"/>
      <c r="M149" s="402"/>
      <c r="N149" s="402"/>
      <c r="O149" s="402"/>
      <c r="P149" s="12"/>
      <c r="R149" s="402"/>
    </row>
    <row r="150" spans="1:18">
      <c r="A150" s="402"/>
      <c r="B150" s="64"/>
      <c r="C150" s="402"/>
      <c r="D150" s="402"/>
      <c r="E150" s="402"/>
      <c r="F150" s="64"/>
      <c r="G150" s="64"/>
      <c r="H150" s="402"/>
      <c r="I150" s="402"/>
      <c r="J150" s="402"/>
      <c r="K150" s="402"/>
      <c r="L150" s="402"/>
      <c r="M150" s="402"/>
      <c r="N150" s="402"/>
      <c r="O150" s="402"/>
      <c r="P150" s="12"/>
      <c r="R150" s="402"/>
    </row>
    <row r="151" spans="1:18">
      <c r="A151" s="402"/>
      <c r="B151" s="64"/>
      <c r="C151" s="402"/>
      <c r="D151" s="402"/>
      <c r="E151" s="402"/>
      <c r="F151" s="64"/>
      <c r="G151" s="64"/>
      <c r="H151" s="402"/>
      <c r="I151" s="402"/>
      <c r="J151" s="402"/>
      <c r="K151" s="402"/>
      <c r="L151" s="402"/>
      <c r="M151" s="402"/>
      <c r="N151" s="402"/>
      <c r="O151" s="402"/>
      <c r="P151" s="12"/>
      <c r="R151" s="402"/>
    </row>
    <row r="152" spans="1:18">
      <c r="A152" s="402"/>
      <c r="B152" s="64"/>
      <c r="C152" s="402"/>
      <c r="D152" s="402"/>
      <c r="E152" s="402"/>
      <c r="F152" s="64"/>
      <c r="G152" s="64"/>
      <c r="H152" s="402"/>
      <c r="I152" s="402"/>
      <c r="J152" s="402"/>
      <c r="K152" s="402"/>
      <c r="L152" s="402"/>
      <c r="M152" s="402"/>
      <c r="N152" s="402"/>
      <c r="O152" s="402"/>
      <c r="P152" s="12"/>
      <c r="R152" s="402"/>
    </row>
    <row r="153" spans="1:18">
      <c r="A153" s="402"/>
      <c r="B153" s="64"/>
      <c r="C153" s="402"/>
      <c r="D153" s="402"/>
      <c r="E153" s="402"/>
      <c r="F153" s="64"/>
      <c r="G153" s="64"/>
      <c r="H153" s="402"/>
      <c r="I153" s="402"/>
      <c r="J153" s="402"/>
      <c r="K153" s="402"/>
      <c r="L153" s="402"/>
      <c r="M153" s="402"/>
      <c r="N153" s="402"/>
      <c r="O153" s="402"/>
      <c r="P153" s="12"/>
      <c r="R153" s="402"/>
    </row>
    <row r="154" spans="1:18">
      <c r="A154" s="402"/>
      <c r="B154" s="64"/>
      <c r="C154" s="402"/>
      <c r="D154" s="402"/>
      <c r="E154" s="402"/>
      <c r="F154" s="64"/>
      <c r="G154" s="64"/>
      <c r="H154" s="402"/>
      <c r="I154" s="402"/>
      <c r="J154" s="402"/>
      <c r="K154" s="402"/>
      <c r="L154" s="402"/>
      <c r="M154" s="402"/>
      <c r="N154" s="402"/>
      <c r="O154" s="402"/>
      <c r="P154" s="12"/>
      <c r="R154" s="402"/>
    </row>
    <row r="155" spans="1:18">
      <c r="A155" s="402"/>
      <c r="B155" s="64"/>
      <c r="C155" s="402"/>
      <c r="D155" s="402"/>
      <c r="E155" s="402"/>
      <c r="F155" s="64"/>
      <c r="G155" s="64"/>
      <c r="H155" s="402"/>
      <c r="I155" s="402"/>
      <c r="J155" s="402"/>
      <c r="K155" s="402"/>
      <c r="L155" s="402"/>
      <c r="M155" s="402"/>
      <c r="N155" s="402"/>
      <c r="O155" s="402"/>
      <c r="P155" s="12"/>
      <c r="R155" s="402"/>
    </row>
    <row r="156" spans="1:18">
      <c r="A156" s="402"/>
      <c r="B156" s="64"/>
      <c r="C156" s="402"/>
      <c r="D156" s="402"/>
      <c r="E156" s="402"/>
      <c r="F156" s="64"/>
      <c r="G156" s="64"/>
      <c r="H156" s="402"/>
      <c r="I156" s="402"/>
      <c r="J156" s="402"/>
      <c r="K156" s="402"/>
      <c r="L156" s="402"/>
      <c r="M156" s="402"/>
      <c r="N156" s="402"/>
      <c r="O156" s="402"/>
      <c r="P156" s="12"/>
      <c r="R156" s="402"/>
    </row>
    <row r="157" spans="1:18">
      <c r="A157" s="402"/>
      <c r="B157" s="64"/>
      <c r="C157" s="402"/>
      <c r="D157" s="402"/>
      <c r="E157" s="402"/>
      <c r="F157" s="64"/>
      <c r="G157" s="64"/>
      <c r="H157" s="402"/>
      <c r="I157" s="402"/>
      <c r="J157" s="402"/>
      <c r="K157" s="402"/>
      <c r="L157" s="402"/>
      <c r="M157" s="402"/>
      <c r="N157" s="402"/>
      <c r="O157" s="402"/>
      <c r="P157" s="12"/>
      <c r="R157" s="402"/>
    </row>
    <row r="158" spans="1:18">
      <c r="A158" s="402"/>
      <c r="B158" s="64"/>
      <c r="C158" s="402"/>
      <c r="D158" s="402"/>
      <c r="E158" s="402"/>
      <c r="F158" s="64"/>
      <c r="G158" s="64"/>
      <c r="H158" s="402"/>
      <c r="I158" s="402"/>
      <c r="J158" s="402"/>
      <c r="K158" s="402"/>
      <c r="L158" s="402"/>
      <c r="M158" s="402"/>
      <c r="N158" s="402"/>
      <c r="O158" s="402"/>
      <c r="P158" s="12"/>
      <c r="R158" s="402"/>
    </row>
    <row r="159" spans="1:18">
      <c r="A159" s="402"/>
      <c r="B159" s="64"/>
      <c r="C159" s="402"/>
      <c r="D159" s="402"/>
      <c r="E159" s="402"/>
      <c r="F159" s="64"/>
      <c r="G159" s="64"/>
      <c r="H159" s="402"/>
      <c r="I159" s="402"/>
      <c r="J159" s="402"/>
      <c r="K159" s="402"/>
      <c r="L159" s="402"/>
      <c r="M159" s="402"/>
      <c r="N159" s="402"/>
      <c r="O159" s="402"/>
      <c r="P159" s="12"/>
      <c r="R159" s="402"/>
    </row>
    <row r="160" spans="1:18">
      <c r="A160" s="402"/>
      <c r="B160" s="64"/>
      <c r="C160" s="402"/>
      <c r="D160" s="402"/>
      <c r="E160" s="402"/>
      <c r="F160" s="64"/>
      <c r="G160" s="64"/>
      <c r="H160" s="402"/>
      <c r="I160" s="402"/>
      <c r="J160" s="402"/>
      <c r="K160" s="402"/>
      <c r="L160" s="402"/>
      <c r="M160" s="402"/>
      <c r="N160" s="402"/>
      <c r="O160" s="402"/>
      <c r="P160" s="12"/>
      <c r="R160" s="402"/>
    </row>
    <row r="161" spans="1:18">
      <c r="A161" s="402"/>
      <c r="B161" s="64"/>
      <c r="C161" s="402"/>
      <c r="D161" s="402"/>
      <c r="E161" s="402"/>
      <c r="F161" s="64"/>
      <c r="G161" s="64"/>
      <c r="H161" s="402"/>
      <c r="I161" s="402"/>
      <c r="J161" s="402"/>
      <c r="K161" s="402"/>
      <c r="L161" s="402"/>
      <c r="M161" s="402"/>
      <c r="N161" s="402"/>
      <c r="O161" s="402"/>
      <c r="P161" s="12"/>
      <c r="R161" s="402"/>
    </row>
    <row r="162" spans="1:18">
      <c r="A162" s="402"/>
      <c r="B162" s="64"/>
      <c r="C162" s="402"/>
      <c r="D162" s="402"/>
      <c r="E162" s="402"/>
      <c r="F162" s="64"/>
      <c r="G162" s="64"/>
      <c r="H162" s="402"/>
      <c r="I162" s="402"/>
      <c r="J162" s="402"/>
      <c r="K162" s="402"/>
      <c r="L162" s="402"/>
      <c r="M162" s="402"/>
      <c r="N162" s="402"/>
      <c r="O162" s="402"/>
      <c r="P162" s="12"/>
      <c r="R162" s="402"/>
    </row>
    <row r="163" spans="1:18">
      <c r="A163" s="402"/>
      <c r="B163" s="64"/>
      <c r="C163" s="402"/>
      <c r="D163" s="402"/>
      <c r="E163" s="402"/>
      <c r="F163" s="64"/>
      <c r="G163" s="64"/>
      <c r="H163" s="402"/>
      <c r="I163" s="402"/>
      <c r="J163" s="402"/>
      <c r="K163" s="402"/>
      <c r="L163" s="402"/>
      <c r="M163" s="402"/>
      <c r="N163" s="402"/>
      <c r="O163" s="402"/>
      <c r="P163" s="12"/>
      <c r="R163" s="402"/>
    </row>
    <row r="164" spans="1:18">
      <c r="A164" s="402"/>
      <c r="B164" s="64"/>
      <c r="C164" s="402"/>
      <c r="D164" s="402"/>
      <c r="E164" s="402"/>
      <c r="F164" s="64"/>
      <c r="G164" s="64"/>
      <c r="H164" s="402"/>
      <c r="I164" s="402"/>
      <c r="J164" s="402"/>
      <c r="K164" s="402"/>
      <c r="L164" s="402"/>
      <c r="M164" s="402"/>
      <c r="N164" s="402"/>
      <c r="O164" s="402"/>
      <c r="P164" s="12"/>
      <c r="R164" s="402"/>
    </row>
    <row r="165" spans="1:18">
      <c r="A165" s="402"/>
      <c r="B165" s="64"/>
      <c r="C165" s="402"/>
      <c r="D165" s="402"/>
      <c r="E165" s="402"/>
      <c r="F165" s="64"/>
      <c r="G165" s="64"/>
      <c r="H165" s="402"/>
      <c r="I165" s="402"/>
      <c r="J165" s="402"/>
      <c r="K165" s="402"/>
      <c r="L165" s="402"/>
      <c r="M165" s="402"/>
      <c r="N165" s="402"/>
      <c r="O165" s="402"/>
      <c r="P165" s="12"/>
      <c r="R165" s="402"/>
    </row>
    <row r="166" spans="1:18">
      <c r="A166" s="402"/>
      <c r="B166" s="64"/>
      <c r="C166" s="402"/>
      <c r="D166" s="402"/>
      <c r="E166" s="402"/>
      <c r="F166" s="64"/>
      <c r="G166" s="64"/>
      <c r="H166" s="402"/>
      <c r="I166" s="402"/>
      <c r="J166" s="402"/>
      <c r="K166" s="402"/>
      <c r="L166" s="402"/>
      <c r="M166" s="402"/>
      <c r="N166" s="402"/>
      <c r="O166" s="402"/>
      <c r="P166" s="12"/>
      <c r="R166" s="402"/>
    </row>
    <row r="167" spans="1:18">
      <c r="A167" s="402"/>
      <c r="B167" s="64"/>
      <c r="C167" s="402"/>
      <c r="D167" s="402"/>
      <c r="E167" s="402"/>
      <c r="F167" s="64"/>
      <c r="G167" s="64"/>
      <c r="H167" s="402"/>
      <c r="I167" s="402"/>
      <c r="J167" s="402"/>
      <c r="K167" s="402"/>
      <c r="L167" s="402"/>
      <c r="M167" s="402"/>
      <c r="N167" s="402"/>
      <c r="O167" s="402"/>
      <c r="P167" s="12"/>
      <c r="R167" s="402"/>
    </row>
    <row r="168" spans="1:18">
      <c r="A168" s="402"/>
      <c r="B168" s="64"/>
      <c r="C168" s="402"/>
      <c r="D168" s="402"/>
      <c r="E168" s="402"/>
      <c r="F168" s="64"/>
      <c r="G168" s="64"/>
      <c r="H168" s="402"/>
      <c r="I168" s="402"/>
      <c r="J168" s="402"/>
      <c r="K168" s="402"/>
      <c r="L168" s="402"/>
      <c r="M168" s="402"/>
      <c r="N168" s="402"/>
      <c r="O168" s="402"/>
      <c r="P168" s="12"/>
      <c r="R168" s="402"/>
    </row>
    <row r="169" spans="1:18">
      <c r="A169" s="402"/>
      <c r="B169" s="64"/>
      <c r="C169" s="402"/>
      <c r="D169" s="402"/>
      <c r="E169" s="402"/>
      <c r="F169" s="64"/>
      <c r="G169" s="64"/>
      <c r="H169" s="402"/>
      <c r="I169" s="402"/>
      <c r="J169" s="402"/>
      <c r="K169" s="402"/>
      <c r="L169" s="402"/>
      <c r="M169" s="402"/>
      <c r="N169" s="402"/>
      <c r="O169" s="402"/>
      <c r="P169" s="12"/>
      <c r="R169" s="402"/>
    </row>
    <row r="170" spans="1:18">
      <c r="A170" s="402"/>
      <c r="B170" s="64"/>
      <c r="C170" s="402"/>
      <c r="D170" s="402"/>
      <c r="E170" s="402"/>
      <c r="F170" s="64"/>
      <c r="G170" s="64"/>
      <c r="H170" s="402"/>
      <c r="I170" s="402"/>
      <c r="J170" s="402"/>
      <c r="K170" s="402"/>
      <c r="L170" s="402"/>
      <c r="M170" s="402"/>
      <c r="N170" s="402"/>
      <c r="O170" s="402"/>
      <c r="P170" s="12"/>
      <c r="R170" s="402"/>
    </row>
    <row r="171" spans="1:18">
      <c r="A171" s="402"/>
      <c r="B171" s="64"/>
      <c r="C171" s="402"/>
      <c r="D171" s="402"/>
      <c r="E171" s="402"/>
      <c r="F171" s="64"/>
      <c r="G171" s="64"/>
      <c r="H171" s="402"/>
      <c r="I171" s="402"/>
      <c r="J171" s="402"/>
      <c r="K171" s="402"/>
      <c r="L171" s="402"/>
      <c r="M171" s="402"/>
      <c r="N171" s="402"/>
      <c r="O171" s="402"/>
      <c r="P171" s="12"/>
      <c r="R171" s="402"/>
    </row>
    <row r="172" spans="1:18">
      <c r="A172" s="402"/>
      <c r="B172" s="64"/>
      <c r="C172" s="402"/>
      <c r="D172" s="402"/>
      <c r="E172" s="402"/>
      <c r="F172" s="64"/>
      <c r="G172" s="64"/>
      <c r="H172" s="402"/>
      <c r="I172" s="402"/>
      <c r="J172" s="402"/>
      <c r="K172" s="402"/>
      <c r="L172" s="402"/>
      <c r="M172" s="402"/>
      <c r="N172" s="402"/>
      <c r="O172" s="402"/>
      <c r="P172" s="12"/>
      <c r="R172" s="402"/>
    </row>
    <row r="173" spans="1:18">
      <c r="A173" s="402"/>
      <c r="B173" s="64"/>
      <c r="C173" s="402"/>
      <c r="D173" s="402"/>
      <c r="E173" s="402"/>
      <c r="F173" s="64"/>
      <c r="G173" s="64"/>
      <c r="H173" s="402"/>
      <c r="I173" s="402"/>
      <c r="J173" s="402"/>
      <c r="K173" s="402"/>
      <c r="L173" s="402"/>
      <c r="M173" s="402"/>
      <c r="N173" s="402"/>
      <c r="O173" s="402"/>
      <c r="P173" s="12"/>
      <c r="R173" s="402"/>
    </row>
    <row r="174" spans="1:18">
      <c r="A174" s="402"/>
      <c r="B174" s="64"/>
      <c r="C174" s="402"/>
      <c r="D174" s="402"/>
      <c r="E174" s="402"/>
      <c r="F174" s="64"/>
      <c r="G174" s="64"/>
      <c r="H174" s="402"/>
      <c r="I174" s="402"/>
      <c r="J174" s="402"/>
      <c r="K174" s="402"/>
      <c r="L174" s="402"/>
      <c r="M174" s="402"/>
      <c r="N174" s="402"/>
      <c r="O174" s="402"/>
      <c r="P174" s="12"/>
      <c r="R174" s="402"/>
    </row>
    <row r="175" spans="1:18">
      <c r="A175" s="402"/>
      <c r="B175" s="64"/>
      <c r="C175" s="402"/>
      <c r="D175" s="402"/>
      <c r="E175" s="402"/>
      <c r="F175" s="64"/>
      <c r="G175" s="64"/>
      <c r="H175" s="402"/>
      <c r="I175" s="402"/>
      <c r="J175" s="402"/>
      <c r="K175" s="402"/>
      <c r="L175" s="402"/>
      <c r="M175" s="402"/>
      <c r="N175" s="402"/>
      <c r="O175" s="402"/>
      <c r="P175" s="12"/>
      <c r="R175" s="402"/>
    </row>
    <row r="176" spans="1:18">
      <c r="A176" s="402"/>
      <c r="B176" s="64"/>
      <c r="C176" s="402"/>
      <c r="D176" s="402"/>
      <c r="E176" s="402"/>
      <c r="F176" s="64"/>
      <c r="G176" s="64"/>
      <c r="H176" s="402"/>
      <c r="I176" s="402"/>
      <c r="J176" s="402"/>
      <c r="K176" s="402"/>
      <c r="L176" s="402"/>
      <c r="M176" s="402"/>
      <c r="N176" s="402"/>
      <c r="O176" s="402"/>
      <c r="P176" s="12"/>
      <c r="R176" s="402"/>
    </row>
    <row r="177" spans="1:18">
      <c r="A177" s="402"/>
      <c r="B177" s="64"/>
      <c r="C177" s="402"/>
      <c r="D177" s="402"/>
      <c r="E177" s="402"/>
      <c r="F177" s="64"/>
      <c r="G177" s="64"/>
      <c r="H177" s="402"/>
      <c r="I177" s="402"/>
      <c r="J177" s="402"/>
      <c r="K177" s="402"/>
      <c r="L177" s="402"/>
      <c r="M177" s="402"/>
      <c r="N177" s="402"/>
      <c r="O177" s="402"/>
      <c r="P177" s="12"/>
      <c r="R177" s="402"/>
    </row>
    <row r="178" spans="1:18">
      <c r="A178" s="402"/>
      <c r="B178" s="64"/>
      <c r="C178" s="402"/>
      <c r="D178" s="402"/>
      <c r="E178" s="402"/>
      <c r="F178" s="64"/>
      <c r="G178" s="64"/>
      <c r="H178" s="402"/>
      <c r="I178" s="402"/>
      <c r="J178" s="402"/>
      <c r="K178" s="402"/>
      <c r="L178" s="402"/>
      <c r="M178" s="402"/>
      <c r="N178" s="402"/>
      <c r="O178" s="402"/>
      <c r="P178" s="12"/>
      <c r="R178" s="402"/>
    </row>
    <row r="179" spans="1:18">
      <c r="A179" s="402"/>
      <c r="B179" s="64"/>
      <c r="C179" s="402"/>
      <c r="D179" s="402"/>
      <c r="E179" s="402"/>
      <c r="F179" s="64"/>
      <c r="G179" s="64"/>
      <c r="H179" s="402"/>
      <c r="I179" s="402"/>
      <c r="J179" s="402"/>
      <c r="K179" s="402"/>
      <c r="L179" s="402"/>
      <c r="M179" s="402"/>
      <c r="N179" s="402"/>
      <c r="O179" s="402"/>
      <c r="P179" s="12"/>
      <c r="R179" s="402"/>
    </row>
  </sheetData>
  <dataConsolidate/>
  <mergeCells count="35">
    <mergeCell ref="X49:AC49"/>
    <mergeCell ref="A51:A52"/>
    <mergeCell ref="A53:A54"/>
    <mergeCell ref="T54:V54"/>
    <mergeCell ref="A55:A56"/>
    <mergeCell ref="T44:V44"/>
    <mergeCell ref="A45:A48"/>
    <mergeCell ref="A49:A50"/>
    <mergeCell ref="A36:A37"/>
    <mergeCell ref="A39:A40"/>
    <mergeCell ref="AF40:AK40"/>
    <mergeCell ref="A41:A43"/>
    <mergeCell ref="A26:A27"/>
    <mergeCell ref="A28:A32"/>
    <mergeCell ref="X30:AC30"/>
    <mergeCell ref="T31:V31"/>
    <mergeCell ref="A33:A35"/>
    <mergeCell ref="A15:A20"/>
    <mergeCell ref="Q15:R20"/>
    <mergeCell ref="A21:A24"/>
    <mergeCell ref="Q21:R24"/>
    <mergeCell ref="Q25:R25"/>
    <mergeCell ref="A6:A8"/>
    <mergeCell ref="Q6:R8"/>
    <mergeCell ref="A9:A13"/>
    <mergeCell ref="Q9:R13"/>
    <mergeCell ref="Y1:AA1"/>
    <mergeCell ref="AA2:AB2"/>
    <mergeCell ref="Q3:R3"/>
    <mergeCell ref="A4:A5"/>
    <mergeCell ref="Q4:R4"/>
    <mergeCell ref="C1:H1"/>
    <mergeCell ref="I1:O1"/>
    <mergeCell ref="P1:R1"/>
    <mergeCell ref="T1:V1"/>
  </mergeCells>
  <conditionalFormatting sqref="K3:K56">
    <cfRule type="expression" dxfId="23" priority="5">
      <formula>(K3&lt;E3)</formula>
    </cfRule>
  </conditionalFormatting>
  <conditionalFormatting sqref="Y32:AD43">
    <cfRule type="cellIs" dxfId="22" priority="4" operator="greaterThan">
      <formula>0</formula>
    </cfRule>
  </conditionalFormatting>
  <conditionalFormatting sqref="Y51:AD62">
    <cfRule type="cellIs" dxfId="21" priority="3" operator="greaterThan">
      <formula>0</formula>
    </cfRule>
  </conditionalFormatting>
  <conditionalFormatting sqref="M3:M56">
    <cfRule type="expression" dxfId="20" priority="2">
      <formula>M3&lt;G3</formula>
    </cfRule>
  </conditionalFormatting>
  <conditionalFormatting sqref="AG42:AL53">
    <cfRule type="cellIs" dxfId="19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9"/>
  <sheetViews>
    <sheetView topLeftCell="R9" zoomScale="80" zoomScaleNormal="80" workbookViewId="0">
      <selection activeCell="B47" sqref="A47:XFD47"/>
    </sheetView>
  </sheetViews>
  <sheetFormatPr defaultColWidth="9" defaultRowHeight="13"/>
  <cols>
    <col min="1" max="1" width="13.453125" style="5" customWidth="1"/>
    <col min="2" max="2" width="22.7265625" style="63" customWidth="1"/>
    <col min="3" max="3" width="26.7265625" style="59" customWidth="1"/>
    <col min="4" max="4" width="16.81640625" style="59" customWidth="1"/>
    <col min="5" max="5" width="16.7265625" style="62" customWidth="1"/>
    <col min="6" max="6" width="23.7265625" style="61" customWidth="1"/>
    <col min="7" max="7" width="16.1796875" style="59" customWidth="1"/>
    <col min="8" max="8" width="28.81640625" style="59" customWidth="1"/>
    <col min="9" max="9" width="17.7265625" style="59" customWidth="1"/>
    <col min="10" max="10" width="16.1796875" style="59" customWidth="1"/>
    <col min="11" max="11" width="17.7265625" style="59" customWidth="1"/>
    <col min="12" max="12" width="23.26953125" style="59" customWidth="1"/>
    <col min="13" max="13" width="17.54296875" style="62" customWidth="1"/>
    <col min="14" max="14" width="26.54296875" style="10" customWidth="1"/>
    <col min="15" max="15" width="35.1796875" style="59" customWidth="1"/>
    <col min="16" max="16" width="23" style="58" customWidth="1"/>
    <col min="17" max="17" width="22.81640625" style="5" customWidth="1"/>
    <col min="18" max="18" width="23.7265625" style="5" customWidth="1"/>
    <col min="19" max="19" width="21.54296875" style="5" customWidth="1"/>
    <col min="20" max="21" width="9" style="5"/>
    <col min="22" max="22" width="19.453125" style="5" customWidth="1"/>
    <col min="23" max="23" width="14.81640625" style="5" customWidth="1"/>
    <col min="24" max="24" width="14.54296875" style="5" customWidth="1"/>
    <col min="25" max="25" width="9" style="5"/>
    <col min="26" max="26" width="12.54296875" style="5" customWidth="1"/>
    <col min="27" max="27" width="9.1796875" style="5" customWidth="1"/>
    <col min="28" max="28" width="14.54296875" style="5" customWidth="1"/>
    <col min="29" max="29" width="19.1796875" style="5" customWidth="1"/>
    <col min="30" max="30" width="20" style="5" customWidth="1"/>
    <col min="31" max="31" width="19.26953125" style="5" customWidth="1"/>
    <col min="32" max="32" width="13" style="5" customWidth="1"/>
    <col min="33" max="16384" width="9" style="5"/>
  </cols>
  <sheetData>
    <row r="1" spans="1:15" ht="14.25" customHeight="1">
      <c r="A1" s="198"/>
      <c r="B1" s="199"/>
      <c r="C1" s="428" t="s">
        <v>464</v>
      </c>
      <c r="D1" s="429"/>
      <c r="E1" s="429"/>
      <c r="F1" s="429"/>
      <c r="G1" s="430"/>
      <c r="H1" s="426" t="s">
        <v>463</v>
      </c>
      <c r="I1" s="427"/>
      <c r="J1" s="427"/>
      <c r="K1" s="427"/>
      <c r="L1" s="427"/>
      <c r="M1" s="492"/>
      <c r="N1" s="7"/>
      <c r="O1" s="7"/>
    </row>
    <row r="2" spans="1:15" ht="13.5" thickBot="1">
      <c r="A2" s="198" t="s">
        <v>462</v>
      </c>
      <c r="B2" s="197" t="s">
        <v>461</v>
      </c>
      <c r="C2" s="196" t="s">
        <v>460</v>
      </c>
      <c r="D2" s="195" t="s">
        <v>34</v>
      </c>
      <c r="E2" s="195" t="s">
        <v>33</v>
      </c>
      <c r="F2" s="195" t="s">
        <v>459</v>
      </c>
      <c r="G2" s="194" t="s">
        <v>456</v>
      </c>
      <c r="H2" s="193" t="s">
        <v>458</v>
      </c>
      <c r="I2" s="193" t="s">
        <v>34</v>
      </c>
      <c r="J2" s="193" t="s">
        <v>33</v>
      </c>
      <c r="K2" s="192" t="s">
        <v>457</v>
      </c>
      <c r="L2" s="191" t="s">
        <v>456</v>
      </c>
      <c r="M2" s="258" t="s">
        <v>471</v>
      </c>
      <c r="N2" s="11"/>
      <c r="O2" s="20"/>
    </row>
    <row r="3" spans="1:15" ht="13.5" thickBot="1">
      <c r="A3" s="163" t="s">
        <v>450</v>
      </c>
      <c r="B3" s="186" t="s">
        <v>449</v>
      </c>
      <c r="C3" s="185" t="s">
        <v>448</v>
      </c>
      <c r="D3" s="184">
        <v>386.9</v>
      </c>
      <c r="E3" s="184">
        <v>200</v>
      </c>
      <c r="F3" s="184">
        <v>131.95400000000001</v>
      </c>
      <c r="G3" s="183">
        <f t="shared" ref="G3:G13" si="0">E3-F3</f>
        <v>68.045999999999992</v>
      </c>
      <c r="H3" s="182" t="s">
        <v>447</v>
      </c>
      <c r="I3" s="182">
        <v>598.85</v>
      </c>
      <c r="J3" s="182">
        <v>150</v>
      </c>
      <c r="K3" s="181">
        <f t="shared" ref="K3:K13" si="1">F3</f>
        <v>131.95400000000001</v>
      </c>
      <c r="L3" s="257">
        <f t="shared" ref="L3:L13" si="2">J3-K3</f>
        <v>18.045999999999992</v>
      </c>
      <c r="M3" s="248" t="str">
        <f t="shared" ref="M3:M9" si="3">IF(L3&gt;=0,"No","Yes")</f>
        <v>No</v>
      </c>
      <c r="N3" s="11"/>
      <c r="O3" s="11"/>
    </row>
    <row r="4" spans="1:15" ht="13.5" thickBot="1">
      <c r="A4" s="431" t="s">
        <v>44</v>
      </c>
      <c r="B4" s="180" t="s">
        <v>3</v>
      </c>
      <c r="C4" s="179" t="s">
        <v>44</v>
      </c>
      <c r="D4" s="178">
        <v>424.31</v>
      </c>
      <c r="E4" s="178">
        <v>200</v>
      </c>
      <c r="F4" s="178">
        <v>79.758499999999998</v>
      </c>
      <c r="G4" s="177">
        <f t="shared" si="0"/>
        <v>120.2415</v>
      </c>
      <c r="H4" s="176" t="s">
        <v>446</v>
      </c>
      <c r="I4" s="176">
        <v>561.44000000000005</v>
      </c>
      <c r="J4" s="176">
        <v>150</v>
      </c>
      <c r="K4" s="175">
        <f t="shared" si="1"/>
        <v>79.758499999999998</v>
      </c>
      <c r="L4" s="174">
        <f t="shared" si="2"/>
        <v>70.241500000000002</v>
      </c>
      <c r="M4" s="248" t="str">
        <f t="shared" si="3"/>
        <v>No</v>
      </c>
      <c r="N4" s="11"/>
      <c r="O4" s="11"/>
    </row>
    <row r="5" spans="1:15" ht="14.25" customHeight="1" thickBot="1">
      <c r="A5" s="425"/>
      <c r="B5" s="63" t="s">
        <v>25</v>
      </c>
      <c r="C5" s="117" t="s">
        <v>65</v>
      </c>
      <c r="D5" s="95">
        <v>645.40499999999997</v>
      </c>
      <c r="E5" s="95">
        <v>150</v>
      </c>
      <c r="F5" s="94">
        <v>101.52370000000001</v>
      </c>
      <c r="G5" s="94">
        <f t="shared" si="0"/>
        <v>48.476299999999995</v>
      </c>
      <c r="H5" s="93" t="s">
        <v>438</v>
      </c>
      <c r="I5" s="93">
        <v>691.82</v>
      </c>
      <c r="J5" s="93">
        <v>150</v>
      </c>
      <c r="K5" s="92">
        <f t="shared" si="1"/>
        <v>101.52370000000001</v>
      </c>
      <c r="L5" s="91">
        <f t="shared" si="2"/>
        <v>48.476299999999995</v>
      </c>
      <c r="M5" s="248" t="str">
        <f t="shared" si="3"/>
        <v>No</v>
      </c>
      <c r="N5" s="256" t="s">
        <v>452</v>
      </c>
      <c r="O5" s="16" t="s">
        <v>470</v>
      </c>
    </row>
    <row r="6" spans="1:15" ht="13.5" thickBot="1">
      <c r="A6" s="423" t="s">
        <v>443</v>
      </c>
      <c r="B6" s="87" t="s">
        <v>442</v>
      </c>
      <c r="C6" s="86" t="s">
        <v>399</v>
      </c>
      <c r="D6" s="85">
        <v>774.56</v>
      </c>
      <c r="E6" s="85">
        <v>750</v>
      </c>
      <c r="F6" s="85">
        <v>593.39</v>
      </c>
      <c r="G6" s="84">
        <f t="shared" si="0"/>
        <v>156.61000000000001</v>
      </c>
      <c r="H6" s="83" t="s">
        <v>441</v>
      </c>
      <c r="I6" s="83">
        <v>778.62</v>
      </c>
      <c r="J6" s="83">
        <v>750</v>
      </c>
      <c r="K6" s="82">
        <f t="shared" si="1"/>
        <v>593.39</v>
      </c>
      <c r="L6" s="101">
        <f t="shared" si="2"/>
        <v>156.61000000000001</v>
      </c>
      <c r="M6" s="248" t="str">
        <f t="shared" si="3"/>
        <v>No</v>
      </c>
      <c r="N6" s="255"/>
      <c r="O6" s="221"/>
    </row>
    <row r="7" spans="1:15" ht="14.25" customHeight="1" thickBot="1">
      <c r="A7" s="425"/>
      <c r="B7" s="97" t="s">
        <v>4</v>
      </c>
      <c r="C7" s="96" t="s">
        <v>45</v>
      </c>
      <c r="D7" s="110">
        <v>221.095</v>
      </c>
      <c r="E7" s="110">
        <v>250</v>
      </c>
      <c r="F7" s="110">
        <v>165.54</v>
      </c>
      <c r="G7" s="109">
        <f t="shared" si="0"/>
        <v>84.460000000000008</v>
      </c>
      <c r="H7" s="108" t="s">
        <v>440</v>
      </c>
      <c r="I7" s="108">
        <v>904.18</v>
      </c>
      <c r="J7" s="108">
        <v>150</v>
      </c>
      <c r="K7" s="107">
        <f t="shared" si="1"/>
        <v>165.54</v>
      </c>
      <c r="L7" s="254">
        <f t="shared" si="2"/>
        <v>-15.539999999999992</v>
      </c>
      <c r="M7" s="253" t="str">
        <f t="shared" si="3"/>
        <v>Yes</v>
      </c>
      <c r="N7" s="252" t="s">
        <v>352</v>
      </c>
      <c r="O7" s="250" t="s">
        <v>352</v>
      </c>
    </row>
    <row r="8" spans="1:15" ht="14.25" customHeight="1" thickBot="1">
      <c r="A8" s="425"/>
      <c r="B8" s="97" t="s">
        <v>25</v>
      </c>
      <c r="C8" s="96" t="s">
        <v>65</v>
      </c>
      <c r="D8" s="95">
        <v>645.40499999999997</v>
      </c>
      <c r="E8" s="95">
        <v>150</v>
      </c>
      <c r="F8" s="95">
        <v>101.52370000000001</v>
      </c>
      <c r="G8" s="94">
        <f t="shared" si="0"/>
        <v>48.476299999999995</v>
      </c>
      <c r="H8" s="93" t="s">
        <v>438</v>
      </c>
      <c r="I8" s="93">
        <v>691.82</v>
      </c>
      <c r="J8" s="93">
        <v>150</v>
      </c>
      <c r="K8" s="92">
        <f t="shared" si="1"/>
        <v>101.52370000000001</v>
      </c>
      <c r="L8" s="91">
        <f t="shared" si="2"/>
        <v>48.476299999999995</v>
      </c>
      <c r="M8" s="248" t="str">
        <f t="shared" si="3"/>
        <v>No</v>
      </c>
      <c r="N8" s="251"/>
      <c r="O8" s="250"/>
    </row>
    <row r="9" spans="1:15" ht="13.5" thickBot="1">
      <c r="A9" s="423" t="s">
        <v>46</v>
      </c>
      <c r="B9" s="87" t="s">
        <v>5</v>
      </c>
      <c r="C9" s="86" t="s">
        <v>46</v>
      </c>
      <c r="D9" s="85">
        <v>87.444999999999993</v>
      </c>
      <c r="E9" s="85">
        <v>600</v>
      </c>
      <c r="F9" s="85">
        <v>330.03719999999998</v>
      </c>
      <c r="G9" s="84">
        <f t="shared" si="0"/>
        <v>269.96280000000002</v>
      </c>
      <c r="H9" s="83" t="s">
        <v>437</v>
      </c>
      <c r="I9" s="83">
        <v>243.73500000000001</v>
      </c>
      <c r="J9" s="83">
        <v>500</v>
      </c>
      <c r="K9" s="82">
        <f t="shared" si="1"/>
        <v>330.03719999999998</v>
      </c>
      <c r="L9" s="101">
        <f t="shared" si="2"/>
        <v>169.96280000000002</v>
      </c>
      <c r="M9" s="248" t="str">
        <f t="shared" si="3"/>
        <v>No</v>
      </c>
      <c r="N9" s="215"/>
      <c r="O9" s="106"/>
    </row>
    <row r="10" spans="1:15" ht="14.25" customHeight="1" thickBot="1">
      <c r="A10" s="425"/>
      <c r="B10" s="97" t="s">
        <v>7</v>
      </c>
      <c r="C10" s="96" t="s">
        <v>48</v>
      </c>
      <c r="D10" s="110">
        <v>457.755</v>
      </c>
      <c r="E10" s="110">
        <v>400</v>
      </c>
      <c r="F10" s="110">
        <v>200.11</v>
      </c>
      <c r="G10" s="109">
        <f t="shared" si="0"/>
        <v>199.89</v>
      </c>
      <c r="H10" s="108" t="s">
        <v>436</v>
      </c>
      <c r="I10" s="108">
        <v>614.06500000000005</v>
      </c>
      <c r="J10" s="108">
        <v>300</v>
      </c>
      <c r="K10" s="107">
        <f t="shared" si="1"/>
        <v>200.11</v>
      </c>
      <c r="L10" s="214">
        <f t="shared" si="2"/>
        <v>99.889999999999986</v>
      </c>
      <c r="M10" s="249" t="s">
        <v>469</v>
      </c>
      <c r="N10" s="213"/>
      <c r="O10" s="210"/>
    </row>
    <row r="11" spans="1:15" ht="14.25" customHeight="1" thickBot="1">
      <c r="A11" s="425"/>
      <c r="B11" s="97" t="s">
        <v>8</v>
      </c>
      <c r="C11" s="96" t="s">
        <v>74</v>
      </c>
      <c r="D11" s="110">
        <v>632.29</v>
      </c>
      <c r="E11" s="110">
        <v>600</v>
      </c>
      <c r="F11" s="110">
        <v>416.14780000000002</v>
      </c>
      <c r="G11" s="109">
        <f t="shared" si="0"/>
        <v>183.85219999999998</v>
      </c>
      <c r="H11" s="108" t="s">
        <v>435</v>
      </c>
      <c r="I11" s="108">
        <v>692.19500000000005</v>
      </c>
      <c r="J11" s="108">
        <v>600</v>
      </c>
      <c r="K11" s="107">
        <f t="shared" si="1"/>
        <v>416.14780000000002</v>
      </c>
      <c r="L11" s="208">
        <f t="shared" si="2"/>
        <v>183.85219999999998</v>
      </c>
      <c r="M11" s="248" t="str">
        <f>IF(L11&gt;=0,"No","Yes")</f>
        <v>No</v>
      </c>
      <c r="N11" s="213"/>
      <c r="O11" s="210"/>
    </row>
    <row r="12" spans="1:15" ht="14.25" customHeight="1" thickBot="1">
      <c r="A12" s="425"/>
      <c r="B12" s="97" t="s">
        <v>12</v>
      </c>
      <c r="C12" s="96" t="s">
        <v>52</v>
      </c>
      <c r="D12" s="110">
        <v>428.91</v>
      </c>
      <c r="E12" s="110">
        <v>400</v>
      </c>
      <c r="F12" s="110">
        <v>320.77999999999997</v>
      </c>
      <c r="G12" s="109">
        <f t="shared" si="0"/>
        <v>79.220000000000027</v>
      </c>
      <c r="H12" s="108" t="s">
        <v>429</v>
      </c>
      <c r="I12" s="108">
        <v>440.09</v>
      </c>
      <c r="J12" s="108">
        <v>400</v>
      </c>
      <c r="K12" s="107">
        <f t="shared" si="1"/>
        <v>320.77999999999997</v>
      </c>
      <c r="L12" s="208">
        <f t="shared" si="2"/>
        <v>79.220000000000027</v>
      </c>
      <c r="M12" s="248" t="str">
        <f>IF(L12&gt;=0,"No","Yes")</f>
        <v>No</v>
      </c>
      <c r="N12" s="213"/>
      <c r="O12" s="210"/>
    </row>
    <row r="13" spans="1:15" ht="14.25" customHeight="1" thickBot="1">
      <c r="A13" s="425"/>
      <c r="B13" s="97" t="s">
        <v>404</v>
      </c>
      <c r="C13" s="96" t="s">
        <v>63</v>
      </c>
      <c r="D13" s="95">
        <v>530.30999999999995</v>
      </c>
      <c r="E13" s="95">
        <v>200</v>
      </c>
      <c r="F13" s="95">
        <v>22.35</v>
      </c>
      <c r="G13" s="94">
        <f t="shared" si="0"/>
        <v>177.65</v>
      </c>
      <c r="H13" s="93" t="s">
        <v>427</v>
      </c>
      <c r="I13" s="93">
        <v>541.49</v>
      </c>
      <c r="J13" s="93">
        <v>150</v>
      </c>
      <c r="K13" s="92">
        <f t="shared" si="1"/>
        <v>22.35</v>
      </c>
      <c r="L13" s="208">
        <f t="shared" si="2"/>
        <v>127.65</v>
      </c>
      <c r="M13" s="248" t="str">
        <f>IF(L13&gt;=0,"No","Yes")</f>
        <v>No</v>
      </c>
      <c r="N13" s="212"/>
      <c r="O13" s="105"/>
    </row>
    <row r="14" spans="1:15" ht="13.5" thickBot="1">
      <c r="A14" s="115" t="s">
        <v>435</v>
      </c>
      <c r="B14" s="87" t="s">
        <v>352</v>
      </c>
      <c r="C14" s="162"/>
      <c r="D14" s="85"/>
      <c r="E14" s="85"/>
      <c r="F14" s="85"/>
      <c r="G14" s="84"/>
      <c r="H14" s="83"/>
      <c r="I14" s="83"/>
      <c r="J14" s="83"/>
      <c r="K14" s="82"/>
      <c r="L14" s="101"/>
      <c r="M14" s="83"/>
      <c r="N14" s="247"/>
      <c r="O14" s="112"/>
    </row>
    <row r="15" spans="1:15" ht="13.5" thickBot="1">
      <c r="A15" s="423" t="s">
        <v>49</v>
      </c>
      <c r="B15" s="87" t="s">
        <v>434</v>
      </c>
      <c r="C15" s="86" t="s">
        <v>47</v>
      </c>
      <c r="D15" s="85">
        <v>341.36500000000001</v>
      </c>
      <c r="E15" s="85">
        <v>600</v>
      </c>
      <c r="F15" s="85">
        <v>414.50749999999999</v>
      </c>
      <c r="G15" s="84">
        <f t="shared" ref="G15:G24" si="4">E15-F15</f>
        <v>185.49250000000001</v>
      </c>
      <c r="H15" s="83" t="s">
        <v>433</v>
      </c>
      <c r="I15" s="83">
        <v>527.53499999999997</v>
      </c>
      <c r="J15" s="83">
        <v>600</v>
      </c>
      <c r="K15" s="82">
        <f t="shared" ref="K15:K24" si="5">F15</f>
        <v>414.50749999999999</v>
      </c>
      <c r="L15" s="205">
        <f t="shared" ref="L15:L24" si="6">J15-K15</f>
        <v>185.49250000000001</v>
      </c>
      <c r="M15" s="82" t="str">
        <f t="shared" ref="M15:M24" si="7">IF(L15&gt;=0,"No","Yes")</f>
        <v>No</v>
      </c>
      <c r="N15" s="60"/>
      <c r="O15" s="88"/>
    </row>
    <row r="16" spans="1:15" ht="14.25" customHeight="1" thickBot="1">
      <c r="A16" s="425"/>
      <c r="B16" s="97" t="s">
        <v>9</v>
      </c>
      <c r="C16" s="96" t="s">
        <v>432</v>
      </c>
      <c r="D16" s="110">
        <v>72.555000000000007</v>
      </c>
      <c r="E16" s="110">
        <v>300</v>
      </c>
      <c r="F16" s="110">
        <v>249.06020000000001</v>
      </c>
      <c r="G16" s="109">
        <f t="shared" si="4"/>
        <v>50.939799999999991</v>
      </c>
      <c r="H16" s="108" t="s">
        <v>431</v>
      </c>
      <c r="I16" s="108">
        <v>258.625</v>
      </c>
      <c r="J16" s="108">
        <v>250</v>
      </c>
      <c r="K16" s="107">
        <f t="shared" si="5"/>
        <v>249.06020000000001</v>
      </c>
      <c r="L16" s="102">
        <f t="shared" si="6"/>
        <v>0.93979999999999109</v>
      </c>
      <c r="M16" s="82" t="str">
        <f t="shared" si="7"/>
        <v>No</v>
      </c>
      <c r="N16" s="60"/>
      <c r="O16" s="98"/>
    </row>
    <row r="17" spans="1:32" ht="14.25" customHeight="1" thickBot="1">
      <c r="A17" s="425"/>
      <c r="B17" s="97" t="s">
        <v>10</v>
      </c>
      <c r="C17" s="96" t="s">
        <v>393</v>
      </c>
      <c r="D17" s="110">
        <v>894.93</v>
      </c>
      <c r="E17" s="110">
        <v>300</v>
      </c>
      <c r="F17" s="110">
        <v>185.4342</v>
      </c>
      <c r="G17" s="109">
        <f t="shared" si="4"/>
        <v>114.5658</v>
      </c>
      <c r="H17" s="108" t="s">
        <v>392</v>
      </c>
      <c r="I17" s="108">
        <v>975.03499999999997</v>
      </c>
      <c r="J17" s="108">
        <v>300</v>
      </c>
      <c r="K17" s="107">
        <f t="shared" si="5"/>
        <v>185.4342</v>
      </c>
      <c r="L17" s="102">
        <f t="shared" si="6"/>
        <v>114.5658</v>
      </c>
      <c r="M17" s="82" t="str">
        <f t="shared" si="7"/>
        <v>No</v>
      </c>
      <c r="N17" s="60"/>
      <c r="O17" s="98"/>
    </row>
    <row r="18" spans="1:32" ht="14.25" customHeight="1" thickBot="1">
      <c r="A18" s="425"/>
      <c r="B18" s="97" t="s">
        <v>11</v>
      </c>
      <c r="C18" s="96" t="s">
        <v>385</v>
      </c>
      <c r="D18" s="110">
        <v>839.23</v>
      </c>
      <c r="E18" s="110">
        <v>300</v>
      </c>
      <c r="F18" s="110">
        <v>213.84829999999999</v>
      </c>
      <c r="G18" s="109">
        <f t="shared" si="4"/>
        <v>86.151700000000005</v>
      </c>
      <c r="H18" s="108" t="s">
        <v>430</v>
      </c>
      <c r="I18" s="108">
        <v>1025.3</v>
      </c>
      <c r="J18" s="108">
        <v>300</v>
      </c>
      <c r="K18" s="107">
        <f t="shared" si="5"/>
        <v>213.84829999999999</v>
      </c>
      <c r="L18" s="208">
        <f t="shared" si="6"/>
        <v>86.151700000000005</v>
      </c>
      <c r="M18" s="82" t="str">
        <f t="shared" si="7"/>
        <v>No</v>
      </c>
      <c r="N18" s="60"/>
      <c r="O18" s="88"/>
      <c r="V18" s="459" t="s">
        <v>520</v>
      </c>
      <c r="W18" s="460"/>
      <c r="X18" s="460"/>
      <c r="Y18" s="460"/>
      <c r="Z18" s="460"/>
      <c r="AA18" s="461"/>
      <c r="AB18" s="167"/>
    </row>
    <row r="19" spans="1:32" ht="14.25" customHeight="1" thickBot="1">
      <c r="A19" s="425"/>
      <c r="B19" s="97" t="s">
        <v>12</v>
      </c>
      <c r="C19" s="96" t="s">
        <v>52</v>
      </c>
      <c r="D19" s="110">
        <v>428.91</v>
      </c>
      <c r="E19" s="110">
        <v>400</v>
      </c>
      <c r="F19" s="110">
        <v>320.7817</v>
      </c>
      <c r="G19" s="109">
        <f t="shared" si="4"/>
        <v>79.218299999999999</v>
      </c>
      <c r="H19" s="108" t="s">
        <v>429</v>
      </c>
      <c r="I19" s="108">
        <v>440.09</v>
      </c>
      <c r="J19" s="108">
        <v>400</v>
      </c>
      <c r="K19" s="107">
        <f t="shared" si="5"/>
        <v>320.7817</v>
      </c>
      <c r="L19" s="102">
        <f t="shared" si="6"/>
        <v>79.218299999999999</v>
      </c>
      <c r="M19" s="82" t="str">
        <f t="shared" si="7"/>
        <v>No</v>
      </c>
      <c r="N19" s="60"/>
      <c r="O19" s="88"/>
      <c r="V19" s="362" t="s">
        <v>492</v>
      </c>
      <c r="W19" s="344" t="s">
        <v>494</v>
      </c>
      <c r="X19" s="344" t="s">
        <v>495</v>
      </c>
      <c r="Y19" s="344" t="s">
        <v>498</v>
      </c>
      <c r="Z19" s="345" t="s">
        <v>496</v>
      </c>
      <c r="AA19" s="346" t="s">
        <v>497</v>
      </c>
      <c r="AB19" s="354" t="s">
        <v>426</v>
      </c>
    </row>
    <row r="20" spans="1:32" ht="14.25" customHeight="1" thickBot="1">
      <c r="A20" s="425"/>
      <c r="B20" s="97" t="s">
        <v>428</v>
      </c>
      <c r="C20" s="96" t="s">
        <v>420</v>
      </c>
      <c r="D20" s="95">
        <v>530.30999999999995</v>
      </c>
      <c r="E20" s="95">
        <v>200</v>
      </c>
      <c r="F20" s="95">
        <v>22.35</v>
      </c>
      <c r="G20" s="94">
        <f t="shared" si="4"/>
        <v>177.65</v>
      </c>
      <c r="H20" s="93" t="s">
        <v>427</v>
      </c>
      <c r="I20" s="93">
        <v>541.49</v>
      </c>
      <c r="J20" s="93">
        <v>150</v>
      </c>
      <c r="K20" s="92">
        <f t="shared" si="5"/>
        <v>22.35</v>
      </c>
      <c r="L20" s="91">
        <f t="shared" si="6"/>
        <v>127.65</v>
      </c>
      <c r="M20" s="82" t="str">
        <f t="shared" si="7"/>
        <v>No</v>
      </c>
      <c r="N20" s="60"/>
      <c r="O20" s="98"/>
      <c r="V20" s="60" t="s">
        <v>84</v>
      </c>
      <c r="W20" s="347">
        <v>1</v>
      </c>
      <c r="X20" s="347">
        <v>0</v>
      </c>
      <c r="Y20" s="350">
        <v>0</v>
      </c>
      <c r="Z20" s="350">
        <v>0</v>
      </c>
      <c r="AA20" s="347">
        <v>0</v>
      </c>
      <c r="AB20" s="356">
        <f>SUM(W20:AA20)</f>
        <v>1</v>
      </c>
    </row>
    <row r="21" spans="1:32" ht="13.5" thickBot="1">
      <c r="A21" s="423" t="s">
        <v>422</v>
      </c>
      <c r="B21" s="87" t="s">
        <v>7</v>
      </c>
      <c r="C21" s="86" t="s">
        <v>48</v>
      </c>
      <c r="D21" s="85">
        <v>457.755</v>
      </c>
      <c r="E21" s="85">
        <v>400</v>
      </c>
      <c r="F21" s="85">
        <v>200.1122</v>
      </c>
      <c r="G21" s="84">
        <f t="shared" si="4"/>
        <v>199.8878</v>
      </c>
      <c r="H21" s="83" t="s">
        <v>425</v>
      </c>
      <c r="I21" s="83">
        <v>733.18499999999995</v>
      </c>
      <c r="J21" s="83">
        <v>300</v>
      </c>
      <c r="K21" s="82">
        <f t="shared" si="5"/>
        <v>200.1122</v>
      </c>
      <c r="L21" s="81">
        <f t="shared" si="6"/>
        <v>99.887799999999999</v>
      </c>
      <c r="M21" s="202" t="str">
        <f t="shared" si="7"/>
        <v>No</v>
      </c>
      <c r="N21" s="215"/>
      <c r="O21" s="106"/>
      <c r="V21" s="60" t="s">
        <v>85</v>
      </c>
      <c r="W21" s="347">
        <v>0</v>
      </c>
      <c r="X21" s="347">
        <v>1</v>
      </c>
      <c r="Y21" s="347">
        <v>0</v>
      </c>
      <c r="Z21" s="347">
        <v>0</v>
      </c>
      <c r="AA21" s="347">
        <v>0</v>
      </c>
      <c r="AB21" s="60">
        <f t="shared" ref="AB21:AB31" si="8">SUM(W21:AA21)</f>
        <v>1</v>
      </c>
    </row>
    <row r="22" spans="1:32" ht="14.25" customHeight="1" thickBot="1">
      <c r="A22" s="425"/>
      <c r="B22" s="97" t="s">
        <v>424</v>
      </c>
      <c r="C22" s="96" t="s">
        <v>74</v>
      </c>
      <c r="D22" s="110">
        <v>632.29</v>
      </c>
      <c r="E22" s="110">
        <v>600</v>
      </c>
      <c r="F22" s="110">
        <v>416.14780000000002</v>
      </c>
      <c r="G22" s="109">
        <f t="shared" si="4"/>
        <v>183.85219999999998</v>
      </c>
      <c r="H22" s="108" t="s">
        <v>362</v>
      </c>
      <c r="I22" s="108">
        <v>692.19500000000005</v>
      </c>
      <c r="J22" s="108">
        <v>600</v>
      </c>
      <c r="K22" s="107">
        <f t="shared" si="5"/>
        <v>416.14780000000002</v>
      </c>
      <c r="L22" s="102">
        <f t="shared" si="6"/>
        <v>183.85219999999998</v>
      </c>
      <c r="M22" s="82" t="str">
        <f t="shared" si="7"/>
        <v>No</v>
      </c>
      <c r="N22" s="213"/>
      <c r="O22" s="210"/>
      <c r="V22" s="60" t="s">
        <v>86</v>
      </c>
      <c r="W22" s="351">
        <v>1</v>
      </c>
      <c r="X22" s="347">
        <v>0</v>
      </c>
      <c r="Y22" s="347">
        <v>0</v>
      </c>
      <c r="Z22" s="347">
        <v>0</v>
      </c>
      <c r="AA22" s="347">
        <v>0</v>
      </c>
      <c r="AB22" s="60">
        <f t="shared" si="8"/>
        <v>1</v>
      </c>
      <c r="AD22" s="360" t="s">
        <v>501</v>
      </c>
      <c r="AE22" s="360" t="s">
        <v>502</v>
      </c>
      <c r="AF22" s="361" t="s">
        <v>500</v>
      </c>
    </row>
    <row r="23" spans="1:32" ht="14.25" customHeight="1" thickBot="1">
      <c r="A23" s="425"/>
      <c r="B23" s="97" t="s">
        <v>423</v>
      </c>
      <c r="C23" s="96" t="s">
        <v>422</v>
      </c>
      <c r="D23" s="110">
        <v>370.31</v>
      </c>
      <c r="E23" s="110">
        <v>200</v>
      </c>
      <c r="F23" s="110">
        <v>24.103000000000002</v>
      </c>
      <c r="G23" s="109">
        <f t="shared" si="4"/>
        <v>175.89699999999999</v>
      </c>
      <c r="H23" s="108" t="s">
        <v>421</v>
      </c>
      <c r="I23" s="108">
        <v>820.63</v>
      </c>
      <c r="J23" s="108">
        <v>150</v>
      </c>
      <c r="K23" s="107">
        <f t="shared" si="5"/>
        <v>24.103000000000002</v>
      </c>
      <c r="L23" s="102">
        <f t="shared" si="6"/>
        <v>125.89699999999999</v>
      </c>
      <c r="M23" s="82" t="str">
        <f t="shared" si="7"/>
        <v>No</v>
      </c>
      <c r="N23" s="213"/>
      <c r="O23" s="210"/>
      <c r="Q23" s="246"/>
      <c r="R23" s="58"/>
      <c r="V23" s="60" t="s">
        <v>87</v>
      </c>
      <c r="W23" s="347">
        <v>1</v>
      </c>
      <c r="X23" s="351">
        <v>1</v>
      </c>
      <c r="Y23" s="347">
        <v>0</v>
      </c>
      <c r="Z23" s="347">
        <v>0</v>
      </c>
      <c r="AA23" s="347">
        <v>0</v>
      </c>
      <c r="AB23" s="60">
        <f t="shared" si="8"/>
        <v>2</v>
      </c>
      <c r="AD23" s="61" t="s">
        <v>494</v>
      </c>
      <c r="AE23" s="61">
        <v>100</v>
      </c>
      <c r="AF23" s="62">
        <v>15</v>
      </c>
    </row>
    <row r="24" spans="1:32" ht="14.25" customHeight="1" thickBot="1">
      <c r="A24" s="425"/>
      <c r="B24" s="97" t="s">
        <v>404</v>
      </c>
      <c r="C24" s="96" t="s">
        <v>420</v>
      </c>
      <c r="D24" s="95">
        <v>530.30999999999995</v>
      </c>
      <c r="E24" s="95">
        <v>200</v>
      </c>
      <c r="F24" s="95">
        <v>22.35</v>
      </c>
      <c r="G24" s="94">
        <f t="shared" si="4"/>
        <v>177.65</v>
      </c>
      <c r="H24" s="93" t="s">
        <v>419</v>
      </c>
      <c r="I24" s="93">
        <v>660.63</v>
      </c>
      <c r="J24" s="93">
        <v>150</v>
      </c>
      <c r="K24" s="92">
        <f t="shared" si="5"/>
        <v>22.35</v>
      </c>
      <c r="L24" s="91">
        <f t="shared" si="6"/>
        <v>127.65</v>
      </c>
      <c r="M24" s="82" t="str">
        <f t="shared" si="7"/>
        <v>No</v>
      </c>
      <c r="N24" s="212"/>
      <c r="O24" s="105"/>
      <c r="Q24" s="493" t="s">
        <v>468</v>
      </c>
      <c r="R24" s="494"/>
      <c r="S24" s="245"/>
      <c r="V24" s="60" t="s">
        <v>88</v>
      </c>
      <c r="W24" s="351">
        <v>1</v>
      </c>
      <c r="X24" s="347">
        <v>0</v>
      </c>
      <c r="Y24" s="347">
        <v>0</v>
      </c>
      <c r="Z24" s="347">
        <v>0</v>
      </c>
      <c r="AA24" s="347">
        <v>0</v>
      </c>
      <c r="AB24" s="60">
        <f t="shared" si="8"/>
        <v>1</v>
      </c>
      <c r="AC24" s="339"/>
      <c r="AD24" s="358" t="s">
        <v>495</v>
      </c>
      <c r="AE24" s="358">
        <v>150</v>
      </c>
      <c r="AF24" s="60">
        <v>16.3689</v>
      </c>
    </row>
    <row r="25" spans="1:32" ht="13.5" thickBot="1">
      <c r="A25" s="163" t="s">
        <v>418</v>
      </c>
      <c r="B25" s="87" t="s">
        <v>417</v>
      </c>
      <c r="C25" s="162"/>
      <c r="D25" s="85"/>
      <c r="E25" s="85"/>
      <c r="F25" s="85"/>
      <c r="G25" s="84"/>
      <c r="H25" s="83"/>
      <c r="I25" s="83"/>
      <c r="J25" s="83"/>
      <c r="K25" s="82"/>
      <c r="L25" s="101"/>
      <c r="M25" s="82"/>
      <c r="N25" s="209"/>
      <c r="O25" s="244"/>
      <c r="Q25" s="90"/>
      <c r="R25" s="20"/>
      <c r="S25" s="100"/>
      <c r="V25" s="60" t="s">
        <v>89</v>
      </c>
      <c r="W25" s="347">
        <v>0</v>
      </c>
      <c r="X25" s="347">
        <v>0</v>
      </c>
      <c r="Y25" s="347">
        <v>0</v>
      </c>
      <c r="Z25" s="347">
        <v>0</v>
      </c>
      <c r="AA25" s="347">
        <v>0</v>
      </c>
      <c r="AB25" s="60">
        <f t="shared" si="8"/>
        <v>0</v>
      </c>
      <c r="AC25" s="340"/>
      <c r="AD25" s="358" t="s">
        <v>498</v>
      </c>
      <c r="AE25" s="358">
        <v>200</v>
      </c>
      <c r="AF25" s="60">
        <v>16.746700000000001</v>
      </c>
    </row>
    <row r="26" spans="1:32" ht="13.5" thickBot="1">
      <c r="A26" s="431" t="s">
        <v>416</v>
      </c>
      <c r="B26" s="160" t="s">
        <v>14</v>
      </c>
      <c r="C26" s="86" t="s">
        <v>415</v>
      </c>
      <c r="D26" s="85">
        <v>391.72</v>
      </c>
      <c r="E26" s="84">
        <v>800</v>
      </c>
      <c r="F26" s="85">
        <v>664.51419999999996</v>
      </c>
      <c r="G26" s="84">
        <f t="shared" ref="G26:G56" si="9">E26-F26</f>
        <v>135.48580000000004</v>
      </c>
      <c r="H26" s="83" t="s">
        <v>414</v>
      </c>
      <c r="I26" s="83">
        <v>799.22</v>
      </c>
      <c r="J26" s="83">
        <v>600</v>
      </c>
      <c r="K26" s="82">
        <f t="shared" ref="K26:K56" si="10">F26</f>
        <v>664.51419999999996</v>
      </c>
      <c r="L26" s="127">
        <f t="shared" ref="L26:L56" si="11">J26-K26</f>
        <v>-64.51419999999996</v>
      </c>
      <c r="M26" s="223" t="str">
        <f t="shared" ref="M26:M56" si="12">IF(L26&gt;=0,"No","Yes")</f>
        <v>Yes</v>
      </c>
      <c r="N26" s="243" t="s">
        <v>439</v>
      </c>
      <c r="O26" s="242">
        <v>29.471599999999999</v>
      </c>
      <c r="Q26" s="139" t="s">
        <v>397</v>
      </c>
      <c r="R26" s="138" t="s">
        <v>396</v>
      </c>
      <c r="S26" s="137" t="s">
        <v>395</v>
      </c>
      <c r="V26" s="60" t="s">
        <v>90</v>
      </c>
      <c r="W26" s="348">
        <v>0</v>
      </c>
      <c r="X26" s="348">
        <v>0</v>
      </c>
      <c r="Y26" s="348">
        <v>0</v>
      </c>
      <c r="Z26" s="347">
        <v>0</v>
      </c>
      <c r="AA26" s="347">
        <v>0</v>
      </c>
      <c r="AB26" s="60">
        <f t="shared" si="8"/>
        <v>0</v>
      </c>
      <c r="AC26" s="340"/>
      <c r="AD26" s="358" t="s">
        <v>496</v>
      </c>
      <c r="AE26" s="358">
        <v>250</v>
      </c>
      <c r="AF26" s="60">
        <v>16.886600000000001</v>
      </c>
    </row>
    <row r="27" spans="1:32" ht="14.25" customHeight="1" thickBot="1">
      <c r="A27" s="432"/>
      <c r="B27" s="76" t="s">
        <v>361</v>
      </c>
      <c r="C27" s="75" t="s">
        <v>55</v>
      </c>
      <c r="D27" s="157">
        <v>566.26</v>
      </c>
      <c r="E27" s="157">
        <v>600</v>
      </c>
      <c r="F27" s="157">
        <v>424.66829999999999</v>
      </c>
      <c r="G27" s="156">
        <f t="shared" si="9"/>
        <v>175.33170000000001</v>
      </c>
      <c r="H27" s="155" t="s">
        <v>413</v>
      </c>
      <c r="I27" s="155">
        <v>973.76</v>
      </c>
      <c r="J27" s="155">
        <v>600</v>
      </c>
      <c r="K27" s="71">
        <f t="shared" si="10"/>
        <v>424.66829999999999</v>
      </c>
      <c r="L27" s="241">
        <f t="shared" si="11"/>
        <v>175.33170000000001</v>
      </c>
      <c r="M27" s="202" t="str">
        <f t="shared" si="12"/>
        <v>No</v>
      </c>
      <c r="N27" s="240" t="s">
        <v>12</v>
      </c>
      <c r="O27" s="239">
        <v>18.299299999999999</v>
      </c>
      <c r="Q27" s="134" t="s">
        <v>2</v>
      </c>
      <c r="R27" s="133">
        <v>29.471599999999999</v>
      </c>
      <c r="S27" s="100">
        <f>(R27/200)*100</f>
        <v>14.735799999999999</v>
      </c>
      <c r="V27" s="60" t="s">
        <v>91</v>
      </c>
      <c r="W27" s="348">
        <v>2</v>
      </c>
      <c r="X27" s="348">
        <v>0</v>
      </c>
      <c r="Y27" s="347">
        <v>1</v>
      </c>
      <c r="Z27" s="347">
        <v>0</v>
      </c>
      <c r="AA27" s="347">
        <v>0</v>
      </c>
      <c r="AB27" s="60">
        <f t="shared" si="8"/>
        <v>3</v>
      </c>
      <c r="AC27" s="339"/>
      <c r="AD27" s="359" t="s">
        <v>497</v>
      </c>
      <c r="AE27" s="359">
        <v>400</v>
      </c>
      <c r="AF27" s="341">
        <v>17</v>
      </c>
    </row>
    <row r="28" spans="1:32" ht="13.5" thickBot="1">
      <c r="A28" s="425" t="s">
        <v>412</v>
      </c>
      <c r="B28" s="63" t="s">
        <v>6</v>
      </c>
      <c r="C28" s="117" t="s">
        <v>47</v>
      </c>
      <c r="D28" s="95">
        <v>341.46499999999997</v>
      </c>
      <c r="E28" s="94">
        <v>600</v>
      </c>
      <c r="F28" s="95">
        <v>414.50749999999999</v>
      </c>
      <c r="G28" s="94">
        <f t="shared" si="9"/>
        <v>185.49250000000001</v>
      </c>
      <c r="H28" s="93" t="s">
        <v>411</v>
      </c>
      <c r="I28" s="93">
        <v>849.47500000000002</v>
      </c>
      <c r="J28" s="93">
        <v>450</v>
      </c>
      <c r="K28" s="92">
        <f t="shared" si="10"/>
        <v>414.50749999999999</v>
      </c>
      <c r="L28" s="143">
        <f t="shared" si="11"/>
        <v>35.492500000000007</v>
      </c>
      <c r="M28" s="202" t="str">
        <f t="shared" si="12"/>
        <v>No</v>
      </c>
      <c r="N28" s="237"/>
      <c r="O28" s="236"/>
      <c r="Q28" s="134" t="s">
        <v>491</v>
      </c>
      <c r="R28" s="133">
        <v>18.299299999999999</v>
      </c>
      <c r="S28" s="100">
        <f>(R28/400)*100</f>
        <v>4.5748249999999997</v>
      </c>
      <c r="V28" s="60" t="s">
        <v>92</v>
      </c>
      <c r="W28" s="347">
        <v>0</v>
      </c>
      <c r="X28" s="347">
        <v>0</v>
      </c>
      <c r="Y28" s="347">
        <v>1</v>
      </c>
      <c r="Z28" s="347">
        <v>0</v>
      </c>
      <c r="AA28" s="347">
        <v>0</v>
      </c>
      <c r="AB28" s="60">
        <f t="shared" si="8"/>
        <v>1</v>
      </c>
      <c r="AC28" s="339"/>
      <c r="AD28" s="339"/>
      <c r="AE28" s="339"/>
    </row>
    <row r="29" spans="1:32" ht="14.25" customHeight="1" thickBot="1">
      <c r="A29" s="425"/>
      <c r="B29" s="63" t="s">
        <v>410</v>
      </c>
      <c r="C29" s="117" t="s">
        <v>393</v>
      </c>
      <c r="D29" s="95">
        <v>894.93</v>
      </c>
      <c r="E29" s="94">
        <v>300</v>
      </c>
      <c r="F29" s="95">
        <v>185.4342</v>
      </c>
      <c r="G29" s="94">
        <f t="shared" si="9"/>
        <v>114.5658</v>
      </c>
      <c r="H29" s="93" t="s">
        <v>392</v>
      </c>
      <c r="I29" s="93">
        <v>975.03499999999997</v>
      </c>
      <c r="J29" s="93">
        <v>300</v>
      </c>
      <c r="K29" s="92">
        <f t="shared" si="10"/>
        <v>185.4342</v>
      </c>
      <c r="L29" s="91">
        <f t="shared" si="11"/>
        <v>114.5658</v>
      </c>
      <c r="M29" s="202" t="str">
        <f t="shared" si="12"/>
        <v>No</v>
      </c>
      <c r="N29" s="237"/>
      <c r="O29" s="236"/>
      <c r="Q29" s="134" t="s">
        <v>6</v>
      </c>
      <c r="R29" s="133">
        <v>117.759</v>
      </c>
      <c r="S29" s="100">
        <f>(R29/600)*100</f>
        <v>19.6265</v>
      </c>
      <c r="V29" s="60" t="s">
        <v>93</v>
      </c>
      <c r="W29" s="347">
        <v>0</v>
      </c>
      <c r="X29" s="351">
        <v>1</v>
      </c>
      <c r="Y29" s="347">
        <v>1</v>
      </c>
      <c r="Z29" s="347">
        <v>0</v>
      </c>
      <c r="AA29" s="347">
        <v>0</v>
      </c>
      <c r="AB29" s="60">
        <f t="shared" si="8"/>
        <v>2</v>
      </c>
      <c r="AC29" s="339"/>
      <c r="AD29" s="339"/>
      <c r="AE29" s="339"/>
    </row>
    <row r="30" spans="1:32" ht="14.25" customHeight="1" thickBot="1">
      <c r="A30" s="425"/>
      <c r="B30" s="97" t="s">
        <v>408</v>
      </c>
      <c r="C30" s="96" t="s">
        <v>385</v>
      </c>
      <c r="D30" s="110">
        <v>839.23</v>
      </c>
      <c r="E30" s="110">
        <v>300</v>
      </c>
      <c r="F30" s="110">
        <v>213.84829999999999</v>
      </c>
      <c r="G30" s="109">
        <f t="shared" si="9"/>
        <v>86.151700000000005</v>
      </c>
      <c r="H30" s="108" t="s">
        <v>407</v>
      </c>
      <c r="I30" s="108">
        <v>1347.24</v>
      </c>
      <c r="J30" s="108">
        <v>200</v>
      </c>
      <c r="K30" s="107">
        <f t="shared" si="10"/>
        <v>213.84829999999999</v>
      </c>
      <c r="L30" s="238">
        <f t="shared" si="11"/>
        <v>-13.848299999999995</v>
      </c>
      <c r="M30" s="223" t="str">
        <f t="shared" si="12"/>
        <v>Yes</v>
      </c>
      <c r="N30" s="235" t="s">
        <v>6</v>
      </c>
      <c r="O30" s="234">
        <v>117.759</v>
      </c>
      <c r="Q30" s="134" t="s">
        <v>27</v>
      </c>
      <c r="R30" s="133">
        <v>200</v>
      </c>
      <c r="S30" s="100">
        <f>(R30/200)*100</f>
        <v>100</v>
      </c>
      <c r="V30" s="60" t="s">
        <v>94</v>
      </c>
      <c r="W30" s="347">
        <v>3</v>
      </c>
      <c r="X30" s="351">
        <v>0</v>
      </c>
      <c r="Y30" s="347">
        <v>1</v>
      </c>
      <c r="Z30" s="347">
        <v>0</v>
      </c>
      <c r="AA30" s="347">
        <v>0</v>
      </c>
      <c r="AB30" s="60">
        <f t="shared" si="8"/>
        <v>4</v>
      </c>
      <c r="AC30" s="18"/>
      <c r="AD30" s="18"/>
      <c r="AE30" s="339"/>
    </row>
    <row r="31" spans="1:32" ht="14.25" customHeight="1" thickBot="1">
      <c r="A31" s="425"/>
      <c r="B31" s="97" t="s">
        <v>406</v>
      </c>
      <c r="C31" s="96" t="s">
        <v>52</v>
      </c>
      <c r="D31" s="95">
        <v>428.91</v>
      </c>
      <c r="E31" s="94">
        <v>400</v>
      </c>
      <c r="F31" s="95">
        <v>320.7817</v>
      </c>
      <c r="G31" s="94">
        <f t="shared" si="9"/>
        <v>79.218299999999999</v>
      </c>
      <c r="H31" s="93" t="s">
        <v>405</v>
      </c>
      <c r="I31" s="93">
        <v>762.03</v>
      </c>
      <c r="J31" s="93">
        <v>300</v>
      </c>
      <c r="K31" s="92">
        <f t="shared" si="10"/>
        <v>320.7817</v>
      </c>
      <c r="L31" s="148">
        <f t="shared" si="11"/>
        <v>-20.781700000000001</v>
      </c>
      <c r="M31" s="223" t="str">
        <f t="shared" si="12"/>
        <v>Yes</v>
      </c>
      <c r="N31" s="237"/>
      <c r="O31" s="236"/>
      <c r="Q31" s="134" t="s">
        <v>328</v>
      </c>
      <c r="R31" s="133">
        <v>311.79039999999998</v>
      </c>
      <c r="S31" s="100">
        <f>(R31/600)*100</f>
        <v>51.965066666666658</v>
      </c>
      <c r="T31" s="20"/>
      <c r="U31" s="17"/>
      <c r="V31" s="341" t="s">
        <v>493</v>
      </c>
      <c r="W31" s="349">
        <v>0</v>
      </c>
      <c r="X31" s="349">
        <v>0</v>
      </c>
      <c r="Y31" s="349">
        <v>0</v>
      </c>
      <c r="Z31" s="349">
        <v>0</v>
      </c>
      <c r="AA31" s="349">
        <v>0</v>
      </c>
      <c r="AB31" s="341">
        <f t="shared" si="8"/>
        <v>0</v>
      </c>
      <c r="AC31" s="339"/>
      <c r="AE31" s="339"/>
    </row>
    <row r="32" spans="1:32" ht="14.25" customHeight="1" thickBot="1">
      <c r="A32" s="425"/>
      <c r="B32" s="97" t="s">
        <v>403</v>
      </c>
      <c r="C32" s="96" t="s">
        <v>56</v>
      </c>
      <c r="D32" s="95">
        <v>268.91000000000003</v>
      </c>
      <c r="E32" s="95">
        <v>500</v>
      </c>
      <c r="F32" s="95">
        <v>277.57420000000002</v>
      </c>
      <c r="G32" s="94">
        <f t="shared" si="9"/>
        <v>222.42579999999998</v>
      </c>
      <c r="H32" s="93" t="s">
        <v>402</v>
      </c>
      <c r="I32" s="93">
        <v>922.03</v>
      </c>
      <c r="J32" s="93">
        <v>300</v>
      </c>
      <c r="K32" s="107">
        <f t="shared" si="10"/>
        <v>277.57420000000002</v>
      </c>
      <c r="L32" s="143">
        <f t="shared" si="11"/>
        <v>22.425799999999981</v>
      </c>
      <c r="M32" s="202" t="str">
        <f t="shared" si="12"/>
        <v>No</v>
      </c>
      <c r="N32" s="235"/>
      <c r="O32" s="234"/>
      <c r="Q32" s="134" t="s">
        <v>19</v>
      </c>
      <c r="R32" s="133">
        <v>21.5913</v>
      </c>
      <c r="S32" s="100">
        <f>(R32/1000)*100</f>
        <v>2.1591300000000002</v>
      </c>
      <c r="V32" s="354" t="s">
        <v>486</v>
      </c>
      <c r="W32" s="352">
        <f t="shared" ref="W32:AA32" si="13">SUM(W20:W31)</f>
        <v>9</v>
      </c>
      <c r="X32" s="352">
        <f t="shared" si="13"/>
        <v>3</v>
      </c>
      <c r="Y32" s="352">
        <f t="shared" si="13"/>
        <v>4</v>
      </c>
      <c r="Z32" s="352">
        <f t="shared" si="13"/>
        <v>0</v>
      </c>
      <c r="AA32" s="352">
        <f t="shared" si="13"/>
        <v>0</v>
      </c>
      <c r="AB32" s="357">
        <f>SUM(AB20:AB31)</f>
        <v>16</v>
      </c>
      <c r="AC32" s="339"/>
      <c r="AE32" s="339"/>
    </row>
    <row r="33" spans="1:31" ht="13.5" thickBot="1">
      <c r="A33" s="423" t="s">
        <v>389</v>
      </c>
      <c r="B33" s="87" t="s">
        <v>400</v>
      </c>
      <c r="C33" s="86" t="s">
        <v>399</v>
      </c>
      <c r="D33" s="85">
        <v>774.56</v>
      </c>
      <c r="E33" s="85">
        <v>750</v>
      </c>
      <c r="F33" s="85">
        <v>593.39</v>
      </c>
      <c r="G33" s="84">
        <f t="shared" si="9"/>
        <v>156.61000000000001</v>
      </c>
      <c r="H33" s="83" t="s">
        <v>398</v>
      </c>
      <c r="I33" s="83">
        <v>778.62</v>
      </c>
      <c r="J33" s="83">
        <v>750</v>
      </c>
      <c r="K33" s="82">
        <f t="shared" si="10"/>
        <v>593.39</v>
      </c>
      <c r="L33" s="205">
        <f t="shared" si="11"/>
        <v>156.61000000000001</v>
      </c>
      <c r="M33" s="202" t="str">
        <f t="shared" si="12"/>
        <v>No</v>
      </c>
      <c r="N33" s="215"/>
      <c r="O33" s="106"/>
      <c r="Q33" s="134" t="s">
        <v>28</v>
      </c>
      <c r="R33" s="133">
        <v>179.63650000000001</v>
      </c>
      <c r="S33" s="233">
        <f>(R33/150)*100</f>
        <v>119.75766666666668</v>
      </c>
      <c r="V33" s="354" t="s">
        <v>500</v>
      </c>
      <c r="W33" s="355">
        <f>PRODUCT(W32*AF23)</f>
        <v>135</v>
      </c>
      <c r="X33" s="355">
        <f>PRODUCT(X32*AF24)</f>
        <v>49.106700000000004</v>
      </c>
      <c r="Y33" s="355">
        <f>PRODUCT(Y32*AF25)</f>
        <v>66.986800000000002</v>
      </c>
      <c r="Z33" s="355">
        <f>PRODUCT(Z32*AF26)</f>
        <v>0</v>
      </c>
      <c r="AA33" s="355">
        <f>PRODUCT(AA32*AF27)</f>
        <v>0</v>
      </c>
      <c r="AB33" s="354">
        <f>SUM(W33:AA33)</f>
        <v>251.09350000000001</v>
      </c>
      <c r="AC33" s="339"/>
      <c r="AE33" s="339"/>
    </row>
    <row r="34" spans="1:31" ht="14.25" customHeight="1" thickBot="1">
      <c r="A34" s="425"/>
      <c r="B34" s="97" t="s">
        <v>394</v>
      </c>
      <c r="C34" s="96" t="s">
        <v>393</v>
      </c>
      <c r="D34" s="110">
        <v>894.93</v>
      </c>
      <c r="E34" s="109">
        <v>300</v>
      </c>
      <c r="F34" s="110">
        <v>185.4342</v>
      </c>
      <c r="G34" s="109">
        <f t="shared" si="9"/>
        <v>114.5658</v>
      </c>
      <c r="H34" s="108" t="s">
        <v>392</v>
      </c>
      <c r="I34" s="108">
        <v>975.03499999999997</v>
      </c>
      <c r="J34" s="108">
        <v>300</v>
      </c>
      <c r="K34" s="107">
        <f t="shared" si="10"/>
        <v>185.4342</v>
      </c>
      <c r="L34" s="102">
        <f t="shared" si="11"/>
        <v>114.5658</v>
      </c>
      <c r="M34" s="202" t="str">
        <f t="shared" si="12"/>
        <v>No</v>
      </c>
      <c r="N34" s="212"/>
      <c r="O34" s="105"/>
      <c r="Q34" s="134" t="s">
        <v>30</v>
      </c>
      <c r="R34" s="133">
        <v>178.94329999999999</v>
      </c>
      <c r="S34" s="232">
        <f>(R34/200)*100</f>
        <v>89.471649999999997</v>
      </c>
      <c r="V34" s="354" t="s">
        <v>503</v>
      </c>
      <c r="W34" s="355">
        <f>W32*AE23</f>
        <v>900</v>
      </c>
      <c r="X34" s="355">
        <f>X32*AE24</f>
        <v>450</v>
      </c>
      <c r="Y34" s="355">
        <f>Y32*AE25</f>
        <v>800</v>
      </c>
      <c r="Z34" s="355">
        <f>Z32*AE26</f>
        <v>0</v>
      </c>
      <c r="AA34" s="355">
        <f>AA32*AE27</f>
        <v>0</v>
      </c>
      <c r="AB34" s="354">
        <f>SUM(W34:AA34)</f>
        <v>2150</v>
      </c>
      <c r="AC34" s="339"/>
      <c r="AE34" s="339"/>
    </row>
    <row r="35" spans="1:31" ht="14.25" customHeight="1" thickBot="1">
      <c r="A35" s="425"/>
      <c r="B35" s="97" t="s">
        <v>390</v>
      </c>
      <c r="C35" s="96" t="s">
        <v>389</v>
      </c>
      <c r="D35" s="95">
        <v>553.46500000000003</v>
      </c>
      <c r="E35" s="94">
        <v>600</v>
      </c>
      <c r="F35" s="95">
        <v>491.47570000000002</v>
      </c>
      <c r="G35" s="94">
        <f t="shared" si="9"/>
        <v>108.52429999999998</v>
      </c>
      <c r="H35" s="93" t="s">
        <v>388</v>
      </c>
      <c r="I35" s="93">
        <v>660.12</v>
      </c>
      <c r="J35" s="93">
        <v>600</v>
      </c>
      <c r="K35" s="92">
        <f t="shared" si="10"/>
        <v>491.47570000000002</v>
      </c>
      <c r="L35" s="214">
        <f t="shared" si="11"/>
        <v>108.52429999999998</v>
      </c>
      <c r="M35" s="202" t="str">
        <f t="shared" si="12"/>
        <v>No</v>
      </c>
      <c r="N35" s="231"/>
      <c r="O35" s="135"/>
      <c r="Q35" s="230" t="s">
        <v>31</v>
      </c>
      <c r="R35" s="229">
        <f>120.0693+75.3663</f>
        <v>195.43559999999999</v>
      </c>
      <c r="S35" s="89">
        <f>R35/200 * 100</f>
        <v>97.717799999999997</v>
      </c>
      <c r="V35" s="339"/>
      <c r="W35" s="339"/>
      <c r="X35" s="339"/>
      <c r="Y35" s="339"/>
      <c r="Z35" s="339"/>
      <c r="AA35" s="339"/>
      <c r="AB35" s="339"/>
      <c r="AC35" s="339"/>
      <c r="AE35" s="339"/>
    </row>
    <row r="36" spans="1:31" ht="13.5" thickBot="1">
      <c r="A36" s="423" t="s">
        <v>382</v>
      </c>
      <c r="B36" s="87" t="s">
        <v>386</v>
      </c>
      <c r="C36" s="86" t="s">
        <v>385</v>
      </c>
      <c r="D36" s="85">
        <v>839.23</v>
      </c>
      <c r="E36" s="84">
        <v>300</v>
      </c>
      <c r="F36" s="85">
        <v>213.84829999999999</v>
      </c>
      <c r="G36" s="84">
        <f t="shared" si="9"/>
        <v>86.151700000000005</v>
      </c>
      <c r="H36" s="83" t="s">
        <v>384</v>
      </c>
      <c r="I36" s="83">
        <v>844.89</v>
      </c>
      <c r="J36" s="83">
        <v>300</v>
      </c>
      <c r="K36" s="82">
        <f t="shared" si="10"/>
        <v>213.84829999999999</v>
      </c>
      <c r="L36" s="101">
        <f t="shared" si="11"/>
        <v>86.151700000000005</v>
      </c>
      <c r="M36" s="207" t="str">
        <f t="shared" si="12"/>
        <v>No</v>
      </c>
      <c r="N36" s="209"/>
      <c r="O36" s="77"/>
      <c r="Q36" s="228" t="s">
        <v>374</v>
      </c>
      <c r="R36" s="227">
        <f>SUM(R27:R35)</f>
        <v>1252.9269999999999</v>
      </c>
      <c r="S36" s="20"/>
      <c r="T36" s="20"/>
      <c r="V36" s="18"/>
      <c r="W36" s="18"/>
      <c r="X36" s="18"/>
      <c r="Y36" s="339"/>
      <c r="Z36" s="339"/>
      <c r="AA36" s="18"/>
      <c r="AB36" s="18"/>
      <c r="AC36" s="18"/>
      <c r="AD36" s="339"/>
      <c r="AE36" s="339"/>
    </row>
    <row r="37" spans="1:31" ht="14.25" customHeight="1" thickBot="1">
      <c r="A37" s="425"/>
      <c r="B37" s="97" t="s">
        <v>383</v>
      </c>
      <c r="C37" s="96" t="s">
        <v>382</v>
      </c>
      <c r="D37" s="95">
        <v>497.76499999999999</v>
      </c>
      <c r="E37" s="95">
        <v>1400</v>
      </c>
      <c r="F37" s="95">
        <v>1151.328</v>
      </c>
      <c r="G37" s="94">
        <f t="shared" si="9"/>
        <v>248.67200000000003</v>
      </c>
      <c r="H37" s="93" t="s">
        <v>381</v>
      </c>
      <c r="I37" s="93">
        <v>503.42500000000001</v>
      </c>
      <c r="J37" s="93">
        <v>1500</v>
      </c>
      <c r="K37" s="92">
        <f t="shared" si="10"/>
        <v>1151.328</v>
      </c>
      <c r="L37" s="91">
        <f t="shared" si="11"/>
        <v>348.67200000000003</v>
      </c>
      <c r="M37" s="207" t="str">
        <f t="shared" si="12"/>
        <v>No</v>
      </c>
      <c r="N37" s="206"/>
      <c r="O37" s="66"/>
      <c r="Q37" s="17" t="s">
        <v>368</v>
      </c>
      <c r="R37" s="17">
        <f>R36/9100.11497</f>
        <v>0.13768254622391873</v>
      </c>
      <c r="S37" s="20"/>
      <c r="V37" s="18"/>
      <c r="W37" s="18"/>
      <c r="X37" s="339"/>
      <c r="Y37" s="339"/>
      <c r="Z37" s="339"/>
      <c r="AA37" s="18"/>
      <c r="AB37" s="18"/>
      <c r="AC37" s="339"/>
      <c r="AD37" s="339"/>
      <c r="AE37" s="339"/>
    </row>
    <row r="38" spans="1:31" ht="13.5" thickBot="1">
      <c r="A38" s="115" t="s">
        <v>379</v>
      </c>
      <c r="B38" s="87" t="s">
        <v>380</v>
      </c>
      <c r="C38" s="86" t="s">
        <v>379</v>
      </c>
      <c r="D38" s="85">
        <v>285.27999999999997</v>
      </c>
      <c r="E38" s="85">
        <v>1000</v>
      </c>
      <c r="F38" s="85">
        <v>779.52329999999995</v>
      </c>
      <c r="G38" s="84">
        <f t="shared" si="9"/>
        <v>220.47670000000005</v>
      </c>
      <c r="H38" s="83" t="s">
        <v>378</v>
      </c>
      <c r="I38" s="83">
        <v>539.80499999999995</v>
      </c>
      <c r="J38" s="83">
        <v>600</v>
      </c>
      <c r="K38" s="82">
        <f t="shared" si="10"/>
        <v>779.52329999999995</v>
      </c>
      <c r="L38" s="127">
        <f t="shared" si="11"/>
        <v>-179.52329999999995</v>
      </c>
      <c r="M38" s="226" t="str">
        <f t="shared" si="12"/>
        <v>Yes</v>
      </c>
      <c r="N38" s="225" t="s">
        <v>467</v>
      </c>
      <c r="O38" s="224" t="s">
        <v>511</v>
      </c>
    </row>
    <row r="39" spans="1:31" ht="13.5" thickBot="1">
      <c r="A39" s="423" t="s">
        <v>60</v>
      </c>
      <c r="B39" s="87" t="s">
        <v>373</v>
      </c>
      <c r="C39" s="86" t="s">
        <v>372</v>
      </c>
      <c r="D39" s="85">
        <v>239.47</v>
      </c>
      <c r="E39" s="84">
        <v>1250</v>
      </c>
      <c r="F39" s="85">
        <v>886.15449999999998</v>
      </c>
      <c r="G39" s="84">
        <f t="shared" si="9"/>
        <v>363.84550000000002</v>
      </c>
      <c r="H39" s="83" t="s">
        <v>371</v>
      </c>
      <c r="I39" s="83">
        <v>585.61500000000001</v>
      </c>
      <c r="J39" s="83">
        <v>750</v>
      </c>
      <c r="K39" s="82">
        <f t="shared" si="10"/>
        <v>886.15449999999998</v>
      </c>
      <c r="L39" s="127">
        <f t="shared" si="11"/>
        <v>-136.15449999999998</v>
      </c>
      <c r="M39" s="223" t="str">
        <f t="shared" si="12"/>
        <v>Yes</v>
      </c>
      <c r="N39" s="222" t="s">
        <v>466</v>
      </c>
      <c r="O39" s="221" t="s">
        <v>465</v>
      </c>
    </row>
    <row r="40" spans="1:31" ht="14.25" customHeight="1" thickBot="1">
      <c r="A40" s="424"/>
      <c r="B40" s="76" t="s">
        <v>367</v>
      </c>
      <c r="C40" s="75" t="s">
        <v>61</v>
      </c>
      <c r="D40" s="74">
        <v>381.34</v>
      </c>
      <c r="E40" s="74">
        <v>400</v>
      </c>
      <c r="F40" s="74">
        <v>233.80699999999999</v>
      </c>
      <c r="G40" s="73">
        <f t="shared" si="9"/>
        <v>166.19300000000001</v>
      </c>
      <c r="H40" s="72" t="s">
        <v>329</v>
      </c>
      <c r="I40" s="72">
        <v>673.16499999999996</v>
      </c>
      <c r="J40" s="72">
        <v>300</v>
      </c>
      <c r="K40" s="122">
        <f t="shared" si="10"/>
        <v>233.80699999999999</v>
      </c>
      <c r="L40" s="121">
        <f t="shared" si="11"/>
        <v>66.193000000000012</v>
      </c>
      <c r="M40" s="202" t="str">
        <f t="shared" si="12"/>
        <v>No</v>
      </c>
      <c r="N40" s="220" t="s">
        <v>477</v>
      </c>
      <c r="O40" s="219" t="s">
        <v>485</v>
      </c>
    </row>
    <row r="41" spans="1:31" ht="13.5" thickBot="1">
      <c r="A41" s="425" t="s">
        <v>364</v>
      </c>
      <c r="B41" s="63" t="s">
        <v>363</v>
      </c>
      <c r="C41" s="117" t="s">
        <v>74</v>
      </c>
      <c r="D41" s="95">
        <v>632.29499999999996</v>
      </c>
      <c r="E41" s="95">
        <v>600</v>
      </c>
      <c r="F41" s="95">
        <v>416.14780000000002</v>
      </c>
      <c r="G41" s="94">
        <f t="shared" si="9"/>
        <v>183.85219999999998</v>
      </c>
      <c r="H41" s="93" t="s">
        <v>362</v>
      </c>
      <c r="I41" s="93">
        <v>692.19500000000005</v>
      </c>
      <c r="J41" s="93">
        <v>600</v>
      </c>
      <c r="K41" s="92">
        <f t="shared" si="10"/>
        <v>416.14780000000002</v>
      </c>
      <c r="L41" s="218">
        <f t="shared" si="11"/>
        <v>183.85219999999998</v>
      </c>
      <c r="M41" s="202" t="str">
        <f t="shared" si="12"/>
        <v>No</v>
      </c>
      <c r="N41" s="212"/>
      <c r="O41" s="105"/>
      <c r="AB41" s="495"/>
      <c r="AC41" s="495"/>
      <c r="AD41" s="495"/>
    </row>
    <row r="42" spans="1:31" ht="14.25" customHeight="1" thickBot="1">
      <c r="A42" s="425"/>
      <c r="B42" s="97" t="s">
        <v>361</v>
      </c>
      <c r="C42" s="96" t="s">
        <v>55</v>
      </c>
      <c r="D42" s="110">
        <v>566.26</v>
      </c>
      <c r="E42" s="110">
        <v>600</v>
      </c>
      <c r="F42" s="110">
        <v>424.66829999999999</v>
      </c>
      <c r="G42" s="109">
        <f t="shared" si="9"/>
        <v>175.33170000000001</v>
      </c>
      <c r="H42" s="108" t="s">
        <v>360</v>
      </c>
      <c r="I42" s="108">
        <v>1033.6600000000001</v>
      </c>
      <c r="J42" s="108">
        <v>600</v>
      </c>
      <c r="K42" s="107">
        <f t="shared" si="10"/>
        <v>424.66829999999999</v>
      </c>
      <c r="L42" s="111">
        <f t="shared" si="11"/>
        <v>175.33170000000001</v>
      </c>
      <c r="M42" s="202" t="str">
        <f t="shared" si="12"/>
        <v>No</v>
      </c>
      <c r="N42" s="212"/>
      <c r="O42" s="105"/>
      <c r="AB42" s="337"/>
      <c r="AC42" s="337"/>
      <c r="AD42" s="337"/>
    </row>
    <row r="43" spans="1:31" ht="14.25" customHeight="1" thickBot="1">
      <c r="A43" s="425"/>
      <c r="B43" s="97" t="s">
        <v>359</v>
      </c>
      <c r="C43" s="96" t="s">
        <v>62</v>
      </c>
      <c r="D43" s="95">
        <v>174.54</v>
      </c>
      <c r="E43" s="95">
        <v>250</v>
      </c>
      <c r="F43" s="95">
        <v>80.336669999999998</v>
      </c>
      <c r="G43" s="94">
        <f t="shared" si="9"/>
        <v>169.66333</v>
      </c>
      <c r="H43" s="93" t="s">
        <v>358</v>
      </c>
      <c r="I43" s="93">
        <v>811.21</v>
      </c>
      <c r="J43" s="93">
        <v>150</v>
      </c>
      <c r="K43" s="107">
        <f t="shared" si="10"/>
        <v>80.336669999999998</v>
      </c>
      <c r="L43" s="208">
        <f t="shared" si="11"/>
        <v>69.663330000000002</v>
      </c>
      <c r="M43" s="202" t="str">
        <f t="shared" si="12"/>
        <v>No</v>
      </c>
      <c r="N43" s="212"/>
      <c r="O43" s="105"/>
      <c r="AB43" s="337"/>
      <c r="AC43" s="337"/>
      <c r="AD43" s="337"/>
    </row>
    <row r="44" spans="1:31" ht="13.5" thickBot="1">
      <c r="A44" s="115" t="s">
        <v>356</v>
      </c>
      <c r="B44" s="87" t="s">
        <v>357</v>
      </c>
      <c r="C44" s="86" t="s">
        <v>356</v>
      </c>
      <c r="D44" s="85">
        <v>517.28</v>
      </c>
      <c r="E44" s="85">
        <v>200</v>
      </c>
      <c r="F44" s="85">
        <v>67.241829999999993</v>
      </c>
      <c r="G44" s="84">
        <f t="shared" si="9"/>
        <v>132.75817000000001</v>
      </c>
      <c r="H44" s="83" t="s">
        <v>355</v>
      </c>
      <c r="I44" s="83">
        <v>607.995</v>
      </c>
      <c r="J44" s="83">
        <v>150</v>
      </c>
      <c r="K44" s="82">
        <f t="shared" si="10"/>
        <v>67.241829999999993</v>
      </c>
      <c r="L44" s="101">
        <f t="shared" si="11"/>
        <v>82.758170000000007</v>
      </c>
      <c r="M44" s="207" t="str">
        <f t="shared" si="12"/>
        <v>No</v>
      </c>
      <c r="N44" s="217"/>
      <c r="O44" s="216"/>
      <c r="AB44" s="337"/>
      <c r="AC44" s="337"/>
      <c r="AD44" s="337"/>
    </row>
    <row r="45" spans="1:31" ht="13.5" thickBot="1">
      <c r="A45" s="423" t="s">
        <v>350</v>
      </c>
      <c r="B45" s="87" t="s">
        <v>354</v>
      </c>
      <c r="C45" s="86" t="s">
        <v>343</v>
      </c>
      <c r="D45" s="85">
        <v>592.98500000000001</v>
      </c>
      <c r="E45" s="85">
        <v>300</v>
      </c>
      <c r="F45" s="85">
        <v>175.91919999999999</v>
      </c>
      <c r="G45" s="84">
        <f t="shared" si="9"/>
        <v>124.08080000000001</v>
      </c>
      <c r="H45" s="83" t="s">
        <v>353</v>
      </c>
      <c r="I45" s="83">
        <v>1051.23</v>
      </c>
      <c r="J45" s="83">
        <v>300</v>
      </c>
      <c r="K45" s="82">
        <f t="shared" si="10"/>
        <v>175.91919999999999</v>
      </c>
      <c r="L45" s="81">
        <f t="shared" si="11"/>
        <v>124.08080000000001</v>
      </c>
      <c r="M45" s="202" t="str">
        <f t="shared" si="12"/>
        <v>No</v>
      </c>
      <c r="N45" s="215"/>
      <c r="O45" s="106"/>
      <c r="AB45" s="337"/>
      <c r="AC45" s="337"/>
      <c r="AD45" s="337"/>
    </row>
    <row r="46" spans="1:31" ht="14.25" customHeight="1" thickBot="1">
      <c r="A46" s="425"/>
      <c r="B46" s="97" t="s">
        <v>351</v>
      </c>
      <c r="C46" s="96" t="s">
        <v>350</v>
      </c>
      <c r="D46" s="110">
        <v>374.84</v>
      </c>
      <c r="E46" s="110">
        <v>200</v>
      </c>
      <c r="F46" s="110">
        <v>115.1143</v>
      </c>
      <c r="G46" s="109">
        <f t="shared" si="9"/>
        <v>84.8857</v>
      </c>
      <c r="H46" s="108" t="s">
        <v>349</v>
      </c>
      <c r="I46" s="108">
        <v>838.745</v>
      </c>
      <c r="J46" s="108">
        <v>150</v>
      </c>
      <c r="K46" s="107">
        <f t="shared" si="10"/>
        <v>115.1143</v>
      </c>
      <c r="L46" s="214">
        <f t="shared" si="11"/>
        <v>34.8857</v>
      </c>
      <c r="M46" s="202" t="str">
        <f t="shared" si="12"/>
        <v>No</v>
      </c>
      <c r="N46" s="213"/>
      <c r="O46" s="210"/>
      <c r="AB46" s="337"/>
      <c r="AC46" s="337"/>
      <c r="AD46" s="337"/>
    </row>
    <row r="47" spans="1:31" ht="14.25" customHeight="1" thickBot="1">
      <c r="A47" s="425"/>
      <c r="B47" s="97" t="s">
        <v>348</v>
      </c>
      <c r="C47" s="96" t="s">
        <v>336</v>
      </c>
      <c r="D47" s="110">
        <v>675.17499999999995</v>
      </c>
      <c r="E47" s="110">
        <v>150</v>
      </c>
      <c r="F47" s="110">
        <v>87.5685</v>
      </c>
      <c r="G47" s="109">
        <f t="shared" si="9"/>
        <v>62.4315</v>
      </c>
      <c r="H47" s="108" t="s">
        <v>347</v>
      </c>
      <c r="I47" s="108">
        <v>792.93499999999995</v>
      </c>
      <c r="J47" s="108">
        <v>150</v>
      </c>
      <c r="K47" s="107">
        <f t="shared" si="10"/>
        <v>87.5685</v>
      </c>
      <c r="L47" s="208">
        <f t="shared" si="11"/>
        <v>62.4315</v>
      </c>
      <c r="M47" s="202" t="str">
        <f t="shared" si="12"/>
        <v>No</v>
      </c>
      <c r="N47" s="213"/>
      <c r="O47" s="210"/>
      <c r="AB47" s="337"/>
      <c r="AC47" s="337"/>
      <c r="AD47" s="337"/>
    </row>
    <row r="48" spans="1:31" ht="14.25" customHeight="1" thickBot="1">
      <c r="A48" s="425"/>
      <c r="B48" s="97" t="s">
        <v>340</v>
      </c>
      <c r="C48" s="96" t="s">
        <v>339</v>
      </c>
      <c r="D48" s="95">
        <v>768.38499999999999</v>
      </c>
      <c r="E48" s="95">
        <v>150</v>
      </c>
      <c r="F48" s="95">
        <v>46.164000000000001</v>
      </c>
      <c r="G48" s="94">
        <f t="shared" si="9"/>
        <v>103.836</v>
      </c>
      <c r="H48" s="93" t="s">
        <v>346</v>
      </c>
      <c r="I48" s="93">
        <v>934.80499999999995</v>
      </c>
      <c r="J48" s="93">
        <v>150</v>
      </c>
      <c r="K48" s="92">
        <f t="shared" si="10"/>
        <v>46.164000000000001</v>
      </c>
      <c r="L48" s="91">
        <f t="shared" si="11"/>
        <v>103.836</v>
      </c>
      <c r="M48" s="202" t="str">
        <f t="shared" si="12"/>
        <v>No</v>
      </c>
      <c r="N48" s="212"/>
      <c r="O48" s="105"/>
      <c r="AB48" s="337"/>
      <c r="AC48" s="337"/>
      <c r="AD48" s="337"/>
    </row>
    <row r="49" spans="1:30" ht="13.5" thickBot="1">
      <c r="A49" s="423" t="s">
        <v>345</v>
      </c>
      <c r="B49" s="87" t="s">
        <v>344</v>
      </c>
      <c r="C49" s="86" t="s">
        <v>343</v>
      </c>
      <c r="D49" s="85">
        <v>592.98500000000001</v>
      </c>
      <c r="E49" s="85">
        <v>300</v>
      </c>
      <c r="F49" s="85">
        <v>175.91919999999999</v>
      </c>
      <c r="G49" s="84">
        <f t="shared" si="9"/>
        <v>124.08080000000001</v>
      </c>
      <c r="H49" s="83" t="s">
        <v>342</v>
      </c>
      <c r="I49" s="83">
        <v>992.44500000000005</v>
      </c>
      <c r="J49" s="83">
        <v>300</v>
      </c>
      <c r="K49" s="82">
        <f t="shared" si="10"/>
        <v>175.91919999999999</v>
      </c>
      <c r="L49" s="204">
        <f t="shared" si="11"/>
        <v>124.08080000000001</v>
      </c>
      <c r="M49" s="202" t="str">
        <f t="shared" si="12"/>
        <v>No</v>
      </c>
      <c r="N49" s="203"/>
      <c r="O49" s="106"/>
      <c r="AB49" s="337"/>
      <c r="AC49" s="337"/>
      <c r="AD49" s="337"/>
    </row>
    <row r="50" spans="1:30" ht="14.25" customHeight="1" thickBot="1">
      <c r="A50" s="425"/>
      <c r="B50" s="97" t="s">
        <v>340</v>
      </c>
      <c r="C50" s="96" t="s">
        <v>339</v>
      </c>
      <c r="D50" s="95">
        <v>768.38499999999999</v>
      </c>
      <c r="E50" s="95">
        <v>150</v>
      </c>
      <c r="F50" s="95">
        <v>46.164000000000001</v>
      </c>
      <c r="G50" s="94">
        <f t="shared" si="9"/>
        <v>103.836</v>
      </c>
      <c r="H50" s="93" t="s">
        <v>338</v>
      </c>
      <c r="I50" s="93">
        <v>817.04499999999996</v>
      </c>
      <c r="J50" s="93">
        <v>150</v>
      </c>
      <c r="K50" s="92">
        <f t="shared" si="10"/>
        <v>46.164000000000001</v>
      </c>
      <c r="L50" s="91">
        <f t="shared" si="11"/>
        <v>103.836</v>
      </c>
      <c r="M50" s="202" t="str">
        <f t="shared" si="12"/>
        <v>No</v>
      </c>
      <c r="N50" s="211"/>
      <c r="O50" s="210"/>
      <c r="AB50" s="337"/>
      <c r="AC50" s="337"/>
      <c r="AD50" s="337"/>
    </row>
    <row r="51" spans="1:30" ht="13.5" thickBot="1">
      <c r="A51" s="423" t="s">
        <v>341</v>
      </c>
      <c r="B51" s="87" t="s">
        <v>340</v>
      </c>
      <c r="C51" s="86" t="s">
        <v>339</v>
      </c>
      <c r="D51" s="85">
        <v>768.38499999999999</v>
      </c>
      <c r="E51" s="85">
        <v>150</v>
      </c>
      <c r="F51" s="85">
        <v>46.164000000000001</v>
      </c>
      <c r="G51" s="84">
        <f t="shared" si="9"/>
        <v>103.836</v>
      </c>
      <c r="H51" s="83" t="s">
        <v>338</v>
      </c>
      <c r="I51" s="83">
        <v>817.04499999999996</v>
      </c>
      <c r="J51" s="83">
        <v>150</v>
      </c>
      <c r="K51" s="82">
        <f t="shared" si="10"/>
        <v>46.164000000000001</v>
      </c>
      <c r="L51" s="205">
        <f t="shared" si="11"/>
        <v>103.836</v>
      </c>
      <c r="M51" s="207" t="str">
        <f t="shared" si="12"/>
        <v>No</v>
      </c>
      <c r="N51" s="209"/>
      <c r="O51" s="77"/>
      <c r="AB51" s="337"/>
      <c r="AC51" s="337"/>
      <c r="AD51" s="337"/>
    </row>
    <row r="52" spans="1:30" ht="14.25" customHeight="1" thickBot="1">
      <c r="A52" s="425"/>
      <c r="B52" s="97" t="s">
        <v>30</v>
      </c>
      <c r="C52" s="96" t="s">
        <v>327</v>
      </c>
      <c r="D52" s="95">
        <v>317.27</v>
      </c>
      <c r="E52" s="95">
        <v>200</v>
      </c>
      <c r="F52" s="95">
        <v>136.87530000000001</v>
      </c>
      <c r="G52" s="94">
        <f t="shared" si="9"/>
        <v>63.12469999999999</v>
      </c>
      <c r="H52" s="93" t="s">
        <v>326</v>
      </c>
      <c r="I52" s="93">
        <v>518.48</v>
      </c>
      <c r="J52" s="93">
        <v>200</v>
      </c>
      <c r="K52" s="92">
        <f t="shared" si="10"/>
        <v>136.87530000000001</v>
      </c>
      <c r="L52" s="208">
        <f t="shared" si="11"/>
        <v>63.12469999999999</v>
      </c>
      <c r="M52" s="207" t="str">
        <f t="shared" si="12"/>
        <v>No</v>
      </c>
      <c r="N52" s="206"/>
      <c r="O52" s="66"/>
      <c r="AB52" s="337"/>
      <c r="AC52" s="337"/>
      <c r="AD52" s="337"/>
    </row>
    <row r="53" spans="1:30" ht="13.5" thickBot="1">
      <c r="A53" s="423" t="s">
        <v>337</v>
      </c>
      <c r="B53" s="87" t="s">
        <v>28</v>
      </c>
      <c r="C53" s="86" t="s">
        <v>336</v>
      </c>
      <c r="D53" s="85">
        <v>675.17499999999995</v>
      </c>
      <c r="E53" s="85">
        <v>150</v>
      </c>
      <c r="F53" s="85">
        <v>87.5685</v>
      </c>
      <c r="G53" s="84">
        <f t="shared" si="9"/>
        <v>62.4315</v>
      </c>
      <c r="H53" s="83" t="s">
        <v>335</v>
      </c>
      <c r="I53" s="83">
        <v>792.93499999999995</v>
      </c>
      <c r="J53" s="83">
        <v>150</v>
      </c>
      <c r="K53" s="82">
        <f t="shared" si="10"/>
        <v>87.5685</v>
      </c>
      <c r="L53" s="205">
        <f t="shared" si="11"/>
        <v>62.4315</v>
      </c>
      <c r="M53" s="202" t="str">
        <f t="shared" si="12"/>
        <v>No</v>
      </c>
      <c r="N53" s="60"/>
      <c r="O53" s="100"/>
      <c r="AB53" s="337"/>
      <c r="AC53" s="337"/>
      <c r="AD53" s="337"/>
    </row>
    <row r="54" spans="1:30" ht="13.5" thickBot="1">
      <c r="A54" s="425"/>
      <c r="B54" s="97" t="s">
        <v>334</v>
      </c>
      <c r="C54" s="96" t="s">
        <v>333</v>
      </c>
      <c r="D54" s="95">
        <v>300.33499999999998</v>
      </c>
      <c r="E54" s="95">
        <v>200</v>
      </c>
      <c r="F54" s="95">
        <v>33.29833</v>
      </c>
      <c r="G54" s="94">
        <f t="shared" si="9"/>
        <v>166.70167000000001</v>
      </c>
      <c r="H54" s="93" t="s">
        <v>332</v>
      </c>
      <c r="I54" s="93">
        <v>524.75</v>
      </c>
      <c r="J54" s="93">
        <v>200</v>
      </c>
      <c r="K54" s="92">
        <f t="shared" si="10"/>
        <v>33.29833</v>
      </c>
      <c r="L54" s="91">
        <f t="shared" si="11"/>
        <v>166.70167000000001</v>
      </c>
      <c r="M54" s="202" t="str">
        <f t="shared" si="12"/>
        <v>No</v>
      </c>
      <c r="N54" s="60"/>
      <c r="O54" s="100"/>
      <c r="AB54" s="337"/>
      <c r="AC54" s="337"/>
      <c r="AD54" s="337"/>
    </row>
    <row r="55" spans="1:30" ht="13.5" thickBot="1">
      <c r="A55" s="423" t="s">
        <v>331</v>
      </c>
      <c r="B55" s="87" t="s">
        <v>330</v>
      </c>
      <c r="C55" s="86" t="s">
        <v>61</v>
      </c>
      <c r="D55" s="85">
        <v>381.34</v>
      </c>
      <c r="E55" s="85">
        <v>400</v>
      </c>
      <c r="F55" s="85">
        <v>233.80699999999999</v>
      </c>
      <c r="G55" s="84">
        <f t="shared" si="9"/>
        <v>166.19300000000001</v>
      </c>
      <c r="H55" s="83" t="s">
        <v>329</v>
      </c>
      <c r="I55" s="83">
        <v>673.16499999999996</v>
      </c>
      <c r="J55" s="83">
        <v>300</v>
      </c>
      <c r="K55" s="82">
        <f t="shared" si="10"/>
        <v>233.80699999999999</v>
      </c>
      <c r="L55" s="204">
        <f t="shared" si="11"/>
        <v>66.193000000000012</v>
      </c>
      <c r="M55" s="202" t="str">
        <f t="shared" si="12"/>
        <v>No</v>
      </c>
      <c r="N55" s="203"/>
      <c r="O55" s="106"/>
      <c r="AB55" s="338"/>
      <c r="AC55" s="337"/>
      <c r="AD55" s="337"/>
    </row>
    <row r="56" spans="1:30" ht="14.25" customHeight="1" thickBot="1">
      <c r="A56" s="424"/>
      <c r="B56" s="76" t="s">
        <v>30</v>
      </c>
      <c r="C56" s="75" t="s">
        <v>327</v>
      </c>
      <c r="D56" s="74">
        <v>317.27</v>
      </c>
      <c r="E56" s="74">
        <v>200</v>
      </c>
      <c r="F56" s="74">
        <v>136.87530000000001</v>
      </c>
      <c r="G56" s="73">
        <f t="shared" si="9"/>
        <v>63.12469999999999</v>
      </c>
      <c r="H56" s="72" t="s">
        <v>326</v>
      </c>
      <c r="I56" s="72">
        <v>518.48</v>
      </c>
      <c r="J56" s="72">
        <v>200</v>
      </c>
      <c r="K56" s="71">
        <f t="shared" si="10"/>
        <v>136.87530000000001</v>
      </c>
      <c r="L56" s="70">
        <f t="shared" si="11"/>
        <v>63.12469999999999</v>
      </c>
      <c r="M56" s="202" t="str">
        <f t="shared" si="12"/>
        <v>No</v>
      </c>
      <c r="N56" s="201"/>
      <c r="O56" s="200"/>
    </row>
    <row r="57" spans="1:30">
      <c r="A57" s="20"/>
      <c r="B57" s="64"/>
      <c r="C57" s="20"/>
      <c r="D57" s="20" t="s">
        <v>426</v>
      </c>
      <c r="E57" s="20">
        <f>SUM(E3:E56)</f>
        <v>21100</v>
      </c>
      <c r="F57" s="64"/>
      <c r="G57" s="20"/>
      <c r="H57" s="20"/>
      <c r="I57" s="20"/>
      <c r="J57" s="20"/>
      <c r="K57" s="20"/>
      <c r="L57" s="20"/>
      <c r="M57" s="20"/>
      <c r="N57" s="11"/>
      <c r="O57" s="20"/>
    </row>
    <row r="58" spans="1:30">
      <c r="A58" s="20"/>
      <c r="B58" s="64"/>
      <c r="C58" s="20"/>
      <c r="D58" s="20"/>
      <c r="E58" s="20"/>
      <c r="F58" s="64"/>
      <c r="G58" s="20"/>
      <c r="H58" s="20"/>
      <c r="I58" s="20"/>
      <c r="J58" s="20"/>
      <c r="K58" s="20"/>
      <c r="L58" s="20"/>
      <c r="M58" s="20"/>
      <c r="N58" s="11"/>
      <c r="O58" s="20"/>
    </row>
    <row r="59" spans="1:30">
      <c r="A59" s="20"/>
      <c r="B59" s="64"/>
      <c r="C59" s="20"/>
      <c r="D59" s="20"/>
      <c r="E59" s="20"/>
      <c r="F59" s="64"/>
      <c r="G59" s="20"/>
      <c r="H59" s="20"/>
      <c r="I59" s="20"/>
      <c r="J59" s="20"/>
      <c r="K59" s="20"/>
      <c r="L59" s="20"/>
      <c r="M59" s="20"/>
      <c r="N59" s="11"/>
      <c r="O59" s="20"/>
    </row>
    <row r="60" spans="1:30">
      <c r="A60" s="20"/>
      <c r="B60" s="64"/>
      <c r="C60" s="20"/>
      <c r="D60" s="20"/>
      <c r="E60" s="20"/>
      <c r="F60" s="64"/>
      <c r="G60" s="20"/>
      <c r="H60" s="20"/>
      <c r="I60" s="20"/>
      <c r="J60" s="20"/>
      <c r="K60" s="20"/>
      <c r="L60" s="20"/>
      <c r="M60" s="20"/>
      <c r="N60" s="11"/>
      <c r="O60" s="20"/>
    </row>
    <row r="61" spans="1:30">
      <c r="A61" s="20"/>
      <c r="B61" s="64"/>
      <c r="C61" s="20"/>
      <c r="D61" s="20"/>
      <c r="E61" s="20"/>
      <c r="F61" s="64"/>
      <c r="G61" s="20"/>
      <c r="H61" s="20"/>
      <c r="I61" s="20"/>
      <c r="J61" s="20"/>
      <c r="K61" s="20"/>
      <c r="L61" s="20"/>
      <c r="M61" s="20"/>
      <c r="N61" s="11"/>
      <c r="O61" s="20"/>
    </row>
    <row r="62" spans="1:30">
      <c r="A62" s="20"/>
      <c r="B62" s="65"/>
      <c r="C62" s="20"/>
      <c r="D62" s="20"/>
      <c r="E62" s="20"/>
      <c r="F62" s="64"/>
      <c r="G62" s="20"/>
      <c r="H62" s="20"/>
      <c r="I62" s="20"/>
      <c r="J62" s="20"/>
      <c r="K62" s="20"/>
      <c r="L62" s="20"/>
      <c r="M62" s="20"/>
      <c r="N62" s="11"/>
      <c r="O62" s="20"/>
    </row>
    <row r="63" spans="1:30">
      <c r="A63" s="20"/>
      <c r="B63" s="65"/>
      <c r="C63" s="20"/>
      <c r="D63" s="20"/>
      <c r="E63" s="20"/>
      <c r="F63" s="64"/>
      <c r="G63" s="20"/>
      <c r="H63" s="20"/>
      <c r="I63" s="20"/>
      <c r="J63" s="20"/>
      <c r="K63" s="20"/>
      <c r="L63" s="20"/>
      <c r="M63" s="20"/>
      <c r="N63" s="11"/>
      <c r="O63" s="20"/>
    </row>
    <row r="64" spans="1:30">
      <c r="A64" s="20"/>
      <c r="B64" s="65"/>
      <c r="C64" s="20"/>
      <c r="D64" s="20"/>
      <c r="E64" s="20"/>
      <c r="F64" s="64"/>
      <c r="G64" s="20"/>
      <c r="H64" s="20"/>
      <c r="I64" s="20"/>
      <c r="J64" s="20"/>
      <c r="K64" s="20"/>
      <c r="L64" s="20"/>
      <c r="M64" s="20"/>
      <c r="N64" s="11"/>
      <c r="O64" s="20"/>
    </row>
    <row r="65" spans="1:18">
      <c r="A65" s="20"/>
      <c r="B65" s="64"/>
      <c r="C65" s="20"/>
      <c r="D65" s="20"/>
      <c r="J65" s="20"/>
      <c r="K65" s="20"/>
      <c r="M65" s="20"/>
      <c r="N65" s="11"/>
      <c r="O65" s="20"/>
    </row>
    <row r="66" spans="1:18">
      <c r="A66" s="20"/>
      <c r="B66" s="64"/>
      <c r="C66" s="20"/>
      <c r="D66" s="20"/>
      <c r="J66" s="20"/>
      <c r="K66" s="20"/>
      <c r="M66" s="20"/>
      <c r="N66" s="11"/>
      <c r="O66" s="20"/>
    </row>
    <row r="67" spans="1:18">
      <c r="A67" s="20"/>
      <c r="B67" s="64"/>
      <c r="C67" s="20"/>
      <c r="D67" s="20"/>
      <c r="J67" s="20"/>
      <c r="K67" s="20"/>
      <c r="M67" s="20"/>
      <c r="N67" s="11"/>
      <c r="O67" s="20"/>
    </row>
    <row r="68" spans="1:18">
      <c r="A68" s="20"/>
      <c r="B68" s="64"/>
      <c r="C68" s="20"/>
      <c r="D68" s="20"/>
      <c r="E68" s="20"/>
      <c r="F68" s="64"/>
      <c r="G68" s="20"/>
      <c r="H68" s="20"/>
      <c r="I68" s="20"/>
      <c r="J68" s="20"/>
      <c r="K68" s="20"/>
      <c r="L68" s="20"/>
      <c r="M68" s="20"/>
      <c r="N68" s="11"/>
      <c r="O68" s="20"/>
    </row>
    <row r="69" spans="1:18">
      <c r="B69" s="64"/>
      <c r="C69" s="20"/>
      <c r="D69" s="20"/>
      <c r="E69" s="20"/>
      <c r="F69" s="64"/>
      <c r="G69" s="20"/>
      <c r="H69" s="20"/>
      <c r="I69" s="20"/>
      <c r="J69" s="20"/>
      <c r="K69" s="20"/>
      <c r="L69" s="20"/>
      <c r="M69" s="20"/>
      <c r="N69" s="11"/>
      <c r="O69" s="20"/>
      <c r="Q69" s="58"/>
      <c r="R69" s="58"/>
    </row>
    <row r="70" spans="1:18">
      <c r="B70" s="64"/>
      <c r="C70" s="20"/>
      <c r="D70" s="20"/>
      <c r="E70" s="20"/>
      <c r="F70" s="64"/>
      <c r="G70" s="20"/>
      <c r="H70" s="20"/>
      <c r="I70" s="20"/>
      <c r="J70" s="20"/>
      <c r="K70" s="20"/>
      <c r="L70" s="20"/>
      <c r="M70" s="20"/>
      <c r="N70" s="11"/>
      <c r="O70" s="20"/>
      <c r="Q70" s="58"/>
      <c r="R70" s="58"/>
    </row>
    <row r="71" spans="1:18">
      <c r="B71" s="64"/>
      <c r="C71" s="20"/>
      <c r="D71" s="20"/>
      <c r="E71" s="20"/>
      <c r="F71" s="64"/>
      <c r="G71" s="20"/>
      <c r="H71" s="20"/>
      <c r="I71" s="20"/>
      <c r="J71" s="20"/>
      <c r="K71" s="20"/>
      <c r="L71" s="20"/>
      <c r="M71" s="20"/>
      <c r="N71" s="11"/>
      <c r="O71" s="20"/>
      <c r="Q71" s="58"/>
      <c r="R71" s="58"/>
    </row>
    <row r="72" spans="1:18">
      <c r="B72" s="64"/>
      <c r="C72" s="20"/>
      <c r="D72" s="20"/>
      <c r="E72" s="20"/>
      <c r="F72" s="64"/>
      <c r="G72" s="20"/>
      <c r="H72" s="20"/>
      <c r="I72" s="20"/>
      <c r="J72" s="20"/>
      <c r="K72" s="20"/>
      <c r="L72" s="20"/>
      <c r="M72" s="20"/>
      <c r="N72" s="11"/>
      <c r="O72" s="20"/>
      <c r="Q72" s="58"/>
      <c r="R72" s="58"/>
    </row>
    <row r="73" spans="1:18">
      <c r="B73" s="64"/>
      <c r="C73" s="20"/>
      <c r="D73" s="20"/>
      <c r="E73" s="20"/>
      <c r="F73" s="64"/>
      <c r="G73" s="20"/>
      <c r="H73" s="20"/>
      <c r="I73" s="20"/>
      <c r="J73" s="20"/>
      <c r="K73" s="20"/>
      <c r="L73" s="20"/>
      <c r="M73" s="20"/>
      <c r="N73" s="11"/>
      <c r="O73" s="20"/>
      <c r="Q73" s="58"/>
    </row>
    <row r="74" spans="1:18">
      <c r="B74" s="64"/>
      <c r="C74" s="20"/>
      <c r="D74" s="20"/>
      <c r="E74" s="20"/>
      <c r="F74" s="64"/>
      <c r="G74" s="20"/>
      <c r="H74" s="20"/>
      <c r="I74" s="20"/>
      <c r="J74" s="20"/>
      <c r="K74" s="20"/>
      <c r="L74" s="20"/>
      <c r="M74" s="20"/>
      <c r="N74" s="11"/>
      <c r="O74" s="20"/>
      <c r="Q74" s="58"/>
    </row>
    <row r="75" spans="1:18">
      <c r="B75" s="64"/>
      <c r="C75" s="20"/>
      <c r="D75" s="20"/>
      <c r="E75" s="20"/>
      <c r="F75" s="64"/>
      <c r="G75" s="20"/>
      <c r="H75" s="20"/>
      <c r="I75" s="20"/>
      <c r="J75" s="20"/>
      <c r="K75" s="20"/>
      <c r="L75" s="20"/>
      <c r="M75" s="20"/>
      <c r="N75" s="11"/>
      <c r="O75" s="20"/>
    </row>
    <row r="76" spans="1:18">
      <c r="B76" s="64"/>
      <c r="C76" s="20"/>
      <c r="D76" s="20"/>
      <c r="E76" s="20"/>
      <c r="F76" s="64"/>
      <c r="G76" s="20"/>
      <c r="H76" s="20"/>
      <c r="I76" s="20"/>
      <c r="J76" s="20"/>
      <c r="K76" s="20"/>
      <c r="L76" s="20"/>
      <c r="M76" s="20"/>
      <c r="N76" s="11"/>
      <c r="O76" s="20"/>
    </row>
    <row r="77" spans="1:18">
      <c r="B77" s="64"/>
      <c r="C77" s="20"/>
      <c r="D77" s="20"/>
      <c r="E77" s="20"/>
      <c r="F77" s="64"/>
      <c r="G77" s="20"/>
      <c r="H77" s="20"/>
      <c r="I77" s="20"/>
      <c r="J77" s="20"/>
      <c r="K77" s="20"/>
      <c r="L77" s="20"/>
      <c r="M77" s="20"/>
      <c r="N77" s="11"/>
      <c r="O77" s="20"/>
    </row>
    <row r="78" spans="1:18">
      <c r="B78" s="64"/>
      <c r="C78" s="20"/>
      <c r="D78" s="20"/>
      <c r="E78" s="20"/>
      <c r="F78" s="64"/>
      <c r="G78" s="20"/>
      <c r="H78" s="20"/>
      <c r="I78" s="20"/>
      <c r="J78" s="20"/>
      <c r="K78" s="20"/>
      <c r="L78" s="20"/>
      <c r="M78" s="20"/>
      <c r="N78" s="11"/>
      <c r="O78" s="20"/>
    </row>
    <row r="79" spans="1:18">
      <c r="B79" s="64"/>
      <c r="C79" s="20"/>
      <c r="D79" s="20"/>
      <c r="E79" s="20"/>
      <c r="F79" s="64"/>
      <c r="G79" s="20"/>
      <c r="H79" s="20"/>
      <c r="I79" s="20"/>
      <c r="J79" s="20"/>
      <c r="K79" s="20"/>
      <c r="L79" s="20"/>
      <c r="M79" s="20"/>
      <c r="N79" s="11"/>
      <c r="O79" s="20"/>
    </row>
    <row r="80" spans="1:18">
      <c r="B80" s="64"/>
      <c r="C80" s="20"/>
      <c r="D80" s="20"/>
      <c r="E80" s="20"/>
      <c r="F80" s="64"/>
      <c r="G80" s="20"/>
      <c r="H80" s="20"/>
      <c r="I80" s="20"/>
      <c r="J80" s="20"/>
      <c r="K80" s="20"/>
      <c r="L80" s="20"/>
      <c r="M80" s="20"/>
      <c r="N80" s="11"/>
      <c r="O80" s="20"/>
    </row>
    <row r="81" spans="2:15">
      <c r="B81" s="64"/>
      <c r="C81" s="20"/>
      <c r="D81" s="20"/>
      <c r="E81" s="20"/>
      <c r="F81" s="64"/>
      <c r="G81" s="20"/>
      <c r="H81" s="20"/>
      <c r="I81" s="20"/>
      <c r="J81" s="20"/>
      <c r="K81" s="20"/>
      <c r="L81" s="20"/>
      <c r="M81" s="20"/>
      <c r="N81" s="11"/>
      <c r="O81" s="20"/>
    </row>
    <row r="82" spans="2:15">
      <c r="B82" s="64"/>
      <c r="C82" s="20"/>
      <c r="D82" s="20"/>
      <c r="E82" s="20"/>
      <c r="F82" s="64"/>
      <c r="G82" s="20"/>
      <c r="H82" s="20"/>
      <c r="I82" s="20"/>
      <c r="J82" s="20"/>
      <c r="K82" s="20"/>
      <c r="L82" s="20"/>
      <c r="M82" s="20"/>
      <c r="N82" s="11"/>
      <c r="O82" s="20"/>
    </row>
    <row r="83" spans="2:15">
      <c r="B83" s="64"/>
      <c r="C83" s="20"/>
      <c r="D83" s="20"/>
      <c r="E83" s="20"/>
      <c r="F83" s="64"/>
      <c r="G83" s="20"/>
      <c r="H83" s="20"/>
      <c r="I83" s="20"/>
      <c r="J83" s="20"/>
      <c r="K83" s="20"/>
      <c r="L83" s="20"/>
      <c r="M83" s="20"/>
      <c r="N83" s="11"/>
      <c r="O83" s="20"/>
    </row>
    <row r="84" spans="2:15">
      <c r="B84" s="64"/>
      <c r="C84" s="20"/>
      <c r="D84" s="20"/>
      <c r="E84" s="20"/>
      <c r="F84" s="64"/>
      <c r="G84" s="20"/>
      <c r="H84" s="20"/>
      <c r="I84" s="20"/>
      <c r="J84" s="20"/>
      <c r="K84" s="20"/>
      <c r="L84" s="20"/>
      <c r="M84" s="20"/>
      <c r="N84" s="11"/>
      <c r="O84" s="20"/>
    </row>
    <row r="85" spans="2:15">
      <c r="B85" s="64"/>
      <c r="C85" s="20"/>
      <c r="D85" s="20"/>
      <c r="E85" s="20"/>
      <c r="F85" s="64"/>
      <c r="G85" s="20"/>
      <c r="H85" s="20"/>
      <c r="I85" s="20"/>
      <c r="J85" s="20"/>
      <c r="K85" s="20"/>
      <c r="L85" s="20"/>
      <c r="M85" s="20"/>
      <c r="N85" s="11"/>
      <c r="O85" s="20"/>
    </row>
    <row r="86" spans="2:15">
      <c r="B86" s="64"/>
      <c r="C86" s="20"/>
      <c r="D86" s="20"/>
      <c r="E86" s="20"/>
      <c r="F86" s="64"/>
      <c r="G86" s="20"/>
      <c r="H86" s="20"/>
      <c r="I86" s="20"/>
      <c r="J86" s="20"/>
      <c r="K86" s="20"/>
      <c r="L86" s="20"/>
      <c r="M86" s="20"/>
      <c r="N86" s="11"/>
      <c r="O86" s="20"/>
    </row>
    <row r="87" spans="2:15">
      <c r="B87" s="64"/>
      <c r="C87" s="20"/>
      <c r="D87" s="20"/>
      <c r="E87" s="20"/>
      <c r="F87" s="64"/>
      <c r="G87" s="20"/>
      <c r="H87" s="20"/>
      <c r="I87" s="20"/>
      <c r="J87" s="20"/>
      <c r="K87" s="20"/>
      <c r="L87" s="20"/>
      <c r="M87" s="20"/>
      <c r="N87" s="11"/>
      <c r="O87" s="20"/>
    </row>
    <row r="88" spans="2:15">
      <c r="B88" s="64"/>
      <c r="C88" s="20"/>
      <c r="D88" s="20"/>
      <c r="E88" s="20"/>
      <c r="F88" s="64"/>
      <c r="G88" s="20"/>
      <c r="H88" s="20"/>
      <c r="I88" s="20"/>
      <c r="J88" s="20"/>
      <c r="K88" s="20"/>
      <c r="L88" s="20"/>
      <c r="M88" s="20"/>
      <c r="N88" s="11"/>
      <c r="O88" s="20"/>
    </row>
    <row r="89" spans="2:15">
      <c r="B89" s="64"/>
      <c r="C89" s="20"/>
      <c r="D89" s="20"/>
      <c r="E89" s="20"/>
      <c r="F89" s="64"/>
      <c r="G89" s="20"/>
      <c r="H89" s="20"/>
      <c r="I89" s="20"/>
      <c r="J89" s="20"/>
      <c r="K89" s="20"/>
      <c r="L89" s="20"/>
      <c r="M89" s="20"/>
      <c r="N89" s="11"/>
      <c r="O89" s="20"/>
    </row>
    <row r="90" spans="2:15">
      <c r="B90" s="64"/>
      <c r="C90" s="20"/>
      <c r="D90" s="20"/>
      <c r="E90" s="20"/>
      <c r="F90" s="64"/>
      <c r="G90" s="20"/>
      <c r="H90" s="20"/>
      <c r="I90" s="20"/>
      <c r="J90" s="20"/>
      <c r="K90" s="20"/>
      <c r="L90" s="20"/>
      <c r="M90" s="20"/>
      <c r="N90" s="11"/>
      <c r="O90" s="20"/>
    </row>
    <row r="91" spans="2:15">
      <c r="B91" s="64"/>
      <c r="C91" s="20"/>
      <c r="D91" s="20"/>
      <c r="E91" s="20"/>
      <c r="F91" s="64"/>
      <c r="G91" s="20"/>
      <c r="H91" s="20"/>
      <c r="I91" s="20"/>
      <c r="J91" s="20"/>
      <c r="K91" s="20"/>
      <c r="L91" s="20"/>
      <c r="M91" s="20"/>
      <c r="N91" s="11"/>
      <c r="O91" s="20"/>
    </row>
    <row r="92" spans="2:15">
      <c r="B92" s="64"/>
      <c r="C92" s="20"/>
      <c r="D92" s="20"/>
      <c r="E92" s="20"/>
      <c r="F92" s="64"/>
      <c r="G92" s="20"/>
      <c r="H92" s="20"/>
      <c r="I92" s="20"/>
      <c r="J92" s="20"/>
      <c r="K92" s="20"/>
      <c r="L92" s="20"/>
      <c r="M92" s="20"/>
      <c r="N92" s="11"/>
      <c r="O92" s="20"/>
    </row>
    <row r="93" spans="2:15">
      <c r="B93" s="64"/>
      <c r="C93" s="20"/>
      <c r="D93" s="20"/>
      <c r="E93" s="20"/>
      <c r="F93" s="64"/>
      <c r="G93" s="20"/>
      <c r="H93" s="20"/>
      <c r="I93" s="20"/>
      <c r="J93" s="20"/>
      <c r="K93" s="20"/>
      <c r="L93" s="20"/>
      <c r="M93" s="20"/>
      <c r="N93" s="11"/>
      <c r="O93" s="20"/>
    </row>
    <row r="94" spans="2:15">
      <c r="B94" s="64"/>
      <c r="C94" s="20"/>
      <c r="D94" s="20"/>
      <c r="E94" s="20"/>
      <c r="F94" s="64"/>
      <c r="G94" s="20"/>
      <c r="H94" s="20"/>
      <c r="I94" s="20"/>
      <c r="J94" s="20"/>
      <c r="K94" s="20"/>
      <c r="L94" s="20"/>
      <c r="M94" s="20"/>
      <c r="N94" s="11"/>
      <c r="O94" s="20"/>
    </row>
    <row r="95" spans="2:15">
      <c r="B95" s="64"/>
      <c r="C95" s="20"/>
      <c r="D95" s="20"/>
      <c r="E95" s="20"/>
      <c r="F95" s="64"/>
      <c r="G95" s="20"/>
      <c r="H95" s="20"/>
      <c r="I95" s="20"/>
      <c r="J95" s="20"/>
      <c r="K95" s="20"/>
      <c r="L95" s="20"/>
      <c r="M95" s="20"/>
      <c r="N95" s="11"/>
      <c r="O95" s="20"/>
    </row>
    <row r="96" spans="2:15">
      <c r="B96" s="64"/>
      <c r="C96" s="20"/>
      <c r="D96" s="20"/>
      <c r="E96" s="20"/>
      <c r="F96" s="64"/>
      <c r="G96" s="20"/>
      <c r="H96" s="20"/>
      <c r="I96" s="20"/>
      <c r="J96" s="20"/>
      <c r="K96" s="20"/>
      <c r="L96" s="20"/>
      <c r="M96" s="20"/>
      <c r="N96" s="11"/>
      <c r="O96" s="20"/>
    </row>
    <row r="97" spans="2:15">
      <c r="B97" s="64"/>
      <c r="C97" s="20"/>
      <c r="D97" s="20"/>
      <c r="E97" s="20"/>
      <c r="F97" s="64"/>
      <c r="G97" s="20"/>
      <c r="H97" s="20"/>
      <c r="I97" s="20"/>
      <c r="J97" s="20"/>
      <c r="K97" s="20"/>
      <c r="L97" s="20"/>
      <c r="M97" s="20"/>
      <c r="N97" s="11"/>
      <c r="O97" s="20"/>
    </row>
    <row r="98" spans="2:15">
      <c r="B98" s="64"/>
      <c r="C98" s="20"/>
      <c r="D98" s="20"/>
      <c r="E98" s="20"/>
      <c r="F98" s="64"/>
      <c r="G98" s="20"/>
      <c r="H98" s="20"/>
      <c r="I98" s="20"/>
      <c r="J98" s="20"/>
      <c r="K98" s="20"/>
      <c r="L98" s="20"/>
      <c r="M98" s="20"/>
      <c r="N98" s="11"/>
      <c r="O98" s="20"/>
    </row>
    <row r="99" spans="2:15">
      <c r="B99" s="64"/>
      <c r="C99" s="20"/>
      <c r="D99" s="20"/>
      <c r="E99" s="20"/>
      <c r="F99" s="64"/>
      <c r="G99" s="20"/>
      <c r="H99" s="20"/>
      <c r="I99" s="20"/>
      <c r="J99" s="20"/>
      <c r="K99" s="20"/>
      <c r="L99" s="20"/>
      <c r="M99" s="20"/>
      <c r="N99" s="11"/>
      <c r="O99" s="20"/>
    </row>
    <row r="100" spans="2:15">
      <c r="B100" s="64"/>
      <c r="C100" s="20"/>
      <c r="D100" s="20"/>
      <c r="E100" s="20"/>
      <c r="F100" s="64"/>
      <c r="G100" s="20"/>
      <c r="H100" s="20"/>
      <c r="I100" s="20"/>
      <c r="J100" s="20"/>
      <c r="K100" s="20"/>
      <c r="L100" s="20"/>
      <c r="M100" s="20"/>
      <c r="N100" s="11"/>
      <c r="O100" s="20"/>
    </row>
    <row r="101" spans="2:15">
      <c r="B101" s="64"/>
      <c r="C101" s="20"/>
      <c r="D101" s="20"/>
      <c r="E101" s="20"/>
      <c r="F101" s="64"/>
      <c r="G101" s="20"/>
      <c r="H101" s="20"/>
      <c r="I101" s="20"/>
      <c r="J101" s="20"/>
      <c r="K101" s="20"/>
      <c r="L101" s="20"/>
      <c r="M101" s="20"/>
      <c r="N101" s="11"/>
      <c r="O101" s="20"/>
    </row>
    <row r="102" spans="2:15">
      <c r="B102" s="64"/>
      <c r="C102" s="20"/>
      <c r="D102" s="20"/>
      <c r="E102" s="20"/>
      <c r="F102" s="64"/>
      <c r="G102" s="20"/>
      <c r="H102" s="20"/>
      <c r="I102" s="20"/>
      <c r="J102" s="20"/>
      <c r="K102" s="20"/>
      <c r="L102" s="20"/>
      <c r="M102" s="20"/>
      <c r="N102" s="11"/>
      <c r="O102" s="20"/>
    </row>
    <row r="103" spans="2:15">
      <c r="B103" s="64"/>
      <c r="C103" s="20"/>
      <c r="D103" s="20"/>
      <c r="E103" s="20"/>
      <c r="F103" s="64"/>
      <c r="G103" s="20"/>
      <c r="H103" s="20"/>
      <c r="I103" s="20"/>
      <c r="J103" s="20"/>
      <c r="K103" s="20"/>
      <c r="L103" s="20"/>
      <c r="M103" s="20"/>
      <c r="N103" s="11"/>
      <c r="O103" s="20"/>
    </row>
    <row r="104" spans="2:15">
      <c r="B104" s="64"/>
      <c r="C104" s="20"/>
      <c r="D104" s="20"/>
      <c r="E104" s="20"/>
      <c r="F104" s="64"/>
      <c r="G104" s="20"/>
      <c r="H104" s="20"/>
      <c r="I104" s="20"/>
      <c r="J104" s="20"/>
      <c r="K104" s="20"/>
      <c r="L104" s="20"/>
      <c r="M104" s="20"/>
      <c r="N104" s="11"/>
      <c r="O104" s="20"/>
    </row>
    <row r="105" spans="2:15">
      <c r="B105" s="64"/>
      <c r="C105" s="20"/>
      <c r="D105" s="20"/>
      <c r="E105" s="20"/>
      <c r="F105" s="64"/>
      <c r="G105" s="20"/>
      <c r="H105" s="20"/>
      <c r="I105" s="20"/>
      <c r="J105" s="20"/>
      <c r="K105" s="20"/>
      <c r="L105" s="20"/>
      <c r="M105" s="20"/>
      <c r="N105" s="11"/>
      <c r="O105" s="20"/>
    </row>
    <row r="106" spans="2:15">
      <c r="B106" s="64"/>
      <c r="C106" s="20"/>
      <c r="D106" s="20"/>
      <c r="E106" s="20"/>
      <c r="F106" s="64"/>
      <c r="G106" s="20"/>
      <c r="H106" s="20"/>
      <c r="I106" s="20"/>
      <c r="J106" s="20"/>
      <c r="K106" s="20"/>
      <c r="L106" s="20"/>
      <c r="M106" s="20"/>
      <c r="N106" s="11"/>
      <c r="O106" s="20"/>
    </row>
    <row r="107" spans="2:15">
      <c r="B107" s="64"/>
      <c r="C107" s="20"/>
      <c r="D107" s="20"/>
      <c r="E107" s="20"/>
      <c r="F107" s="64"/>
      <c r="G107" s="20"/>
      <c r="H107" s="20"/>
      <c r="I107" s="20"/>
      <c r="J107" s="20"/>
      <c r="K107" s="20"/>
      <c r="L107" s="20"/>
      <c r="M107" s="20"/>
      <c r="N107" s="11"/>
      <c r="O107" s="20"/>
    </row>
    <row r="108" spans="2:15">
      <c r="B108" s="64"/>
      <c r="C108" s="20"/>
      <c r="D108" s="20"/>
      <c r="E108" s="20"/>
      <c r="F108" s="64"/>
      <c r="G108" s="20"/>
      <c r="H108" s="20"/>
      <c r="I108" s="20"/>
      <c r="J108" s="20"/>
      <c r="K108" s="20"/>
      <c r="L108" s="20"/>
      <c r="M108" s="20"/>
      <c r="N108" s="11"/>
      <c r="O108" s="20"/>
    </row>
    <row r="109" spans="2:15">
      <c r="B109" s="64"/>
      <c r="C109" s="20"/>
      <c r="D109" s="20"/>
      <c r="E109" s="20"/>
      <c r="F109" s="64"/>
      <c r="G109" s="20"/>
      <c r="H109" s="20"/>
      <c r="I109" s="20"/>
      <c r="J109" s="20"/>
      <c r="K109" s="20"/>
      <c r="L109" s="20"/>
      <c r="M109" s="20"/>
      <c r="N109" s="11"/>
      <c r="O109" s="20"/>
    </row>
    <row r="110" spans="2:15">
      <c r="B110" s="64"/>
      <c r="C110" s="20"/>
      <c r="D110" s="20"/>
      <c r="E110" s="20"/>
      <c r="F110" s="64"/>
      <c r="G110" s="20"/>
      <c r="H110" s="20"/>
      <c r="I110" s="20"/>
      <c r="J110" s="20"/>
      <c r="K110" s="20"/>
      <c r="L110" s="20"/>
      <c r="M110" s="20"/>
      <c r="N110" s="11"/>
      <c r="O110" s="20"/>
    </row>
    <row r="111" spans="2:15">
      <c r="B111" s="64"/>
      <c r="C111" s="20"/>
      <c r="D111" s="20"/>
      <c r="E111" s="20"/>
      <c r="F111" s="64"/>
      <c r="G111" s="20"/>
      <c r="H111" s="20"/>
      <c r="I111" s="20"/>
      <c r="J111" s="20"/>
      <c r="K111" s="20"/>
      <c r="L111" s="20"/>
      <c r="M111" s="20"/>
      <c r="N111" s="11"/>
      <c r="O111" s="20"/>
    </row>
    <row r="112" spans="2:15">
      <c r="B112" s="64"/>
      <c r="C112" s="20"/>
      <c r="D112" s="20"/>
      <c r="E112" s="20"/>
      <c r="F112" s="64"/>
      <c r="G112" s="20"/>
      <c r="H112" s="20"/>
      <c r="I112" s="20"/>
      <c r="J112" s="20"/>
      <c r="K112" s="20"/>
      <c r="L112" s="20"/>
      <c r="M112" s="20"/>
      <c r="N112" s="11"/>
      <c r="O112" s="20"/>
    </row>
    <row r="113" spans="1:15">
      <c r="B113" s="64"/>
      <c r="C113" s="20"/>
      <c r="D113" s="20"/>
      <c r="E113" s="20"/>
      <c r="F113" s="64"/>
      <c r="G113" s="20"/>
      <c r="H113" s="20"/>
      <c r="I113" s="20"/>
      <c r="J113" s="20"/>
      <c r="K113" s="20"/>
      <c r="L113" s="20"/>
      <c r="M113" s="20"/>
      <c r="N113" s="11"/>
      <c r="O113" s="20"/>
    </row>
    <row r="114" spans="1:15">
      <c r="B114" s="64"/>
      <c r="C114" s="20"/>
      <c r="D114" s="20"/>
      <c r="E114" s="20"/>
      <c r="F114" s="64"/>
      <c r="G114" s="20"/>
      <c r="H114" s="20"/>
      <c r="I114" s="20"/>
      <c r="J114" s="20"/>
      <c r="K114" s="20"/>
      <c r="L114" s="20"/>
      <c r="M114" s="20"/>
      <c r="N114" s="11"/>
      <c r="O114" s="20"/>
    </row>
    <row r="115" spans="1:15">
      <c r="B115" s="64"/>
      <c r="C115" s="20"/>
      <c r="D115" s="20"/>
      <c r="E115" s="20"/>
      <c r="F115" s="64"/>
      <c r="G115" s="20"/>
      <c r="H115" s="20"/>
      <c r="I115" s="20"/>
      <c r="J115" s="20"/>
      <c r="K115" s="20"/>
      <c r="L115" s="20"/>
      <c r="M115" s="20"/>
      <c r="N115" s="11"/>
      <c r="O115" s="20"/>
    </row>
    <row r="116" spans="1:15">
      <c r="B116" s="64"/>
      <c r="C116" s="20"/>
      <c r="D116" s="20"/>
      <c r="E116" s="20"/>
      <c r="F116" s="64"/>
      <c r="G116" s="20"/>
      <c r="H116" s="20"/>
      <c r="I116" s="20"/>
      <c r="J116" s="20"/>
      <c r="K116" s="20"/>
      <c r="L116" s="20"/>
      <c r="M116" s="20"/>
      <c r="N116" s="11"/>
      <c r="O116" s="20"/>
    </row>
    <row r="117" spans="1:15">
      <c r="B117" s="64"/>
      <c r="C117" s="20"/>
      <c r="D117" s="20"/>
      <c r="E117" s="20"/>
      <c r="F117" s="64"/>
      <c r="G117" s="20"/>
      <c r="H117" s="20"/>
      <c r="I117" s="20"/>
      <c r="J117" s="20"/>
      <c r="K117" s="20"/>
      <c r="L117" s="20"/>
      <c r="M117" s="20"/>
      <c r="N117" s="11"/>
      <c r="O117" s="20"/>
    </row>
    <row r="118" spans="1:15">
      <c r="B118" s="64"/>
      <c r="C118" s="20"/>
      <c r="D118" s="20"/>
      <c r="E118" s="20"/>
      <c r="F118" s="64"/>
      <c r="G118" s="20"/>
      <c r="H118" s="20"/>
      <c r="I118" s="20"/>
      <c r="J118" s="20"/>
      <c r="K118" s="20"/>
      <c r="L118" s="20"/>
      <c r="M118" s="20"/>
      <c r="N118" s="11"/>
      <c r="O118" s="20"/>
    </row>
    <row r="119" spans="1:15">
      <c r="B119" s="64"/>
      <c r="C119" s="20"/>
      <c r="D119" s="20"/>
      <c r="E119" s="20"/>
      <c r="F119" s="64"/>
      <c r="G119" s="20"/>
      <c r="H119" s="20"/>
      <c r="I119" s="20"/>
      <c r="J119" s="20"/>
      <c r="K119" s="20"/>
      <c r="L119" s="20"/>
      <c r="M119" s="20"/>
      <c r="N119" s="11"/>
      <c r="O119" s="20"/>
    </row>
    <row r="120" spans="1:15">
      <c r="B120" s="64"/>
      <c r="C120" s="20"/>
      <c r="D120" s="20"/>
      <c r="E120" s="20"/>
      <c r="F120" s="64"/>
      <c r="G120" s="20"/>
      <c r="H120" s="20"/>
      <c r="I120" s="20"/>
      <c r="J120" s="20"/>
      <c r="K120" s="20"/>
      <c r="L120" s="20"/>
      <c r="M120" s="20"/>
      <c r="N120" s="11"/>
      <c r="O120" s="20"/>
    </row>
    <row r="121" spans="1:15">
      <c r="B121" s="64"/>
      <c r="C121" s="20"/>
      <c r="D121" s="20"/>
      <c r="E121" s="20"/>
      <c r="F121" s="64"/>
      <c r="G121" s="20"/>
      <c r="H121" s="20"/>
      <c r="I121" s="20"/>
      <c r="J121" s="20"/>
      <c r="K121" s="20"/>
      <c r="L121" s="20"/>
      <c r="M121" s="20"/>
      <c r="N121" s="11"/>
      <c r="O121" s="20"/>
    </row>
    <row r="122" spans="1:15">
      <c r="B122" s="64"/>
      <c r="C122" s="20"/>
      <c r="D122" s="20"/>
      <c r="E122" s="20"/>
      <c r="F122" s="64"/>
      <c r="G122" s="20"/>
      <c r="H122" s="20"/>
      <c r="I122" s="20"/>
      <c r="J122" s="20"/>
      <c r="K122" s="20"/>
      <c r="L122" s="20"/>
      <c r="M122" s="20"/>
      <c r="N122" s="11"/>
      <c r="O122" s="20"/>
    </row>
    <row r="123" spans="1:15">
      <c r="B123" s="64"/>
      <c r="C123" s="20"/>
      <c r="D123" s="20"/>
      <c r="E123" s="20"/>
      <c r="F123" s="64"/>
      <c r="G123" s="20"/>
      <c r="H123" s="20"/>
      <c r="I123" s="20"/>
      <c r="J123" s="20"/>
      <c r="K123" s="20"/>
      <c r="L123" s="20"/>
      <c r="M123" s="20"/>
      <c r="N123" s="11"/>
      <c r="O123" s="20"/>
    </row>
    <row r="124" spans="1:15">
      <c r="A124" s="20"/>
      <c r="B124" s="64"/>
      <c r="C124" s="20"/>
      <c r="D124" s="20"/>
      <c r="E124" s="20"/>
      <c r="F124" s="64"/>
      <c r="G124" s="20"/>
      <c r="H124" s="20"/>
      <c r="I124" s="20"/>
      <c r="J124" s="20"/>
      <c r="K124" s="20"/>
      <c r="L124" s="20"/>
      <c r="M124" s="20"/>
      <c r="N124" s="11"/>
      <c r="O124" s="20"/>
    </row>
    <row r="125" spans="1:15">
      <c r="A125" s="20"/>
      <c r="B125" s="64"/>
      <c r="C125" s="20"/>
      <c r="D125" s="20"/>
      <c r="E125" s="20"/>
      <c r="F125" s="64"/>
      <c r="G125" s="20"/>
      <c r="H125" s="20"/>
      <c r="I125" s="20"/>
      <c r="J125" s="20"/>
      <c r="K125" s="20"/>
      <c r="L125" s="20"/>
      <c r="M125" s="20"/>
      <c r="N125" s="11"/>
      <c r="O125" s="20"/>
    </row>
    <row r="126" spans="1:15">
      <c r="A126" s="20"/>
      <c r="B126" s="64"/>
      <c r="C126" s="20"/>
      <c r="D126" s="20"/>
      <c r="E126" s="20"/>
      <c r="F126" s="64"/>
      <c r="G126" s="20"/>
      <c r="H126" s="20"/>
      <c r="I126" s="20"/>
      <c r="J126" s="20"/>
      <c r="K126" s="20"/>
      <c r="L126" s="20"/>
      <c r="M126" s="20"/>
      <c r="N126" s="11"/>
      <c r="O126" s="20"/>
    </row>
    <row r="127" spans="1:15">
      <c r="A127" s="20"/>
      <c r="B127" s="64"/>
      <c r="C127" s="20"/>
      <c r="D127" s="20"/>
      <c r="E127" s="20"/>
      <c r="F127" s="64"/>
      <c r="G127" s="20"/>
      <c r="H127" s="20"/>
      <c r="I127" s="20"/>
      <c r="J127" s="20"/>
      <c r="K127" s="20"/>
      <c r="L127" s="20"/>
      <c r="M127" s="20"/>
      <c r="N127" s="11"/>
      <c r="O127" s="20"/>
    </row>
    <row r="128" spans="1:15">
      <c r="A128" s="20"/>
      <c r="B128" s="64"/>
      <c r="C128" s="20"/>
      <c r="D128" s="20"/>
      <c r="E128" s="20"/>
      <c r="F128" s="64"/>
      <c r="G128" s="20"/>
      <c r="H128" s="20"/>
      <c r="I128" s="20"/>
      <c r="J128" s="20"/>
      <c r="K128" s="20"/>
      <c r="L128" s="20"/>
      <c r="M128" s="20"/>
      <c r="N128" s="11"/>
      <c r="O128" s="20"/>
    </row>
    <row r="129" spans="1:15">
      <c r="A129" s="20"/>
      <c r="B129" s="64"/>
      <c r="C129" s="20"/>
      <c r="D129" s="20"/>
      <c r="E129" s="20"/>
      <c r="F129" s="64"/>
      <c r="G129" s="20"/>
      <c r="H129" s="20"/>
      <c r="I129" s="20"/>
      <c r="J129" s="20"/>
      <c r="K129" s="20"/>
      <c r="L129" s="20"/>
      <c r="M129" s="20"/>
      <c r="N129" s="11"/>
      <c r="O129" s="20"/>
    </row>
    <row r="130" spans="1:15">
      <c r="A130" s="20"/>
      <c r="B130" s="64"/>
      <c r="C130" s="20"/>
      <c r="D130" s="20"/>
      <c r="E130" s="20"/>
      <c r="F130" s="64"/>
      <c r="G130" s="20"/>
      <c r="H130" s="20"/>
      <c r="I130" s="20"/>
      <c r="J130" s="20"/>
      <c r="K130" s="20"/>
      <c r="L130" s="20"/>
      <c r="M130" s="20"/>
      <c r="N130" s="11"/>
      <c r="O130" s="20"/>
    </row>
    <row r="131" spans="1:15">
      <c r="A131" s="20"/>
      <c r="B131" s="64"/>
      <c r="C131" s="20"/>
      <c r="D131" s="20"/>
      <c r="E131" s="20"/>
      <c r="F131" s="64"/>
      <c r="G131" s="20"/>
      <c r="H131" s="20"/>
      <c r="I131" s="20"/>
      <c r="J131" s="20"/>
      <c r="K131" s="20"/>
      <c r="L131" s="20"/>
      <c r="M131" s="20"/>
      <c r="N131" s="11"/>
      <c r="O131" s="20"/>
    </row>
    <row r="132" spans="1:15">
      <c r="A132" s="20"/>
      <c r="B132" s="64"/>
      <c r="C132" s="20"/>
      <c r="D132" s="20"/>
      <c r="E132" s="20"/>
      <c r="F132" s="64"/>
      <c r="G132" s="20"/>
      <c r="H132" s="20"/>
      <c r="I132" s="20"/>
      <c r="J132" s="20"/>
      <c r="K132" s="20"/>
      <c r="L132" s="20"/>
      <c r="M132" s="20"/>
      <c r="N132" s="11"/>
      <c r="O132" s="20"/>
    </row>
    <row r="133" spans="1:15">
      <c r="A133" s="20"/>
      <c r="B133" s="64"/>
      <c r="C133" s="20"/>
      <c r="D133" s="20"/>
      <c r="E133" s="20"/>
      <c r="F133" s="64"/>
      <c r="G133" s="20"/>
      <c r="H133" s="20"/>
      <c r="I133" s="20"/>
      <c r="J133" s="20"/>
      <c r="K133" s="20"/>
      <c r="L133" s="20"/>
      <c r="M133" s="20"/>
      <c r="N133" s="11"/>
      <c r="O133" s="20"/>
    </row>
    <row r="134" spans="1:15">
      <c r="A134" s="20"/>
      <c r="B134" s="64"/>
      <c r="C134" s="20"/>
      <c r="D134" s="20"/>
      <c r="E134" s="20"/>
      <c r="F134" s="64"/>
      <c r="G134" s="20"/>
      <c r="H134" s="20"/>
      <c r="I134" s="20"/>
      <c r="J134" s="20"/>
      <c r="K134" s="20"/>
      <c r="L134" s="20"/>
      <c r="M134" s="20"/>
      <c r="N134" s="11"/>
      <c r="O134" s="20"/>
    </row>
    <row r="135" spans="1:15">
      <c r="A135" s="20"/>
      <c r="B135" s="64"/>
      <c r="C135" s="20"/>
      <c r="D135" s="20"/>
      <c r="E135" s="20"/>
      <c r="F135" s="64"/>
      <c r="G135" s="20"/>
      <c r="H135" s="20"/>
      <c r="I135" s="20"/>
      <c r="J135" s="20"/>
      <c r="K135" s="20"/>
      <c r="L135" s="20"/>
      <c r="M135" s="20"/>
      <c r="N135" s="11"/>
      <c r="O135" s="20"/>
    </row>
    <row r="136" spans="1:15">
      <c r="A136" s="20"/>
      <c r="B136" s="64"/>
      <c r="C136" s="20"/>
      <c r="D136" s="20"/>
      <c r="E136" s="20"/>
      <c r="F136" s="64"/>
      <c r="G136" s="20"/>
      <c r="H136" s="20"/>
      <c r="I136" s="20"/>
      <c r="J136" s="20"/>
      <c r="K136" s="20"/>
      <c r="L136" s="20"/>
      <c r="M136" s="20"/>
      <c r="N136" s="11"/>
      <c r="O136" s="20"/>
    </row>
    <row r="137" spans="1:15">
      <c r="A137" s="20"/>
      <c r="B137" s="64"/>
      <c r="C137" s="20"/>
      <c r="D137" s="20"/>
      <c r="E137" s="20"/>
      <c r="F137" s="64"/>
      <c r="G137" s="20"/>
      <c r="H137" s="20"/>
      <c r="I137" s="20"/>
      <c r="J137" s="20"/>
      <c r="K137" s="20"/>
      <c r="L137" s="20"/>
      <c r="M137" s="20"/>
      <c r="N137" s="11"/>
      <c r="O137" s="20"/>
    </row>
    <row r="138" spans="1:15">
      <c r="A138" s="20"/>
      <c r="B138" s="64"/>
      <c r="C138" s="20"/>
      <c r="D138" s="20"/>
      <c r="E138" s="20"/>
      <c r="F138" s="64"/>
      <c r="G138" s="20"/>
      <c r="H138" s="20"/>
      <c r="I138" s="20"/>
      <c r="J138" s="20"/>
      <c r="K138" s="20"/>
      <c r="L138" s="20"/>
      <c r="M138" s="20"/>
      <c r="N138" s="11"/>
      <c r="O138" s="20"/>
    </row>
    <row r="139" spans="1:15">
      <c r="A139" s="20"/>
      <c r="B139" s="64"/>
      <c r="C139" s="20"/>
      <c r="D139" s="20"/>
      <c r="E139" s="20"/>
      <c r="F139" s="64"/>
      <c r="G139" s="20"/>
      <c r="H139" s="20"/>
      <c r="I139" s="20"/>
      <c r="J139" s="20"/>
      <c r="K139" s="20"/>
      <c r="L139" s="20"/>
      <c r="M139" s="20"/>
      <c r="N139" s="11"/>
      <c r="O139" s="20"/>
    </row>
    <row r="140" spans="1:15">
      <c r="A140" s="20"/>
      <c r="B140" s="64"/>
      <c r="C140" s="20"/>
      <c r="D140" s="20"/>
      <c r="E140" s="20"/>
      <c r="F140" s="64"/>
      <c r="G140" s="20"/>
      <c r="H140" s="20"/>
      <c r="I140" s="20"/>
      <c r="J140" s="20"/>
      <c r="K140" s="20"/>
      <c r="L140" s="20"/>
      <c r="M140" s="20"/>
      <c r="N140" s="11"/>
      <c r="O140" s="20"/>
    </row>
    <row r="141" spans="1:15">
      <c r="A141" s="20"/>
      <c r="B141" s="64"/>
      <c r="C141" s="20"/>
      <c r="D141" s="20"/>
      <c r="E141" s="20"/>
      <c r="F141" s="64"/>
      <c r="G141" s="20"/>
      <c r="H141" s="20"/>
      <c r="I141" s="20"/>
      <c r="J141" s="20"/>
      <c r="K141" s="20"/>
      <c r="L141" s="20"/>
      <c r="M141" s="20"/>
      <c r="N141" s="11"/>
      <c r="O141" s="20"/>
    </row>
    <row r="142" spans="1:15">
      <c r="A142" s="20"/>
      <c r="B142" s="64"/>
      <c r="C142" s="20"/>
      <c r="D142" s="20"/>
      <c r="E142" s="20"/>
      <c r="F142" s="64"/>
      <c r="G142" s="20"/>
      <c r="H142" s="20"/>
      <c r="I142" s="20"/>
      <c r="J142" s="20"/>
      <c r="K142" s="20"/>
      <c r="L142" s="20"/>
      <c r="M142" s="20"/>
      <c r="N142" s="11"/>
      <c r="O142" s="20"/>
    </row>
    <row r="143" spans="1:15">
      <c r="A143" s="20"/>
      <c r="B143" s="64"/>
      <c r="C143" s="20"/>
      <c r="D143" s="20"/>
      <c r="E143" s="20"/>
      <c r="F143" s="64"/>
      <c r="G143" s="20"/>
      <c r="H143" s="20"/>
      <c r="I143" s="20"/>
      <c r="J143" s="20"/>
      <c r="K143" s="20"/>
      <c r="L143" s="20"/>
      <c r="M143" s="20"/>
      <c r="N143" s="11"/>
      <c r="O143" s="20"/>
    </row>
    <row r="144" spans="1:15">
      <c r="A144" s="20"/>
      <c r="B144" s="64"/>
      <c r="C144" s="20"/>
      <c r="D144" s="20"/>
      <c r="E144" s="20"/>
      <c r="F144" s="64"/>
      <c r="G144" s="20"/>
      <c r="H144" s="20"/>
      <c r="I144" s="20"/>
      <c r="J144" s="20"/>
      <c r="K144" s="20"/>
      <c r="L144" s="20"/>
      <c r="M144" s="20"/>
      <c r="N144" s="11"/>
      <c r="O144" s="20"/>
    </row>
    <row r="145" spans="1:15">
      <c r="A145" s="20"/>
      <c r="B145" s="64"/>
      <c r="C145" s="20"/>
      <c r="D145" s="20"/>
      <c r="E145" s="20"/>
      <c r="F145" s="64"/>
      <c r="G145" s="20"/>
      <c r="H145" s="20"/>
      <c r="I145" s="20"/>
      <c r="J145" s="20"/>
      <c r="K145" s="20"/>
      <c r="L145" s="20"/>
      <c r="M145" s="20"/>
      <c r="N145" s="11"/>
      <c r="O145" s="20"/>
    </row>
    <row r="146" spans="1:15">
      <c r="A146" s="20"/>
      <c r="B146" s="64"/>
      <c r="C146" s="20"/>
      <c r="D146" s="20"/>
      <c r="E146" s="20"/>
      <c r="F146" s="64"/>
      <c r="G146" s="20"/>
      <c r="H146" s="20"/>
      <c r="I146" s="20"/>
      <c r="J146" s="20"/>
      <c r="K146" s="20"/>
      <c r="L146" s="20"/>
      <c r="M146" s="20"/>
      <c r="N146" s="11"/>
      <c r="O146" s="20"/>
    </row>
    <row r="147" spans="1:15">
      <c r="A147" s="20"/>
      <c r="B147" s="64"/>
      <c r="C147" s="20"/>
      <c r="D147" s="20"/>
      <c r="E147" s="20"/>
      <c r="F147" s="64"/>
      <c r="G147" s="20"/>
      <c r="H147" s="20"/>
      <c r="I147" s="20"/>
      <c r="J147" s="20"/>
      <c r="K147" s="20"/>
      <c r="L147" s="20"/>
      <c r="M147" s="20"/>
      <c r="N147" s="11"/>
      <c r="O147" s="20"/>
    </row>
    <row r="148" spans="1:15">
      <c r="A148" s="20"/>
      <c r="B148" s="64"/>
      <c r="C148" s="20"/>
      <c r="D148" s="20"/>
      <c r="E148" s="20"/>
      <c r="F148" s="64"/>
      <c r="G148" s="20"/>
      <c r="H148" s="20"/>
      <c r="I148" s="20"/>
      <c r="J148" s="20"/>
      <c r="K148" s="20"/>
      <c r="L148" s="20"/>
      <c r="M148" s="20"/>
      <c r="N148" s="11"/>
      <c r="O148" s="20"/>
    </row>
    <row r="149" spans="1:15">
      <c r="A149" s="20"/>
      <c r="B149" s="64"/>
      <c r="C149" s="20"/>
      <c r="D149" s="20"/>
      <c r="E149" s="20"/>
      <c r="F149" s="64"/>
      <c r="G149" s="20"/>
      <c r="H149" s="20"/>
      <c r="I149" s="20"/>
      <c r="J149" s="20"/>
      <c r="K149" s="20"/>
      <c r="L149" s="20"/>
      <c r="M149" s="20"/>
      <c r="N149" s="11"/>
      <c r="O149" s="20"/>
    </row>
    <row r="150" spans="1:15">
      <c r="A150" s="20"/>
      <c r="B150" s="64"/>
      <c r="C150" s="20"/>
      <c r="D150" s="20"/>
      <c r="E150" s="20"/>
      <c r="F150" s="64"/>
      <c r="G150" s="20"/>
      <c r="H150" s="20"/>
      <c r="I150" s="20"/>
      <c r="J150" s="20"/>
      <c r="K150" s="20"/>
      <c r="L150" s="20"/>
      <c r="M150" s="20"/>
      <c r="N150" s="11"/>
      <c r="O150" s="20"/>
    </row>
    <row r="151" spans="1:15">
      <c r="A151" s="20"/>
      <c r="B151" s="64"/>
      <c r="C151" s="20"/>
      <c r="D151" s="20"/>
      <c r="E151" s="20"/>
      <c r="F151" s="64"/>
      <c r="G151" s="20"/>
      <c r="H151" s="20"/>
      <c r="I151" s="20"/>
      <c r="J151" s="20"/>
      <c r="K151" s="20"/>
      <c r="L151" s="20"/>
      <c r="M151" s="20"/>
      <c r="N151" s="11"/>
      <c r="O151" s="20"/>
    </row>
    <row r="152" spans="1:15">
      <c r="A152" s="20"/>
      <c r="B152" s="64"/>
      <c r="C152" s="20"/>
      <c r="D152" s="20"/>
      <c r="E152" s="20"/>
      <c r="F152" s="64"/>
      <c r="G152" s="20"/>
      <c r="H152" s="20"/>
      <c r="I152" s="20"/>
      <c r="J152" s="20"/>
      <c r="K152" s="20"/>
      <c r="L152" s="20"/>
      <c r="M152" s="20"/>
      <c r="N152" s="11"/>
      <c r="O152" s="20"/>
    </row>
    <row r="153" spans="1:15">
      <c r="A153" s="20"/>
      <c r="B153" s="64"/>
      <c r="C153" s="20"/>
      <c r="D153" s="20"/>
      <c r="E153" s="20"/>
      <c r="F153" s="64"/>
      <c r="G153" s="20"/>
      <c r="H153" s="20"/>
      <c r="I153" s="20"/>
      <c r="J153" s="20"/>
      <c r="K153" s="20"/>
      <c r="L153" s="20"/>
      <c r="M153" s="20"/>
      <c r="N153" s="11"/>
      <c r="O153" s="20"/>
    </row>
    <row r="154" spans="1:15">
      <c r="A154" s="20"/>
      <c r="B154" s="64"/>
      <c r="C154" s="20"/>
      <c r="D154" s="20"/>
      <c r="E154" s="20"/>
      <c r="F154" s="64"/>
      <c r="G154" s="20"/>
      <c r="H154" s="20"/>
      <c r="I154" s="20"/>
      <c r="J154" s="20"/>
      <c r="K154" s="20"/>
      <c r="L154" s="20"/>
      <c r="M154" s="20"/>
      <c r="N154" s="11"/>
      <c r="O154" s="20"/>
    </row>
    <row r="155" spans="1:15">
      <c r="A155" s="20"/>
      <c r="B155" s="64"/>
      <c r="C155" s="20"/>
      <c r="D155" s="20"/>
      <c r="E155" s="20"/>
      <c r="F155" s="64"/>
      <c r="G155" s="20"/>
      <c r="H155" s="20"/>
      <c r="I155" s="20"/>
      <c r="J155" s="20"/>
      <c r="K155" s="20"/>
      <c r="L155" s="20"/>
      <c r="M155" s="20"/>
      <c r="N155" s="11"/>
      <c r="O155" s="20"/>
    </row>
    <row r="156" spans="1:15">
      <c r="A156" s="20"/>
      <c r="B156" s="64"/>
      <c r="C156" s="20"/>
      <c r="D156" s="20"/>
      <c r="E156" s="20"/>
      <c r="F156" s="64"/>
      <c r="G156" s="20"/>
      <c r="H156" s="20"/>
      <c r="I156" s="20"/>
      <c r="J156" s="20"/>
      <c r="K156" s="20"/>
      <c r="L156" s="20"/>
      <c r="M156" s="20"/>
      <c r="N156" s="11"/>
      <c r="O156" s="20"/>
    </row>
    <row r="157" spans="1:15">
      <c r="A157" s="20"/>
      <c r="B157" s="64"/>
      <c r="C157" s="20"/>
      <c r="D157" s="20"/>
      <c r="E157" s="20"/>
      <c r="F157" s="64"/>
      <c r="G157" s="20"/>
      <c r="H157" s="20"/>
      <c r="I157" s="20"/>
      <c r="J157" s="20"/>
      <c r="K157" s="20"/>
      <c r="L157" s="20"/>
      <c r="M157" s="20"/>
      <c r="N157" s="11"/>
      <c r="O157" s="20"/>
    </row>
    <row r="158" spans="1:15">
      <c r="A158" s="20"/>
      <c r="B158" s="64"/>
      <c r="C158" s="20"/>
      <c r="D158" s="20"/>
      <c r="E158" s="20"/>
      <c r="F158" s="64"/>
      <c r="G158" s="20"/>
      <c r="H158" s="20"/>
      <c r="I158" s="20"/>
      <c r="J158" s="20"/>
      <c r="K158" s="20"/>
      <c r="L158" s="20"/>
      <c r="M158" s="20"/>
      <c r="N158" s="11"/>
      <c r="O158" s="20"/>
    </row>
    <row r="159" spans="1:15">
      <c r="A159" s="20"/>
      <c r="B159" s="64"/>
      <c r="C159" s="20"/>
      <c r="D159" s="20"/>
      <c r="E159" s="20"/>
      <c r="F159" s="64"/>
      <c r="G159" s="20"/>
      <c r="H159" s="20"/>
      <c r="I159" s="20"/>
      <c r="J159" s="20"/>
      <c r="K159" s="20"/>
      <c r="L159" s="20"/>
      <c r="M159" s="20"/>
      <c r="N159" s="11"/>
      <c r="O159" s="20"/>
    </row>
    <row r="160" spans="1:15">
      <c r="A160" s="20"/>
      <c r="B160" s="64"/>
      <c r="C160" s="20"/>
      <c r="D160" s="20"/>
      <c r="E160" s="20"/>
      <c r="F160" s="64"/>
      <c r="G160" s="20"/>
      <c r="H160" s="20"/>
      <c r="I160" s="20"/>
      <c r="J160" s="20"/>
      <c r="K160" s="20"/>
      <c r="L160" s="20"/>
      <c r="M160" s="20"/>
      <c r="N160" s="11"/>
      <c r="O160" s="20"/>
    </row>
    <row r="161" spans="1:15">
      <c r="A161" s="20"/>
      <c r="B161" s="64"/>
      <c r="C161" s="20"/>
      <c r="D161" s="20"/>
      <c r="E161" s="20"/>
      <c r="F161" s="64"/>
      <c r="G161" s="20"/>
      <c r="H161" s="20"/>
      <c r="I161" s="20"/>
      <c r="J161" s="20"/>
      <c r="K161" s="20"/>
      <c r="L161" s="20"/>
      <c r="M161" s="20"/>
      <c r="N161" s="11"/>
      <c r="O161" s="20"/>
    </row>
    <row r="162" spans="1:15">
      <c r="A162" s="20"/>
      <c r="B162" s="64"/>
      <c r="C162" s="20"/>
      <c r="D162" s="20"/>
      <c r="E162" s="20"/>
      <c r="F162" s="64"/>
      <c r="G162" s="20"/>
      <c r="H162" s="20"/>
      <c r="I162" s="20"/>
      <c r="J162" s="20"/>
      <c r="K162" s="20"/>
      <c r="L162" s="20"/>
      <c r="M162" s="20"/>
      <c r="N162" s="11"/>
      <c r="O162" s="20"/>
    </row>
    <row r="163" spans="1:15">
      <c r="A163" s="20"/>
      <c r="B163" s="64"/>
      <c r="C163" s="20"/>
      <c r="D163" s="20"/>
      <c r="E163" s="20"/>
      <c r="F163" s="64"/>
      <c r="G163" s="20"/>
      <c r="H163" s="20"/>
      <c r="I163" s="20"/>
      <c r="J163" s="20"/>
      <c r="K163" s="20"/>
      <c r="L163" s="20"/>
      <c r="M163" s="20"/>
      <c r="N163" s="11"/>
      <c r="O163" s="20"/>
    </row>
    <row r="164" spans="1:15">
      <c r="A164" s="20"/>
      <c r="B164" s="64"/>
      <c r="C164" s="20"/>
      <c r="D164" s="20"/>
      <c r="E164" s="20"/>
      <c r="F164" s="64"/>
      <c r="G164" s="20"/>
      <c r="H164" s="20"/>
      <c r="I164" s="20"/>
      <c r="J164" s="20"/>
      <c r="K164" s="20"/>
      <c r="L164" s="20"/>
      <c r="M164" s="20"/>
      <c r="N164" s="11"/>
      <c r="O164" s="20"/>
    </row>
    <row r="165" spans="1:15">
      <c r="A165" s="20"/>
      <c r="B165" s="64"/>
      <c r="C165" s="20"/>
      <c r="D165" s="20"/>
      <c r="E165" s="20"/>
      <c r="F165" s="64"/>
      <c r="G165" s="20"/>
      <c r="H165" s="20"/>
      <c r="I165" s="20"/>
      <c r="J165" s="20"/>
      <c r="K165" s="20"/>
      <c r="L165" s="20"/>
      <c r="M165" s="20"/>
      <c r="N165" s="11"/>
      <c r="O165" s="20"/>
    </row>
    <row r="166" spans="1:15">
      <c r="A166" s="20"/>
      <c r="B166" s="64"/>
      <c r="C166" s="20"/>
      <c r="D166" s="20"/>
      <c r="E166" s="20"/>
      <c r="F166" s="64"/>
      <c r="G166" s="20"/>
      <c r="H166" s="20"/>
      <c r="I166" s="20"/>
      <c r="J166" s="20"/>
      <c r="K166" s="20"/>
      <c r="L166" s="20"/>
      <c r="M166" s="20"/>
      <c r="N166" s="11"/>
      <c r="O166" s="20"/>
    </row>
    <row r="167" spans="1:15">
      <c r="A167" s="20"/>
      <c r="B167" s="64"/>
      <c r="C167" s="20"/>
      <c r="D167" s="20"/>
      <c r="E167" s="20"/>
      <c r="F167" s="64"/>
      <c r="G167" s="20"/>
      <c r="H167" s="20"/>
      <c r="I167" s="20"/>
      <c r="J167" s="20"/>
      <c r="K167" s="20"/>
      <c r="L167" s="20"/>
      <c r="M167" s="20"/>
      <c r="N167" s="11"/>
      <c r="O167" s="20"/>
    </row>
    <row r="168" spans="1:15">
      <c r="A168" s="20"/>
      <c r="B168" s="64"/>
      <c r="C168" s="20"/>
      <c r="D168" s="20"/>
      <c r="E168" s="20"/>
      <c r="F168" s="64"/>
      <c r="G168" s="20"/>
      <c r="H168" s="20"/>
      <c r="I168" s="20"/>
      <c r="J168" s="20"/>
      <c r="K168" s="20"/>
      <c r="L168" s="20"/>
      <c r="M168" s="20"/>
      <c r="N168" s="11"/>
      <c r="O168" s="20"/>
    </row>
    <row r="169" spans="1:15">
      <c r="A169" s="20"/>
      <c r="B169" s="64"/>
      <c r="C169" s="20"/>
      <c r="D169" s="20"/>
      <c r="E169" s="20"/>
      <c r="F169" s="64"/>
      <c r="G169" s="20"/>
      <c r="H169" s="20"/>
      <c r="I169" s="20"/>
      <c r="J169" s="20"/>
      <c r="K169" s="20"/>
      <c r="L169" s="20"/>
      <c r="M169" s="20"/>
      <c r="N169" s="11"/>
      <c r="O169" s="20"/>
    </row>
    <row r="170" spans="1:15">
      <c r="A170" s="20"/>
      <c r="B170" s="64"/>
      <c r="C170" s="20"/>
      <c r="D170" s="20"/>
      <c r="E170" s="20"/>
      <c r="F170" s="64"/>
      <c r="G170" s="20"/>
      <c r="H170" s="20"/>
      <c r="I170" s="20"/>
      <c r="J170" s="20"/>
      <c r="K170" s="20"/>
      <c r="L170" s="20"/>
      <c r="M170" s="20"/>
      <c r="N170" s="11"/>
      <c r="O170" s="20"/>
    </row>
    <row r="171" spans="1:15">
      <c r="A171" s="20"/>
      <c r="B171" s="64"/>
      <c r="C171" s="20"/>
      <c r="D171" s="20"/>
      <c r="E171" s="20"/>
      <c r="F171" s="64"/>
      <c r="G171" s="20"/>
      <c r="H171" s="20"/>
      <c r="I171" s="20"/>
      <c r="J171" s="20"/>
      <c r="K171" s="20"/>
      <c r="L171" s="20"/>
      <c r="M171" s="20"/>
      <c r="N171" s="11"/>
      <c r="O171" s="20"/>
    </row>
    <row r="172" spans="1:15">
      <c r="A172" s="20"/>
      <c r="B172" s="64"/>
      <c r="C172" s="20"/>
      <c r="D172" s="20"/>
      <c r="E172" s="20"/>
      <c r="F172" s="64"/>
      <c r="G172" s="20"/>
      <c r="H172" s="20"/>
      <c r="I172" s="20"/>
      <c r="J172" s="20"/>
      <c r="K172" s="20"/>
      <c r="L172" s="20"/>
      <c r="M172" s="20"/>
      <c r="N172" s="11"/>
      <c r="O172" s="20"/>
    </row>
    <row r="173" spans="1:15">
      <c r="A173" s="20"/>
      <c r="B173" s="64"/>
      <c r="C173" s="20"/>
      <c r="D173" s="20"/>
      <c r="E173" s="20"/>
      <c r="F173" s="64"/>
      <c r="G173" s="20"/>
      <c r="H173" s="20"/>
      <c r="I173" s="20"/>
      <c r="J173" s="20"/>
      <c r="K173" s="20"/>
      <c r="L173" s="20"/>
      <c r="M173" s="20"/>
      <c r="N173" s="11"/>
      <c r="O173" s="20"/>
    </row>
    <row r="174" spans="1:15">
      <c r="A174" s="20"/>
      <c r="B174" s="64"/>
      <c r="C174" s="20"/>
      <c r="D174" s="20"/>
      <c r="E174" s="20"/>
      <c r="F174" s="64"/>
      <c r="G174" s="20"/>
      <c r="H174" s="20"/>
      <c r="I174" s="20"/>
      <c r="J174" s="20"/>
      <c r="K174" s="20"/>
      <c r="L174" s="20"/>
      <c r="M174" s="20"/>
      <c r="N174" s="11"/>
      <c r="O174" s="20"/>
    </row>
    <row r="175" spans="1:15">
      <c r="A175" s="20"/>
      <c r="B175" s="64"/>
      <c r="C175" s="20"/>
      <c r="D175" s="20"/>
      <c r="E175" s="20"/>
      <c r="F175" s="64"/>
      <c r="G175" s="20"/>
      <c r="H175" s="20"/>
      <c r="I175" s="20"/>
      <c r="J175" s="20"/>
      <c r="K175" s="20"/>
      <c r="L175" s="20"/>
      <c r="M175" s="20"/>
      <c r="N175" s="11"/>
      <c r="O175" s="20"/>
    </row>
    <row r="176" spans="1:15">
      <c r="A176" s="20"/>
      <c r="B176" s="64"/>
      <c r="C176" s="20"/>
      <c r="D176" s="20"/>
      <c r="E176" s="20"/>
      <c r="F176" s="64"/>
      <c r="G176" s="20"/>
      <c r="H176" s="20"/>
      <c r="I176" s="20"/>
      <c r="J176" s="20"/>
      <c r="K176" s="20"/>
      <c r="L176" s="20"/>
      <c r="M176" s="20"/>
      <c r="N176" s="11"/>
      <c r="O176" s="20"/>
    </row>
    <row r="177" spans="1:15">
      <c r="A177" s="20"/>
      <c r="B177" s="64"/>
      <c r="C177" s="20"/>
      <c r="D177" s="20"/>
      <c r="E177" s="20"/>
      <c r="F177" s="64"/>
      <c r="G177" s="20"/>
      <c r="H177" s="20"/>
      <c r="I177" s="20"/>
      <c r="J177" s="20"/>
      <c r="K177" s="20"/>
      <c r="L177" s="20"/>
      <c r="M177" s="20"/>
      <c r="N177" s="11"/>
      <c r="O177" s="20"/>
    </row>
    <row r="178" spans="1:15">
      <c r="A178" s="20"/>
      <c r="B178" s="64"/>
      <c r="C178" s="20"/>
      <c r="D178" s="20"/>
      <c r="E178" s="20"/>
      <c r="F178" s="64"/>
      <c r="G178" s="20"/>
      <c r="H178" s="20"/>
      <c r="I178" s="20"/>
      <c r="J178" s="20"/>
      <c r="K178" s="20"/>
      <c r="L178" s="20"/>
      <c r="M178" s="20"/>
      <c r="N178" s="11"/>
      <c r="O178" s="20"/>
    </row>
    <row r="179" spans="1:15">
      <c r="A179" s="20"/>
      <c r="B179" s="64"/>
      <c r="C179" s="20"/>
      <c r="D179" s="20"/>
      <c r="E179" s="20"/>
      <c r="F179" s="64"/>
      <c r="G179" s="20"/>
      <c r="H179" s="20"/>
      <c r="I179" s="20"/>
      <c r="J179" s="20"/>
      <c r="K179" s="20"/>
      <c r="L179" s="20"/>
      <c r="M179" s="20"/>
      <c r="N179" s="11"/>
      <c r="O179" s="20"/>
    </row>
  </sheetData>
  <dataConsolidate/>
  <mergeCells count="21">
    <mergeCell ref="A55:A56"/>
    <mergeCell ref="A36:A37"/>
    <mergeCell ref="A39:A40"/>
    <mergeCell ref="A41:A43"/>
    <mergeCell ref="AB41:AD41"/>
    <mergeCell ref="A53:A54"/>
    <mergeCell ref="V18:AA18"/>
    <mergeCell ref="H1:M1"/>
    <mergeCell ref="A28:A32"/>
    <mergeCell ref="A49:A50"/>
    <mergeCell ref="A51:A52"/>
    <mergeCell ref="Q24:R24"/>
    <mergeCell ref="A33:A35"/>
    <mergeCell ref="A45:A48"/>
    <mergeCell ref="C1:G1"/>
    <mergeCell ref="A26:A27"/>
    <mergeCell ref="A4:A5"/>
    <mergeCell ref="A6:A8"/>
    <mergeCell ref="A9:A13"/>
    <mergeCell ref="A15:A20"/>
    <mergeCell ref="A21:A24"/>
  </mergeCells>
  <conditionalFormatting sqref="J3:J56">
    <cfRule type="expression" dxfId="18" priority="2">
      <formula>(J3&lt;E3)</formula>
    </cfRule>
  </conditionalFormatting>
  <conditionalFormatting sqref="W20:AB31">
    <cfRule type="cellIs" dxfId="17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9"/>
  <sheetViews>
    <sheetView topLeftCell="R15" zoomScale="80" zoomScaleNormal="80" workbookViewId="0">
      <selection activeCell="W18" sqref="W18"/>
    </sheetView>
  </sheetViews>
  <sheetFormatPr defaultColWidth="9" defaultRowHeight="13"/>
  <cols>
    <col min="1" max="1" width="13.453125" style="5" customWidth="1"/>
    <col min="2" max="2" width="22.7265625" style="63" customWidth="1"/>
    <col min="3" max="3" width="26.7265625" style="59" customWidth="1"/>
    <col min="4" max="4" width="16.81640625" style="59" customWidth="1"/>
    <col min="5" max="5" width="16.7265625" style="62" customWidth="1"/>
    <col min="6" max="6" width="23.7265625" style="61" customWidth="1"/>
    <col min="7" max="8" width="16.1796875" style="59" customWidth="1"/>
    <col min="9" max="9" width="28.81640625" style="59" customWidth="1"/>
    <col min="10" max="10" width="17.7265625" style="59" customWidth="1"/>
    <col min="11" max="11" width="16.1796875" style="59" customWidth="1"/>
    <col min="12" max="12" width="17.7265625" style="59" customWidth="1"/>
    <col min="13" max="13" width="23.26953125" style="59" customWidth="1"/>
    <col min="14" max="14" width="17.54296875" style="62" customWidth="1"/>
    <col min="15" max="15" width="26.54296875" style="10" customWidth="1"/>
    <col min="16" max="16" width="35.1796875" style="59" customWidth="1"/>
    <col min="17" max="17" width="23" style="58" customWidth="1"/>
    <col min="18" max="18" width="22.81640625" style="5" customWidth="1"/>
    <col min="19" max="19" width="23.7265625" style="5" customWidth="1"/>
    <col min="20" max="20" width="21.54296875" style="5" customWidth="1"/>
    <col min="21" max="21" width="9" style="5"/>
    <col min="22" max="22" width="14.7265625" style="5" customWidth="1"/>
    <col min="23" max="23" width="19.1796875" style="5" customWidth="1"/>
    <col min="24" max="24" width="10.453125" style="5" customWidth="1"/>
    <col min="25" max="27" width="9" style="5"/>
    <col min="28" max="28" width="12.54296875" style="5" customWidth="1"/>
    <col min="29" max="29" width="16.54296875" style="5" customWidth="1"/>
    <col min="30" max="30" width="24.453125" style="5" customWidth="1"/>
    <col min="31" max="31" width="21.1796875" style="5" customWidth="1"/>
    <col min="32" max="16384" width="9" style="5"/>
  </cols>
  <sheetData>
    <row r="1" spans="1:17" ht="14.25" customHeight="1">
      <c r="A1" s="198"/>
      <c r="B1" s="199"/>
      <c r="C1" s="428" t="s">
        <v>464</v>
      </c>
      <c r="D1" s="429"/>
      <c r="E1" s="429"/>
      <c r="F1" s="429"/>
      <c r="G1" s="430"/>
      <c r="H1" s="271"/>
      <c r="I1" s="426" t="s">
        <v>463</v>
      </c>
      <c r="J1" s="427"/>
      <c r="K1" s="427"/>
      <c r="L1" s="427"/>
      <c r="M1" s="427"/>
      <c r="N1" s="492"/>
      <c r="O1" s="7"/>
      <c r="P1" s="7"/>
    </row>
    <row r="2" spans="1:17" ht="13.5" thickBot="1">
      <c r="A2" s="198" t="s">
        <v>462</v>
      </c>
      <c r="B2" s="197" t="s">
        <v>461</v>
      </c>
      <c r="C2" s="196" t="s">
        <v>460</v>
      </c>
      <c r="D2" s="195" t="s">
        <v>34</v>
      </c>
      <c r="E2" s="195" t="s">
        <v>33</v>
      </c>
      <c r="F2" s="195" t="s">
        <v>459</v>
      </c>
      <c r="G2" s="194" t="s">
        <v>456</v>
      </c>
      <c r="H2" s="270" t="s">
        <v>472</v>
      </c>
      <c r="I2" s="193" t="s">
        <v>458</v>
      </c>
      <c r="J2" s="193" t="s">
        <v>34</v>
      </c>
      <c r="K2" s="193" t="s">
        <v>33</v>
      </c>
      <c r="L2" s="192" t="s">
        <v>457</v>
      </c>
      <c r="M2" s="191" t="s">
        <v>456</v>
      </c>
      <c r="N2" s="258" t="s">
        <v>471</v>
      </c>
      <c r="O2" s="11"/>
      <c r="P2" s="20"/>
    </row>
    <row r="3" spans="1:17" ht="13.5" thickBot="1">
      <c r="A3" s="163" t="s">
        <v>450</v>
      </c>
      <c r="B3" s="186" t="s">
        <v>449</v>
      </c>
      <c r="C3" s="185" t="s">
        <v>448</v>
      </c>
      <c r="D3" s="184">
        <v>386.9</v>
      </c>
      <c r="E3" s="184">
        <v>200</v>
      </c>
      <c r="F3" s="184">
        <v>131.95400000000001</v>
      </c>
      <c r="G3" s="183">
        <f t="shared" ref="G3:G13" si="0">E3-F3</f>
        <v>68.045999999999992</v>
      </c>
      <c r="H3" s="184">
        <f t="shared" ref="H3:H13" si="1">F3/E3*100</f>
        <v>65.977000000000004</v>
      </c>
      <c r="I3" s="182" t="s">
        <v>447</v>
      </c>
      <c r="J3" s="182">
        <v>598.85</v>
      </c>
      <c r="K3" s="182">
        <v>150</v>
      </c>
      <c r="L3" s="181">
        <f t="shared" ref="L3:L13" si="2">F3</f>
        <v>131.95400000000001</v>
      </c>
      <c r="M3" s="257">
        <f t="shared" ref="M3:M13" si="3">K3-L3</f>
        <v>18.045999999999992</v>
      </c>
      <c r="N3" s="181" t="str">
        <f t="shared" ref="N3:N9" si="4">IF(M3&gt;=0,"No","Yes")</f>
        <v>No</v>
      </c>
      <c r="O3" s="11"/>
      <c r="P3" s="11"/>
    </row>
    <row r="4" spans="1:17" ht="13.5" thickBot="1">
      <c r="A4" s="431" t="s">
        <v>44</v>
      </c>
      <c r="B4" s="180" t="s">
        <v>3</v>
      </c>
      <c r="C4" s="179" t="s">
        <v>44</v>
      </c>
      <c r="D4" s="178">
        <v>424.31</v>
      </c>
      <c r="E4" s="178">
        <v>200</v>
      </c>
      <c r="F4" s="178">
        <v>79.758499999999998</v>
      </c>
      <c r="G4" s="177">
        <f t="shared" si="0"/>
        <v>120.2415</v>
      </c>
      <c r="H4" s="85">
        <f t="shared" si="1"/>
        <v>39.879249999999999</v>
      </c>
      <c r="I4" s="176" t="s">
        <v>446</v>
      </c>
      <c r="J4" s="176">
        <v>561.44000000000005</v>
      </c>
      <c r="K4" s="176">
        <v>150</v>
      </c>
      <c r="L4" s="175">
        <f t="shared" si="2"/>
        <v>79.758499999999998</v>
      </c>
      <c r="M4" s="174">
        <f t="shared" si="3"/>
        <v>70.241500000000002</v>
      </c>
      <c r="N4" s="182" t="str">
        <f t="shared" si="4"/>
        <v>No</v>
      </c>
      <c r="O4" s="11"/>
      <c r="P4" s="11"/>
    </row>
    <row r="5" spans="1:17" ht="14.25" customHeight="1" thickBot="1">
      <c r="A5" s="425"/>
      <c r="B5" s="63" t="s">
        <v>25</v>
      </c>
      <c r="C5" s="117" t="s">
        <v>65</v>
      </c>
      <c r="D5" s="95">
        <v>645.40499999999997</v>
      </c>
      <c r="E5" s="95">
        <v>150</v>
      </c>
      <c r="F5" s="94">
        <v>101.52370000000001</v>
      </c>
      <c r="G5" s="94">
        <f t="shared" si="0"/>
        <v>48.476299999999995</v>
      </c>
      <c r="H5" s="73">
        <f t="shared" si="1"/>
        <v>67.68246666666667</v>
      </c>
      <c r="I5" s="93" t="s">
        <v>438</v>
      </c>
      <c r="J5" s="93">
        <v>691.82</v>
      </c>
      <c r="K5" s="93">
        <v>150</v>
      </c>
      <c r="L5" s="92">
        <f t="shared" si="2"/>
        <v>101.52370000000001</v>
      </c>
      <c r="M5" s="91">
        <f t="shared" si="3"/>
        <v>48.476299999999995</v>
      </c>
      <c r="N5" s="182" t="str">
        <f t="shared" si="4"/>
        <v>No</v>
      </c>
      <c r="O5" s="16" t="s">
        <v>452</v>
      </c>
      <c r="P5" s="16" t="s">
        <v>470</v>
      </c>
    </row>
    <row r="6" spans="1:17" ht="13.5" thickBot="1">
      <c r="A6" s="423" t="s">
        <v>443</v>
      </c>
      <c r="B6" s="87" t="s">
        <v>442</v>
      </c>
      <c r="C6" s="86" t="s">
        <v>399</v>
      </c>
      <c r="D6" s="85">
        <v>774.56</v>
      </c>
      <c r="E6" s="85">
        <v>750</v>
      </c>
      <c r="F6" s="85">
        <v>593.39</v>
      </c>
      <c r="G6" s="84">
        <f t="shared" si="0"/>
        <v>156.61000000000001</v>
      </c>
      <c r="H6" s="85">
        <f t="shared" si="1"/>
        <v>79.118666666666655</v>
      </c>
      <c r="I6" s="83" t="s">
        <v>441</v>
      </c>
      <c r="J6" s="83">
        <v>778.62</v>
      </c>
      <c r="K6" s="83">
        <v>750</v>
      </c>
      <c r="L6" s="82">
        <f t="shared" si="2"/>
        <v>593.39</v>
      </c>
      <c r="M6" s="101">
        <f t="shared" si="3"/>
        <v>156.61000000000001</v>
      </c>
      <c r="N6" s="182" t="str">
        <f t="shared" si="4"/>
        <v>No</v>
      </c>
      <c r="O6" s="222"/>
      <c r="P6" s="221"/>
    </row>
    <row r="7" spans="1:17" ht="14.25" customHeight="1" thickBot="1">
      <c r="A7" s="425"/>
      <c r="B7" s="97" t="s">
        <v>4</v>
      </c>
      <c r="C7" s="96" t="s">
        <v>45</v>
      </c>
      <c r="D7" s="110">
        <v>221.095</v>
      </c>
      <c r="E7" s="110">
        <v>250</v>
      </c>
      <c r="F7" s="110">
        <v>165.54</v>
      </c>
      <c r="G7" s="109">
        <f t="shared" si="0"/>
        <v>84.460000000000008</v>
      </c>
      <c r="H7" s="94">
        <f t="shared" si="1"/>
        <v>66.215999999999994</v>
      </c>
      <c r="I7" s="108" t="s">
        <v>440</v>
      </c>
      <c r="J7" s="108">
        <v>904.18</v>
      </c>
      <c r="K7" s="108">
        <v>150</v>
      </c>
      <c r="L7" s="107">
        <f t="shared" si="2"/>
        <v>165.54</v>
      </c>
      <c r="M7" s="254">
        <f t="shared" si="3"/>
        <v>-15.539999999999992</v>
      </c>
      <c r="N7" s="269" t="str">
        <f t="shared" si="4"/>
        <v>Yes</v>
      </c>
      <c r="O7" s="268" t="s">
        <v>352</v>
      </c>
      <c r="P7" s="250" t="s">
        <v>352</v>
      </c>
    </row>
    <row r="8" spans="1:17" ht="14.25" customHeight="1" thickBot="1">
      <c r="A8" s="425"/>
      <c r="B8" s="97" t="s">
        <v>25</v>
      </c>
      <c r="C8" s="96" t="s">
        <v>65</v>
      </c>
      <c r="D8" s="95">
        <v>645.40499999999997</v>
      </c>
      <c r="E8" s="95">
        <v>150</v>
      </c>
      <c r="F8" s="95">
        <v>101.52370000000001</v>
      </c>
      <c r="G8" s="94">
        <f t="shared" si="0"/>
        <v>48.476299999999995</v>
      </c>
      <c r="H8" s="73">
        <f t="shared" si="1"/>
        <v>67.68246666666667</v>
      </c>
      <c r="I8" s="93" t="s">
        <v>438</v>
      </c>
      <c r="J8" s="93">
        <v>691.82</v>
      </c>
      <c r="K8" s="93">
        <v>150</v>
      </c>
      <c r="L8" s="92">
        <f t="shared" si="2"/>
        <v>101.52370000000001</v>
      </c>
      <c r="M8" s="91">
        <f t="shared" si="3"/>
        <v>48.476299999999995</v>
      </c>
      <c r="N8" s="182" t="str">
        <f t="shared" si="4"/>
        <v>No</v>
      </c>
      <c r="O8" s="267"/>
      <c r="P8" s="250"/>
    </row>
    <row r="9" spans="1:17" ht="13.5" thickBot="1">
      <c r="A9" s="423" t="s">
        <v>46</v>
      </c>
      <c r="B9" s="87" t="s">
        <v>5</v>
      </c>
      <c r="C9" s="86" t="s">
        <v>46</v>
      </c>
      <c r="D9" s="85">
        <v>87.444999999999993</v>
      </c>
      <c r="E9" s="85">
        <v>600</v>
      </c>
      <c r="F9" s="85">
        <v>330.03719999999998</v>
      </c>
      <c r="G9" s="84">
        <f t="shared" si="0"/>
        <v>269.96280000000002</v>
      </c>
      <c r="H9" s="84">
        <f t="shared" si="1"/>
        <v>55.006199999999993</v>
      </c>
      <c r="I9" s="83" t="s">
        <v>437</v>
      </c>
      <c r="J9" s="83">
        <v>243.73500000000001</v>
      </c>
      <c r="K9" s="83">
        <v>500</v>
      </c>
      <c r="L9" s="82">
        <f t="shared" si="2"/>
        <v>330.03719999999998</v>
      </c>
      <c r="M9" s="101">
        <f t="shared" si="3"/>
        <v>169.96280000000002</v>
      </c>
      <c r="N9" s="181" t="str">
        <f t="shared" si="4"/>
        <v>No</v>
      </c>
      <c r="O9" s="244"/>
      <c r="P9" s="244"/>
      <c r="Q9" s="259"/>
    </row>
    <row r="10" spans="1:17" ht="14.25" customHeight="1" thickBot="1">
      <c r="A10" s="425"/>
      <c r="B10" s="97" t="s">
        <v>7</v>
      </c>
      <c r="C10" s="96" t="s">
        <v>48</v>
      </c>
      <c r="D10" s="110">
        <v>457.755</v>
      </c>
      <c r="E10" s="110">
        <v>400</v>
      </c>
      <c r="F10" s="110">
        <v>200.11</v>
      </c>
      <c r="G10" s="109">
        <f t="shared" si="0"/>
        <v>199.89</v>
      </c>
      <c r="H10" s="95">
        <f t="shared" si="1"/>
        <v>50.027500000000003</v>
      </c>
      <c r="I10" s="108" t="s">
        <v>436</v>
      </c>
      <c r="J10" s="108">
        <v>614.06500000000005</v>
      </c>
      <c r="K10" s="108">
        <v>300</v>
      </c>
      <c r="L10" s="107">
        <f t="shared" si="2"/>
        <v>200.11</v>
      </c>
      <c r="M10" s="214">
        <f t="shared" si="3"/>
        <v>99.889999999999986</v>
      </c>
      <c r="N10" s="266" t="s">
        <v>469</v>
      </c>
      <c r="O10" s="11"/>
      <c r="P10" s="11"/>
      <c r="Q10" s="259"/>
    </row>
    <row r="11" spans="1:17" ht="14.25" customHeight="1" thickBot="1">
      <c r="A11" s="425"/>
      <c r="B11" s="97" t="s">
        <v>8</v>
      </c>
      <c r="C11" s="96" t="s">
        <v>74</v>
      </c>
      <c r="D11" s="110">
        <v>632.29</v>
      </c>
      <c r="E11" s="110">
        <v>600</v>
      </c>
      <c r="F11" s="110">
        <v>416.14780000000002</v>
      </c>
      <c r="G11" s="109">
        <f t="shared" si="0"/>
        <v>183.85219999999998</v>
      </c>
      <c r="H11" s="94">
        <f t="shared" si="1"/>
        <v>69.35796666666667</v>
      </c>
      <c r="I11" s="108" t="s">
        <v>435</v>
      </c>
      <c r="J11" s="108">
        <v>692.19500000000005</v>
      </c>
      <c r="K11" s="108">
        <v>600</v>
      </c>
      <c r="L11" s="107">
        <f t="shared" si="2"/>
        <v>416.14780000000002</v>
      </c>
      <c r="M11" s="208">
        <f t="shared" si="3"/>
        <v>183.85219999999998</v>
      </c>
      <c r="N11" s="181" t="str">
        <f>IF(M11&gt;=0,"No","Yes")</f>
        <v>No</v>
      </c>
      <c r="O11" s="11"/>
      <c r="P11" s="11"/>
      <c r="Q11" s="259"/>
    </row>
    <row r="12" spans="1:17" ht="14.25" customHeight="1" thickBot="1">
      <c r="A12" s="425"/>
      <c r="B12" s="97" t="s">
        <v>12</v>
      </c>
      <c r="C12" s="96" t="s">
        <v>52</v>
      </c>
      <c r="D12" s="110">
        <v>428.91</v>
      </c>
      <c r="E12" s="110">
        <v>400</v>
      </c>
      <c r="F12" s="110">
        <v>320.77999999999997</v>
      </c>
      <c r="G12" s="109">
        <f t="shared" si="0"/>
        <v>79.220000000000027</v>
      </c>
      <c r="H12" s="94">
        <f t="shared" si="1"/>
        <v>80.194999999999993</v>
      </c>
      <c r="I12" s="108" t="s">
        <v>429</v>
      </c>
      <c r="J12" s="108">
        <v>440.09</v>
      </c>
      <c r="K12" s="108">
        <v>400</v>
      </c>
      <c r="L12" s="107">
        <f t="shared" si="2"/>
        <v>320.77999999999997</v>
      </c>
      <c r="M12" s="208">
        <f t="shared" si="3"/>
        <v>79.220000000000027</v>
      </c>
      <c r="N12" s="181" t="str">
        <f>IF(M12&gt;=0,"No","Yes")</f>
        <v>No</v>
      </c>
      <c r="O12" s="11"/>
      <c r="P12" s="11"/>
      <c r="Q12" s="259"/>
    </row>
    <row r="13" spans="1:17" ht="14.25" customHeight="1" thickBot="1">
      <c r="A13" s="425"/>
      <c r="B13" s="97" t="s">
        <v>404</v>
      </c>
      <c r="C13" s="96" t="s">
        <v>63</v>
      </c>
      <c r="D13" s="95">
        <v>530.30999999999995</v>
      </c>
      <c r="E13" s="95">
        <v>200</v>
      </c>
      <c r="F13" s="95">
        <v>22.35</v>
      </c>
      <c r="G13" s="94">
        <f t="shared" si="0"/>
        <v>177.65</v>
      </c>
      <c r="H13" s="73">
        <f t="shared" si="1"/>
        <v>11.175000000000001</v>
      </c>
      <c r="I13" s="93" t="s">
        <v>427</v>
      </c>
      <c r="J13" s="93">
        <v>541.49</v>
      </c>
      <c r="K13" s="93">
        <v>150</v>
      </c>
      <c r="L13" s="92">
        <f t="shared" si="2"/>
        <v>22.35</v>
      </c>
      <c r="M13" s="208">
        <f t="shared" si="3"/>
        <v>127.65</v>
      </c>
      <c r="N13" s="181" t="str">
        <f>IF(M13&gt;=0,"No","Yes")</f>
        <v>No</v>
      </c>
      <c r="O13" s="11"/>
      <c r="P13" s="11"/>
      <c r="Q13" s="259"/>
    </row>
    <row r="14" spans="1:17" ht="13.5" thickBot="1">
      <c r="A14" s="115" t="s">
        <v>435</v>
      </c>
      <c r="B14" s="87" t="s">
        <v>352</v>
      </c>
      <c r="C14" s="162"/>
      <c r="D14" s="85"/>
      <c r="E14" s="85"/>
      <c r="F14" s="85"/>
      <c r="G14" s="84"/>
      <c r="H14" s="184"/>
      <c r="I14" s="83"/>
      <c r="J14" s="83"/>
      <c r="K14" s="83"/>
      <c r="L14" s="82"/>
      <c r="M14" s="101"/>
      <c r="N14" s="82"/>
      <c r="O14" s="11"/>
      <c r="P14" s="11"/>
      <c r="Q14" s="259"/>
    </row>
    <row r="15" spans="1:17" ht="13.5" thickBot="1">
      <c r="A15" s="423" t="s">
        <v>49</v>
      </c>
      <c r="B15" s="87" t="s">
        <v>434</v>
      </c>
      <c r="C15" s="86" t="s">
        <v>47</v>
      </c>
      <c r="D15" s="85">
        <v>341.36500000000001</v>
      </c>
      <c r="E15" s="85">
        <v>600</v>
      </c>
      <c r="F15" s="85">
        <v>414.50749999999999</v>
      </c>
      <c r="G15" s="84">
        <f t="shared" ref="G15:G24" si="5">E15-F15</f>
        <v>185.49250000000001</v>
      </c>
      <c r="H15" s="85">
        <f t="shared" ref="H15:H24" si="6">F15/E15*100</f>
        <v>69.084583333333327</v>
      </c>
      <c r="I15" s="83" t="s">
        <v>433</v>
      </c>
      <c r="J15" s="83">
        <v>527.53499999999997</v>
      </c>
      <c r="K15" s="83">
        <v>600</v>
      </c>
      <c r="L15" s="82">
        <f t="shared" ref="L15:L24" si="7">F15</f>
        <v>414.50749999999999</v>
      </c>
      <c r="M15" s="205">
        <f t="shared" ref="M15:M24" si="8">K15-L15</f>
        <v>185.49250000000001</v>
      </c>
      <c r="N15" s="82" t="str">
        <f t="shared" ref="N15:N24" si="9">IF(M15&gt;=0,"No","Yes")</f>
        <v>No</v>
      </c>
      <c r="O15" s="11"/>
      <c r="P15" s="11"/>
      <c r="Q15" s="259"/>
    </row>
    <row r="16" spans="1:17" ht="14.25" customHeight="1" thickBot="1">
      <c r="A16" s="425"/>
      <c r="B16" s="97" t="s">
        <v>9</v>
      </c>
      <c r="C16" s="96" t="s">
        <v>432</v>
      </c>
      <c r="D16" s="110">
        <v>72.555000000000007</v>
      </c>
      <c r="E16" s="110">
        <v>300</v>
      </c>
      <c r="F16" s="110">
        <v>249.06020000000001</v>
      </c>
      <c r="G16" s="109">
        <f t="shared" si="5"/>
        <v>50.939799999999991</v>
      </c>
      <c r="H16" s="94">
        <f t="shared" si="6"/>
        <v>83.020066666666665</v>
      </c>
      <c r="I16" s="108" t="s">
        <v>431</v>
      </c>
      <c r="J16" s="108">
        <v>258.625</v>
      </c>
      <c r="K16" s="108">
        <v>250</v>
      </c>
      <c r="L16" s="107">
        <f t="shared" si="7"/>
        <v>249.06020000000001</v>
      </c>
      <c r="M16" s="102">
        <f t="shared" si="8"/>
        <v>0.93979999999999109</v>
      </c>
      <c r="N16" s="82" t="str">
        <f t="shared" si="9"/>
        <v>No</v>
      </c>
      <c r="O16" s="11"/>
      <c r="P16" s="11"/>
      <c r="Q16" s="259"/>
    </row>
    <row r="17" spans="1:34" ht="14.25" customHeight="1" thickBot="1">
      <c r="A17" s="425"/>
      <c r="B17" s="97" t="s">
        <v>10</v>
      </c>
      <c r="C17" s="96" t="s">
        <v>393</v>
      </c>
      <c r="D17" s="110">
        <v>894.93</v>
      </c>
      <c r="E17" s="110">
        <v>300</v>
      </c>
      <c r="F17" s="110">
        <v>185.4342</v>
      </c>
      <c r="G17" s="109">
        <f t="shared" si="5"/>
        <v>114.5658</v>
      </c>
      <c r="H17" s="94">
        <f t="shared" si="6"/>
        <v>61.811400000000006</v>
      </c>
      <c r="I17" s="108" t="s">
        <v>392</v>
      </c>
      <c r="J17" s="108">
        <v>975.03499999999997</v>
      </c>
      <c r="K17" s="108">
        <v>300</v>
      </c>
      <c r="L17" s="107">
        <f t="shared" si="7"/>
        <v>185.4342</v>
      </c>
      <c r="M17" s="102">
        <f t="shared" si="8"/>
        <v>114.5658</v>
      </c>
      <c r="N17" s="82" t="str">
        <f t="shared" si="9"/>
        <v>No</v>
      </c>
      <c r="O17" s="11"/>
      <c r="P17" s="11"/>
      <c r="Q17" s="259"/>
      <c r="W17" s="459" t="s">
        <v>521</v>
      </c>
      <c r="X17" s="460"/>
      <c r="Y17" s="460"/>
      <c r="Z17" s="460"/>
      <c r="AA17" s="460"/>
      <c r="AB17" s="461"/>
      <c r="AC17" s="167"/>
    </row>
    <row r="18" spans="1:34" ht="14.25" customHeight="1" thickBot="1">
      <c r="A18" s="425"/>
      <c r="B18" s="97" t="s">
        <v>11</v>
      </c>
      <c r="C18" s="96" t="s">
        <v>385</v>
      </c>
      <c r="D18" s="110">
        <v>839.23</v>
      </c>
      <c r="E18" s="110">
        <v>300</v>
      </c>
      <c r="F18" s="110">
        <v>213.84829999999999</v>
      </c>
      <c r="G18" s="109">
        <f t="shared" si="5"/>
        <v>86.151700000000005</v>
      </c>
      <c r="H18" s="94">
        <f t="shared" si="6"/>
        <v>71.28276666666666</v>
      </c>
      <c r="I18" s="108" t="s">
        <v>430</v>
      </c>
      <c r="J18" s="108">
        <v>1025.3</v>
      </c>
      <c r="K18" s="108">
        <v>300</v>
      </c>
      <c r="L18" s="107">
        <f t="shared" si="7"/>
        <v>213.84829999999999</v>
      </c>
      <c r="M18" s="208">
        <f t="shared" si="8"/>
        <v>86.151700000000005</v>
      </c>
      <c r="N18" s="82" t="str">
        <f t="shared" si="9"/>
        <v>No</v>
      </c>
      <c r="O18" s="11"/>
      <c r="P18" s="11"/>
      <c r="Q18" s="259"/>
      <c r="W18" s="362" t="s">
        <v>492</v>
      </c>
      <c r="X18" s="344" t="s">
        <v>494</v>
      </c>
      <c r="Y18" s="344" t="s">
        <v>495</v>
      </c>
      <c r="Z18" s="344" t="s">
        <v>498</v>
      </c>
      <c r="AA18" s="345" t="s">
        <v>496</v>
      </c>
      <c r="AB18" s="346" t="s">
        <v>497</v>
      </c>
      <c r="AC18" s="354" t="s">
        <v>426</v>
      </c>
    </row>
    <row r="19" spans="1:34" ht="14.25" customHeight="1" thickBot="1">
      <c r="A19" s="425"/>
      <c r="B19" s="97" t="s">
        <v>12</v>
      </c>
      <c r="C19" s="96" t="s">
        <v>52</v>
      </c>
      <c r="D19" s="110">
        <v>428.91</v>
      </c>
      <c r="E19" s="110">
        <v>400</v>
      </c>
      <c r="F19" s="110">
        <v>320.7817</v>
      </c>
      <c r="G19" s="109">
        <f t="shared" si="5"/>
        <v>79.218299999999999</v>
      </c>
      <c r="H19" s="94">
        <f t="shared" si="6"/>
        <v>80.195425</v>
      </c>
      <c r="I19" s="108" t="s">
        <v>429</v>
      </c>
      <c r="J19" s="108">
        <v>440.09</v>
      </c>
      <c r="K19" s="108">
        <v>400</v>
      </c>
      <c r="L19" s="107">
        <f t="shared" si="7"/>
        <v>320.7817</v>
      </c>
      <c r="M19" s="102">
        <f t="shared" si="8"/>
        <v>79.218299999999999</v>
      </c>
      <c r="N19" s="82" t="str">
        <f t="shared" si="9"/>
        <v>No</v>
      </c>
      <c r="O19" s="11"/>
      <c r="P19" s="11"/>
      <c r="Q19" s="259"/>
      <c r="W19" s="60" t="s">
        <v>84</v>
      </c>
      <c r="X19" s="348">
        <v>0</v>
      </c>
      <c r="Y19" s="348">
        <v>0</v>
      </c>
      <c r="Z19" s="363">
        <v>0</v>
      </c>
      <c r="AA19" s="363">
        <v>0</v>
      </c>
      <c r="AB19" s="347">
        <v>0</v>
      </c>
      <c r="AC19" s="356">
        <f>SUM(X19:AB19)</f>
        <v>0</v>
      </c>
    </row>
    <row r="20" spans="1:34" ht="14.25" customHeight="1" thickBot="1">
      <c r="A20" s="425"/>
      <c r="B20" s="97" t="s">
        <v>428</v>
      </c>
      <c r="C20" s="96" t="s">
        <v>420</v>
      </c>
      <c r="D20" s="95">
        <v>530.30999999999995</v>
      </c>
      <c r="E20" s="95">
        <v>200</v>
      </c>
      <c r="F20" s="95">
        <v>22.35</v>
      </c>
      <c r="G20" s="94">
        <f t="shared" si="5"/>
        <v>177.65</v>
      </c>
      <c r="H20" s="73">
        <f t="shared" si="6"/>
        <v>11.175000000000001</v>
      </c>
      <c r="I20" s="93" t="s">
        <v>427</v>
      </c>
      <c r="J20" s="93">
        <v>541.49</v>
      </c>
      <c r="K20" s="93">
        <v>150</v>
      </c>
      <c r="L20" s="92">
        <f t="shared" si="7"/>
        <v>22.35</v>
      </c>
      <c r="M20" s="91">
        <f t="shared" si="8"/>
        <v>127.65</v>
      </c>
      <c r="N20" s="82" t="str">
        <f t="shared" si="9"/>
        <v>No</v>
      </c>
      <c r="O20" s="11"/>
      <c r="P20" s="11"/>
      <c r="Q20" s="259"/>
      <c r="W20" s="60" t="s">
        <v>85</v>
      </c>
      <c r="X20" s="348">
        <v>0</v>
      </c>
      <c r="Y20" s="348">
        <v>0</v>
      </c>
      <c r="Z20" s="348">
        <v>0</v>
      </c>
      <c r="AA20" s="348">
        <v>0</v>
      </c>
      <c r="AB20" s="347">
        <v>0</v>
      </c>
      <c r="AC20" s="60">
        <f t="shared" ref="AC20:AC30" si="10">SUM(X20:AB20)</f>
        <v>0</v>
      </c>
    </row>
    <row r="21" spans="1:34" ht="13.5" thickBot="1">
      <c r="A21" s="423" t="s">
        <v>422</v>
      </c>
      <c r="B21" s="87" t="s">
        <v>7</v>
      </c>
      <c r="C21" s="86" t="s">
        <v>48</v>
      </c>
      <c r="D21" s="85">
        <v>457.755</v>
      </c>
      <c r="E21" s="85">
        <v>400</v>
      </c>
      <c r="F21" s="85">
        <v>200.1122</v>
      </c>
      <c r="G21" s="84">
        <f t="shared" si="5"/>
        <v>199.8878</v>
      </c>
      <c r="H21" s="85">
        <f t="shared" si="6"/>
        <v>50.02805</v>
      </c>
      <c r="I21" s="83" t="s">
        <v>425</v>
      </c>
      <c r="J21" s="83">
        <v>733.18499999999995</v>
      </c>
      <c r="K21" s="83">
        <v>300</v>
      </c>
      <c r="L21" s="82">
        <f t="shared" si="7"/>
        <v>200.1122</v>
      </c>
      <c r="M21" s="81">
        <f t="shared" si="8"/>
        <v>99.887799999999999</v>
      </c>
      <c r="N21" s="202" t="str">
        <f t="shared" si="9"/>
        <v>No</v>
      </c>
      <c r="O21" s="11"/>
      <c r="P21" s="11"/>
      <c r="Q21" s="259"/>
      <c r="W21" s="60" t="s">
        <v>86</v>
      </c>
      <c r="X21" s="348">
        <v>0</v>
      </c>
      <c r="Y21" s="348">
        <v>0</v>
      </c>
      <c r="Z21" s="348">
        <v>0</v>
      </c>
      <c r="AA21" s="348">
        <v>0</v>
      </c>
      <c r="AB21" s="347">
        <v>0</v>
      </c>
      <c r="AC21" s="60">
        <f t="shared" si="10"/>
        <v>0</v>
      </c>
      <c r="AE21" s="360" t="s">
        <v>501</v>
      </c>
      <c r="AF21" s="360" t="s">
        <v>502</v>
      </c>
      <c r="AG21" s="361" t="s">
        <v>500</v>
      </c>
    </row>
    <row r="22" spans="1:34" ht="14.25" customHeight="1" thickBot="1">
      <c r="A22" s="425"/>
      <c r="B22" s="97" t="s">
        <v>424</v>
      </c>
      <c r="C22" s="96" t="s">
        <v>74</v>
      </c>
      <c r="D22" s="110">
        <v>632.29</v>
      </c>
      <c r="E22" s="110">
        <v>600</v>
      </c>
      <c r="F22" s="110">
        <v>416.14780000000002</v>
      </c>
      <c r="G22" s="109">
        <f t="shared" si="5"/>
        <v>183.85219999999998</v>
      </c>
      <c r="H22" s="94">
        <f t="shared" si="6"/>
        <v>69.35796666666667</v>
      </c>
      <c r="I22" s="108" t="s">
        <v>362</v>
      </c>
      <c r="J22" s="108">
        <v>692.19500000000005</v>
      </c>
      <c r="K22" s="108">
        <v>600</v>
      </c>
      <c r="L22" s="107">
        <f t="shared" si="7"/>
        <v>416.14780000000002</v>
      </c>
      <c r="M22" s="102">
        <f t="shared" si="8"/>
        <v>183.85219999999998</v>
      </c>
      <c r="N22" s="82" t="str">
        <f t="shared" si="9"/>
        <v>No</v>
      </c>
      <c r="O22" s="11"/>
      <c r="P22" s="11"/>
      <c r="Q22" s="259"/>
      <c r="W22" s="60" t="s">
        <v>87</v>
      </c>
      <c r="X22" s="348">
        <v>0</v>
      </c>
      <c r="Y22" s="348">
        <v>0</v>
      </c>
      <c r="Z22" s="348">
        <v>0</v>
      </c>
      <c r="AA22" s="348">
        <v>0</v>
      </c>
      <c r="AB22" s="347">
        <v>0</v>
      </c>
      <c r="AC22" s="60">
        <f t="shared" si="10"/>
        <v>0</v>
      </c>
      <c r="AE22" s="61" t="s">
        <v>494</v>
      </c>
      <c r="AF22" s="61">
        <v>100</v>
      </c>
      <c r="AG22" s="62">
        <v>15</v>
      </c>
    </row>
    <row r="23" spans="1:34" ht="14.25" customHeight="1" thickBot="1">
      <c r="A23" s="425"/>
      <c r="B23" s="97" t="s">
        <v>423</v>
      </c>
      <c r="C23" s="96" t="s">
        <v>422</v>
      </c>
      <c r="D23" s="110">
        <v>370.31</v>
      </c>
      <c r="E23" s="110">
        <v>200</v>
      </c>
      <c r="F23" s="110">
        <v>24.103000000000002</v>
      </c>
      <c r="G23" s="109">
        <f t="shared" si="5"/>
        <v>175.89699999999999</v>
      </c>
      <c r="H23" s="94">
        <f t="shared" si="6"/>
        <v>12.051500000000001</v>
      </c>
      <c r="I23" s="108" t="s">
        <v>421</v>
      </c>
      <c r="J23" s="108">
        <v>820.63</v>
      </c>
      <c r="K23" s="108">
        <v>150</v>
      </c>
      <c r="L23" s="107">
        <f t="shared" si="7"/>
        <v>24.103000000000002</v>
      </c>
      <c r="M23" s="102">
        <f t="shared" si="8"/>
        <v>125.89699999999999</v>
      </c>
      <c r="N23" s="82" t="str">
        <f t="shared" si="9"/>
        <v>No</v>
      </c>
      <c r="O23" s="11"/>
      <c r="P23" s="11"/>
      <c r="Q23" s="259"/>
      <c r="R23" s="246"/>
      <c r="S23" s="58"/>
      <c r="W23" s="60" t="s">
        <v>88</v>
      </c>
      <c r="X23" s="348">
        <v>0</v>
      </c>
      <c r="Y23" s="348">
        <v>0</v>
      </c>
      <c r="Z23" s="348">
        <v>0</v>
      </c>
      <c r="AA23" s="348">
        <v>0</v>
      </c>
      <c r="AB23" s="347">
        <v>0</v>
      </c>
      <c r="AC23" s="60">
        <f t="shared" si="10"/>
        <v>0</v>
      </c>
      <c r="AD23" s="339"/>
      <c r="AE23" s="358" t="s">
        <v>495</v>
      </c>
      <c r="AF23" s="358">
        <v>150</v>
      </c>
      <c r="AG23" s="60">
        <v>16.3689</v>
      </c>
    </row>
    <row r="24" spans="1:34" ht="14.25" customHeight="1" thickBot="1">
      <c r="A24" s="425"/>
      <c r="B24" s="97" t="s">
        <v>404</v>
      </c>
      <c r="C24" s="96" t="s">
        <v>420</v>
      </c>
      <c r="D24" s="95">
        <v>530.30999999999995</v>
      </c>
      <c r="E24" s="95">
        <v>200</v>
      </c>
      <c r="F24" s="95">
        <v>22.35</v>
      </c>
      <c r="G24" s="94">
        <f t="shared" si="5"/>
        <v>177.65</v>
      </c>
      <c r="H24" s="74">
        <f t="shared" si="6"/>
        <v>11.175000000000001</v>
      </c>
      <c r="I24" s="93" t="s">
        <v>419</v>
      </c>
      <c r="J24" s="93">
        <v>660.63</v>
      </c>
      <c r="K24" s="93">
        <v>150</v>
      </c>
      <c r="L24" s="92">
        <f t="shared" si="7"/>
        <v>22.35</v>
      </c>
      <c r="M24" s="91">
        <f t="shared" si="8"/>
        <v>127.65</v>
      </c>
      <c r="N24" s="82" t="str">
        <f t="shared" si="9"/>
        <v>No</v>
      </c>
      <c r="O24" s="11"/>
      <c r="P24" s="11"/>
      <c r="R24" s="493" t="s">
        <v>468</v>
      </c>
      <c r="S24" s="494"/>
      <c r="T24" s="245"/>
      <c r="V24" s="339"/>
      <c r="W24" s="60" t="s">
        <v>89</v>
      </c>
      <c r="X24" s="348">
        <v>0</v>
      </c>
      <c r="Y24" s="348">
        <v>0</v>
      </c>
      <c r="Z24" s="348">
        <v>0</v>
      </c>
      <c r="AA24" s="348">
        <v>0</v>
      </c>
      <c r="AB24" s="347">
        <v>0</v>
      </c>
      <c r="AC24" s="60">
        <f t="shared" si="10"/>
        <v>0</v>
      </c>
      <c r="AD24" s="340"/>
      <c r="AE24" s="358" t="s">
        <v>498</v>
      </c>
      <c r="AF24" s="358">
        <v>200</v>
      </c>
      <c r="AG24" s="60">
        <v>16.746700000000001</v>
      </c>
      <c r="AH24" s="339"/>
    </row>
    <row r="25" spans="1:34" ht="13.5" thickBot="1">
      <c r="A25" s="163" t="s">
        <v>418</v>
      </c>
      <c r="B25" s="87" t="s">
        <v>417</v>
      </c>
      <c r="C25" s="162"/>
      <c r="D25" s="85"/>
      <c r="E25" s="85"/>
      <c r="F25" s="85"/>
      <c r="G25" s="84"/>
      <c r="H25" s="184"/>
      <c r="I25" s="83"/>
      <c r="J25" s="83"/>
      <c r="K25" s="83"/>
      <c r="L25" s="82"/>
      <c r="M25" s="101"/>
      <c r="N25" s="82"/>
      <c r="O25" s="261"/>
      <c r="P25" s="261"/>
      <c r="R25" s="90"/>
      <c r="S25" s="20"/>
      <c r="T25" s="100"/>
      <c r="V25" s="339"/>
      <c r="W25" s="60" t="s">
        <v>90</v>
      </c>
      <c r="X25" s="348">
        <v>0</v>
      </c>
      <c r="Y25" s="348">
        <v>0</v>
      </c>
      <c r="Z25" s="348">
        <v>0</v>
      </c>
      <c r="AA25" s="348">
        <v>0</v>
      </c>
      <c r="AB25" s="347">
        <v>0</v>
      </c>
      <c r="AC25" s="60">
        <f t="shared" si="10"/>
        <v>0</v>
      </c>
      <c r="AD25" s="340"/>
      <c r="AE25" s="358" t="s">
        <v>496</v>
      </c>
      <c r="AF25" s="358">
        <v>250</v>
      </c>
      <c r="AG25" s="60">
        <v>16.886600000000001</v>
      </c>
      <c r="AH25" s="339"/>
    </row>
    <row r="26" spans="1:34" ht="15" customHeight="1" thickBot="1">
      <c r="A26" s="431" t="s">
        <v>416</v>
      </c>
      <c r="B26" s="160" t="s">
        <v>14</v>
      </c>
      <c r="C26" s="86" t="s">
        <v>415</v>
      </c>
      <c r="D26" s="85">
        <v>391.72</v>
      </c>
      <c r="E26" s="84">
        <v>800</v>
      </c>
      <c r="F26" s="85">
        <v>664.51419999999996</v>
      </c>
      <c r="G26" s="84">
        <f t="shared" ref="G26:G56" si="11">E26-F26</f>
        <v>135.48580000000004</v>
      </c>
      <c r="H26" s="84">
        <f t="shared" ref="H26:H56" si="12">F26/E26*100</f>
        <v>83.064274999999995</v>
      </c>
      <c r="I26" s="83" t="s">
        <v>414</v>
      </c>
      <c r="J26" s="83">
        <v>799.22</v>
      </c>
      <c r="K26" s="83">
        <v>600</v>
      </c>
      <c r="L26" s="82">
        <f t="shared" ref="L26:L56" si="13">F26</f>
        <v>664.51419999999996</v>
      </c>
      <c r="M26" s="127">
        <f t="shared" ref="M26:M56" si="14">K26-L26</f>
        <v>-64.51419999999996</v>
      </c>
      <c r="N26" s="223" t="str">
        <f t="shared" ref="N26:N56" si="15">IF(M26&gt;=0,"No","Yes")</f>
        <v>Yes</v>
      </c>
      <c r="O26" s="498" t="s">
        <v>352</v>
      </c>
      <c r="P26" s="496" t="s">
        <v>352</v>
      </c>
      <c r="R26" s="139" t="s">
        <v>397</v>
      </c>
      <c r="S26" s="138" t="s">
        <v>396</v>
      </c>
      <c r="T26" s="137" t="s">
        <v>395</v>
      </c>
      <c r="V26" s="340"/>
      <c r="W26" s="60" t="s">
        <v>91</v>
      </c>
      <c r="X26" s="348">
        <v>1</v>
      </c>
      <c r="Y26" s="348">
        <v>0</v>
      </c>
      <c r="Z26" s="347">
        <v>0</v>
      </c>
      <c r="AA26" s="347">
        <v>0</v>
      </c>
      <c r="AB26" s="347">
        <v>0</v>
      </c>
      <c r="AC26" s="60">
        <f t="shared" si="10"/>
        <v>1</v>
      </c>
      <c r="AD26" s="339"/>
      <c r="AE26" s="359" t="s">
        <v>497</v>
      </c>
      <c r="AF26" s="359">
        <v>400</v>
      </c>
      <c r="AG26" s="341">
        <v>17</v>
      </c>
      <c r="AH26" s="339"/>
    </row>
    <row r="27" spans="1:34" ht="14.25" customHeight="1" thickBot="1">
      <c r="A27" s="432"/>
      <c r="B27" s="76" t="s">
        <v>361</v>
      </c>
      <c r="C27" s="75" t="s">
        <v>55</v>
      </c>
      <c r="D27" s="157">
        <v>566.26</v>
      </c>
      <c r="E27" s="157">
        <v>600</v>
      </c>
      <c r="F27" s="157">
        <v>424.66829999999999</v>
      </c>
      <c r="G27" s="156">
        <f t="shared" si="11"/>
        <v>175.33170000000001</v>
      </c>
      <c r="H27" s="74">
        <f t="shared" si="12"/>
        <v>70.778050000000007</v>
      </c>
      <c r="I27" s="155" t="s">
        <v>413</v>
      </c>
      <c r="J27" s="155">
        <v>973.76</v>
      </c>
      <c r="K27" s="155">
        <v>600</v>
      </c>
      <c r="L27" s="71">
        <f t="shared" si="13"/>
        <v>424.66829999999999</v>
      </c>
      <c r="M27" s="241">
        <f t="shared" si="14"/>
        <v>175.33170000000001</v>
      </c>
      <c r="N27" s="202" t="str">
        <f t="shared" si="15"/>
        <v>No</v>
      </c>
      <c r="O27" s="499"/>
      <c r="P27" s="497"/>
      <c r="R27" s="134" t="s">
        <v>27</v>
      </c>
      <c r="S27" s="133">
        <v>54.213999999999999</v>
      </c>
      <c r="T27" s="100">
        <f>(S27/200)*100</f>
        <v>27.106999999999999</v>
      </c>
      <c r="V27" s="339"/>
      <c r="W27" s="60" t="s">
        <v>92</v>
      </c>
      <c r="X27" s="347">
        <v>0</v>
      </c>
      <c r="Y27" s="347">
        <v>0</v>
      </c>
      <c r="Z27" s="347">
        <v>0</v>
      </c>
      <c r="AA27" s="347">
        <v>0</v>
      </c>
      <c r="AB27" s="347">
        <v>0</v>
      </c>
      <c r="AC27" s="60">
        <f t="shared" si="10"/>
        <v>0</v>
      </c>
      <c r="AD27" s="339"/>
      <c r="AE27" s="339"/>
      <c r="AF27" s="339"/>
      <c r="AH27" s="339"/>
    </row>
    <row r="28" spans="1:34" ht="15" customHeight="1" thickBot="1">
      <c r="A28" s="425" t="s">
        <v>412</v>
      </c>
      <c r="B28" s="63" t="s">
        <v>6</v>
      </c>
      <c r="C28" s="117" t="s">
        <v>47</v>
      </c>
      <c r="D28" s="95">
        <v>341.46499999999997</v>
      </c>
      <c r="E28" s="94">
        <v>600</v>
      </c>
      <c r="F28" s="95">
        <v>414.50749999999999</v>
      </c>
      <c r="G28" s="94">
        <f t="shared" si="11"/>
        <v>185.49250000000001</v>
      </c>
      <c r="H28" s="84">
        <f t="shared" si="12"/>
        <v>69.084583333333327</v>
      </c>
      <c r="I28" s="93" t="s">
        <v>411</v>
      </c>
      <c r="J28" s="93">
        <v>849.47500000000002</v>
      </c>
      <c r="K28" s="93">
        <v>450</v>
      </c>
      <c r="L28" s="92">
        <f t="shared" si="13"/>
        <v>414.50749999999999</v>
      </c>
      <c r="M28" s="143">
        <f t="shared" si="14"/>
        <v>35.492500000000007</v>
      </c>
      <c r="N28" s="202" t="str">
        <f t="shared" si="15"/>
        <v>No</v>
      </c>
      <c r="O28" s="498" t="s">
        <v>352</v>
      </c>
      <c r="P28" s="501" t="s">
        <v>352</v>
      </c>
      <c r="R28" s="134" t="s">
        <v>28</v>
      </c>
      <c r="S28" s="133">
        <v>20.452999999999999</v>
      </c>
      <c r="T28" s="233">
        <f>(S28/150)*100</f>
        <v>13.635333333333332</v>
      </c>
      <c r="V28" s="339"/>
      <c r="W28" s="60" t="s">
        <v>93</v>
      </c>
      <c r="X28" s="347">
        <v>1</v>
      </c>
      <c r="Y28" s="348">
        <v>0</v>
      </c>
      <c r="Z28" s="347">
        <v>0</v>
      </c>
      <c r="AA28" s="347">
        <v>0</v>
      </c>
      <c r="AB28" s="347">
        <v>0</v>
      </c>
      <c r="AC28" s="60">
        <f t="shared" si="10"/>
        <v>1</v>
      </c>
      <c r="AD28" s="339"/>
      <c r="AE28" s="339"/>
      <c r="AF28" s="339"/>
      <c r="AH28" s="339"/>
    </row>
    <row r="29" spans="1:34" ht="14.25" customHeight="1" thickBot="1">
      <c r="A29" s="425"/>
      <c r="B29" s="63" t="s">
        <v>410</v>
      </c>
      <c r="C29" s="117" t="s">
        <v>393</v>
      </c>
      <c r="D29" s="95">
        <v>894.93</v>
      </c>
      <c r="E29" s="94">
        <v>300</v>
      </c>
      <c r="F29" s="95">
        <v>185.4342</v>
      </c>
      <c r="G29" s="94">
        <f t="shared" si="11"/>
        <v>114.5658</v>
      </c>
      <c r="H29" s="94">
        <f t="shared" si="12"/>
        <v>61.811400000000006</v>
      </c>
      <c r="I29" s="93" t="s">
        <v>392</v>
      </c>
      <c r="J29" s="93">
        <v>975.03499999999997</v>
      </c>
      <c r="K29" s="93">
        <v>300</v>
      </c>
      <c r="L29" s="92">
        <f t="shared" si="13"/>
        <v>185.4342</v>
      </c>
      <c r="M29" s="91">
        <f t="shared" si="14"/>
        <v>114.5658</v>
      </c>
      <c r="N29" s="202" t="str">
        <f t="shared" si="15"/>
        <v>No</v>
      </c>
      <c r="O29" s="500"/>
      <c r="P29" s="502"/>
      <c r="R29" s="230"/>
      <c r="S29" s="229"/>
      <c r="T29" s="89"/>
      <c r="V29" s="339"/>
      <c r="W29" s="60" t="s">
        <v>94</v>
      </c>
      <c r="X29" s="347">
        <v>1</v>
      </c>
      <c r="Y29" s="348">
        <v>0</v>
      </c>
      <c r="Z29" s="347">
        <v>0</v>
      </c>
      <c r="AA29" s="347">
        <v>0</v>
      </c>
      <c r="AB29" s="347">
        <v>0</v>
      </c>
      <c r="AC29" s="60">
        <f t="shared" si="10"/>
        <v>1</v>
      </c>
      <c r="AD29" s="18"/>
      <c r="AE29" s="18"/>
      <c r="AF29" s="339"/>
      <c r="AH29" s="339"/>
    </row>
    <row r="30" spans="1:34" ht="14.25" customHeight="1" thickBot="1">
      <c r="A30" s="425"/>
      <c r="B30" s="97" t="s">
        <v>408</v>
      </c>
      <c r="C30" s="96" t="s">
        <v>385</v>
      </c>
      <c r="D30" s="110">
        <v>839.23</v>
      </c>
      <c r="E30" s="110">
        <v>300</v>
      </c>
      <c r="F30" s="110">
        <v>213.84829999999999</v>
      </c>
      <c r="G30" s="109">
        <f t="shared" si="11"/>
        <v>86.151700000000005</v>
      </c>
      <c r="H30" s="95">
        <f t="shared" si="12"/>
        <v>71.28276666666666</v>
      </c>
      <c r="I30" s="108" t="s">
        <v>407</v>
      </c>
      <c r="J30" s="108">
        <v>1347.24</v>
      </c>
      <c r="K30" s="108">
        <v>200</v>
      </c>
      <c r="L30" s="107">
        <f t="shared" si="13"/>
        <v>213.84829999999999</v>
      </c>
      <c r="M30" s="238">
        <f t="shared" si="14"/>
        <v>-13.848299999999995</v>
      </c>
      <c r="N30" s="223" t="str">
        <f t="shared" si="15"/>
        <v>Yes</v>
      </c>
      <c r="O30" s="500"/>
      <c r="P30" s="502"/>
      <c r="R30" s="165" t="s">
        <v>374</v>
      </c>
      <c r="S30" s="265">
        <f ca="1">SUM(S27:S34)</f>
        <v>74.667000000000002</v>
      </c>
      <c r="T30" s="20"/>
      <c r="V30" s="18"/>
      <c r="W30" s="341" t="s">
        <v>493</v>
      </c>
      <c r="X30" s="349">
        <v>0</v>
      </c>
      <c r="Y30" s="349">
        <v>0</v>
      </c>
      <c r="Z30" s="349">
        <v>0</v>
      </c>
      <c r="AA30" s="349">
        <v>0</v>
      </c>
      <c r="AB30" s="349">
        <v>0</v>
      </c>
      <c r="AC30" s="341">
        <f t="shared" si="10"/>
        <v>0</v>
      </c>
      <c r="AD30" s="339"/>
      <c r="AF30" s="339"/>
      <c r="AH30" s="339"/>
    </row>
    <row r="31" spans="1:34" ht="14.25" customHeight="1" thickBot="1">
      <c r="A31" s="425"/>
      <c r="B31" s="97" t="s">
        <v>406</v>
      </c>
      <c r="C31" s="96" t="s">
        <v>52</v>
      </c>
      <c r="D31" s="95">
        <v>428.91</v>
      </c>
      <c r="E31" s="94">
        <v>400</v>
      </c>
      <c r="F31" s="95">
        <v>320.7817</v>
      </c>
      <c r="G31" s="94">
        <f t="shared" si="11"/>
        <v>79.218299999999999</v>
      </c>
      <c r="H31" s="94">
        <f t="shared" si="12"/>
        <v>80.195425</v>
      </c>
      <c r="I31" s="93" t="s">
        <v>405</v>
      </c>
      <c r="J31" s="93">
        <v>762.03</v>
      </c>
      <c r="K31" s="93">
        <v>300</v>
      </c>
      <c r="L31" s="92">
        <f t="shared" si="13"/>
        <v>320.7817</v>
      </c>
      <c r="M31" s="148">
        <f t="shared" si="14"/>
        <v>-20.781700000000001</v>
      </c>
      <c r="N31" s="223" t="str">
        <f t="shared" si="15"/>
        <v>Yes</v>
      </c>
      <c r="O31" s="500"/>
      <c r="P31" s="502"/>
      <c r="R31" s="264" t="s">
        <v>368</v>
      </c>
      <c r="S31" s="263">
        <f ca="1">S30/9100.11497</f>
        <v>8.2050611718809969E-3</v>
      </c>
      <c r="T31" s="20"/>
      <c r="U31" s="20"/>
      <c r="V31" s="18"/>
      <c r="W31" s="354" t="s">
        <v>486</v>
      </c>
      <c r="X31" s="352">
        <f t="shared" ref="X31:AC31" si="16">SUM(X19:X30)</f>
        <v>3</v>
      </c>
      <c r="Y31" s="352">
        <f t="shared" si="16"/>
        <v>0</v>
      </c>
      <c r="Z31" s="352">
        <f t="shared" si="16"/>
        <v>0</v>
      </c>
      <c r="AA31" s="352">
        <f t="shared" si="16"/>
        <v>0</v>
      </c>
      <c r="AB31" s="352">
        <f t="shared" si="16"/>
        <v>0</v>
      </c>
      <c r="AC31" s="357">
        <f t="shared" si="16"/>
        <v>3</v>
      </c>
      <c r="AD31" s="339"/>
      <c r="AF31" s="339"/>
      <c r="AH31" s="339"/>
    </row>
    <row r="32" spans="1:34" ht="14.25" customHeight="1" thickBot="1">
      <c r="A32" s="425"/>
      <c r="B32" s="97" t="s">
        <v>403</v>
      </c>
      <c r="C32" s="96" t="s">
        <v>56</v>
      </c>
      <c r="D32" s="95">
        <v>268.91000000000003</v>
      </c>
      <c r="E32" s="95">
        <v>500</v>
      </c>
      <c r="F32" s="95">
        <v>277.57420000000002</v>
      </c>
      <c r="G32" s="94">
        <f t="shared" si="11"/>
        <v>222.42579999999998</v>
      </c>
      <c r="H32" s="74">
        <f t="shared" si="12"/>
        <v>55.51484</v>
      </c>
      <c r="I32" s="93" t="s">
        <v>402</v>
      </c>
      <c r="J32" s="93">
        <v>922.03</v>
      </c>
      <c r="K32" s="93">
        <v>300</v>
      </c>
      <c r="L32" s="107">
        <f t="shared" si="13"/>
        <v>277.57420000000002</v>
      </c>
      <c r="M32" s="143">
        <f t="shared" si="14"/>
        <v>22.425799999999981</v>
      </c>
      <c r="N32" s="202" t="str">
        <f t="shared" si="15"/>
        <v>No</v>
      </c>
      <c r="O32" s="499"/>
      <c r="P32" s="503"/>
      <c r="R32" s="136"/>
      <c r="S32" s="136"/>
      <c r="T32" s="136"/>
      <c r="U32" s="20"/>
      <c r="W32" s="354" t="s">
        <v>500</v>
      </c>
      <c r="X32" s="355">
        <f>PRODUCT(X31*AG22)</f>
        <v>45</v>
      </c>
      <c r="Y32" s="355">
        <f>PRODUCT(Y31*AG23)</f>
        <v>0</v>
      </c>
      <c r="Z32" s="355">
        <f>PRODUCT(Z31*AG24)</f>
        <v>0</v>
      </c>
      <c r="AA32" s="355">
        <f>PRODUCT(AA31*AG25)</f>
        <v>0</v>
      </c>
      <c r="AB32" s="355">
        <f>PRODUCT(AB31*AG26)</f>
        <v>0</v>
      </c>
      <c r="AC32" s="354">
        <f>SUM(X32:AB32)</f>
        <v>45</v>
      </c>
      <c r="AD32" s="339"/>
      <c r="AF32" s="339"/>
    </row>
    <row r="33" spans="1:32" ht="13.5" thickBot="1">
      <c r="A33" s="423" t="s">
        <v>389</v>
      </c>
      <c r="B33" s="87" t="s">
        <v>400</v>
      </c>
      <c r="C33" s="86" t="s">
        <v>399</v>
      </c>
      <c r="D33" s="85">
        <v>774.56</v>
      </c>
      <c r="E33" s="85">
        <v>750</v>
      </c>
      <c r="F33" s="85">
        <v>593.39</v>
      </c>
      <c r="G33" s="84">
        <f t="shared" si="11"/>
        <v>156.61000000000001</v>
      </c>
      <c r="H33" s="85">
        <f t="shared" si="12"/>
        <v>79.118666666666655</v>
      </c>
      <c r="I33" s="83" t="s">
        <v>398</v>
      </c>
      <c r="J33" s="83">
        <v>778.62</v>
      </c>
      <c r="K33" s="83">
        <v>750</v>
      </c>
      <c r="L33" s="82">
        <f t="shared" si="13"/>
        <v>593.39</v>
      </c>
      <c r="M33" s="205">
        <f t="shared" si="14"/>
        <v>156.61000000000001</v>
      </c>
      <c r="N33" s="202" t="str">
        <f t="shared" si="15"/>
        <v>No</v>
      </c>
      <c r="O33" s="244"/>
      <c r="P33" s="244"/>
      <c r="Q33" s="259"/>
      <c r="R33" s="262"/>
      <c r="S33" s="262"/>
      <c r="T33" s="136"/>
      <c r="W33" s="354" t="s">
        <v>503</v>
      </c>
      <c r="X33" s="355">
        <f>X31*AF22</f>
        <v>300</v>
      </c>
      <c r="Y33" s="355">
        <f>Y31*AF23</f>
        <v>0</v>
      </c>
      <c r="Z33" s="355">
        <f>Z31*AF24</f>
        <v>0</v>
      </c>
      <c r="AA33" s="355">
        <f>AA31*AF25</f>
        <v>0</v>
      </c>
      <c r="AB33" s="355">
        <f>AB31*AF26</f>
        <v>0</v>
      </c>
      <c r="AC33" s="354">
        <f>SUM(X33:AB33)</f>
        <v>300</v>
      </c>
      <c r="AD33" s="339"/>
      <c r="AF33" s="339"/>
    </row>
    <row r="34" spans="1:32" ht="14.25" customHeight="1" thickBot="1">
      <c r="A34" s="425"/>
      <c r="B34" s="97" t="s">
        <v>394</v>
      </c>
      <c r="C34" s="96" t="s">
        <v>393</v>
      </c>
      <c r="D34" s="110">
        <v>894.93</v>
      </c>
      <c r="E34" s="109">
        <v>300</v>
      </c>
      <c r="F34" s="110">
        <v>185.4342</v>
      </c>
      <c r="G34" s="109">
        <f t="shared" si="11"/>
        <v>114.5658</v>
      </c>
      <c r="H34" s="94">
        <f t="shared" si="12"/>
        <v>61.811400000000006</v>
      </c>
      <c r="I34" s="108" t="s">
        <v>392</v>
      </c>
      <c r="J34" s="108">
        <v>975.03499999999997</v>
      </c>
      <c r="K34" s="108">
        <v>300</v>
      </c>
      <c r="L34" s="107">
        <f t="shared" si="13"/>
        <v>185.4342</v>
      </c>
      <c r="M34" s="102">
        <f t="shared" si="14"/>
        <v>114.5658</v>
      </c>
      <c r="N34" s="202" t="str">
        <f t="shared" si="15"/>
        <v>No</v>
      </c>
      <c r="O34" s="11"/>
      <c r="P34" s="11"/>
      <c r="Q34" s="259"/>
      <c r="R34" s="136"/>
      <c r="S34" s="136"/>
      <c r="T34" s="136"/>
    </row>
    <row r="35" spans="1:32" ht="14.25" customHeight="1" thickBot="1">
      <c r="A35" s="425"/>
      <c r="B35" s="97" t="s">
        <v>390</v>
      </c>
      <c r="C35" s="96" t="s">
        <v>389</v>
      </c>
      <c r="D35" s="95">
        <v>553.46500000000003</v>
      </c>
      <c r="E35" s="94">
        <v>600</v>
      </c>
      <c r="F35" s="95">
        <v>491.47570000000002</v>
      </c>
      <c r="G35" s="94">
        <f t="shared" si="11"/>
        <v>108.52429999999998</v>
      </c>
      <c r="H35" s="73">
        <f t="shared" si="12"/>
        <v>81.912616666666665</v>
      </c>
      <c r="I35" s="93" t="s">
        <v>388</v>
      </c>
      <c r="J35" s="93">
        <v>660.12</v>
      </c>
      <c r="K35" s="93">
        <v>600</v>
      </c>
      <c r="L35" s="92">
        <f t="shared" si="13"/>
        <v>491.47570000000002</v>
      </c>
      <c r="M35" s="214">
        <f t="shared" si="14"/>
        <v>108.52429999999998</v>
      </c>
      <c r="N35" s="202" t="str">
        <f t="shared" si="15"/>
        <v>No</v>
      </c>
      <c r="O35" s="11"/>
      <c r="P35" s="11"/>
      <c r="Q35" s="259"/>
      <c r="R35" s="262"/>
      <c r="S35" s="136"/>
      <c r="T35" s="136"/>
      <c r="U35" s="20"/>
      <c r="AD35" s="462"/>
      <c r="AE35" s="462"/>
      <c r="AF35" s="462"/>
    </row>
    <row r="36" spans="1:32" ht="13.5" thickBot="1">
      <c r="A36" s="423" t="s">
        <v>382</v>
      </c>
      <c r="B36" s="87" t="s">
        <v>386</v>
      </c>
      <c r="C36" s="86" t="s">
        <v>385</v>
      </c>
      <c r="D36" s="85">
        <v>839.23</v>
      </c>
      <c r="E36" s="84">
        <v>300</v>
      </c>
      <c r="F36" s="85">
        <v>213.84829999999999</v>
      </c>
      <c r="G36" s="84">
        <f t="shared" si="11"/>
        <v>86.151700000000005</v>
      </c>
      <c r="H36" s="85">
        <f t="shared" si="12"/>
        <v>71.28276666666666</v>
      </c>
      <c r="I36" s="83" t="s">
        <v>384</v>
      </c>
      <c r="J36" s="83">
        <v>844.89</v>
      </c>
      <c r="K36" s="83">
        <v>300</v>
      </c>
      <c r="L36" s="82">
        <f t="shared" si="13"/>
        <v>213.84829999999999</v>
      </c>
      <c r="M36" s="101">
        <f t="shared" si="14"/>
        <v>86.151700000000005</v>
      </c>
      <c r="N36" s="202" t="str">
        <f t="shared" si="15"/>
        <v>No</v>
      </c>
      <c r="O36" s="11"/>
      <c r="P36" s="11"/>
      <c r="Q36" s="259"/>
      <c r="AD36" s="339"/>
      <c r="AE36" s="339"/>
      <c r="AF36" s="339"/>
    </row>
    <row r="37" spans="1:32" ht="14.25" customHeight="1" thickBot="1">
      <c r="A37" s="425"/>
      <c r="B37" s="97" t="s">
        <v>383</v>
      </c>
      <c r="C37" s="96" t="s">
        <v>382</v>
      </c>
      <c r="D37" s="95">
        <v>497.76499999999999</v>
      </c>
      <c r="E37" s="95">
        <v>1400</v>
      </c>
      <c r="F37" s="95">
        <v>1151.328</v>
      </c>
      <c r="G37" s="94">
        <f t="shared" si="11"/>
        <v>248.67200000000003</v>
      </c>
      <c r="H37" s="73">
        <f t="shared" si="12"/>
        <v>82.237714285714276</v>
      </c>
      <c r="I37" s="93" t="s">
        <v>381</v>
      </c>
      <c r="J37" s="93">
        <v>503.42500000000001</v>
      </c>
      <c r="K37" s="93">
        <v>1500</v>
      </c>
      <c r="L37" s="92">
        <f t="shared" si="13"/>
        <v>1151.328</v>
      </c>
      <c r="M37" s="91">
        <f t="shared" si="14"/>
        <v>348.67200000000003</v>
      </c>
      <c r="N37" s="202" t="str">
        <f t="shared" si="15"/>
        <v>No</v>
      </c>
      <c r="O37" s="261"/>
      <c r="P37" s="261"/>
      <c r="Q37" s="259"/>
      <c r="AD37" s="339"/>
      <c r="AE37" s="339"/>
      <c r="AF37" s="339"/>
    </row>
    <row r="38" spans="1:32" ht="13.5" thickBot="1">
      <c r="A38" s="115" t="s">
        <v>379</v>
      </c>
      <c r="B38" s="87" t="s">
        <v>380</v>
      </c>
      <c r="C38" s="86" t="s">
        <v>379</v>
      </c>
      <c r="D38" s="85">
        <v>285.27999999999997</v>
      </c>
      <c r="E38" s="85">
        <v>1000</v>
      </c>
      <c r="F38" s="85">
        <v>779.52329999999995</v>
      </c>
      <c r="G38" s="84">
        <f t="shared" si="11"/>
        <v>220.47670000000005</v>
      </c>
      <c r="H38" s="184">
        <f t="shared" si="12"/>
        <v>77.952329999999989</v>
      </c>
      <c r="I38" s="83" t="s">
        <v>378</v>
      </c>
      <c r="J38" s="83">
        <v>539.80499999999995</v>
      </c>
      <c r="K38" s="83">
        <v>600</v>
      </c>
      <c r="L38" s="82">
        <f t="shared" si="13"/>
        <v>779.52329999999995</v>
      </c>
      <c r="M38" s="127">
        <f t="shared" si="14"/>
        <v>-179.52329999999995</v>
      </c>
      <c r="N38" s="223" t="str">
        <f t="shared" si="15"/>
        <v>Yes</v>
      </c>
      <c r="O38" s="225" t="s">
        <v>27</v>
      </c>
      <c r="P38" s="224">
        <v>54.213999999999999</v>
      </c>
      <c r="AD38" s="339"/>
      <c r="AE38" s="339"/>
      <c r="AF38" s="339"/>
    </row>
    <row r="39" spans="1:32" ht="13.5" thickBot="1">
      <c r="A39" s="423" t="s">
        <v>60</v>
      </c>
      <c r="B39" s="87" t="s">
        <v>373</v>
      </c>
      <c r="C39" s="86" t="s">
        <v>372</v>
      </c>
      <c r="D39" s="85">
        <v>239.47</v>
      </c>
      <c r="E39" s="84">
        <v>1250</v>
      </c>
      <c r="F39" s="85">
        <v>886.15449999999998</v>
      </c>
      <c r="G39" s="84">
        <f t="shared" si="11"/>
        <v>363.84550000000002</v>
      </c>
      <c r="H39" s="85">
        <f t="shared" si="12"/>
        <v>70.892359999999996</v>
      </c>
      <c r="I39" s="83" t="s">
        <v>371</v>
      </c>
      <c r="J39" s="83">
        <v>585.61500000000001</v>
      </c>
      <c r="K39" s="83">
        <v>750</v>
      </c>
      <c r="L39" s="82">
        <f t="shared" si="13"/>
        <v>886.15449999999998</v>
      </c>
      <c r="M39" s="127">
        <f t="shared" si="14"/>
        <v>-136.15449999999998</v>
      </c>
      <c r="N39" s="223" t="str">
        <f t="shared" si="15"/>
        <v>Yes</v>
      </c>
      <c r="O39" s="222" t="s">
        <v>28</v>
      </c>
      <c r="P39" s="221">
        <v>20.453060000000001</v>
      </c>
      <c r="AD39" s="339"/>
      <c r="AE39" s="339"/>
      <c r="AF39" s="339"/>
    </row>
    <row r="40" spans="1:32" ht="14.25" customHeight="1" thickBot="1">
      <c r="A40" s="424"/>
      <c r="B40" s="76" t="s">
        <v>367</v>
      </c>
      <c r="C40" s="75" t="s">
        <v>61</v>
      </c>
      <c r="D40" s="74">
        <v>381.34</v>
      </c>
      <c r="E40" s="74">
        <v>400</v>
      </c>
      <c r="F40" s="74">
        <v>233.80699999999999</v>
      </c>
      <c r="G40" s="73">
        <f t="shared" si="11"/>
        <v>166.19300000000001</v>
      </c>
      <c r="H40" s="73">
        <f t="shared" si="12"/>
        <v>58.451750000000004</v>
      </c>
      <c r="I40" s="72" t="s">
        <v>329</v>
      </c>
      <c r="J40" s="72">
        <v>673.16499999999996</v>
      </c>
      <c r="K40" s="72">
        <v>300</v>
      </c>
      <c r="L40" s="122">
        <f t="shared" si="13"/>
        <v>233.80699999999999</v>
      </c>
      <c r="M40" s="121">
        <f t="shared" si="14"/>
        <v>66.193000000000012</v>
      </c>
      <c r="N40" s="202" t="str">
        <f t="shared" si="15"/>
        <v>No</v>
      </c>
      <c r="O40" s="220"/>
      <c r="P40" s="219"/>
      <c r="AD40" s="339"/>
      <c r="AE40" s="339"/>
      <c r="AF40" s="339"/>
    </row>
    <row r="41" spans="1:32" ht="13.5" thickBot="1">
      <c r="A41" s="425" t="s">
        <v>364</v>
      </c>
      <c r="B41" s="63" t="s">
        <v>363</v>
      </c>
      <c r="C41" s="117" t="s">
        <v>74</v>
      </c>
      <c r="D41" s="95">
        <v>632.29499999999996</v>
      </c>
      <c r="E41" s="95">
        <v>600</v>
      </c>
      <c r="F41" s="95">
        <v>416.14780000000002</v>
      </c>
      <c r="G41" s="94">
        <f t="shared" si="11"/>
        <v>183.85219999999998</v>
      </c>
      <c r="H41" s="85">
        <f t="shared" si="12"/>
        <v>69.35796666666667</v>
      </c>
      <c r="I41" s="93" t="s">
        <v>362</v>
      </c>
      <c r="J41" s="93">
        <v>692.19500000000005</v>
      </c>
      <c r="K41" s="93">
        <v>600</v>
      </c>
      <c r="L41" s="92">
        <f t="shared" si="13"/>
        <v>416.14780000000002</v>
      </c>
      <c r="M41" s="218">
        <f t="shared" si="14"/>
        <v>183.85219999999998</v>
      </c>
      <c r="N41" s="202" t="str">
        <f t="shared" si="15"/>
        <v>No</v>
      </c>
      <c r="O41" s="244"/>
      <c r="P41" s="244"/>
      <c r="AD41" s="339"/>
      <c r="AE41" s="339"/>
      <c r="AF41" s="339"/>
    </row>
    <row r="42" spans="1:32" ht="14.25" customHeight="1" thickBot="1">
      <c r="A42" s="425"/>
      <c r="B42" s="97" t="s">
        <v>361</v>
      </c>
      <c r="C42" s="96" t="s">
        <v>55</v>
      </c>
      <c r="D42" s="110">
        <v>566.26</v>
      </c>
      <c r="E42" s="110">
        <v>600</v>
      </c>
      <c r="F42" s="110">
        <v>424.66829999999999</v>
      </c>
      <c r="G42" s="109">
        <f t="shared" si="11"/>
        <v>175.33170000000001</v>
      </c>
      <c r="H42" s="94">
        <f t="shared" si="12"/>
        <v>70.778050000000007</v>
      </c>
      <c r="I42" s="108" t="s">
        <v>360</v>
      </c>
      <c r="J42" s="108">
        <v>1033.6600000000001</v>
      </c>
      <c r="K42" s="108">
        <v>600</v>
      </c>
      <c r="L42" s="107">
        <f t="shared" si="13"/>
        <v>424.66829999999999</v>
      </c>
      <c r="M42" s="111">
        <f t="shared" si="14"/>
        <v>175.33170000000001</v>
      </c>
      <c r="N42" s="202" t="str">
        <f t="shared" si="15"/>
        <v>No</v>
      </c>
      <c r="O42" s="11"/>
      <c r="P42" s="11"/>
      <c r="Q42" s="259"/>
      <c r="AD42" s="339"/>
      <c r="AE42" s="339"/>
      <c r="AF42" s="339"/>
    </row>
    <row r="43" spans="1:32" ht="14.25" customHeight="1" thickBot="1">
      <c r="A43" s="425"/>
      <c r="B43" s="97" t="s">
        <v>359</v>
      </c>
      <c r="C43" s="96" t="s">
        <v>62</v>
      </c>
      <c r="D43" s="95">
        <v>174.54</v>
      </c>
      <c r="E43" s="95">
        <v>250</v>
      </c>
      <c r="F43" s="95">
        <v>80.336669999999998</v>
      </c>
      <c r="G43" s="94">
        <f t="shared" si="11"/>
        <v>169.66333</v>
      </c>
      <c r="H43" s="73">
        <f t="shared" si="12"/>
        <v>32.134667999999998</v>
      </c>
      <c r="I43" s="93" t="s">
        <v>358</v>
      </c>
      <c r="J43" s="93">
        <v>811.21</v>
      </c>
      <c r="K43" s="93">
        <v>150</v>
      </c>
      <c r="L43" s="107">
        <f t="shared" si="13"/>
        <v>80.336669999999998</v>
      </c>
      <c r="M43" s="208">
        <f t="shared" si="14"/>
        <v>69.663330000000002</v>
      </c>
      <c r="N43" s="202" t="str">
        <f t="shared" si="15"/>
        <v>No</v>
      </c>
      <c r="O43" s="11"/>
      <c r="P43" s="11"/>
      <c r="Q43" s="259"/>
      <c r="AD43" s="339"/>
      <c r="AE43" s="339"/>
      <c r="AF43" s="339"/>
    </row>
    <row r="44" spans="1:32" ht="13.5" thickBot="1">
      <c r="A44" s="115" t="s">
        <v>356</v>
      </c>
      <c r="B44" s="87" t="s">
        <v>357</v>
      </c>
      <c r="C44" s="86" t="s">
        <v>356</v>
      </c>
      <c r="D44" s="85">
        <v>517.28</v>
      </c>
      <c r="E44" s="85">
        <v>200</v>
      </c>
      <c r="F44" s="85">
        <v>67.241829999999993</v>
      </c>
      <c r="G44" s="84">
        <f t="shared" si="11"/>
        <v>132.75817000000001</v>
      </c>
      <c r="H44" s="184">
        <f t="shared" si="12"/>
        <v>33.620914999999997</v>
      </c>
      <c r="I44" s="83" t="s">
        <v>355</v>
      </c>
      <c r="J44" s="83">
        <v>607.995</v>
      </c>
      <c r="K44" s="83">
        <v>150</v>
      </c>
      <c r="L44" s="82">
        <f t="shared" si="13"/>
        <v>67.241829999999993</v>
      </c>
      <c r="M44" s="101">
        <f t="shared" si="14"/>
        <v>82.758170000000007</v>
      </c>
      <c r="N44" s="202" t="str">
        <f t="shared" si="15"/>
        <v>No</v>
      </c>
      <c r="O44" s="11"/>
      <c r="P44" s="11"/>
      <c r="Q44" s="259"/>
      <c r="AD44" s="339"/>
      <c r="AE44" s="339"/>
      <c r="AF44" s="339"/>
    </row>
    <row r="45" spans="1:32" ht="13.5" thickBot="1">
      <c r="A45" s="423" t="s">
        <v>350</v>
      </c>
      <c r="B45" s="87" t="s">
        <v>354</v>
      </c>
      <c r="C45" s="86" t="s">
        <v>343</v>
      </c>
      <c r="D45" s="85">
        <v>592.98500000000001</v>
      </c>
      <c r="E45" s="85">
        <v>300</v>
      </c>
      <c r="F45" s="85">
        <v>175.91919999999999</v>
      </c>
      <c r="G45" s="84">
        <f t="shared" si="11"/>
        <v>124.08080000000001</v>
      </c>
      <c r="H45" s="85">
        <f t="shared" si="12"/>
        <v>58.639733333333332</v>
      </c>
      <c r="I45" s="83" t="s">
        <v>353</v>
      </c>
      <c r="J45" s="83">
        <v>1051.23</v>
      </c>
      <c r="K45" s="83">
        <v>300</v>
      </c>
      <c r="L45" s="82">
        <f t="shared" si="13"/>
        <v>175.91919999999999</v>
      </c>
      <c r="M45" s="81">
        <f t="shared" si="14"/>
        <v>124.08080000000001</v>
      </c>
      <c r="N45" s="202" t="str">
        <f t="shared" si="15"/>
        <v>No</v>
      </c>
      <c r="O45" s="11"/>
      <c r="P45" s="11"/>
      <c r="Q45" s="259"/>
      <c r="AD45" s="339"/>
      <c r="AE45" s="339"/>
      <c r="AF45" s="339"/>
    </row>
    <row r="46" spans="1:32" ht="14.25" customHeight="1" thickBot="1">
      <c r="A46" s="425"/>
      <c r="B46" s="97" t="s">
        <v>351</v>
      </c>
      <c r="C46" s="96" t="s">
        <v>350</v>
      </c>
      <c r="D46" s="110">
        <v>374.84</v>
      </c>
      <c r="E46" s="110">
        <v>200</v>
      </c>
      <c r="F46" s="110">
        <v>115.1143</v>
      </c>
      <c r="G46" s="109">
        <f t="shared" si="11"/>
        <v>84.8857</v>
      </c>
      <c r="H46" s="94">
        <f t="shared" si="12"/>
        <v>57.55715</v>
      </c>
      <c r="I46" s="108" t="s">
        <v>349</v>
      </c>
      <c r="J46" s="108">
        <v>838.745</v>
      </c>
      <c r="K46" s="108">
        <v>150</v>
      </c>
      <c r="L46" s="107">
        <f t="shared" si="13"/>
        <v>115.1143</v>
      </c>
      <c r="M46" s="214">
        <f t="shared" si="14"/>
        <v>34.8857</v>
      </c>
      <c r="N46" s="202" t="str">
        <f t="shared" si="15"/>
        <v>No</v>
      </c>
      <c r="O46" s="11"/>
      <c r="P46" s="11"/>
      <c r="Q46" s="259"/>
      <c r="AD46" s="339"/>
      <c r="AE46" s="339"/>
      <c r="AF46" s="339"/>
    </row>
    <row r="47" spans="1:32" ht="14.25" customHeight="1" thickBot="1">
      <c r="A47" s="425"/>
      <c r="B47" s="97" t="s">
        <v>348</v>
      </c>
      <c r="C47" s="96" t="s">
        <v>336</v>
      </c>
      <c r="D47" s="110">
        <v>675.17499999999995</v>
      </c>
      <c r="E47" s="110">
        <v>150</v>
      </c>
      <c r="F47" s="110">
        <v>87.5685</v>
      </c>
      <c r="G47" s="109">
        <f t="shared" si="11"/>
        <v>62.4315</v>
      </c>
      <c r="H47" s="94">
        <f t="shared" si="12"/>
        <v>58.379000000000005</v>
      </c>
      <c r="I47" s="108" t="s">
        <v>347</v>
      </c>
      <c r="J47" s="108">
        <v>792.93499999999995</v>
      </c>
      <c r="K47" s="108">
        <v>150</v>
      </c>
      <c r="L47" s="107">
        <f t="shared" si="13"/>
        <v>87.5685</v>
      </c>
      <c r="M47" s="208">
        <f t="shared" si="14"/>
        <v>62.4315</v>
      </c>
      <c r="N47" s="202" t="str">
        <f t="shared" si="15"/>
        <v>No</v>
      </c>
      <c r="O47" s="11"/>
      <c r="P47" s="11"/>
      <c r="Q47" s="259"/>
      <c r="AD47" s="339"/>
      <c r="AE47" s="339"/>
      <c r="AF47" s="339"/>
    </row>
    <row r="48" spans="1:32" ht="14.25" customHeight="1" thickBot="1">
      <c r="A48" s="425"/>
      <c r="B48" s="97" t="s">
        <v>340</v>
      </c>
      <c r="C48" s="96" t="s">
        <v>339</v>
      </c>
      <c r="D48" s="95">
        <v>768.38499999999999</v>
      </c>
      <c r="E48" s="95">
        <v>150</v>
      </c>
      <c r="F48" s="95">
        <v>46.164000000000001</v>
      </c>
      <c r="G48" s="94">
        <f t="shared" si="11"/>
        <v>103.836</v>
      </c>
      <c r="H48" s="73">
        <f t="shared" si="12"/>
        <v>30.776000000000003</v>
      </c>
      <c r="I48" s="93" t="s">
        <v>346</v>
      </c>
      <c r="J48" s="93">
        <v>934.80499999999995</v>
      </c>
      <c r="K48" s="93">
        <v>150</v>
      </c>
      <c r="L48" s="92">
        <f t="shared" si="13"/>
        <v>46.164000000000001</v>
      </c>
      <c r="M48" s="91">
        <f t="shared" si="14"/>
        <v>103.836</v>
      </c>
      <c r="N48" s="202" t="str">
        <f t="shared" si="15"/>
        <v>No</v>
      </c>
      <c r="O48" s="11"/>
      <c r="P48" s="11"/>
      <c r="Q48" s="259"/>
      <c r="AD48" s="339"/>
      <c r="AE48" s="339"/>
      <c r="AF48" s="339"/>
    </row>
    <row r="49" spans="1:32" ht="13.5" thickBot="1">
      <c r="A49" s="423" t="s">
        <v>345</v>
      </c>
      <c r="B49" s="87" t="s">
        <v>344</v>
      </c>
      <c r="C49" s="86" t="s">
        <v>343</v>
      </c>
      <c r="D49" s="85">
        <v>592.98500000000001</v>
      </c>
      <c r="E49" s="85">
        <v>300</v>
      </c>
      <c r="F49" s="85">
        <v>175.91919999999999</v>
      </c>
      <c r="G49" s="84">
        <f t="shared" si="11"/>
        <v>124.08080000000001</v>
      </c>
      <c r="H49" s="85">
        <f t="shared" si="12"/>
        <v>58.639733333333332</v>
      </c>
      <c r="I49" s="83" t="s">
        <v>342</v>
      </c>
      <c r="J49" s="83">
        <v>992.44500000000005</v>
      </c>
      <c r="K49" s="83">
        <v>300</v>
      </c>
      <c r="L49" s="82">
        <f t="shared" si="13"/>
        <v>175.91919999999999</v>
      </c>
      <c r="M49" s="204">
        <f t="shared" si="14"/>
        <v>124.08080000000001</v>
      </c>
      <c r="N49" s="202" t="str">
        <f t="shared" si="15"/>
        <v>No</v>
      </c>
      <c r="O49" s="11"/>
      <c r="P49" s="11"/>
      <c r="Q49" s="259"/>
      <c r="AD49" s="340"/>
      <c r="AE49" s="339"/>
      <c r="AF49" s="339"/>
    </row>
    <row r="50" spans="1:32" ht="14.25" customHeight="1" thickBot="1">
      <c r="A50" s="425"/>
      <c r="B50" s="97" t="s">
        <v>340</v>
      </c>
      <c r="C50" s="96" t="s">
        <v>339</v>
      </c>
      <c r="D50" s="95">
        <v>768.38499999999999</v>
      </c>
      <c r="E50" s="95">
        <v>150</v>
      </c>
      <c r="F50" s="95">
        <v>46.164000000000001</v>
      </c>
      <c r="G50" s="94">
        <f t="shared" si="11"/>
        <v>103.836</v>
      </c>
      <c r="H50" s="73">
        <f t="shared" si="12"/>
        <v>30.776000000000003</v>
      </c>
      <c r="I50" s="93" t="s">
        <v>338</v>
      </c>
      <c r="J50" s="93">
        <v>817.04499999999996</v>
      </c>
      <c r="K50" s="93">
        <v>150</v>
      </c>
      <c r="L50" s="92">
        <f t="shared" si="13"/>
        <v>46.164000000000001</v>
      </c>
      <c r="M50" s="91">
        <f t="shared" si="14"/>
        <v>103.836</v>
      </c>
      <c r="N50" s="202" t="str">
        <f t="shared" si="15"/>
        <v>No</v>
      </c>
      <c r="O50" s="11"/>
      <c r="P50" s="11"/>
      <c r="Q50" s="259"/>
    </row>
    <row r="51" spans="1:32" ht="13.5" thickBot="1">
      <c r="A51" s="423" t="s">
        <v>341</v>
      </c>
      <c r="B51" s="87" t="s">
        <v>340</v>
      </c>
      <c r="C51" s="86" t="s">
        <v>339</v>
      </c>
      <c r="D51" s="85">
        <v>768.38499999999999</v>
      </c>
      <c r="E51" s="85">
        <v>150</v>
      </c>
      <c r="F51" s="85">
        <v>46.164000000000001</v>
      </c>
      <c r="G51" s="84">
        <f t="shared" si="11"/>
        <v>103.836</v>
      </c>
      <c r="H51" s="85">
        <f t="shared" si="12"/>
        <v>30.776000000000003</v>
      </c>
      <c r="I51" s="83" t="s">
        <v>338</v>
      </c>
      <c r="J51" s="83">
        <v>817.04499999999996</v>
      </c>
      <c r="K51" s="83">
        <v>150</v>
      </c>
      <c r="L51" s="82">
        <f t="shared" si="13"/>
        <v>46.164000000000001</v>
      </c>
      <c r="M51" s="205">
        <f t="shared" si="14"/>
        <v>103.836</v>
      </c>
      <c r="N51" s="202" t="str">
        <f t="shared" si="15"/>
        <v>No</v>
      </c>
      <c r="O51" s="11"/>
      <c r="P51" s="11"/>
      <c r="Q51" s="259"/>
    </row>
    <row r="52" spans="1:32" ht="14.25" customHeight="1" thickBot="1">
      <c r="A52" s="425"/>
      <c r="B52" s="97" t="s">
        <v>30</v>
      </c>
      <c r="C52" s="96" t="s">
        <v>327</v>
      </c>
      <c r="D52" s="95">
        <v>317.27</v>
      </c>
      <c r="E52" s="95">
        <v>200</v>
      </c>
      <c r="F52" s="95">
        <v>136.87530000000001</v>
      </c>
      <c r="G52" s="94">
        <f t="shared" si="11"/>
        <v>63.12469999999999</v>
      </c>
      <c r="H52" s="73">
        <f t="shared" si="12"/>
        <v>68.437650000000005</v>
      </c>
      <c r="I52" s="93" t="s">
        <v>326</v>
      </c>
      <c r="J52" s="93">
        <v>518.48</v>
      </c>
      <c r="K52" s="93">
        <v>200</v>
      </c>
      <c r="L52" s="92">
        <f t="shared" si="13"/>
        <v>136.87530000000001</v>
      </c>
      <c r="M52" s="208">
        <f t="shared" si="14"/>
        <v>63.12469999999999</v>
      </c>
      <c r="N52" s="202" t="str">
        <f t="shared" si="15"/>
        <v>No</v>
      </c>
      <c r="O52" s="11"/>
      <c r="P52" s="11"/>
      <c r="Q52" s="259"/>
    </row>
    <row r="53" spans="1:32" ht="13.5" thickBot="1">
      <c r="A53" s="423" t="s">
        <v>337</v>
      </c>
      <c r="B53" s="87" t="s">
        <v>28</v>
      </c>
      <c r="C53" s="86" t="s">
        <v>336</v>
      </c>
      <c r="D53" s="85">
        <v>675.17499999999995</v>
      </c>
      <c r="E53" s="85">
        <v>150</v>
      </c>
      <c r="F53" s="85">
        <v>87.5685</v>
      </c>
      <c r="G53" s="84">
        <f t="shared" si="11"/>
        <v>62.4315</v>
      </c>
      <c r="H53" s="85">
        <f t="shared" si="12"/>
        <v>58.379000000000005</v>
      </c>
      <c r="I53" s="83" t="s">
        <v>335</v>
      </c>
      <c r="J53" s="83">
        <v>792.93499999999995</v>
      </c>
      <c r="K53" s="83">
        <v>150</v>
      </c>
      <c r="L53" s="82">
        <f t="shared" si="13"/>
        <v>87.5685</v>
      </c>
      <c r="M53" s="205">
        <f t="shared" si="14"/>
        <v>62.4315</v>
      </c>
      <c r="N53" s="202" t="str">
        <f t="shared" si="15"/>
        <v>No</v>
      </c>
      <c r="O53" s="11"/>
      <c r="P53" s="11"/>
      <c r="Q53" s="259"/>
    </row>
    <row r="54" spans="1:32" ht="13.5" thickBot="1">
      <c r="A54" s="425"/>
      <c r="B54" s="97" t="s">
        <v>334</v>
      </c>
      <c r="C54" s="96" t="s">
        <v>333</v>
      </c>
      <c r="D54" s="95">
        <v>300.33499999999998</v>
      </c>
      <c r="E54" s="95">
        <v>200</v>
      </c>
      <c r="F54" s="95">
        <v>33.29833</v>
      </c>
      <c r="G54" s="94">
        <f t="shared" si="11"/>
        <v>166.70167000000001</v>
      </c>
      <c r="H54" s="73">
        <f t="shared" si="12"/>
        <v>16.649165</v>
      </c>
      <c r="I54" s="93" t="s">
        <v>332</v>
      </c>
      <c r="J54" s="93">
        <v>524.75</v>
      </c>
      <c r="K54" s="93">
        <v>200</v>
      </c>
      <c r="L54" s="92">
        <f t="shared" si="13"/>
        <v>33.29833</v>
      </c>
      <c r="M54" s="91">
        <f t="shared" si="14"/>
        <v>166.70167000000001</v>
      </c>
      <c r="N54" s="202" t="str">
        <f t="shared" si="15"/>
        <v>No</v>
      </c>
      <c r="O54" s="11"/>
      <c r="P54" s="11"/>
      <c r="Q54" s="259"/>
    </row>
    <row r="55" spans="1:32" ht="13.5" thickBot="1">
      <c r="A55" s="423" t="s">
        <v>331</v>
      </c>
      <c r="B55" s="87" t="s">
        <v>330</v>
      </c>
      <c r="C55" s="86" t="s">
        <v>61</v>
      </c>
      <c r="D55" s="85">
        <v>381.34</v>
      </c>
      <c r="E55" s="85">
        <v>400</v>
      </c>
      <c r="F55" s="85">
        <v>233.80699999999999</v>
      </c>
      <c r="G55" s="84">
        <f t="shared" si="11"/>
        <v>166.19300000000001</v>
      </c>
      <c r="H55" s="85">
        <f t="shared" si="12"/>
        <v>58.451750000000004</v>
      </c>
      <c r="I55" s="83" t="s">
        <v>329</v>
      </c>
      <c r="J55" s="83">
        <v>673.16499999999996</v>
      </c>
      <c r="K55" s="83">
        <v>300</v>
      </c>
      <c r="L55" s="82">
        <f t="shared" si="13"/>
        <v>233.80699999999999</v>
      </c>
      <c r="M55" s="204">
        <f t="shared" si="14"/>
        <v>66.193000000000012</v>
      </c>
      <c r="N55" s="202" t="str">
        <f t="shared" si="15"/>
        <v>No</v>
      </c>
      <c r="O55" s="11"/>
      <c r="P55" s="11"/>
      <c r="Q55" s="259"/>
    </row>
    <row r="56" spans="1:32" ht="14.25" customHeight="1" thickBot="1">
      <c r="A56" s="424"/>
      <c r="B56" s="76" t="s">
        <v>30</v>
      </c>
      <c r="C56" s="75" t="s">
        <v>327</v>
      </c>
      <c r="D56" s="74">
        <v>317.27</v>
      </c>
      <c r="E56" s="74">
        <v>200</v>
      </c>
      <c r="F56" s="74">
        <v>136.87530000000001</v>
      </c>
      <c r="G56" s="73">
        <f t="shared" si="11"/>
        <v>63.12469999999999</v>
      </c>
      <c r="H56" s="73">
        <f t="shared" si="12"/>
        <v>68.437650000000005</v>
      </c>
      <c r="I56" s="72" t="s">
        <v>326</v>
      </c>
      <c r="J56" s="72">
        <v>518.48</v>
      </c>
      <c r="K56" s="72">
        <v>200</v>
      </c>
      <c r="L56" s="71">
        <f t="shared" si="13"/>
        <v>136.87530000000001</v>
      </c>
      <c r="M56" s="70">
        <f t="shared" si="14"/>
        <v>63.12469999999999</v>
      </c>
      <c r="N56" s="260" t="str">
        <f t="shared" si="15"/>
        <v>No</v>
      </c>
      <c r="O56" s="11"/>
      <c r="P56" s="11"/>
      <c r="Q56" s="259"/>
    </row>
    <row r="57" spans="1:32">
      <c r="A57" s="20"/>
      <c r="B57" s="64"/>
      <c r="C57" s="20"/>
      <c r="D57" s="20"/>
      <c r="E57" s="20"/>
      <c r="F57" s="64"/>
      <c r="G57" s="20"/>
      <c r="H57" s="20"/>
      <c r="I57" s="20"/>
      <c r="J57" s="20"/>
      <c r="K57" s="20"/>
      <c r="L57" s="20"/>
      <c r="M57" s="20"/>
      <c r="N57" s="20"/>
      <c r="O57" s="11"/>
      <c r="P57" s="11"/>
    </row>
    <row r="58" spans="1:32">
      <c r="A58" s="20"/>
      <c r="B58" s="64"/>
      <c r="C58" s="20"/>
      <c r="D58" s="20"/>
      <c r="E58" s="20"/>
      <c r="F58" s="64"/>
      <c r="G58" s="20"/>
      <c r="H58" s="20"/>
      <c r="I58" s="20"/>
      <c r="J58" s="20"/>
      <c r="K58" s="20"/>
      <c r="L58" s="20"/>
      <c r="M58" s="20"/>
      <c r="N58" s="20"/>
      <c r="O58" s="11"/>
      <c r="P58" s="11"/>
    </row>
    <row r="59" spans="1:32">
      <c r="A59" s="20"/>
      <c r="B59" s="64"/>
      <c r="C59" s="20"/>
      <c r="D59" s="20"/>
      <c r="E59" s="20"/>
      <c r="F59" s="64"/>
      <c r="G59" s="20"/>
      <c r="H59" s="20"/>
      <c r="I59" s="20"/>
      <c r="J59" s="20"/>
      <c r="K59" s="20"/>
      <c r="L59" s="20"/>
      <c r="M59" s="20"/>
      <c r="N59" s="20"/>
      <c r="O59" s="11"/>
      <c r="P59" s="20"/>
    </row>
    <row r="60" spans="1:32">
      <c r="A60" s="20"/>
      <c r="B60" s="64"/>
      <c r="C60" s="20"/>
      <c r="D60" s="20"/>
      <c r="E60" s="20"/>
      <c r="F60" s="64"/>
      <c r="G60" s="20"/>
      <c r="H60" s="20"/>
      <c r="I60" s="20"/>
      <c r="J60" s="20"/>
      <c r="K60" s="20"/>
      <c r="L60" s="20"/>
      <c r="M60" s="20"/>
      <c r="N60" s="20"/>
      <c r="O60" s="11"/>
      <c r="P60" s="20"/>
    </row>
    <row r="61" spans="1:32">
      <c r="A61" s="20"/>
      <c r="B61" s="64"/>
      <c r="C61" s="20"/>
      <c r="D61" s="20"/>
      <c r="E61" s="20"/>
      <c r="F61" s="64"/>
      <c r="G61" s="20"/>
      <c r="H61" s="20"/>
      <c r="I61" s="20"/>
      <c r="J61" s="20"/>
      <c r="K61" s="20"/>
      <c r="L61" s="20"/>
      <c r="M61" s="20"/>
      <c r="N61" s="20"/>
      <c r="O61" s="11"/>
      <c r="P61" s="20"/>
    </row>
    <row r="62" spans="1:32">
      <c r="A62" s="20"/>
      <c r="B62" s="65"/>
      <c r="C62" s="20"/>
      <c r="D62" s="20"/>
      <c r="E62" s="20"/>
      <c r="F62" s="64"/>
      <c r="G62" s="20"/>
      <c r="H62" s="20"/>
      <c r="I62" s="20"/>
      <c r="J62" s="20"/>
      <c r="K62" s="20"/>
      <c r="L62" s="20"/>
      <c r="M62" s="20"/>
      <c r="N62" s="20"/>
      <c r="O62" s="11"/>
      <c r="P62" s="20"/>
    </row>
    <row r="63" spans="1:32">
      <c r="A63" s="20"/>
      <c r="B63" s="65"/>
      <c r="C63" s="20"/>
      <c r="D63" s="20"/>
      <c r="E63" s="20"/>
      <c r="F63" s="64"/>
      <c r="G63" s="20"/>
      <c r="H63" s="20"/>
      <c r="I63" s="20"/>
      <c r="J63" s="20"/>
      <c r="K63" s="20"/>
      <c r="L63" s="20"/>
      <c r="M63" s="20"/>
      <c r="N63" s="20"/>
      <c r="O63" s="11"/>
      <c r="P63" s="20"/>
    </row>
    <row r="64" spans="1:32">
      <c r="A64" s="20"/>
      <c r="B64" s="65"/>
      <c r="C64" s="20"/>
      <c r="D64" s="20"/>
      <c r="E64" s="20"/>
      <c r="F64" s="64"/>
      <c r="G64" s="20"/>
      <c r="H64" s="20"/>
      <c r="I64" s="20"/>
      <c r="J64" s="20"/>
      <c r="K64" s="20"/>
      <c r="L64" s="20"/>
      <c r="M64" s="20"/>
      <c r="N64" s="20"/>
      <c r="O64" s="11"/>
      <c r="P64" s="20"/>
    </row>
    <row r="65" spans="1:19">
      <c r="A65" s="20"/>
      <c r="B65" s="64"/>
      <c r="C65" s="20"/>
      <c r="D65" s="20"/>
      <c r="K65" s="20"/>
      <c r="L65" s="20"/>
      <c r="N65" s="20"/>
      <c r="O65" s="11"/>
      <c r="P65" s="20"/>
    </row>
    <row r="66" spans="1:19">
      <c r="A66" s="20"/>
      <c r="B66" s="64"/>
      <c r="C66" s="20"/>
      <c r="D66" s="20"/>
      <c r="K66" s="20"/>
      <c r="L66" s="20"/>
      <c r="N66" s="20"/>
      <c r="O66" s="11"/>
      <c r="P66" s="20"/>
    </row>
    <row r="67" spans="1:19">
      <c r="A67" s="20"/>
      <c r="B67" s="64"/>
      <c r="C67" s="20"/>
      <c r="D67" s="20"/>
      <c r="K67" s="20"/>
      <c r="L67" s="20"/>
      <c r="N67" s="20"/>
      <c r="O67" s="11"/>
      <c r="P67" s="20"/>
    </row>
    <row r="68" spans="1:19">
      <c r="A68" s="20"/>
      <c r="B68" s="64"/>
      <c r="C68" s="20"/>
      <c r="D68" s="20"/>
      <c r="E68" s="20"/>
      <c r="F68" s="64"/>
      <c r="G68" s="20"/>
      <c r="H68" s="20"/>
      <c r="I68" s="20"/>
      <c r="J68" s="20"/>
      <c r="K68" s="20"/>
      <c r="L68" s="20"/>
      <c r="M68" s="20"/>
      <c r="N68" s="20"/>
      <c r="O68" s="11"/>
      <c r="P68" s="20"/>
    </row>
    <row r="69" spans="1:19">
      <c r="B69" s="64"/>
      <c r="C69" s="20"/>
      <c r="D69" s="20"/>
      <c r="E69" s="20"/>
      <c r="F69" s="64"/>
      <c r="G69" s="20"/>
      <c r="H69" s="20"/>
      <c r="I69" s="20"/>
      <c r="J69" s="20"/>
      <c r="K69" s="20"/>
      <c r="L69" s="20"/>
      <c r="M69" s="20"/>
      <c r="N69" s="20"/>
      <c r="O69" s="11"/>
      <c r="P69" s="20"/>
      <c r="R69" s="58"/>
      <c r="S69" s="58"/>
    </row>
    <row r="70" spans="1:19">
      <c r="B70" s="64"/>
      <c r="C70" s="20"/>
      <c r="D70" s="20"/>
      <c r="E70" s="20"/>
      <c r="F70" s="64"/>
      <c r="G70" s="20"/>
      <c r="H70" s="20"/>
      <c r="I70" s="20"/>
      <c r="J70" s="20"/>
      <c r="K70" s="20"/>
      <c r="L70" s="20"/>
      <c r="M70" s="20"/>
      <c r="N70" s="20"/>
      <c r="O70" s="11"/>
      <c r="P70" s="20"/>
      <c r="R70" s="58"/>
      <c r="S70" s="58"/>
    </row>
    <row r="71" spans="1:19">
      <c r="B71" s="64"/>
      <c r="C71" s="20"/>
      <c r="D71" s="20"/>
      <c r="E71" s="20"/>
      <c r="F71" s="64"/>
      <c r="G71" s="20"/>
      <c r="H71" s="20"/>
      <c r="I71" s="20"/>
      <c r="J71" s="20"/>
      <c r="K71" s="20"/>
      <c r="L71" s="20"/>
      <c r="M71" s="20"/>
      <c r="N71" s="20"/>
      <c r="O71" s="11"/>
      <c r="P71" s="20"/>
      <c r="R71" s="58"/>
      <c r="S71" s="58"/>
    </row>
    <row r="72" spans="1:19">
      <c r="B72" s="64"/>
      <c r="C72" s="20"/>
      <c r="D72" s="20"/>
      <c r="E72" s="20"/>
      <c r="F72" s="64"/>
      <c r="G72" s="20"/>
      <c r="H72" s="20"/>
      <c r="I72" s="20"/>
      <c r="J72" s="20"/>
      <c r="K72" s="20"/>
      <c r="L72" s="20"/>
      <c r="M72" s="20"/>
      <c r="N72" s="20"/>
      <c r="O72" s="11"/>
      <c r="P72" s="20"/>
      <c r="R72" s="58"/>
      <c r="S72" s="58"/>
    </row>
    <row r="73" spans="1:19">
      <c r="B73" s="64"/>
      <c r="C73" s="20"/>
      <c r="D73" s="20"/>
      <c r="E73" s="20"/>
      <c r="F73" s="64"/>
      <c r="G73" s="20"/>
      <c r="H73" s="20"/>
      <c r="I73" s="20"/>
      <c r="J73" s="20"/>
      <c r="K73" s="20"/>
      <c r="L73" s="20"/>
      <c r="M73" s="20"/>
      <c r="N73" s="20"/>
      <c r="O73" s="11"/>
      <c r="P73" s="20"/>
      <c r="R73" s="58"/>
    </row>
    <row r="74" spans="1:19">
      <c r="B74" s="64"/>
      <c r="C74" s="20"/>
      <c r="D74" s="20"/>
      <c r="E74" s="20"/>
      <c r="F74" s="64"/>
      <c r="G74" s="20"/>
      <c r="H74" s="20"/>
      <c r="I74" s="20"/>
      <c r="J74" s="20"/>
      <c r="K74" s="20"/>
      <c r="L74" s="20"/>
      <c r="M74" s="20"/>
      <c r="N74" s="20"/>
      <c r="O74" s="11"/>
      <c r="P74" s="20"/>
      <c r="R74" s="58"/>
    </row>
    <row r="75" spans="1:19">
      <c r="B75" s="64"/>
      <c r="C75" s="20"/>
      <c r="D75" s="20"/>
      <c r="E75" s="20"/>
      <c r="F75" s="64"/>
      <c r="G75" s="20"/>
      <c r="H75" s="20"/>
      <c r="I75" s="20"/>
      <c r="J75" s="20"/>
      <c r="K75" s="20"/>
      <c r="L75" s="20"/>
      <c r="M75" s="20"/>
      <c r="N75" s="20"/>
      <c r="O75" s="11"/>
      <c r="P75" s="20"/>
    </row>
    <row r="76" spans="1:19">
      <c r="B76" s="64"/>
      <c r="C76" s="20"/>
      <c r="D76" s="20"/>
      <c r="E76" s="20"/>
      <c r="F76" s="64"/>
      <c r="G76" s="20"/>
      <c r="H76" s="20"/>
      <c r="I76" s="20"/>
      <c r="J76" s="20"/>
      <c r="K76" s="20"/>
      <c r="L76" s="20"/>
      <c r="M76" s="20"/>
      <c r="N76" s="20"/>
      <c r="O76" s="11"/>
      <c r="P76" s="20"/>
    </row>
    <row r="77" spans="1:19">
      <c r="B77" s="64"/>
      <c r="C77" s="20"/>
      <c r="D77" s="20"/>
      <c r="E77" s="20"/>
      <c r="F77" s="64"/>
      <c r="G77" s="20"/>
      <c r="H77" s="20"/>
      <c r="I77" s="20"/>
      <c r="J77" s="20"/>
      <c r="K77" s="20"/>
      <c r="L77" s="20"/>
      <c r="M77" s="20"/>
      <c r="N77" s="20"/>
      <c r="O77" s="11"/>
      <c r="P77" s="20"/>
    </row>
    <row r="78" spans="1:19">
      <c r="B78" s="64"/>
      <c r="C78" s="20"/>
      <c r="D78" s="20"/>
      <c r="E78" s="20"/>
      <c r="F78" s="64"/>
      <c r="G78" s="20"/>
      <c r="H78" s="20"/>
      <c r="I78" s="20"/>
      <c r="J78" s="20"/>
      <c r="K78" s="20"/>
      <c r="L78" s="20"/>
      <c r="M78" s="20"/>
      <c r="N78" s="20"/>
      <c r="O78" s="11"/>
      <c r="P78" s="20"/>
    </row>
    <row r="79" spans="1:19">
      <c r="B79" s="64"/>
      <c r="C79" s="20"/>
      <c r="D79" s="20"/>
      <c r="E79" s="20"/>
      <c r="F79" s="64"/>
      <c r="G79" s="20"/>
      <c r="H79" s="20"/>
      <c r="I79" s="20"/>
      <c r="J79" s="20"/>
      <c r="K79" s="20"/>
      <c r="L79" s="20"/>
      <c r="M79" s="20"/>
      <c r="N79" s="20"/>
      <c r="O79" s="11"/>
      <c r="P79" s="20"/>
    </row>
    <row r="80" spans="1:19">
      <c r="B80" s="64"/>
      <c r="C80" s="20"/>
      <c r="D80" s="20"/>
      <c r="E80" s="20"/>
      <c r="F80" s="64"/>
      <c r="G80" s="20"/>
      <c r="H80" s="20"/>
      <c r="I80" s="20"/>
      <c r="J80" s="20"/>
      <c r="K80" s="20"/>
      <c r="L80" s="20"/>
      <c r="M80" s="20"/>
      <c r="N80" s="20"/>
      <c r="O80" s="11"/>
      <c r="P80" s="20"/>
    </row>
    <row r="81" spans="2:16">
      <c r="B81" s="64"/>
      <c r="C81" s="20"/>
      <c r="D81" s="20"/>
      <c r="E81" s="20"/>
      <c r="F81" s="64"/>
      <c r="G81" s="20"/>
      <c r="H81" s="20"/>
      <c r="I81" s="20"/>
      <c r="J81" s="20"/>
      <c r="K81" s="20"/>
      <c r="L81" s="20"/>
      <c r="M81" s="20"/>
      <c r="N81" s="20"/>
      <c r="O81" s="11"/>
      <c r="P81" s="20"/>
    </row>
    <row r="82" spans="2:16">
      <c r="B82" s="64"/>
      <c r="C82" s="20"/>
      <c r="D82" s="20"/>
      <c r="E82" s="20"/>
      <c r="F82" s="64"/>
      <c r="G82" s="20"/>
      <c r="H82" s="20"/>
      <c r="I82" s="20"/>
      <c r="J82" s="20"/>
      <c r="K82" s="20"/>
      <c r="L82" s="20"/>
      <c r="M82" s="20"/>
      <c r="N82" s="20"/>
      <c r="O82" s="11"/>
      <c r="P82" s="20"/>
    </row>
    <row r="83" spans="2:16">
      <c r="B83" s="64"/>
      <c r="C83" s="20"/>
      <c r="D83" s="20"/>
      <c r="E83" s="20"/>
      <c r="F83" s="64"/>
      <c r="G83" s="20"/>
      <c r="H83" s="20"/>
      <c r="I83" s="20"/>
      <c r="J83" s="20"/>
      <c r="K83" s="20"/>
      <c r="L83" s="20"/>
      <c r="M83" s="20"/>
      <c r="N83" s="20"/>
      <c r="O83" s="11"/>
      <c r="P83" s="20"/>
    </row>
    <row r="84" spans="2:16">
      <c r="B84" s="64"/>
      <c r="C84" s="20"/>
      <c r="D84" s="20"/>
      <c r="E84" s="20"/>
      <c r="F84" s="64"/>
      <c r="G84" s="20"/>
      <c r="H84" s="20"/>
      <c r="I84" s="20"/>
      <c r="J84" s="20"/>
      <c r="K84" s="20"/>
      <c r="L84" s="20"/>
      <c r="M84" s="20"/>
      <c r="N84" s="20"/>
      <c r="O84" s="11"/>
      <c r="P84" s="20"/>
    </row>
    <row r="85" spans="2:16">
      <c r="B85" s="64"/>
      <c r="C85" s="20"/>
      <c r="D85" s="20"/>
      <c r="E85" s="20"/>
      <c r="F85" s="64"/>
      <c r="G85" s="20"/>
      <c r="H85" s="20"/>
      <c r="I85" s="20"/>
      <c r="J85" s="20"/>
      <c r="K85" s="20"/>
      <c r="L85" s="20"/>
      <c r="M85" s="20"/>
      <c r="N85" s="20"/>
      <c r="O85" s="11"/>
      <c r="P85" s="20"/>
    </row>
    <row r="86" spans="2:16">
      <c r="B86" s="64"/>
      <c r="C86" s="20"/>
      <c r="D86" s="20"/>
      <c r="E86" s="20"/>
      <c r="F86" s="64"/>
      <c r="G86" s="20"/>
      <c r="H86" s="20"/>
      <c r="I86" s="20"/>
      <c r="J86" s="20"/>
      <c r="K86" s="20"/>
      <c r="L86" s="20"/>
      <c r="M86" s="20"/>
      <c r="N86" s="20"/>
      <c r="O86" s="11"/>
      <c r="P86" s="20"/>
    </row>
    <row r="87" spans="2:16">
      <c r="B87" s="64"/>
      <c r="C87" s="20"/>
      <c r="D87" s="20"/>
      <c r="E87" s="20"/>
      <c r="F87" s="64"/>
      <c r="G87" s="20"/>
      <c r="H87" s="20"/>
      <c r="I87" s="20"/>
      <c r="J87" s="20"/>
      <c r="K87" s="20"/>
      <c r="L87" s="20"/>
      <c r="M87" s="20"/>
      <c r="N87" s="20"/>
      <c r="O87" s="11"/>
      <c r="P87" s="20"/>
    </row>
    <row r="88" spans="2:16">
      <c r="B88" s="64"/>
      <c r="C88" s="20"/>
      <c r="D88" s="20"/>
      <c r="E88" s="20"/>
      <c r="F88" s="64"/>
      <c r="G88" s="20"/>
      <c r="H88" s="20"/>
      <c r="I88" s="20"/>
      <c r="J88" s="20"/>
      <c r="K88" s="20"/>
      <c r="L88" s="20"/>
      <c r="M88" s="20"/>
      <c r="N88" s="20"/>
      <c r="O88" s="11"/>
      <c r="P88" s="20"/>
    </row>
    <row r="89" spans="2:16">
      <c r="B89" s="64"/>
      <c r="C89" s="20"/>
      <c r="D89" s="20"/>
      <c r="E89" s="20"/>
      <c r="F89" s="64"/>
      <c r="G89" s="20"/>
      <c r="H89" s="20"/>
      <c r="I89" s="20"/>
      <c r="J89" s="20"/>
      <c r="K89" s="20"/>
      <c r="L89" s="20"/>
      <c r="M89" s="20"/>
      <c r="N89" s="20"/>
      <c r="O89" s="11"/>
      <c r="P89" s="20"/>
    </row>
    <row r="90" spans="2:16">
      <c r="B90" s="64"/>
      <c r="C90" s="20"/>
      <c r="D90" s="20"/>
      <c r="E90" s="20"/>
      <c r="F90" s="64"/>
      <c r="G90" s="20"/>
      <c r="H90" s="20"/>
      <c r="I90" s="20"/>
      <c r="J90" s="20"/>
      <c r="K90" s="20"/>
      <c r="L90" s="20"/>
      <c r="M90" s="20"/>
      <c r="N90" s="20"/>
      <c r="O90" s="11"/>
      <c r="P90" s="20"/>
    </row>
    <row r="91" spans="2:16">
      <c r="B91" s="64"/>
      <c r="C91" s="20"/>
      <c r="D91" s="20"/>
      <c r="E91" s="20"/>
      <c r="F91" s="64"/>
      <c r="G91" s="20"/>
      <c r="H91" s="20"/>
      <c r="I91" s="20"/>
      <c r="J91" s="20"/>
      <c r="K91" s="20"/>
      <c r="L91" s="20"/>
      <c r="M91" s="20"/>
      <c r="N91" s="20"/>
      <c r="O91" s="11"/>
      <c r="P91" s="20"/>
    </row>
    <row r="92" spans="2:16">
      <c r="B92" s="64"/>
      <c r="C92" s="20"/>
      <c r="D92" s="20"/>
      <c r="E92" s="20"/>
      <c r="F92" s="64"/>
      <c r="G92" s="20"/>
      <c r="H92" s="20"/>
      <c r="I92" s="20"/>
      <c r="J92" s="20"/>
      <c r="K92" s="20"/>
      <c r="L92" s="20"/>
      <c r="M92" s="20"/>
      <c r="N92" s="20"/>
      <c r="O92" s="11"/>
      <c r="P92" s="20"/>
    </row>
    <row r="93" spans="2:16">
      <c r="B93" s="64"/>
      <c r="C93" s="20"/>
      <c r="D93" s="20"/>
      <c r="E93" s="20"/>
      <c r="F93" s="64"/>
      <c r="G93" s="20"/>
      <c r="H93" s="20"/>
      <c r="I93" s="20"/>
      <c r="J93" s="20"/>
      <c r="K93" s="20"/>
      <c r="L93" s="20"/>
      <c r="M93" s="20"/>
      <c r="N93" s="20"/>
      <c r="O93" s="11"/>
      <c r="P93" s="20"/>
    </row>
    <row r="94" spans="2:16">
      <c r="B94" s="64"/>
      <c r="C94" s="20"/>
      <c r="D94" s="20"/>
      <c r="E94" s="20"/>
      <c r="F94" s="64"/>
      <c r="G94" s="20"/>
      <c r="H94" s="20"/>
      <c r="I94" s="20"/>
      <c r="J94" s="20"/>
      <c r="K94" s="20"/>
      <c r="L94" s="20"/>
      <c r="M94" s="20"/>
      <c r="N94" s="20"/>
      <c r="O94" s="11"/>
      <c r="P94" s="20"/>
    </row>
    <row r="95" spans="2:16">
      <c r="B95" s="64"/>
      <c r="C95" s="20"/>
      <c r="D95" s="20"/>
      <c r="E95" s="20"/>
      <c r="F95" s="64"/>
      <c r="G95" s="20"/>
      <c r="H95" s="20"/>
      <c r="I95" s="20"/>
      <c r="J95" s="20"/>
      <c r="K95" s="20"/>
      <c r="L95" s="20"/>
      <c r="M95" s="20"/>
      <c r="N95" s="20"/>
      <c r="O95" s="11"/>
      <c r="P95" s="20"/>
    </row>
    <row r="96" spans="2:16">
      <c r="B96" s="64"/>
      <c r="C96" s="20"/>
      <c r="D96" s="20"/>
      <c r="E96" s="20"/>
      <c r="F96" s="64"/>
      <c r="G96" s="20"/>
      <c r="H96" s="20"/>
      <c r="I96" s="20"/>
      <c r="J96" s="20"/>
      <c r="K96" s="20"/>
      <c r="L96" s="20"/>
      <c r="M96" s="20"/>
      <c r="N96" s="20"/>
      <c r="O96" s="11"/>
      <c r="P96" s="20"/>
    </row>
    <row r="97" spans="2:16">
      <c r="B97" s="64"/>
      <c r="C97" s="20"/>
      <c r="D97" s="20"/>
      <c r="E97" s="20"/>
      <c r="F97" s="64"/>
      <c r="G97" s="20"/>
      <c r="H97" s="20"/>
      <c r="I97" s="20"/>
      <c r="J97" s="20"/>
      <c r="K97" s="20"/>
      <c r="L97" s="20"/>
      <c r="M97" s="20"/>
      <c r="N97" s="20"/>
      <c r="O97" s="11"/>
      <c r="P97" s="20"/>
    </row>
    <row r="98" spans="2:16">
      <c r="B98" s="64"/>
      <c r="C98" s="20"/>
      <c r="D98" s="20"/>
      <c r="E98" s="20"/>
      <c r="F98" s="64"/>
      <c r="G98" s="20"/>
      <c r="H98" s="20"/>
      <c r="I98" s="20"/>
      <c r="J98" s="20"/>
      <c r="K98" s="20"/>
      <c r="L98" s="20"/>
      <c r="M98" s="20"/>
      <c r="N98" s="20"/>
      <c r="O98" s="11"/>
      <c r="P98" s="20"/>
    </row>
    <row r="99" spans="2:16">
      <c r="B99" s="64"/>
      <c r="C99" s="20"/>
      <c r="D99" s="20"/>
      <c r="E99" s="20"/>
      <c r="F99" s="64"/>
      <c r="G99" s="20"/>
      <c r="H99" s="20"/>
      <c r="I99" s="20"/>
      <c r="J99" s="20"/>
      <c r="K99" s="20"/>
      <c r="L99" s="20"/>
      <c r="M99" s="20"/>
      <c r="N99" s="20"/>
      <c r="O99" s="11"/>
      <c r="P99" s="20"/>
    </row>
    <row r="100" spans="2:16">
      <c r="B100" s="64"/>
      <c r="C100" s="20"/>
      <c r="D100" s="20"/>
      <c r="E100" s="20"/>
      <c r="F100" s="64"/>
      <c r="G100" s="20"/>
      <c r="H100" s="20"/>
      <c r="I100" s="20"/>
      <c r="J100" s="20"/>
      <c r="K100" s="20"/>
      <c r="L100" s="20"/>
      <c r="M100" s="20"/>
      <c r="N100" s="20"/>
      <c r="O100" s="11"/>
      <c r="P100" s="20"/>
    </row>
    <row r="101" spans="2:16">
      <c r="B101" s="64"/>
      <c r="C101" s="20"/>
      <c r="D101" s="20"/>
      <c r="E101" s="20"/>
      <c r="F101" s="64"/>
      <c r="G101" s="20"/>
      <c r="H101" s="20"/>
      <c r="I101" s="20"/>
      <c r="J101" s="20"/>
      <c r="K101" s="20"/>
      <c r="L101" s="20"/>
      <c r="M101" s="20"/>
      <c r="N101" s="20"/>
      <c r="O101" s="11"/>
      <c r="P101" s="20"/>
    </row>
    <row r="102" spans="2:16">
      <c r="B102" s="64"/>
      <c r="C102" s="20"/>
      <c r="D102" s="20"/>
      <c r="E102" s="20"/>
      <c r="F102" s="64"/>
      <c r="G102" s="20"/>
      <c r="H102" s="20"/>
      <c r="I102" s="20"/>
      <c r="J102" s="20"/>
      <c r="K102" s="20"/>
      <c r="L102" s="20"/>
      <c r="M102" s="20"/>
      <c r="N102" s="20"/>
      <c r="O102" s="11"/>
      <c r="P102" s="20"/>
    </row>
    <row r="103" spans="2:16">
      <c r="B103" s="64"/>
      <c r="C103" s="20"/>
      <c r="D103" s="20"/>
      <c r="E103" s="20"/>
      <c r="F103" s="64"/>
      <c r="G103" s="20"/>
      <c r="H103" s="20"/>
      <c r="I103" s="20"/>
      <c r="J103" s="20"/>
      <c r="K103" s="20"/>
      <c r="L103" s="20"/>
      <c r="M103" s="20"/>
      <c r="N103" s="20"/>
      <c r="O103" s="11"/>
      <c r="P103" s="20"/>
    </row>
    <row r="104" spans="2:16">
      <c r="B104" s="64"/>
      <c r="C104" s="20"/>
      <c r="D104" s="20"/>
      <c r="E104" s="20"/>
      <c r="F104" s="64"/>
      <c r="G104" s="20"/>
      <c r="H104" s="20"/>
      <c r="I104" s="20"/>
      <c r="J104" s="20"/>
      <c r="K104" s="20"/>
      <c r="L104" s="20"/>
      <c r="M104" s="20"/>
      <c r="N104" s="20"/>
      <c r="O104" s="11"/>
      <c r="P104" s="20"/>
    </row>
    <row r="105" spans="2:16">
      <c r="B105" s="64"/>
      <c r="C105" s="20"/>
      <c r="D105" s="20"/>
      <c r="E105" s="20"/>
      <c r="F105" s="64"/>
      <c r="G105" s="20"/>
      <c r="H105" s="20"/>
      <c r="I105" s="20"/>
      <c r="J105" s="20"/>
      <c r="K105" s="20"/>
      <c r="L105" s="20"/>
      <c r="M105" s="20"/>
      <c r="N105" s="20"/>
      <c r="O105" s="11"/>
      <c r="P105" s="20"/>
    </row>
    <row r="106" spans="2:16">
      <c r="B106" s="64"/>
      <c r="C106" s="20"/>
      <c r="D106" s="20"/>
      <c r="E106" s="20"/>
      <c r="F106" s="64"/>
      <c r="G106" s="20"/>
      <c r="H106" s="20"/>
      <c r="I106" s="20"/>
      <c r="J106" s="20"/>
      <c r="K106" s="20"/>
      <c r="L106" s="20"/>
      <c r="M106" s="20"/>
      <c r="N106" s="20"/>
      <c r="O106" s="11"/>
      <c r="P106" s="20"/>
    </row>
    <row r="107" spans="2:16">
      <c r="B107" s="64"/>
      <c r="C107" s="20"/>
      <c r="D107" s="20"/>
      <c r="E107" s="20"/>
      <c r="F107" s="64"/>
      <c r="G107" s="20"/>
      <c r="H107" s="20"/>
      <c r="I107" s="20"/>
      <c r="J107" s="20"/>
      <c r="K107" s="20"/>
      <c r="L107" s="20"/>
      <c r="M107" s="20"/>
      <c r="N107" s="20"/>
      <c r="O107" s="11"/>
      <c r="P107" s="20"/>
    </row>
    <row r="108" spans="2:16">
      <c r="B108" s="64"/>
      <c r="C108" s="20"/>
      <c r="D108" s="20"/>
      <c r="E108" s="20"/>
      <c r="F108" s="64"/>
      <c r="G108" s="20"/>
      <c r="H108" s="20"/>
      <c r="I108" s="20"/>
      <c r="J108" s="20"/>
      <c r="K108" s="20"/>
      <c r="L108" s="20"/>
      <c r="M108" s="20"/>
      <c r="N108" s="20"/>
      <c r="O108" s="11"/>
      <c r="P108" s="20"/>
    </row>
    <row r="109" spans="2:16">
      <c r="B109" s="64"/>
      <c r="C109" s="20"/>
      <c r="D109" s="20"/>
      <c r="E109" s="20"/>
      <c r="F109" s="64"/>
      <c r="G109" s="20"/>
      <c r="H109" s="20"/>
      <c r="I109" s="20"/>
      <c r="J109" s="20"/>
      <c r="K109" s="20"/>
      <c r="L109" s="20"/>
      <c r="M109" s="20"/>
      <c r="N109" s="20"/>
      <c r="O109" s="11"/>
      <c r="P109" s="20"/>
    </row>
    <row r="110" spans="2:16">
      <c r="B110" s="64"/>
      <c r="C110" s="20"/>
      <c r="D110" s="20"/>
      <c r="E110" s="20"/>
      <c r="F110" s="64"/>
      <c r="G110" s="20"/>
      <c r="H110" s="20"/>
      <c r="I110" s="20"/>
      <c r="J110" s="20"/>
      <c r="K110" s="20"/>
      <c r="L110" s="20"/>
      <c r="M110" s="20"/>
      <c r="N110" s="20"/>
      <c r="O110" s="11"/>
      <c r="P110" s="20"/>
    </row>
    <row r="111" spans="2:16">
      <c r="B111" s="64"/>
      <c r="C111" s="20"/>
      <c r="D111" s="20"/>
      <c r="E111" s="20"/>
      <c r="F111" s="64"/>
      <c r="G111" s="20"/>
      <c r="H111" s="20"/>
      <c r="I111" s="20"/>
      <c r="J111" s="20"/>
      <c r="K111" s="20"/>
      <c r="L111" s="20"/>
      <c r="M111" s="20"/>
      <c r="N111" s="20"/>
      <c r="O111" s="11"/>
      <c r="P111" s="20"/>
    </row>
    <row r="112" spans="2:16">
      <c r="B112" s="64"/>
      <c r="C112" s="20"/>
      <c r="D112" s="20"/>
      <c r="E112" s="20"/>
      <c r="F112" s="64"/>
      <c r="G112" s="20"/>
      <c r="H112" s="20"/>
      <c r="I112" s="20"/>
      <c r="J112" s="20"/>
      <c r="K112" s="20"/>
      <c r="L112" s="20"/>
      <c r="M112" s="20"/>
      <c r="N112" s="20"/>
      <c r="O112" s="11"/>
      <c r="P112" s="20"/>
    </row>
    <row r="113" spans="1:16">
      <c r="B113" s="64"/>
      <c r="C113" s="20"/>
      <c r="D113" s="20"/>
      <c r="E113" s="20"/>
      <c r="F113" s="64"/>
      <c r="G113" s="20"/>
      <c r="H113" s="20"/>
      <c r="I113" s="20"/>
      <c r="J113" s="20"/>
      <c r="K113" s="20"/>
      <c r="L113" s="20"/>
      <c r="M113" s="20"/>
      <c r="N113" s="20"/>
      <c r="O113" s="11"/>
      <c r="P113" s="20"/>
    </row>
    <row r="114" spans="1:16">
      <c r="B114" s="64"/>
      <c r="C114" s="20"/>
      <c r="D114" s="20"/>
      <c r="E114" s="20"/>
      <c r="F114" s="64"/>
      <c r="G114" s="20"/>
      <c r="H114" s="20"/>
      <c r="I114" s="20"/>
      <c r="J114" s="20"/>
      <c r="K114" s="20"/>
      <c r="L114" s="20"/>
      <c r="M114" s="20"/>
      <c r="N114" s="20"/>
      <c r="O114" s="11"/>
      <c r="P114" s="20"/>
    </row>
    <row r="115" spans="1:16">
      <c r="B115" s="64"/>
      <c r="C115" s="20"/>
      <c r="D115" s="20"/>
      <c r="E115" s="20"/>
      <c r="F115" s="64"/>
      <c r="G115" s="20"/>
      <c r="H115" s="20"/>
      <c r="I115" s="20"/>
      <c r="J115" s="20"/>
      <c r="K115" s="20"/>
      <c r="L115" s="20"/>
      <c r="M115" s="20"/>
      <c r="N115" s="20"/>
      <c r="O115" s="11"/>
      <c r="P115" s="20"/>
    </row>
    <row r="116" spans="1:16">
      <c r="B116" s="64"/>
      <c r="C116" s="20"/>
      <c r="D116" s="20"/>
      <c r="E116" s="20"/>
      <c r="F116" s="64"/>
      <c r="G116" s="20"/>
      <c r="H116" s="20"/>
      <c r="I116" s="20"/>
      <c r="J116" s="20"/>
      <c r="K116" s="20"/>
      <c r="L116" s="20"/>
      <c r="M116" s="20"/>
      <c r="N116" s="20"/>
      <c r="O116" s="11"/>
      <c r="P116" s="20"/>
    </row>
    <row r="117" spans="1:16">
      <c r="B117" s="64"/>
      <c r="C117" s="20"/>
      <c r="D117" s="20"/>
      <c r="E117" s="20"/>
      <c r="F117" s="64"/>
      <c r="G117" s="20"/>
      <c r="H117" s="20"/>
      <c r="I117" s="20"/>
      <c r="J117" s="20"/>
      <c r="K117" s="20"/>
      <c r="L117" s="20"/>
      <c r="M117" s="20"/>
      <c r="N117" s="20"/>
      <c r="O117" s="11"/>
      <c r="P117" s="20"/>
    </row>
    <row r="118" spans="1:16">
      <c r="B118" s="64"/>
      <c r="C118" s="20"/>
      <c r="D118" s="20"/>
      <c r="E118" s="20"/>
      <c r="F118" s="64"/>
      <c r="G118" s="20"/>
      <c r="H118" s="20"/>
      <c r="I118" s="20"/>
      <c r="J118" s="20"/>
      <c r="K118" s="20"/>
      <c r="L118" s="20"/>
      <c r="M118" s="20"/>
      <c r="N118" s="20"/>
      <c r="O118" s="11"/>
      <c r="P118" s="20"/>
    </row>
    <row r="119" spans="1:16">
      <c r="B119" s="64"/>
      <c r="C119" s="20"/>
      <c r="D119" s="20"/>
      <c r="E119" s="20"/>
      <c r="F119" s="64"/>
      <c r="G119" s="20"/>
      <c r="H119" s="20"/>
      <c r="I119" s="20"/>
      <c r="J119" s="20"/>
      <c r="K119" s="20"/>
      <c r="L119" s="20"/>
      <c r="M119" s="20"/>
      <c r="N119" s="20"/>
      <c r="O119" s="11"/>
      <c r="P119" s="20"/>
    </row>
    <row r="120" spans="1:16">
      <c r="B120" s="64"/>
      <c r="C120" s="20"/>
      <c r="D120" s="20"/>
      <c r="E120" s="20"/>
      <c r="F120" s="64"/>
      <c r="G120" s="20"/>
      <c r="H120" s="20"/>
      <c r="I120" s="20"/>
      <c r="J120" s="20"/>
      <c r="K120" s="20"/>
      <c r="L120" s="20"/>
      <c r="M120" s="20"/>
      <c r="N120" s="20"/>
      <c r="O120" s="11"/>
      <c r="P120" s="20"/>
    </row>
    <row r="121" spans="1:16">
      <c r="B121" s="64"/>
      <c r="C121" s="20"/>
      <c r="D121" s="20"/>
      <c r="E121" s="20"/>
      <c r="F121" s="64"/>
      <c r="G121" s="20"/>
      <c r="H121" s="20"/>
      <c r="I121" s="20"/>
      <c r="J121" s="20"/>
      <c r="K121" s="20"/>
      <c r="L121" s="20"/>
      <c r="M121" s="20"/>
      <c r="N121" s="20"/>
      <c r="O121" s="11"/>
      <c r="P121" s="20"/>
    </row>
    <row r="122" spans="1:16">
      <c r="B122" s="64"/>
      <c r="C122" s="20"/>
      <c r="D122" s="20"/>
      <c r="E122" s="20"/>
      <c r="F122" s="64"/>
      <c r="G122" s="20"/>
      <c r="H122" s="20"/>
      <c r="I122" s="20"/>
      <c r="J122" s="20"/>
      <c r="K122" s="20"/>
      <c r="L122" s="20"/>
      <c r="M122" s="20"/>
      <c r="N122" s="20"/>
      <c r="O122" s="11"/>
      <c r="P122" s="20"/>
    </row>
    <row r="123" spans="1:16">
      <c r="B123" s="64"/>
      <c r="C123" s="20"/>
      <c r="D123" s="20"/>
      <c r="E123" s="20"/>
      <c r="F123" s="64"/>
      <c r="G123" s="20"/>
      <c r="H123" s="20"/>
      <c r="I123" s="20"/>
      <c r="J123" s="20"/>
      <c r="K123" s="20"/>
      <c r="L123" s="20"/>
      <c r="M123" s="20"/>
      <c r="N123" s="20"/>
      <c r="O123" s="11"/>
      <c r="P123" s="20"/>
    </row>
    <row r="124" spans="1:16">
      <c r="A124" s="20"/>
      <c r="B124" s="64"/>
      <c r="C124" s="20"/>
      <c r="D124" s="20"/>
      <c r="E124" s="20"/>
      <c r="F124" s="64"/>
      <c r="G124" s="20"/>
      <c r="H124" s="20"/>
      <c r="I124" s="20"/>
      <c r="J124" s="20"/>
      <c r="K124" s="20"/>
      <c r="L124" s="20"/>
      <c r="M124" s="20"/>
      <c r="N124" s="20"/>
      <c r="O124" s="11"/>
      <c r="P124" s="20"/>
    </row>
    <row r="125" spans="1:16">
      <c r="A125" s="20"/>
      <c r="B125" s="64"/>
      <c r="C125" s="20"/>
      <c r="D125" s="20"/>
      <c r="E125" s="20"/>
      <c r="F125" s="64"/>
      <c r="G125" s="20"/>
      <c r="H125" s="20"/>
      <c r="I125" s="20"/>
      <c r="J125" s="20"/>
      <c r="K125" s="20"/>
      <c r="L125" s="20"/>
      <c r="M125" s="20"/>
      <c r="N125" s="20"/>
      <c r="O125" s="11"/>
      <c r="P125" s="20"/>
    </row>
    <row r="126" spans="1:16">
      <c r="A126" s="20"/>
      <c r="B126" s="64"/>
      <c r="C126" s="20"/>
      <c r="D126" s="20"/>
      <c r="E126" s="20"/>
      <c r="F126" s="64"/>
      <c r="G126" s="20"/>
      <c r="H126" s="20"/>
      <c r="I126" s="20"/>
      <c r="J126" s="20"/>
      <c r="K126" s="20"/>
      <c r="L126" s="20"/>
      <c r="M126" s="20"/>
      <c r="N126" s="20"/>
      <c r="O126" s="11"/>
      <c r="P126" s="20"/>
    </row>
    <row r="127" spans="1:16">
      <c r="A127" s="20"/>
      <c r="B127" s="64"/>
      <c r="C127" s="20"/>
      <c r="D127" s="20"/>
      <c r="E127" s="20"/>
      <c r="F127" s="64"/>
      <c r="G127" s="20"/>
      <c r="H127" s="20"/>
      <c r="I127" s="20"/>
      <c r="J127" s="20"/>
      <c r="K127" s="20"/>
      <c r="L127" s="20"/>
      <c r="M127" s="20"/>
      <c r="N127" s="20"/>
      <c r="O127" s="11"/>
      <c r="P127" s="20"/>
    </row>
    <row r="128" spans="1:16">
      <c r="A128" s="20"/>
      <c r="B128" s="64"/>
      <c r="C128" s="20"/>
      <c r="D128" s="20"/>
      <c r="E128" s="20"/>
      <c r="F128" s="64"/>
      <c r="G128" s="20"/>
      <c r="H128" s="20"/>
      <c r="I128" s="20"/>
      <c r="J128" s="20"/>
      <c r="K128" s="20"/>
      <c r="L128" s="20"/>
      <c r="M128" s="20"/>
      <c r="N128" s="20"/>
      <c r="O128" s="11"/>
      <c r="P128" s="20"/>
    </row>
    <row r="129" spans="1:16">
      <c r="A129" s="20"/>
      <c r="B129" s="64"/>
      <c r="C129" s="20"/>
      <c r="D129" s="20"/>
      <c r="E129" s="20"/>
      <c r="F129" s="64"/>
      <c r="G129" s="20"/>
      <c r="H129" s="20"/>
      <c r="I129" s="20"/>
      <c r="J129" s="20"/>
      <c r="K129" s="20"/>
      <c r="L129" s="20"/>
      <c r="M129" s="20"/>
      <c r="N129" s="20"/>
      <c r="O129" s="11"/>
      <c r="P129" s="20"/>
    </row>
    <row r="130" spans="1:16">
      <c r="A130" s="20"/>
      <c r="B130" s="64"/>
      <c r="C130" s="20"/>
      <c r="D130" s="20"/>
      <c r="E130" s="20"/>
      <c r="F130" s="64"/>
      <c r="G130" s="20"/>
      <c r="H130" s="20"/>
      <c r="I130" s="20"/>
      <c r="J130" s="20"/>
      <c r="K130" s="20"/>
      <c r="L130" s="20"/>
      <c r="M130" s="20"/>
      <c r="N130" s="20"/>
      <c r="O130" s="11"/>
      <c r="P130" s="20"/>
    </row>
    <row r="131" spans="1:16">
      <c r="A131" s="20"/>
      <c r="B131" s="64"/>
      <c r="C131" s="20"/>
      <c r="D131" s="20"/>
      <c r="E131" s="20"/>
      <c r="F131" s="64"/>
      <c r="G131" s="20"/>
      <c r="H131" s="20"/>
      <c r="I131" s="20"/>
      <c r="J131" s="20"/>
      <c r="K131" s="20"/>
      <c r="L131" s="20"/>
      <c r="M131" s="20"/>
      <c r="N131" s="20"/>
      <c r="O131" s="11"/>
      <c r="P131" s="20"/>
    </row>
    <row r="132" spans="1:16">
      <c r="A132" s="20"/>
      <c r="B132" s="64"/>
      <c r="C132" s="20"/>
      <c r="D132" s="20"/>
      <c r="E132" s="20"/>
      <c r="F132" s="64"/>
      <c r="G132" s="20"/>
      <c r="H132" s="20"/>
      <c r="I132" s="20"/>
      <c r="J132" s="20"/>
      <c r="K132" s="20"/>
      <c r="L132" s="20"/>
      <c r="M132" s="20"/>
      <c r="N132" s="20"/>
      <c r="O132" s="11"/>
      <c r="P132" s="20"/>
    </row>
    <row r="133" spans="1:16">
      <c r="A133" s="20"/>
      <c r="B133" s="64"/>
      <c r="C133" s="20"/>
      <c r="D133" s="20"/>
      <c r="E133" s="20"/>
      <c r="F133" s="64"/>
      <c r="G133" s="20"/>
      <c r="H133" s="20"/>
      <c r="I133" s="20"/>
      <c r="J133" s="20"/>
      <c r="K133" s="20"/>
      <c r="L133" s="20"/>
      <c r="M133" s="20"/>
      <c r="N133" s="20"/>
      <c r="O133" s="11"/>
      <c r="P133" s="20"/>
    </row>
    <row r="134" spans="1:16">
      <c r="A134" s="20"/>
      <c r="B134" s="64"/>
      <c r="C134" s="20"/>
      <c r="D134" s="20"/>
      <c r="E134" s="20"/>
      <c r="F134" s="64"/>
      <c r="G134" s="20"/>
      <c r="H134" s="20"/>
      <c r="I134" s="20"/>
      <c r="J134" s="20"/>
      <c r="K134" s="20"/>
      <c r="L134" s="20"/>
      <c r="M134" s="20"/>
      <c r="N134" s="20"/>
      <c r="O134" s="11"/>
      <c r="P134" s="20"/>
    </row>
    <row r="135" spans="1:16">
      <c r="A135" s="20"/>
      <c r="B135" s="64"/>
      <c r="C135" s="20"/>
      <c r="D135" s="20"/>
      <c r="E135" s="20"/>
      <c r="F135" s="64"/>
      <c r="G135" s="20"/>
      <c r="H135" s="20"/>
      <c r="I135" s="20"/>
      <c r="J135" s="20"/>
      <c r="K135" s="20"/>
      <c r="L135" s="20"/>
      <c r="M135" s="20"/>
      <c r="N135" s="20"/>
      <c r="O135" s="11"/>
      <c r="P135" s="20"/>
    </row>
    <row r="136" spans="1:16">
      <c r="A136" s="20"/>
      <c r="B136" s="64"/>
      <c r="C136" s="20"/>
      <c r="D136" s="20"/>
      <c r="E136" s="20"/>
      <c r="F136" s="64"/>
      <c r="G136" s="20"/>
      <c r="H136" s="20"/>
      <c r="I136" s="20"/>
      <c r="J136" s="20"/>
      <c r="K136" s="20"/>
      <c r="L136" s="20"/>
      <c r="M136" s="20"/>
      <c r="N136" s="20"/>
      <c r="O136" s="11"/>
      <c r="P136" s="20"/>
    </row>
    <row r="137" spans="1:16">
      <c r="A137" s="20"/>
      <c r="B137" s="64"/>
      <c r="C137" s="20"/>
      <c r="D137" s="20"/>
      <c r="E137" s="20"/>
      <c r="F137" s="64"/>
      <c r="G137" s="20"/>
      <c r="H137" s="20"/>
      <c r="I137" s="20"/>
      <c r="J137" s="20"/>
      <c r="K137" s="20"/>
      <c r="L137" s="20"/>
      <c r="M137" s="20"/>
      <c r="N137" s="20"/>
      <c r="O137" s="11"/>
      <c r="P137" s="20"/>
    </row>
    <row r="138" spans="1:16">
      <c r="A138" s="20"/>
      <c r="B138" s="64"/>
      <c r="C138" s="20"/>
      <c r="D138" s="20"/>
      <c r="E138" s="20"/>
      <c r="F138" s="64"/>
      <c r="G138" s="20"/>
      <c r="H138" s="20"/>
      <c r="I138" s="20"/>
      <c r="J138" s="20"/>
      <c r="K138" s="20"/>
      <c r="L138" s="20"/>
      <c r="M138" s="20"/>
      <c r="N138" s="20"/>
      <c r="O138" s="11"/>
      <c r="P138" s="20"/>
    </row>
    <row r="139" spans="1:16">
      <c r="A139" s="20"/>
      <c r="B139" s="64"/>
      <c r="C139" s="20"/>
      <c r="D139" s="20"/>
      <c r="E139" s="20"/>
      <c r="F139" s="64"/>
      <c r="G139" s="20"/>
      <c r="H139" s="20"/>
      <c r="I139" s="20"/>
      <c r="J139" s="20"/>
      <c r="K139" s="20"/>
      <c r="L139" s="20"/>
      <c r="M139" s="20"/>
      <c r="N139" s="20"/>
      <c r="O139" s="11"/>
      <c r="P139" s="20"/>
    </row>
    <row r="140" spans="1:16">
      <c r="A140" s="20"/>
      <c r="B140" s="64"/>
      <c r="C140" s="20"/>
      <c r="D140" s="20"/>
      <c r="E140" s="20"/>
      <c r="F140" s="64"/>
      <c r="G140" s="20"/>
      <c r="H140" s="20"/>
      <c r="I140" s="20"/>
      <c r="J140" s="20"/>
      <c r="K140" s="20"/>
      <c r="L140" s="20"/>
      <c r="M140" s="20"/>
      <c r="N140" s="20"/>
      <c r="O140" s="11"/>
      <c r="P140" s="20"/>
    </row>
    <row r="141" spans="1:16">
      <c r="A141" s="20"/>
      <c r="B141" s="64"/>
      <c r="C141" s="20"/>
      <c r="D141" s="20"/>
      <c r="E141" s="20"/>
      <c r="F141" s="64"/>
      <c r="G141" s="20"/>
      <c r="H141" s="20"/>
      <c r="I141" s="20"/>
      <c r="J141" s="20"/>
      <c r="K141" s="20"/>
      <c r="L141" s="20"/>
      <c r="M141" s="20"/>
      <c r="N141" s="20"/>
      <c r="O141" s="11"/>
      <c r="P141" s="20"/>
    </row>
    <row r="142" spans="1:16">
      <c r="A142" s="20"/>
      <c r="B142" s="64"/>
      <c r="C142" s="20"/>
      <c r="D142" s="20"/>
      <c r="E142" s="20"/>
      <c r="F142" s="64"/>
      <c r="G142" s="20"/>
      <c r="H142" s="20"/>
      <c r="I142" s="20"/>
      <c r="J142" s="20"/>
      <c r="K142" s="20"/>
      <c r="L142" s="20"/>
      <c r="M142" s="20"/>
      <c r="N142" s="20"/>
      <c r="O142" s="11"/>
      <c r="P142" s="20"/>
    </row>
    <row r="143" spans="1:16">
      <c r="A143" s="20"/>
      <c r="B143" s="64"/>
      <c r="C143" s="20"/>
      <c r="D143" s="20"/>
      <c r="E143" s="20"/>
      <c r="F143" s="64"/>
      <c r="G143" s="20"/>
      <c r="H143" s="20"/>
      <c r="I143" s="20"/>
      <c r="J143" s="20"/>
      <c r="K143" s="20"/>
      <c r="L143" s="20"/>
      <c r="M143" s="20"/>
      <c r="N143" s="20"/>
      <c r="O143" s="11"/>
      <c r="P143" s="20"/>
    </row>
    <row r="144" spans="1:16">
      <c r="A144" s="20"/>
      <c r="B144" s="64"/>
      <c r="C144" s="20"/>
      <c r="D144" s="20"/>
      <c r="E144" s="20"/>
      <c r="F144" s="64"/>
      <c r="G144" s="20"/>
      <c r="H144" s="20"/>
      <c r="I144" s="20"/>
      <c r="J144" s="20"/>
      <c r="K144" s="20"/>
      <c r="L144" s="20"/>
      <c r="M144" s="20"/>
      <c r="N144" s="20"/>
      <c r="O144" s="11"/>
      <c r="P144" s="20"/>
    </row>
    <row r="145" spans="1:16">
      <c r="A145" s="20"/>
      <c r="B145" s="64"/>
      <c r="C145" s="20"/>
      <c r="D145" s="20"/>
      <c r="E145" s="20"/>
      <c r="F145" s="64"/>
      <c r="G145" s="20"/>
      <c r="H145" s="20"/>
      <c r="I145" s="20"/>
      <c r="J145" s="20"/>
      <c r="K145" s="20"/>
      <c r="L145" s="20"/>
      <c r="M145" s="20"/>
      <c r="N145" s="20"/>
      <c r="O145" s="11"/>
      <c r="P145" s="20"/>
    </row>
    <row r="146" spans="1:16">
      <c r="A146" s="20"/>
      <c r="B146" s="64"/>
      <c r="C146" s="20"/>
      <c r="D146" s="20"/>
      <c r="E146" s="20"/>
      <c r="F146" s="64"/>
      <c r="G146" s="20"/>
      <c r="H146" s="20"/>
      <c r="I146" s="20"/>
      <c r="J146" s="20"/>
      <c r="K146" s="20"/>
      <c r="L146" s="20"/>
      <c r="M146" s="20"/>
      <c r="N146" s="20"/>
      <c r="O146" s="11"/>
      <c r="P146" s="20"/>
    </row>
    <row r="147" spans="1:16">
      <c r="A147" s="20"/>
      <c r="B147" s="64"/>
      <c r="C147" s="20"/>
      <c r="D147" s="20"/>
      <c r="E147" s="20"/>
      <c r="F147" s="64"/>
      <c r="G147" s="20"/>
      <c r="H147" s="20"/>
      <c r="I147" s="20"/>
      <c r="J147" s="20"/>
      <c r="K147" s="20"/>
      <c r="L147" s="20"/>
      <c r="M147" s="20"/>
      <c r="N147" s="20"/>
      <c r="O147" s="11"/>
      <c r="P147" s="20"/>
    </row>
    <row r="148" spans="1:16">
      <c r="A148" s="20"/>
      <c r="B148" s="64"/>
      <c r="C148" s="20"/>
      <c r="D148" s="20"/>
      <c r="E148" s="20"/>
      <c r="F148" s="64"/>
      <c r="G148" s="20"/>
      <c r="H148" s="20"/>
      <c r="I148" s="20"/>
      <c r="J148" s="20"/>
      <c r="K148" s="20"/>
      <c r="L148" s="20"/>
      <c r="M148" s="20"/>
      <c r="N148" s="20"/>
      <c r="O148" s="11"/>
      <c r="P148" s="20"/>
    </row>
    <row r="149" spans="1:16">
      <c r="A149" s="20"/>
      <c r="B149" s="64"/>
      <c r="C149" s="20"/>
      <c r="D149" s="20"/>
      <c r="E149" s="20"/>
      <c r="F149" s="64"/>
      <c r="G149" s="20"/>
      <c r="H149" s="20"/>
      <c r="I149" s="20"/>
      <c r="J149" s="20"/>
      <c r="K149" s="20"/>
      <c r="L149" s="20"/>
      <c r="M149" s="20"/>
      <c r="N149" s="20"/>
      <c r="O149" s="11"/>
      <c r="P149" s="20"/>
    </row>
    <row r="150" spans="1:16">
      <c r="A150" s="20"/>
      <c r="B150" s="64"/>
      <c r="C150" s="20"/>
      <c r="D150" s="20"/>
      <c r="E150" s="20"/>
      <c r="F150" s="64"/>
      <c r="G150" s="20"/>
      <c r="H150" s="20"/>
      <c r="I150" s="20"/>
      <c r="J150" s="20"/>
      <c r="K150" s="20"/>
      <c r="L150" s="20"/>
      <c r="M150" s="20"/>
      <c r="N150" s="20"/>
      <c r="O150" s="11"/>
      <c r="P150" s="20"/>
    </row>
    <row r="151" spans="1:16">
      <c r="A151" s="20"/>
      <c r="B151" s="64"/>
      <c r="C151" s="20"/>
      <c r="D151" s="20"/>
      <c r="E151" s="20"/>
      <c r="F151" s="64"/>
      <c r="G151" s="20"/>
      <c r="H151" s="20"/>
      <c r="I151" s="20"/>
      <c r="J151" s="20"/>
      <c r="K151" s="20"/>
      <c r="L151" s="20"/>
      <c r="M151" s="20"/>
      <c r="N151" s="20"/>
      <c r="O151" s="11"/>
      <c r="P151" s="20"/>
    </row>
    <row r="152" spans="1:16">
      <c r="A152" s="20"/>
      <c r="B152" s="64"/>
      <c r="C152" s="20"/>
      <c r="D152" s="20"/>
      <c r="E152" s="20"/>
      <c r="F152" s="64"/>
      <c r="G152" s="20"/>
      <c r="H152" s="20"/>
      <c r="I152" s="20"/>
      <c r="J152" s="20"/>
      <c r="K152" s="20"/>
      <c r="L152" s="20"/>
      <c r="M152" s="20"/>
      <c r="N152" s="20"/>
      <c r="O152" s="11"/>
      <c r="P152" s="20"/>
    </row>
    <row r="153" spans="1:16">
      <c r="A153" s="20"/>
      <c r="B153" s="64"/>
      <c r="C153" s="20"/>
      <c r="D153" s="20"/>
      <c r="E153" s="20"/>
      <c r="F153" s="64"/>
      <c r="G153" s="20"/>
      <c r="H153" s="20"/>
      <c r="I153" s="20"/>
      <c r="J153" s="20"/>
      <c r="K153" s="20"/>
      <c r="L153" s="20"/>
      <c r="M153" s="20"/>
      <c r="N153" s="20"/>
      <c r="O153" s="11"/>
      <c r="P153" s="20"/>
    </row>
    <row r="154" spans="1:16">
      <c r="A154" s="20"/>
      <c r="B154" s="64"/>
      <c r="C154" s="20"/>
      <c r="D154" s="20"/>
      <c r="E154" s="20"/>
      <c r="F154" s="64"/>
      <c r="G154" s="20"/>
      <c r="H154" s="20"/>
      <c r="I154" s="20"/>
      <c r="J154" s="20"/>
      <c r="K154" s="20"/>
      <c r="L154" s="20"/>
      <c r="M154" s="20"/>
      <c r="N154" s="20"/>
      <c r="O154" s="11"/>
      <c r="P154" s="20"/>
    </row>
    <row r="155" spans="1:16">
      <c r="A155" s="20"/>
      <c r="B155" s="64"/>
      <c r="C155" s="20"/>
      <c r="D155" s="20"/>
      <c r="E155" s="20"/>
      <c r="F155" s="64"/>
      <c r="G155" s="20"/>
      <c r="H155" s="20"/>
      <c r="I155" s="20"/>
      <c r="J155" s="20"/>
      <c r="K155" s="20"/>
      <c r="L155" s="20"/>
      <c r="M155" s="20"/>
      <c r="N155" s="20"/>
      <c r="O155" s="11"/>
      <c r="P155" s="20"/>
    </row>
    <row r="156" spans="1:16">
      <c r="A156" s="20"/>
      <c r="B156" s="64"/>
      <c r="C156" s="20"/>
      <c r="D156" s="20"/>
      <c r="E156" s="20"/>
      <c r="F156" s="64"/>
      <c r="G156" s="20"/>
      <c r="H156" s="20"/>
      <c r="I156" s="20"/>
      <c r="J156" s="20"/>
      <c r="K156" s="20"/>
      <c r="L156" s="20"/>
      <c r="M156" s="20"/>
      <c r="N156" s="20"/>
      <c r="O156" s="11"/>
      <c r="P156" s="20"/>
    </row>
    <row r="157" spans="1:16">
      <c r="A157" s="20"/>
      <c r="B157" s="64"/>
      <c r="C157" s="20"/>
      <c r="D157" s="20"/>
      <c r="E157" s="20"/>
      <c r="F157" s="64"/>
      <c r="G157" s="20"/>
      <c r="H157" s="20"/>
      <c r="I157" s="20"/>
      <c r="J157" s="20"/>
      <c r="K157" s="20"/>
      <c r="L157" s="20"/>
      <c r="M157" s="20"/>
      <c r="N157" s="20"/>
      <c r="O157" s="11"/>
      <c r="P157" s="20"/>
    </row>
    <row r="158" spans="1:16">
      <c r="A158" s="20"/>
      <c r="B158" s="64"/>
      <c r="C158" s="20"/>
      <c r="D158" s="20"/>
      <c r="E158" s="20"/>
      <c r="F158" s="64"/>
      <c r="G158" s="20"/>
      <c r="H158" s="20"/>
      <c r="I158" s="20"/>
      <c r="J158" s="20"/>
      <c r="K158" s="20"/>
      <c r="L158" s="20"/>
      <c r="M158" s="20"/>
      <c r="N158" s="20"/>
      <c r="O158" s="11"/>
      <c r="P158" s="20"/>
    </row>
    <row r="159" spans="1:16">
      <c r="A159" s="20"/>
      <c r="B159" s="64"/>
      <c r="C159" s="20"/>
      <c r="D159" s="20"/>
      <c r="E159" s="20"/>
      <c r="F159" s="64"/>
      <c r="G159" s="20"/>
      <c r="H159" s="20"/>
      <c r="I159" s="20"/>
      <c r="J159" s="20"/>
      <c r="K159" s="20"/>
      <c r="L159" s="20"/>
      <c r="M159" s="20"/>
      <c r="N159" s="20"/>
      <c r="O159" s="11"/>
      <c r="P159" s="20"/>
    </row>
    <row r="160" spans="1:16">
      <c r="A160" s="20"/>
      <c r="B160" s="64"/>
      <c r="C160" s="20"/>
      <c r="D160" s="20"/>
      <c r="E160" s="20"/>
      <c r="F160" s="64"/>
      <c r="G160" s="20"/>
      <c r="H160" s="20"/>
      <c r="I160" s="20"/>
      <c r="J160" s="20"/>
      <c r="K160" s="20"/>
      <c r="L160" s="20"/>
      <c r="M160" s="20"/>
      <c r="N160" s="20"/>
      <c r="O160" s="11"/>
      <c r="P160" s="20"/>
    </row>
    <row r="161" spans="1:16">
      <c r="A161" s="20"/>
      <c r="B161" s="64"/>
      <c r="C161" s="20"/>
      <c r="D161" s="20"/>
      <c r="E161" s="20"/>
      <c r="F161" s="64"/>
      <c r="G161" s="20"/>
      <c r="H161" s="20"/>
      <c r="I161" s="20"/>
      <c r="J161" s="20"/>
      <c r="K161" s="20"/>
      <c r="L161" s="20"/>
      <c r="M161" s="20"/>
      <c r="N161" s="20"/>
      <c r="O161" s="11"/>
      <c r="P161" s="20"/>
    </row>
    <row r="162" spans="1:16">
      <c r="A162" s="20"/>
      <c r="B162" s="64"/>
      <c r="C162" s="20"/>
      <c r="D162" s="20"/>
      <c r="E162" s="20"/>
      <c r="F162" s="64"/>
      <c r="G162" s="20"/>
      <c r="H162" s="20"/>
      <c r="I162" s="20"/>
      <c r="J162" s="20"/>
      <c r="K162" s="20"/>
      <c r="L162" s="20"/>
      <c r="M162" s="20"/>
      <c r="N162" s="20"/>
      <c r="O162" s="11"/>
      <c r="P162" s="20"/>
    </row>
    <row r="163" spans="1:16">
      <c r="A163" s="20"/>
      <c r="B163" s="64"/>
      <c r="C163" s="20"/>
      <c r="D163" s="20"/>
      <c r="E163" s="20"/>
      <c r="F163" s="64"/>
      <c r="G163" s="20"/>
      <c r="H163" s="20"/>
      <c r="I163" s="20"/>
      <c r="J163" s="20"/>
      <c r="K163" s="20"/>
      <c r="L163" s="20"/>
      <c r="M163" s="20"/>
      <c r="N163" s="20"/>
      <c r="O163" s="11"/>
      <c r="P163" s="20"/>
    </row>
    <row r="164" spans="1:16">
      <c r="A164" s="20"/>
      <c r="B164" s="64"/>
      <c r="C164" s="20"/>
      <c r="D164" s="20"/>
      <c r="E164" s="20"/>
      <c r="F164" s="64"/>
      <c r="G164" s="20"/>
      <c r="H164" s="20"/>
      <c r="I164" s="20"/>
      <c r="J164" s="20"/>
      <c r="K164" s="20"/>
      <c r="L164" s="20"/>
      <c r="M164" s="20"/>
      <c r="N164" s="20"/>
      <c r="O164" s="11"/>
      <c r="P164" s="20"/>
    </row>
    <row r="165" spans="1:16">
      <c r="A165" s="20"/>
      <c r="B165" s="64"/>
      <c r="C165" s="20"/>
      <c r="D165" s="20"/>
      <c r="E165" s="20"/>
      <c r="F165" s="64"/>
      <c r="G165" s="20"/>
      <c r="H165" s="20"/>
      <c r="I165" s="20"/>
      <c r="J165" s="20"/>
      <c r="K165" s="20"/>
      <c r="L165" s="20"/>
      <c r="M165" s="20"/>
      <c r="N165" s="20"/>
      <c r="O165" s="11"/>
      <c r="P165" s="20"/>
    </row>
    <row r="166" spans="1:16">
      <c r="A166" s="20"/>
      <c r="B166" s="64"/>
      <c r="C166" s="20"/>
      <c r="D166" s="20"/>
      <c r="E166" s="20"/>
      <c r="F166" s="64"/>
      <c r="G166" s="20"/>
      <c r="H166" s="20"/>
      <c r="I166" s="20"/>
      <c r="J166" s="20"/>
      <c r="K166" s="20"/>
      <c r="L166" s="20"/>
      <c r="M166" s="20"/>
      <c r="N166" s="20"/>
      <c r="O166" s="11"/>
      <c r="P166" s="20"/>
    </row>
    <row r="167" spans="1:16">
      <c r="A167" s="20"/>
      <c r="B167" s="64"/>
      <c r="C167" s="20"/>
      <c r="D167" s="20"/>
      <c r="E167" s="20"/>
      <c r="F167" s="64"/>
      <c r="G167" s="20"/>
      <c r="H167" s="20"/>
      <c r="I167" s="20"/>
      <c r="J167" s="20"/>
      <c r="K167" s="20"/>
      <c r="L167" s="20"/>
      <c r="M167" s="20"/>
      <c r="N167" s="20"/>
      <c r="O167" s="11"/>
      <c r="P167" s="20"/>
    </row>
    <row r="168" spans="1:16">
      <c r="A168" s="20"/>
      <c r="B168" s="64"/>
      <c r="C168" s="20"/>
      <c r="D168" s="20"/>
      <c r="E168" s="20"/>
      <c r="F168" s="64"/>
      <c r="G168" s="20"/>
      <c r="H168" s="20"/>
      <c r="I168" s="20"/>
      <c r="J168" s="20"/>
      <c r="K168" s="20"/>
      <c r="L168" s="20"/>
      <c r="M168" s="20"/>
      <c r="N168" s="20"/>
      <c r="O168" s="11"/>
      <c r="P168" s="20"/>
    </row>
    <row r="169" spans="1:16">
      <c r="A169" s="20"/>
      <c r="B169" s="64"/>
      <c r="C169" s="20"/>
      <c r="D169" s="20"/>
      <c r="E169" s="20"/>
      <c r="F169" s="64"/>
      <c r="G169" s="20"/>
      <c r="H169" s="20"/>
      <c r="I169" s="20"/>
      <c r="J169" s="20"/>
      <c r="K169" s="20"/>
      <c r="L169" s="20"/>
      <c r="M169" s="20"/>
      <c r="N169" s="20"/>
      <c r="O169" s="11"/>
      <c r="P169" s="20"/>
    </row>
    <row r="170" spans="1:16">
      <c r="A170" s="20"/>
      <c r="B170" s="64"/>
      <c r="C170" s="20"/>
      <c r="D170" s="20"/>
      <c r="E170" s="20"/>
      <c r="F170" s="64"/>
      <c r="G170" s="20"/>
      <c r="H170" s="20"/>
      <c r="I170" s="20"/>
      <c r="J170" s="20"/>
      <c r="K170" s="20"/>
      <c r="L170" s="20"/>
      <c r="M170" s="20"/>
      <c r="N170" s="20"/>
      <c r="O170" s="11"/>
      <c r="P170" s="20"/>
    </row>
    <row r="171" spans="1:16">
      <c r="A171" s="20"/>
      <c r="B171" s="64"/>
      <c r="C171" s="20"/>
      <c r="D171" s="20"/>
      <c r="E171" s="20"/>
      <c r="F171" s="64"/>
      <c r="G171" s="20"/>
      <c r="H171" s="20"/>
      <c r="I171" s="20"/>
      <c r="J171" s="20"/>
      <c r="K171" s="20"/>
      <c r="L171" s="20"/>
      <c r="M171" s="20"/>
      <c r="N171" s="20"/>
      <c r="O171" s="11"/>
      <c r="P171" s="20"/>
    </row>
    <row r="172" spans="1:16">
      <c r="A172" s="20"/>
      <c r="B172" s="64"/>
      <c r="C172" s="20"/>
      <c r="D172" s="20"/>
      <c r="E172" s="20"/>
      <c r="F172" s="64"/>
      <c r="G172" s="20"/>
      <c r="H172" s="20"/>
      <c r="I172" s="20"/>
      <c r="J172" s="20"/>
      <c r="K172" s="20"/>
      <c r="L172" s="20"/>
      <c r="M172" s="20"/>
      <c r="N172" s="20"/>
      <c r="O172" s="11"/>
      <c r="P172" s="20"/>
    </row>
    <row r="173" spans="1:16">
      <c r="A173" s="20"/>
      <c r="B173" s="64"/>
      <c r="C173" s="20"/>
      <c r="D173" s="20"/>
      <c r="E173" s="20"/>
      <c r="F173" s="64"/>
      <c r="G173" s="20"/>
      <c r="H173" s="20"/>
      <c r="I173" s="20"/>
      <c r="J173" s="20"/>
      <c r="K173" s="20"/>
      <c r="L173" s="20"/>
      <c r="M173" s="20"/>
      <c r="N173" s="20"/>
      <c r="O173" s="11"/>
      <c r="P173" s="20"/>
    </row>
    <row r="174" spans="1:16">
      <c r="A174" s="20"/>
      <c r="B174" s="64"/>
      <c r="C174" s="20"/>
      <c r="D174" s="20"/>
      <c r="E174" s="20"/>
      <c r="F174" s="64"/>
      <c r="G174" s="20"/>
      <c r="H174" s="20"/>
      <c r="I174" s="20"/>
      <c r="J174" s="20"/>
      <c r="K174" s="20"/>
      <c r="L174" s="20"/>
      <c r="M174" s="20"/>
      <c r="N174" s="20"/>
      <c r="O174" s="11"/>
      <c r="P174" s="20"/>
    </row>
    <row r="175" spans="1:16">
      <c r="A175" s="20"/>
      <c r="B175" s="64"/>
      <c r="C175" s="20"/>
      <c r="D175" s="20"/>
      <c r="E175" s="20"/>
      <c r="F175" s="64"/>
      <c r="G175" s="20"/>
      <c r="H175" s="20"/>
      <c r="I175" s="20"/>
      <c r="J175" s="20"/>
      <c r="K175" s="20"/>
      <c r="L175" s="20"/>
      <c r="M175" s="20"/>
      <c r="N175" s="20"/>
      <c r="O175" s="11"/>
      <c r="P175" s="20"/>
    </row>
    <row r="176" spans="1:16">
      <c r="A176" s="20"/>
      <c r="B176" s="64"/>
      <c r="C176" s="20"/>
      <c r="D176" s="20"/>
      <c r="E176" s="20"/>
      <c r="F176" s="64"/>
      <c r="G176" s="20"/>
      <c r="H176" s="20"/>
      <c r="I176" s="20"/>
      <c r="J176" s="20"/>
      <c r="K176" s="20"/>
      <c r="L176" s="20"/>
      <c r="M176" s="20"/>
      <c r="N176" s="20"/>
      <c r="O176" s="11"/>
      <c r="P176" s="20"/>
    </row>
    <row r="177" spans="1:16">
      <c r="A177" s="20"/>
      <c r="B177" s="64"/>
      <c r="C177" s="20"/>
      <c r="D177" s="20"/>
      <c r="E177" s="20"/>
      <c r="F177" s="64"/>
      <c r="G177" s="20"/>
      <c r="H177" s="20"/>
      <c r="I177" s="20"/>
      <c r="J177" s="20"/>
      <c r="K177" s="20"/>
      <c r="L177" s="20"/>
      <c r="M177" s="20"/>
      <c r="N177" s="20"/>
      <c r="O177" s="11"/>
      <c r="P177" s="20"/>
    </row>
    <row r="178" spans="1:16">
      <c r="A178" s="20"/>
      <c r="B178" s="64"/>
      <c r="C178" s="20"/>
      <c r="D178" s="20"/>
      <c r="E178" s="20"/>
      <c r="F178" s="64"/>
      <c r="G178" s="20"/>
      <c r="H178" s="20"/>
      <c r="I178" s="20"/>
      <c r="J178" s="20"/>
      <c r="K178" s="20"/>
      <c r="L178" s="20"/>
      <c r="M178" s="20"/>
      <c r="N178" s="20"/>
      <c r="O178" s="11"/>
      <c r="P178" s="20"/>
    </row>
    <row r="179" spans="1:16">
      <c r="A179" s="20"/>
      <c r="B179" s="64"/>
      <c r="C179" s="20"/>
      <c r="D179" s="20"/>
      <c r="E179" s="20"/>
      <c r="F179" s="64"/>
      <c r="G179" s="20"/>
      <c r="H179" s="20"/>
      <c r="I179" s="20"/>
      <c r="J179" s="20"/>
      <c r="K179" s="20"/>
      <c r="L179" s="20"/>
      <c r="M179" s="20"/>
      <c r="N179" s="20"/>
      <c r="O179" s="11"/>
      <c r="P179" s="20"/>
    </row>
  </sheetData>
  <dataConsolidate/>
  <mergeCells count="25">
    <mergeCell ref="AD35:AF35"/>
    <mergeCell ref="R24:S24"/>
    <mergeCell ref="A55:A56"/>
    <mergeCell ref="A36:A37"/>
    <mergeCell ref="A39:A40"/>
    <mergeCell ref="A41:A43"/>
    <mergeCell ref="A21:A24"/>
    <mergeCell ref="A26:A27"/>
    <mergeCell ref="P26:P27"/>
    <mergeCell ref="O26:O27"/>
    <mergeCell ref="O28:O32"/>
    <mergeCell ref="P28:P32"/>
    <mergeCell ref="A53:A54"/>
    <mergeCell ref="A33:A35"/>
    <mergeCell ref="A45:A48"/>
    <mergeCell ref="W17:AB17"/>
    <mergeCell ref="I1:N1"/>
    <mergeCell ref="A28:A32"/>
    <mergeCell ref="A49:A50"/>
    <mergeCell ref="A51:A52"/>
    <mergeCell ref="C1:G1"/>
    <mergeCell ref="A4:A5"/>
    <mergeCell ref="A6:A8"/>
    <mergeCell ref="A9:A13"/>
    <mergeCell ref="A15:A20"/>
  </mergeCells>
  <conditionalFormatting sqref="K3:K56">
    <cfRule type="expression" dxfId="16" priority="2">
      <formula>(K3&lt;E3)</formula>
    </cfRule>
  </conditionalFormatting>
  <conditionalFormatting sqref="X19:AC30">
    <cfRule type="cellIs" dxfId="15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"/>
  <sheetViews>
    <sheetView topLeftCell="T4" zoomScale="80" zoomScaleNormal="80" workbookViewId="0">
      <selection activeCell="W31" sqref="W31"/>
    </sheetView>
  </sheetViews>
  <sheetFormatPr defaultColWidth="9" defaultRowHeight="13"/>
  <cols>
    <col min="1" max="1" width="12.1796875" style="281" customWidth="1"/>
    <col min="2" max="2" width="14.26953125" style="281" customWidth="1"/>
    <col min="3" max="3" width="25.453125" style="281" customWidth="1"/>
    <col min="4" max="4" width="14.26953125" style="281" customWidth="1"/>
    <col min="5" max="5" width="16.54296875" style="281" customWidth="1"/>
    <col min="6" max="6" width="15" style="281" customWidth="1"/>
    <col min="7" max="7" width="15.54296875" style="281" customWidth="1"/>
    <col min="8" max="8" width="25.453125" style="281" customWidth="1"/>
    <col min="9" max="9" width="14.7265625" style="281" customWidth="1"/>
    <col min="10" max="10" width="16.453125" style="281" customWidth="1"/>
    <col min="11" max="11" width="15.81640625" style="281" customWidth="1"/>
    <col min="12" max="12" width="18" style="281" customWidth="1"/>
    <col min="13" max="13" width="16.7265625" style="281" customWidth="1"/>
    <col min="14" max="14" width="29.7265625" style="281" customWidth="1"/>
    <col min="15" max="15" width="30.453125" style="281" customWidth="1"/>
    <col min="16" max="17" width="9" style="281"/>
    <col min="18" max="18" width="15" style="281" customWidth="1"/>
    <col min="19" max="19" width="22" style="281" customWidth="1"/>
    <col min="20" max="20" width="32" style="281" customWidth="1"/>
    <col min="21" max="21" width="9" style="281"/>
    <col min="22" max="22" width="14.81640625" style="281" customWidth="1"/>
    <col min="23" max="23" width="13.54296875" style="281" customWidth="1"/>
    <col min="24" max="24" width="14" style="281" customWidth="1"/>
    <col min="25" max="25" width="14.54296875" style="281" customWidth="1"/>
    <col min="26" max="29" width="9" style="281"/>
    <col min="30" max="30" width="17.81640625" style="281" customWidth="1"/>
    <col min="31" max="31" width="19.1796875" style="281" customWidth="1"/>
    <col min="32" max="32" width="23.453125" style="281" customWidth="1"/>
    <col min="33" max="33" width="19.54296875" style="281" customWidth="1"/>
    <col min="34" max="34" width="22.453125" style="281" customWidth="1"/>
    <col min="35" max="16384" width="9" style="281"/>
  </cols>
  <sheetData>
    <row r="1" spans="1:32">
      <c r="A1" s="198"/>
      <c r="B1" s="199"/>
      <c r="C1" s="428" t="s">
        <v>464</v>
      </c>
      <c r="D1" s="429"/>
      <c r="E1" s="429"/>
      <c r="F1" s="429"/>
      <c r="G1" s="430"/>
      <c r="H1" s="426" t="s">
        <v>463</v>
      </c>
      <c r="I1" s="427"/>
      <c r="J1" s="427"/>
      <c r="K1" s="427"/>
      <c r="L1" s="427"/>
      <c r="M1" s="492"/>
      <c r="N1" s="7"/>
      <c r="O1" s="7"/>
    </row>
    <row r="2" spans="1:32" ht="13.5" thickBot="1">
      <c r="A2" s="198" t="s">
        <v>462</v>
      </c>
      <c r="B2" s="197" t="s">
        <v>461</v>
      </c>
      <c r="C2" s="196" t="s">
        <v>460</v>
      </c>
      <c r="D2" s="195" t="s">
        <v>34</v>
      </c>
      <c r="E2" s="195" t="s">
        <v>33</v>
      </c>
      <c r="F2" s="195" t="s">
        <v>459</v>
      </c>
      <c r="G2" s="194" t="s">
        <v>456</v>
      </c>
      <c r="H2" s="193" t="s">
        <v>458</v>
      </c>
      <c r="I2" s="193" t="s">
        <v>34</v>
      </c>
      <c r="J2" s="193" t="s">
        <v>33</v>
      </c>
      <c r="K2" s="192" t="s">
        <v>457</v>
      </c>
      <c r="L2" s="191" t="s">
        <v>456</v>
      </c>
      <c r="M2" s="258" t="s">
        <v>471</v>
      </c>
      <c r="N2" s="11"/>
      <c r="O2" s="20"/>
    </row>
    <row r="3" spans="1:32" ht="13.5" thickBot="1">
      <c r="A3" s="163" t="s">
        <v>450</v>
      </c>
      <c r="B3" s="186" t="s">
        <v>449</v>
      </c>
      <c r="C3" s="185" t="s">
        <v>448</v>
      </c>
      <c r="D3" s="184">
        <v>386.9</v>
      </c>
      <c r="E3" s="184">
        <v>200</v>
      </c>
      <c r="F3" s="184">
        <v>131.95400000000001</v>
      </c>
      <c r="G3" s="183">
        <f t="shared" ref="G3:G13" si="0">E3-F3</f>
        <v>68.045999999999992</v>
      </c>
      <c r="H3" s="182" t="s">
        <v>447</v>
      </c>
      <c r="I3" s="182">
        <v>598.85</v>
      </c>
      <c r="J3" s="182">
        <v>150</v>
      </c>
      <c r="K3" s="181">
        <f t="shared" ref="K3:K13" si="1">F3</f>
        <v>131.95400000000001</v>
      </c>
      <c r="L3" s="257">
        <f t="shared" ref="L3:L13" si="2">J3-K3</f>
        <v>18.045999999999992</v>
      </c>
      <c r="M3" s="248" t="str">
        <f t="shared" ref="M3:M9" si="3">IF(L3&gt;=0,"No","Yes")</f>
        <v>No</v>
      </c>
      <c r="N3" s="11"/>
      <c r="O3" s="11"/>
    </row>
    <row r="4" spans="1:32" ht="13.5" thickBot="1">
      <c r="A4" s="423" t="s">
        <v>44</v>
      </c>
      <c r="B4" s="180" t="s">
        <v>3</v>
      </c>
      <c r="C4" s="179" t="s">
        <v>44</v>
      </c>
      <c r="D4" s="178">
        <v>424.31</v>
      </c>
      <c r="E4" s="178">
        <v>200</v>
      </c>
      <c r="F4" s="178">
        <v>79.758499999999998</v>
      </c>
      <c r="G4" s="177">
        <f t="shared" si="0"/>
        <v>120.2415</v>
      </c>
      <c r="H4" s="176" t="s">
        <v>446</v>
      </c>
      <c r="I4" s="176">
        <v>561.44000000000005</v>
      </c>
      <c r="J4" s="176">
        <v>150</v>
      </c>
      <c r="K4" s="175">
        <f t="shared" si="1"/>
        <v>79.758499999999998</v>
      </c>
      <c r="L4" s="174">
        <f t="shared" si="2"/>
        <v>70.241500000000002</v>
      </c>
      <c r="M4" s="248" t="str">
        <f t="shared" si="3"/>
        <v>No</v>
      </c>
      <c r="N4" s="11"/>
      <c r="O4" s="11"/>
    </row>
    <row r="5" spans="1:32" ht="13.5" thickBot="1">
      <c r="A5" s="424"/>
      <c r="B5" s="173" t="s">
        <v>25</v>
      </c>
      <c r="C5" s="117" t="s">
        <v>65</v>
      </c>
      <c r="D5" s="95">
        <v>645.40499999999997</v>
      </c>
      <c r="E5" s="95">
        <v>150</v>
      </c>
      <c r="F5" s="94">
        <v>101.52370000000001</v>
      </c>
      <c r="G5" s="94">
        <f t="shared" si="0"/>
        <v>48.476299999999995</v>
      </c>
      <c r="H5" s="93" t="s">
        <v>438</v>
      </c>
      <c r="I5" s="93">
        <v>691.82</v>
      </c>
      <c r="J5" s="93">
        <v>150</v>
      </c>
      <c r="K5" s="92">
        <f t="shared" si="1"/>
        <v>101.52370000000001</v>
      </c>
      <c r="L5" s="91">
        <f t="shared" si="2"/>
        <v>48.476299999999995</v>
      </c>
      <c r="M5" s="248" t="str">
        <f t="shared" si="3"/>
        <v>No</v>
      </c>
      <c r="N5" s="256" t="s">
        <v>452</v>
      </c>
      <c r="O5" s="279" t="s">
        <v>451</v>
      </c>
    </row>
    <row r="6" spans="1:32" ht="13.5" thickBot="1">
      <c r="A6" s="423" t="s">
        <v>443</v>
      </c>
      <c r="B6" s="87" t="s">
        <v>442</v>
      </c>
      <c r="C6" s="86" t="s">
        <v>399</v>
      </c>
      <c r="D6" s="85">
        <v>774.56</v>
      </c>
      <c r="E6" s="85">
        <v>750</v>
      </c>
      <c r="F6" s="85">
        <v>593.39</v>
      </c>
      <c r="G6" s="84">
        <f t="shared" si="0"/>
        <v>156.61000000000001</v>
      </c>
      <c r="H6" s="83" t="s">
        <v>441</v>
      </c>
      <c r="I6" s="83">
        <v>778.62</v>
      </c>
      <c r="J6" s="83">
        <v>750</v>
      </c>
      <c r="K6" s="82">
        <f t="shared" si="1"/>
        <v>593.39</v>
      </c>
      <c r="L6" s="101">
        <f t="shared" si="2"/>
        <v>156.61000000000001</v>
      </c>
      <c r="M6" s="248" t="str">
        <f t="shared" si="3"/>
        <v>No</v>
      </c>
      <c r="N6" s="255"/>
      <c r="O6" s="221"/>
    </row>
    <row r="7" spans="1:32" ht="13.5" thickBot="1">
      <c r="A7" s="425"/>
      <c r="B7" s="97" t="s">
        <v>4</v>
      </c>
      <c r="C7" s="96" t="s">
        <v>45</v>
      </c>
      <c r="D7" s="110">
        <v>221.095</v>
      </c>
      <c r="E7" s="110">
        <v>250</v>
      </c>
      <c r="F7" s="110">
        <v>165.54</v>
      </c>
      <c r="G7" s="109">
        <f t="shared" si="0"/>
        <v>84.460000000000008</v>
      </c>
      <c r="H7" s="108" t="s">
        <v>440</v>
      </c>
      <c r="I7" s="108">
        <v>904.18</v>
      </c>
      <c r="J7" s="108">
        <v>150</v>
      </c>
      <c r="K7" s="107">
        <f t="shared" si="1"/>
        <v>165.54</v>
      </c>
      <c r="L7" s="254">
        <f t="shared" si="2"/>
        <v>-15.539999999999992</v>
      </c>
      <c r="M7" s="253" t="str">
        <f t="shared" si="3"/>
        <v>Yes</v>
      </c>
      <c r="N7" s="252" t="s">
        <v>352</v>
      </c>
      <c r="O7" s="250" t="s">
        <v>352</v>
      </c>
    </row>
    <row r="8" spans="1:32" ht="13.5" thickBot="1">
      <c r="A8" s="425"/>
      <c r="B8" s="97" t="s">
        <v>25</v>
      </c>
      <c r="C8" s="96" t="s">
        <v>65</v>
      </c>
      <c r="D8" s="95">
        <v>645.40499999999997</v>
      </c>
      <c r="E8" s="95">
        <v>150</v>
      </c>
      <c r="F8" s="95">
        <v>101.52370000000001</v>
      </c>
      <c r="G8" s="94">
        <f t="shared" si="0"/>
        <v>48.476299999999995</v>
      </c>
      <c r="H8" s="93" t="s">
        <v>438</v>
      </c>
      <c r="I8" s="93">
        <v>691.82</v>
      </c>
      <c r="J8" s="93">
        <v>150</v>
      </c>
      <c r="K8" s="92">
        <f t="shared" si="1"/>
        <v>101.52370000000001</v>
      </c>
      <c r="L8" s="91">
        <f t="shared" si="2"/>
        <v>48.476299999999995</v>
      </c>
      <c r="M8" s="248" t="str">
        <f t="shared" si="3"/>
        <v>No</v>
      </c>
      <c r="N8" s="251"/>
      <c r="O8" s="250"/>
    </row>
    <row r="9" spans="1:32" ht="13.5" thickBot="1">
      <c r="A9" s="423" t="s">
        <v>46</v>
      </c>
      <c r="B9" s="87" t="s">
        <v>5</v>
      </c>
      <c r="C9" s="86" t="s">
        <v>46</v>
      </c>
      <c r="D9" s="85">
        <v>87.444999999999993</v>
      </c>
      <c r="E9" s="85">
        <v>600</v>
      </c>
      <c r="F9" s="85">
        <v>330.03719999999998</v>
      </c>
      <c r="G9" s="84">
        <f t="shared" si="0"/>
        <v>269.96280000000002</v>
      </c>
      <c r="H9" s="83" t="s">
        <v>437</v>
      </c>
      <c r="I9" s="83">
        <v>243.73500000000001</v>
      </c>
      <c r="J9" s="83">
        <v>500</v>
      </c>
      <c r="K9" s="82">
        <f t="shared" si="1"/>
        <v>330.03719999999998</v>
      </c>
      <c r="L9" s="101">
        <f t="shared" si="2"/>
        <v>169.96280000000002</v>
      </c>
      <c r="M9" s="248" t="str">
        <f t="shared" si="3"/>
        <v>No</v>
      </c>
      <c r="N9" s="215"/>
      <c r="O9" s="106"/>
    </row>
    <row r="10" spans="1:32" ht="13.5" thickBot="1">
      <c r="A10" s="425"/>
      <c r="B10" s="97" t="s">
        <v>7</v>
      </c>
      <c r="C10" s="96" t="s">
        <v>48</v>
      </c>
      <c r="D10" s="110">
        <v>457.755</v>
      </c>
      <c r="E10" s="110">
        <v>400</v>
      </c>
      <c r="F10" s="110">
        <v>200.11</v>
      </c>
      <c r="G10" s="109">
        <f t="shared" si="0"/>
        <v>199.89</v>
      </c>
      <c r="H10" s="108" t="s">
        <v>436</v>
      </c>
      <c r="I10" s="108">
        <v>614.06500000000005</v>
      </c>
      <c r="J10" s="108">
        <v>300</v>
      </c>
      <c r="K10" s="107">
        <f t="shared" si="1"/>
        <v>200.11</v>
      </c>
      <c r="L10" s="214">
        <f t="shared" si="2"/>
        <v>99.889999999999986</v>
      </c>
      <c r="M10" s="249" t="s">
        <v>469</v>
      </c>
      <c r="N10" s="213"/>
      <c r="O10" s="210"/>
    </row>
    <row r="11" spans="1:32" ht="13.5" thickBot="1">
      <c r="A11" s="425"/>
      <c r="B11" s="97" t="s">
        <v>8</v>
      </c>
      <c r="C11" s="96" t="s">
        <v>74</v>
      </c>
      <c r="D11" s="110">
        <v>632.29</v>
      </c>
      <c r="E11" s="110">
        <v>600</v>
      </c>
      <c r="F11" s="110">
        <v>416.14780000000002</v>
      </c>
      <c r="G11" s="109">
        <f t="shared" si="0"/>
        <v>183.85219999999998</v>
      </c>
      <c r="H11" s="108" t="s">
        <v>435</v>
      </c>
      <c r="I11" s="108">
        <v>692.19500000000005</v>
      </c>
      <c r="J11" s="108">
        <v>600</v>
      </c>
      <c r="K11" s="107">
        <f t="shared" si="1"/>
        <v>416.14780000000002</v>
      </c>
      <c r="L11" s="208">
        <f t="shared" si="2"/>
        <v>183.85219999999998</v>
      </c>
      <c r="M11" s="248" t="str">
        <f>IF(L11&gt;=0,"No","Yes")</f>
        <v>No</v>
      </c>
      <c r="N11" s="213"/>
      <c r="O11" s="210"/>
    </row>
    <row r="12" spans="1:32" ht="13.5" thickBot="1">
      <c r="A12" s="425"/>
      <c r="B12" s="97" t="s">
        <v>12</v>
      </c>
      <c r="C12" s="96" t="s">
        <v>52</v>
      </c>
      <c r="D12" s="110">
        <v>428.91</v>
      </c>
      <c r="E12" s="110">
        <v>400</v>
      </c>
      <c r="F12" s="110">
        <v>320.77999999999997</v>
      </c>
      <c r="G12" s="109">
        <f t="shared" si="0"/>
        <v>79.220000000000027</v>
      </c>
      <c r="H12" s="108" t="s">
        <v>429</v>
      </c>
      <c r="I12" s="108">
        <v>440.09</v>
      </c>
      <c r="J12" s="108">
        <v>400</v>
      </c>
      <c r="K12" s="107">
        <f t="shared" si="1"/>
        <v>320.77999999999997</v>
      </c>
      <c r="L12" s="208">
        <f t="shared" si="2"/>
        <v>79.220000000000027</v>
      </c>
      <c r="M12" s="248" t="str">
        <f>IF(L12&gt;=0,"No","Yes")</f>
        <v>No</v>
      </c>
      <c r="N12" s="213"/>
      <c r="O12" s="210"/>
    </row>
    <row r="13" spans="1:32" ht="13.5" thickBot="1">
      <c r="A13" s="425"/>
      <c r="B13" s="97" t="s">
        <v>404</v>
      </c>
      <c r="C13" s="96" t="s">
        <v>63</v>
      </c>
      <c r="D13" s="95">
        <v>530.30999999999995</v>
      </c>
      <c r="E13" s="95">
        <v>200</v>
      </c>
      <c r="F13" s="95">
        <v>22.35</v>
      </c>
      <c r="G13" s="94">
        <f t="shared" si="0"/>
        <v>177.65</v>
      </c>
      <c r="H13" s="93" t="s">
        <v>427</v>
      </c>
      <c r="I13" s="93">
        <v>541.49</v>
      </c>
      <c r="J13" s="93">
        <v>150</v>
      </c>
      <c r="K13" s="92">
        <f t="shared" si="1"/>
        <v>22.35</v>
      </c>
      <c r="L13" s="208">
        <f t="shared" si="2"/>
        <v>127.65</v>
      </c>
      <c r="M13" s="248" t="str">
        <f>IF(L13&gt;=0,"No","Yes")</f>
        <v>No</v>
      </c>
      <c r="N13" s="212"/>
      <c r="O13" s="105"/>
    </row>
    <row r="14" spans="1:32" ht="13.5" thickBot="1">
      <c r="A14" s="276" t="s">
        <v>435</v>
      </c>
      <c r="B14" s="87" t="s">
        <v>352</v>
      </c>
      <c r="C14" s="162"/>
      <c r="D14" s="85"/>
      <c r="E14" s="85"/>
      <c r="F14" s="85"/>
      <c r="G14" s="84"/>
      <c r="H14" s="83"/>
      <c r="I14" s="83"/>
      <c r="J14" s="83"/>
      <c r="K14" s="82"/>
      <c r="L14" s="101"/>
      <c r="M14" s="83"/>
      <c r="N14" s="247"/>
      <c r="O14" s="275"/>
    </row>
    <row r="15" spans="1:32" ht="13.5" thickBot="1">
      <c r="A15" s="423" t="s">
        <v>49</v>
      </c>
      <c r="B15" s="87" t="s">
        <v>434</v>
      </c>
      <c r="C15" s="86" t="s">
        <v>47</v>
      </c>
      <c r="D15" s="85">
        <v>341.36500000000001</v>
      </c>
      <c r="E15" s="85">
        <v>600</v>
      </c>
      <c r="F15" s="85">
        <v>414.50749999999999</v>
      </c>
      <c r="G15" s="84">
        <f t="shared" ref="G15:G24" si="4">E15-F15</f>
        <v>185.49250000000001</v>
      </c>
      <c r="H15" s="83" t="s">
        <v>433</v>
      </c>
      <c r="I15" s="83">
        <v>527.53499999999997</v>
      </c>
      <c r="J15" s="83">
        <v>600</v>
      </c>
      <c r="K15" s="82">
        <f t="shared" ref="K15:K24" si="5">F15</f>
        <v>414.50749999999999</v>
      </c>
      <c r="L15" s="205">
        <f t="shared" ref="L15:L24" si="6">J15-K15</f>
        <v>185.49250000000001</v>
      </c>
      <c r="M15" s="82" t="str">
        <f t="shared" ref="M15:M24" si="7">IF(L15&gt;=0,"No","Yes")</f>
        <v>No</v>
      </c>
      <c r="N15" s="60"/>
      <c r="O15" s="88"/>
      <c r="R15" s="462"/>
      <c r="S15" s="462"/>
      <c r="T15" s="462"/>
      <c r="V15" s="459" t="s">
        <v>522</v>
      </c>
      <c r="W15" s="460"/>
      <c r="X15" s="460"/>
      <c r="Y15" s="460"/>
      <c r="Z15" s="460"/>
      <c r="AA15" s="461"/>
      <c r="AB15" s="167"/>
      <c r="AC15" s="5"/>
      <c r="AD15" s="5"/>
      <c r="AE15" s="5"/>
      <c r="AF15" s="5"/>
    </row>
    <row r="16" spans="1:32" ht="13.5" thickBot="1">
      <c r="A16" s="425"/>
      <c r="B16" s="97" t="s">
        <v>9</v>
      </c>
      <c r="C16" s="96" t="s">
        <v>432</v>
      </c>
      <c r="D16" s="110">
        <v>72.555000000000007</v>
      </c>
      <c r="E16" s="110">
        <v>300</v>
      </c>
      <c r="F16" s="110">
        <v>249.06020000000001</v>
      </c>
      <c r="G16" s="109">
        <f t="shared" si="4"/>
        <v>50.939799999999991</v>
      </c>
      <c r="H16" s="108" t="s">
        <v>431</v>
      </c>
      <c r="I16" s="108">
        <v>258.625</v>
      </c>
      <c r="J16" s="108">
        <v>250</v>
      </c>
      <c r="K16" s="107">
        <f t="shared" si="5"/>
        <v>249.06020000000001</v>
      </c>
      <c r="L16" s="102">
        <f t="shared" si="6"/>
        <v>0.93979999999999109</v>
      </c>
      <c r="M16" s="82" t="str">
        <f t="shared" si="7"/>
        <v>No</v>
      </c>
      <c r="N16" s="60"/>
      <c r="O16" s="98"/>
      <c r="R16" s="339"/>
      <c r="S16" s="339"/>
      <c r="T16" s="339"/>
      <c r="V16" s="362" t="s">
        <v>492</v>
      </c>
      <c r="W16" s="344" t="s">
        <v>494</v>
      </c>
      <c r="X16" s="344" t="s">
        <v>495</v>
      </c>
      <c r="Y16" s="344" t="s">
        <v>498</v>
      </c>
      <c r="Z16" s="345" t="s">
        <v>496</v>
      </c>
      <c r="AA16" s="346" t="s">
        <v>497</v>
      </c>
      <c r="AB16" s="354" t="s">
        <v>426</v>
      </c>
      <c r="AC16" s="5"/>
      <c r="AD16" s="5"/>
      <c r="AE16" s="5"/>
      <c r="AF16" s="5"/>
    </row>
    <row r="17" spans="1:32" ht="13.5" thickBot="1">
      <c r="A17" s="425"/>
      <c r="B17" s="97" t="s">
        <v>10</v>
      </c>
      <c r="C17" s="96" t="s">
        <v>393</v>
      </c>
      <c r="D17" s="110">
        <v>894.93</v>
      </c>
      <c r="E17" s="110">
        <v>300</v>
      </c>
      <c r="F17" s="110">
        <v>185.4342</v>
      </c>
      <c r="G17" s="109">
        <f t="shared" si="4"/>
        <v>114.5658</v>
      </c>
      <c r="H17" s="108" t="s">
        <v>392</v>
      </c>
      <c r="I17" s="108">
        <v>975.03499999999997</v>
      </c>
      <c r="J17" s="108">
        <v>300</v>
      </c>
      <c r="K17" s="107">
        <f t="shared" si="5"/>
        <v>185.4342</v>
      </c>
      <c r="L17" s="102">
        <f t="shared" si="6"/>
        <v>114.5658</v>
      </c>
      <c r="M17" s="82" t="str">
        <f t="shared" si="7"/>
        <v>No</v>
      </c>
      <c r="N17" s="60"/>
      <c r="O17" s="98"/>
      <c r="R17" s="339"/>
      <c r="S17" s="339"/>
      <c r="T17" s="339"/>
      <c r="V17" s="60" t="s">
        <v>84</v>
      </c>
      <c r="W17" s="348">
        <v>1</v>
      </c>
      <c r="X17" s="348">
        <v>0</v>
      </c>
      <c r="Y17" s="363">
        <v>0</v>
      </c>
      <c r="Z17" s="363">
        <v>0</v>
      </c>
      <c r="AA17" s="347">
        <v>0</v>
      </c>
      <c r="AB17" s="356">
        <f>SUM(W17:AA17)</f>
        <v>1</v>
      </c>
      <c r="AC17" s="5"/>
      <c r="AD17" s="5"/>
      <c r="AE17" s="5"/>
      <c r="AF17" s="5"/>
    </row>
    <row r="18" spans="1:32" ht="13.5" thickBot="1">
      <c r="A18" s="425"/>
      <c r="B18" s="97" t="s">
        <v>11</v>
      </c>
      <c r="C18" s="96" t="s">
        <v>385</v>
      </c>
      <c r="D18" s="110">
        <v>839.23</v>
      </c>
      <c r="E18" s="110">
        <v>300</v>
      </c>
      <c r="F18" s="110">
        <v>213.84829999999999</v>
      </c>
      <c r="G18" s="109">
        <f t="shared" si="4"/>
        <v>86.151700000000005</v>
      </c>
      <c r="H18" s="108" t="s">
        <v>430</v>
      </c>
      <c r="I18" s="108">
        <v>1025.3</v>
      </c>
      <c r="J18" s="108">
        <v>300</v>
      </c>
      <c r="K18" s="107">
        <f t="shared" si="5"/>
        <v>213.84829999999999</v>
      </c>
      <c r="L18" s="208">
        <f t="shared" si="6"/>
        <v>86.151700000000005</v>
      </c>
      <c r="M18" s="82" t="str">
        <f t="shared" si="7"/>
        <v>No</v>
      </c>
      <c r="N18" s="60"/>
      <c r="O18" s="88"/>
      <c r="R18" s="339"/>
      <c r="S18" s="339"/>
      <c r="T18" s="339"/>
      <c r="V18" s="60" t="s">
        <v>85</v>
      </c>
      <c r="W18" s="348">
        <v>2</v>
      </c>
      <c r="X18" s="348">
        <v>0</v>
      </c>
      <c r="Y18" s="348">
        <v>0</v>
      </c>
      <c r="Z18" s="348">
        <v>0</v>
      </c>
      <c r="AA18" s="347">
        <v>0</v>
      </c>
      <c r="AB18" s="60">
        <f t="shared" ref="AB18:AB28" si="8">SUM(W18:AA18)</f>
        <v>2</v>
      </c>
      <c r="AC18" s="5"/>
      <c r="AD18" s="5"/>
      <c r="AE18" s="5"/>
      <c r="AF18" s="5"/>
    </row>
    <row r="19" spans="1:32" ht="13.5" thickBot="1">
      <c r="A19" s="425"/>
      <c r="B19" s="97" t="s">
        <v>12</v>
      </c>
      <c r="C19" s="96" t="s">
        <v>52</v>
      </c>
      <c r="D19" s="110">
        <v>428.91</v>
      </c>
      <c r="E19" s="110">
        <v>400</v>
      </c>
      <c r="F19" s="110">
        <v>320.7817</v>
      </c>
      <c r="G19" s="109">
        <f t="shared" si="4"/>
        <v>79.218299999999999</v>
      </c>
      <c r="H19" s="108" t="s">
        <v>429</v>
      </c>
      <c r="I19" s="108">
        <v>440.09</v>
      </c>
      <c r="J19" s="108">
        <v>400</v>
      </c>
      <c r="K19" s="107">
        <f t="shared" si="5"/>
        <v>320.7817</v>
      </c>
      <c r="L19" s="102">
        <f t="shared" si="6"/>
        <v>79.218299999999999</v>
      </c>
      <c r="M19" s="82" t="str">
        <f t="shared" si="7"/>
        <v>No</v>
      </c>
      <c r="N19" s="60"/>
      <c r="O19" s="88"/>
      <c r="R19" s="339"/>
      <c r="S19" s="339"/>
      <c r="T19" s="339"/>
      <c r="V19" s="60" t="s">
        <v>86</v>
      </c>
      <c r="W19" s="348">
        <v>1</v>
      </c>
      <c r="X19" s="348">
        <v>0</v>
      </c>
      <c r="Y19" s="348">
        <v>0</v>
      </c>
      <c r="Z19" s="348">
        <v>0</v>
      </c>
      <c r="AA19" s="347">
        <v>0</v>
      </c>
      <c r="AB19" s="60">
        <f t="shared" si="8"/>
        <v>1</v>
      </c>
      <c r="AC19" s="5"/>
      <c r="AD19" s="360" t="s">
        <v>501</v>
      </c>
      <c r="AE19" s="360" t="s">
        <v>502</v>
      </c>
      <c r="AF19" s="361" t="s">
        <v>500</v>
      </c>
    </row>
    <row r="20" spans="1:32" ht="13.5" thickBot="1">
      <c r="A20" s="425"/>
      <c r="B20" s="97" t="s">
        <v>428</v>
      </c>
      <c r="C20" s="96" t="s">
        <v>420</v>
      </c>
      <c r="D20" s="95">
        <v>530.30999999999995</v>
      </c>
      <c r="E20" s="95">
        <v>200</v>
      </c>
      <c r="F20" s="95">
        <v>22.35</v>
      </c>
      <c r="G20" s="94">
        <f t="shared" si="4"/>
        <v>177.65</v>
      </c>
      <c r="H20" s="93" t="s">
        <v>427</v>
      </c>
      <c r="I20" s="93">
        <v>541.49</v>
      </c>
      <c r="J20" s="93">
        <v>150</v>
      </c>
      <c r="K20" s="92">
        <f t="shared" si="5"/>
        <v>22.35</v>
      </c>
      <c r="L20" s="91">
        <f t="shared" si="6"/>
        <v>127.65</v>
      </c>
      <c r="M20" s="82" t="str">
        <f t="shared" si="7"/>
        <v>No</v>
      </c>
      <c r="N20" s="60"/>
      <c r="O20" s="98"/>
      <c r="R20" s="339"/>
      <c r="S20" s="339"/>
      <c r="T20" s="339"/>
      <c r="V20" s="60" t="s">
        <v>87</v>
      </c>
      <c r="W20" s="348">
        <v>3</v>
      </c>
      <c r="X20" s="348">
        <v>1</v>
      </c>
      <c r="Y20" s="348">
        <v>0</v>
      </c>
      <c r="Z20" s="348">
        <v>0</v>
      </c>
      <c r="AA20" s="347">
        <v>0</v>
      </c>
      <c r="AB20" s="60">
        <f t="shared" si="8"/>
        <v>4</v>
      </c>
      <c r="AC20" s="5"/>
      <c r="AD20" s="61" t="s">
        <v>494</v>
      </c>
      <c r="AE20" s="61">
        <v>100</v>
      </c>
      <c r="AF20" s="62">
        <v>15</v>
      </c>
    </row>
    <row r="21" spans="1:32" ht="13.5" thickBot="1">
      <c r="A21" s="423" t="s">
        <v>422</v>
      </c>
      <c r="B21" s="87" t="s">
        <v>7</v>
      </c>
      <c r="C21" s="86" t="s">
        <v>48</v>
      </c>
      <c r="D21" s="85">
        <v>457.755</v>
      </c>
      <c r="E21" s="85">
        <v>400</v>
      </c>
      <c r="F21" s="85">
        <v>200.1122</v>
      </c>
      <c r="G21" s="84">
        <f t="shared" si="4"/>
        <v>199.8878</v>
      </c>
      <c r="H21" s="83" t="s">
        <v>425</v>
      </c>
      <c r="I21" s="83">
        <v>733.18499999999995</v>
      </c>
      <c r="J21" s="83">
        <v>300</v>
      </c>
      <c r="K21" s="82">
        <f t="shared" si="5"/>
        <v>200.1122</v>
      </c>
      <c r="L21" s="81">
        <f t="shared" si="6"/>
        <v>99.887799999999999</v>
      </c>
      <c r="M21" s="202" t="str">
        <f t="shared" si="7"/>
        <v>No</v>
      </c>
      <c r="N21" s="215"/>
      <c r="O21" s="106"/>
      <c r="R21" s="339"/>
      <c r="S21" s="339"/>
      <c r="T21" s="339"/>
      <c r="V21" s="60" t="s">
        <v>88</v>
      </c>
      <c r="W21" s="348">
        <v>1</v>
      </c>
      <c r="X21" s="348">
        <v>0</v>
      </c>
      <c r="Y21" s="348">
        <v>0</v>
      </c>
      <c r="Z21" s="348">
        <v>0</v>
      </c>
      <c r="AA21" s="347">
        <v>0</v>
      </c>
      <c r="AB21" s="60">
        <f t="shared" si="8"/>
        <v>1</v>
      </c>
      <c r="AC21" s="339"/>
      <c r="AD21" s="358" t="s">
        <v>495</v>
      </c>
      <c r="AE21" s="358">
        <v>150</v>
      </c>
      <c r="AF21" s="60">
        <v>16.3689</v>
      </c>
    </row>
    <row r="22" spans="1:32" ht="13.5" thickBot="1">
      <c r="A22" s="425"/>
      <c r="B22" s="97" t="s">
        <v>424</v>
      </c>
      <c r="C22" s="96" t="s">
        <v>74</v>
      </c>
      <c r="D22" s="110">
        <v>632.29</v>
      </c>
      <c r="E22" s="110">
        <v>600</v>
      </c>
      <c r="F22" s="110">
        <v>416.14780000000002</v>
      </c>
      <c r="G22" s="109">
        <f t="shared" si="4"/>
        <v>183.85219999999998</v>
      </c>
      <c r="H22" s="108" t="s">
        <v>362</v>
      </c>
      <c r="I22" s="108">
        <v>692.19500000000005</v>
      </c>
      <c r="J22" s="108">
        <v>600</v>
      </c>
      <c r="K22" s="107">
        <f t="shared" si="5"/>
        <v>416.14780000000002</v>
      </c>
      <c r="L22" s="102">
        <f t="shared" si="6"/>
        <v>183.85219999999998</v>
      </c>
      <c r="M22" s="82" t="str">
        <f t="shared" si="7"/>
        <v>No</v>
      </c>
      <c r="N22" s="213"/>
      <c r="O22" s="210"/>
      <c r="R22" s="339"/>
      <c r="S22" s="339"/>
      <c r="T22" s="339"/>
      <c r="V22" s="60" t="s">
        <v>89</v>
      </c>
      <c r="W22" s="348">
        <v>0</v>
      </c>
      <c r="X22" s="348">
        <v>0</v>
      </c>
      <c r="Y22" s="348">
        <v>0</v>
      </c>
      <c r="Z22" s="348">
        <v>0</v>
      </c>
      <c r="AA22" s="347">
        <v>0</v>
      </c>
      <c r="AB22" s="60">
        <f t="shared" si="8"/>
        <v>0</v>
      </c>
      <c r="AC22" s="340"/>
      <c r="AD22" s="358" t="s">
        <v>498</v>
      </c>
      <c r="AE22" s="358">
        <v>200</v>
      </c>
      <c r="AF22" s="60">
        <v>16.746700000000001</v>
      </c>
    </row>
    <row r="23" spans="1:32" ht="13.5" thickBot="1">
      <c r="A23" s="425"/>
      <c r="B23" s="97" t="s">
        <v>423</v>
      </c>
      <c r="C23" s="96" t="s">
        <v>422</v>
      </c>
      <c r="D23" s="110">
        <v>370.31</v>
      </c>
      <c r="E23" s="110">
        <v>200</v>
      </c>
      <c r="F23" s="110">
        <v>24.103000000000002</v>
      </c>
      <c r="G23" s="109">
        <f t="shared" si="4"/>
        <v>175.89699999999999</v>
      </c>
      <c r="H23" s="108" t="s">
        <v>421</v>
      </c>
      <c r="I23" s="108">
        <v>820.63</v>
      </c>
      <c r="J23" s="108">
        <v>150</v>
      </c>
      <c r="K23" s="107">
        <f t="shared" si="5"/>
        <v>24.103000000000002</v>
      </c>
      <c r="L23" s="102">
        <f t="shared" si="6"/>
        <v>125.89699999999999</v>
      </c>
      <c r="M23" s="82" t="str">
        <f t="shared" si="7"/>
        <v>No</v>
      </c>
      <c r="N23" s="213"/>
      <c r="O23" s="210"/>
      <c r="R23" s="339"/>
      <c r="S23" s="339"/>
      <c r="T23" s="339"/>
      <c r="V23" s="60" t="s">
        <v>90</v>
      </c>
      <c r="W23" s="348">
        <v>0</v>
      </c>
      <c r="X23" s="348">
        <v>0</v>
      </c>
      <c r="Y23" s="348">
        <v>0</v>
      </c>
      <c r="Z23" s="348">
        <v>0</v>
      </c>
      <c r="AA23" s="347">
        <v>0</v>
      </c>
      <c r="AB23" s="60">
        <f t="shared" si="8"/>
        <v>0</v>
      </c>
      <c r="AC23" s="340"/>
      <c r="AD23" s="358" t="s">
        <v>496</v>
      </c>
      <c r="AE23" s="358">
        <v>250</v>
      </c>
      <c r="AF23" s="60">
        <v>16.886600000000001</v>
      </c>
    </row>
    <row r="24" spans="1:32" ht="13.5" thickBot="1">
      <c r="A24" s="425"/>
      <c r="B24" s="97" t="s">
        <v>404</v>
      </c>
      <c r="C24" s="96" t="s">
        <v>420</v>
      </c>
      <c r="D24" s="95">
        <v>530.30999999999995</v>
      </c>
      <c r="E24" s="95">
        <v>200</v>
      </c>
      <c r="F24" s="95">
        <v>22.35</v>
      </c>
      <c r="G24" s="94">
        <f t="shared" si="4"/>
        <v>177.65</v>
      </c>
      <c r="H24" s="93" t="s">
        <v>419</v>
      </c>
      <c r="I24" s="93">
        <v>660.63</v>
      </c>
      <c r="J24" s="93">
        <v>150</v>
      </c>
      <c r="K24" s="92">
        <f t="shared" si="5"/>
        <v>22.35</v>
      </c>
      <c r="L24" s="91">
        <f t="shared" si="6"/>
        <v>127.65</v>
      </c>
      <c r="M24" s="82" t="str">
        <f t="shared" si="7"/>
        <v>No</v>
      </c>
      <c r="N24" s="212"/>
      <c r="O24" s="105"/>
      <c r="R24" s="339"/>
      <c r="S24" s="339"/>
      <c r="T24" s="339"/>
      <c r="V24" s="60" t="s">
        <v>91</v>
      </c>
      <c r="W24" s="348">
        <v>2</v>
      </c>
      <c r="X24" s="348">
        <v>1</v>
      </c>
      <c r="Y24" s="347">
        <v>1</v>
      </c>
      <c r="Z24" s="347">
        <v>0</v>
      </c>
      <c r="AA24" s="347">
        <v>0</v>
      </c>
      <c r="AB24" s="60">
        <f t="shared" si="8"/>
        <v>4</v>
      </c>
      <c r="AC24" s="339"/>
      <c r="AD24" s="359" t="s">
        <v>497</v>
      </c>
      <c r="AE24" s="359">
        <v>400</v>
      </c>
      <c r="AF24" s="341">
        <v>17</v>
      </c>
    </row>
    <row r="25" spans="1:32" ht="13.5" thickBot="1">
      <c r="A25" s="163" t="s">
        <v>418</v>
      </c>
      <c r="B25" s="87" t="s">
        <v>417</v>
      </c>
      <c r="C25" s="162"/>
      <c r="D25" s="85"/>
      <c r="E25" s="85"/>
      <c r="F25" s="85"/>
      <c r="G25" s="84"/>
      <c r="H25" s="83"/>
      <c r="I25" s="83"/>
      <c r="J25" s="83"/>
      <c r="K25" s="82"/>
      <c r="L25" s="101"/>
      <c r="M25" s="82"/>
      <c r="N25" s="209"/>
      <c r="O25" s="244"/>
      <c r="R25" s="339"/>
      <c r="S25" s="339"/>
      <c r="T25" s="339"/>
      <c r="V25" s="60" t="s">
        <v>92</v>
      </c>
      <c r="W25" s="347">
        <v>2</v>
      </c>
      <c r="X25" s="347">
        <v>1</v>
      </c>
      <c r="Y25" s="347">
        <v>0</v>
      </c>
      <c r="Z25" s="347">
        <v>0</v>
      </c>
      <c r="AA25" s="347">
        <v>0</v>
      </c>
      <c r="AB25" s="60">
        <f t="shared" si="8"/>
        <v>3</v>
      </c>
      <c r="AC25" s="339"/>
      <c r="AD25" s="339"/>
      <c r="AE25" s="339"/>
      <c r="AF25" s="5"/>
    </row>
    <row r="26" spans="1:32" ht="13.5" thickBot="1">
      <c r="A26" s="431" t="s">
        <v>416</v>
      </c>
      <c r="B26" s="160" t="s">
        <v>14</v>
      </c>
      <c r="C26" s="86" t="s">
        <v>415</v>
      </c>
      <c r="D26" s="85">
        <v>391.72</v>
      </c>
      <c r="E26" s="84">
        <v>800</v>
      </c>
      <c r="F26" s="85">
        <v>664.51419999999996</v>
      </c>
      <c r="G26" s="84">
        <f t="shared" ref="G26:G56" si="9">E26-F26</f>
        <v>135.48580000000004</v>
      </c>
      <c r="H26" s="83" t="s">
        <v>414</v>
      </c>
      <c r="I26" s="83">
        <v>799.22</v>
      </c>
      <c r="J26" s="83">
        <v>600</v>
      </c>
      <c r="K26" s="82">
        <f t="shared" ref="K26:K56" si="10">F26</f>
        <v>664.51419999999996</v>
      </c>
      <c r="L26" s="127">
        <f t="shared" ref="L26:L56" si="11">J26-K26</f>
        <v>-64.51419999999996</v>
      </c>
      <c r="M26" s="223" t="str">
        <f t="shared" ref="M26:M56" si="12">IF(L26&gt;=0,"No","Yes")</f>
        <v>Yes</v>
      </c>
      <c r="N26" s="243" t="s">
        <v>439</v>
      </c>
      <c r="O26" s="277">
        <v>35.646500000000003</v>
      </c>
      <c r="R26" s="339"/>
      <c r="S26" s="339"/>
      <c r="T26" s="339"/>
      <c r="V26" s="60" t="s">
        <v>93</v>
      </c>
      <c r="W26" s="347">
        <v>1</v>
      </c>
      <c r="X26" s="348">
        <v>0</v>
      </c>
      <c r="Y26" s="347">
        <v>2</v>
      </c>
      <c r="Z26" s="347">
        <v>0</v>
      </c>
      <c r="AA26" s="347">
        <v>0</v>
      </c>
      <c r="AB26" s="60">
        <f t="shared" si="8"/>
        <v>3</v>
      </c>
      <c r="AC26" s="339"/>
      <c r="AD26" s="339"/>
      <c r="AE26" s="339"/>
      <c r="AF26" s="5"/>
    </row>
    <row r="27" spans="1:32" ht="13.5" thickBot="1">
      <c r="A27" s="432"/>
      <c r="B27" s="76" t="s">
        <v>361</v>
      </c>
      <c r="C27" s="75" t="s">
        <v>55</v>
      </c>
      <c r="D27" s="157">
        <v>566.26</v>
      </c>
      <c r="E27" s="157">
        <v>600</v>
      </c>
      <c r="F27" s="157">
        <v>424.66829999999999</v>
      </c>
      <c r="G27" s="156">
        <f t="shared" si="9"/>
        <v>175.33170000000001</v>
      </c>
      <c r="H27" s="155" t="s">
        <v>413</v>
      </c>
      <c r="I27" s="155">
        <v>973.76</v>
      </c>
      <c r="J27" s="155">
        <v>600</v>
      </c>
      <c r="K27" s="71">
        <f t="shared" si="10"/>
        <v>424.66829999999999</v>
      </c>
      <c r="L27" s="241">
        <f t="shared" si="11"/>
        <v>175.33170000000001</v>
      </c>
      <c r="M27" s="202" t="str">
        <f t="shared" si="12"/>
        <v>No</v>
      </c>
      <c r="N27" s="240" t="s">
        <v>12</v>
      </c>
      <c r="O27" s="278">
        <v>24.4741</v>
      </c>
      <c r="R27" s="339"/>
      <c r="S27" s="339"/>
      <c r="T27" s="339"/>
      <c r="V27" s="60" t="s">
        <v>94</v>
      </c>
      <c r="W27" s="347">
        <v>2</v>
      </c>
      <c r="X27" s="348">
        <v>2</v>
      </c>
      <c r="Y27" s="347">
        <v>1</v>
      </c>
      <c r="Z27" s="347">
        <v>0</v>
      </c>
      <c r="AA27" s="347">
        <v>0</v>
      </c>
      <c r="AB27" s="60">
        <f t="shared" si="8"/>
        <v>5</v>
      </c>
      <c r="AC27" s="18"/>
      <c r="AD27" s="18"/>
      <c r="AE27" s="393"/>
      <c r="AF27" s="5"/>
    </row>
    <row r="28" spans="1:32" ht="13.5" thickBot="1">
      <c r="A28" s="425" t="s">
        <v>412</v>
      </c>
      <c r="B28" s="63" t="s">
        <v>6</v>
      </c>
      <c r="C28" s="117" t="s">
        <v>47</v>
      </c>
      <c r="D28" s="95">
        <v>341.46499999999997</v>
      </c>
      <c r="E28" s="94">
        <v>600</v>
      </c>
      <c r="F28" s="95">
        <v>414.50749999999999</v>
      </c>
      <c r="G28" s="94">
        <f t="shared" si="9"/>
        <v>185.49250000000001</v>
      </c>
      <c r="H28" s="93" t="s">
        <v>411</v>
      </c>
      <c r="I28" s="93">
        <v>849.47500000000002</v>
      </c>
      <c r="J28" s="93">
        <v>450</v>
      </c>
      <c r="K28" s="92">
        <f t="shared" si="10"/>
        <v>414.50749999999999</v>
      </c>
      <c r="L28" s="143">
        <f t="shared" si="11"/>
        <v>35.492500000000007</v>
      </c>
      <c r="M28" s="202" t="str">
        <f t="shared" si="12"/>
        <v>No</v>
      </c>
      <c r="N28" s="237"/>
      <c r="O28" s="236"/>
      <c r="R28" s="339"/>
      <c r="S28" s="339"/>
      <c r="T28" s="339"/>
      <c r="V28" s="341" t="s">
        <v>493</v>
      </c>
      <c r="W28" s="349">
        <v>0</v>
      </c>
      <c r="X28" s="349">
        <v>0</v>
      </c>
      <c r="Y28" s="349">
        <v>0</v>
      </c>
      <c r="Z28" s="349">
        <v>0</v>
      </c>
      <c r="AA28" s="349">
        <v>0</v>
      </c>
      <c r="AB28" s="341">
        <f t="shared" si="8"/>
        <v>0</v>
      </c>
      <c r="AC28" s="339"/>
      <c r="AD28" s="339"/>
      <c r="AE28" s="394"/>
      <c r="AF28" s="5"/>
    </row>
    <row r="29" spans="1:32" ht="13.5" thickBot="1">
      <c r="A29" s="425"/>
      <c r="B29" s="63" t="s">
        <v>410</v>
      </c>
      <c r="C29" s="117" t="s">
        <v>393</v>
      </c>
      <c r="D29" s="95">
        <v>894.93</v>
      </c>
      <c r="E29" s="94">
        <v>300</v>
      </c>
      <c r="F29" s="95">
        <v>185.4342</v>
      </c>
      <c r="G29" s="94">
        <f t="shared" si="9"/>
        <v>114.5658</v>
      </c>
      <c r="H29" s="93" t="s">
        <v>392</v>
      </c>
      <c r="I29" s="93">
        <v>975.03499999999997</v>
      </c>
      <c r="J29" s="93">
        <v>300</v>
      </c>
      <c r="K29" s="92">
        <f t="shared" si="10"/>
        <v>185.4342</v>
      </c>
      <c r="L29" s="91">
        <f t="shared" si="11"/>
        <v>114.5658</v>
      </c>
      <c r="M29" s="202" t="str">
        <f t="shared" si="12"/>
        <v>No</v>
      </c>
      <c r="N29" s="237"/>
      <c r="O29" s="236"/>
      <c r="R29" s="340"/>
      <c r="S29" s="339"/>
      <c r="T29" s="339"/>
      <c r="V29" s="354" t="s">
        <v>486</v>
      </c>
      <c r="W29" s="352">
        <f t="shared" ref="W29:AB29" si="13">SUM(W17:W28)</f>
        <v>15</v>
      </c>
      <c r="X29" s="352">
        <f t="shared" si="13"/>
        <v>5</v>
      </c>
      <c r="Y29" s="352">
        <f t="shared" si="13"/>
        <v>4</v>
      </c>
      <c r="Z29" s="352">
        <f t="shared" si="13"/>
        <v>0</v>
      </c>
      <c r="AA29" s="352">
        <f t="shared" si="13"/>
        <v>0</v>
      </c>
      <c r="AB29" s="357">
        <f t="shared" si="13"/>
        <v>24</v>
      </c>
      <c r="AC29" s="339"/>
      <c r="AD29" s="339"/>
      <c r="AE29" s="394"/>
      <c r="AF29" s="5"/>
    </row>
    <row r="30" spans="1:32" ht="13.5" thickBot="1">
      <c r="A30" s="425"/>
      <c r="B30" s="97" t="s">
        <v>408</v>
      </c>
      <c r="C30" s="96" t="s">
        <v>385</v>
      </c>
      <c r="D30" s="110">
        <v>839.23</v>
      </c>
      <c r="E30" s="110">
        <v>300</v>
      </c>
      <c r="F30" s="110">
        <v>213.84829999999999</v>
      </c>
      <c r="G30" s="109">
        <f t="shared" si="9"/>
        <v>86.151700000000005</v>
      </c>
      <c r="H30" s="108" t="s">
        <v>407</v>
      </c>
      <c r="I30" s="108">
        <v>1347.24</v>
      </c>
      <c r="J30" s="108">
        <v>200</v>
      </c>
      <c r="K30" s="107">
        <f t="shared" si="10"/>
        <v>213.84829999999999</v>
      </c>
      <c r="L30" s="238">
        <f t="shared" si="11"/>
        <v>-13.848299999999995</v>
      </c>
      <c r="M30" s="223" t="str">
        <f t="shared" si="12"/>
        <v>Yes</v>
      </c>
      <c r="N30" s="235" t="s">
        <v>6</v>
      </c>
      <c r="O30" s="234">
        <v>158.07499999999999</v>
      </c>
      <c r="V30" s="354" t="s">
        <v>500</v>
      </c>
      <c r="W30" s="355">
        <f>PRODUCT(W29*AF20)</f>
        <v>225</v>
      </c>
      <c r="X30" s="355">
        <f>PRODUCT(X29*AF21)</f>
        <v>81.844499999999996</v>
      </c>
      <c r="Y30" s="355">
        <f>PRODUCT(Y29*AF22)</f>
        <v>66.986800000000002</v>
      </c>
      <c r="Z30" s="355">
        <f>PRODUCT(Z29*AF23)</f>
        <v>0</v>
      </c>
      <c r="AA30" s="355">
        <f>PRODUCT(AA29*AF24)</f>
        <v>0</v>
      </c>
      <c r="AB30" s="354">
        <f>SUM(W30:AA30)</f>
        <v>373.8313</v>
      </c>
      <c r="AC30" s="339"/>
      <c r="AD30" s="339"/>
      <c r="AE30" s="394"/>
      <c r="AF30" s="5"/>
    </row>
    <row r="31" spans="1:32" ht="13.5" thickBot="1">
      <c r="A31" s="425"/>
      <c r="B31" s="97" t="s">
        <v>406</v>
      </c>
      <c r="C31" s="96" t="s">
        <v>52</v>
      </c>
      <c r="D31" s="95">
        <v>428.91</v>
      </c>
      <c r="E31" s="94">
        <v>400</v>
      </c>
      <c r="F31" s="95">
        <v>320.7817</v>
      </c>
      <c r="G31" s="94">
        <f t="shared" si="9"/>
        <v>79.218299999999999</v>
      </c>
      <c r="H31" s="93" t="s">
        <v>405</v>
      </c>
      <c r="I31" s="93">
        <v>762.03</v>
      </c>
      <c r="J31" s="93">
        <v>300</v>
      </c>
      <c r="K31" s="92">
        <f t="shared" si="10"/>
        <v>320.7817</v>
      </c>
      <c r="L31" s="148">
        <f t="shared" si="11"/>
        <v>-20.781700000000001</v>
      </c>
      <c r="M31" s="223" t="str">
        <f t="shared" si="12"/>
        <v>Yes</v>
      </c>
      <c r="N31" s="237" t="s">
        <v>391</v>
      </c>
      <c r="O31" s="236">
        <v>4.3417700000000004</v>
      </c>
      <c r="V31" s="354" t="s">
        <v>502</v>
      </c>
      <c r="W31" s="355">
        <f>W29*AE20</f>
        <v>1500</v>
      </c>
      <c r="X31" s="355">
        <f>X29*AE21</f>
        <v>750</v>
      </c>
      <c r="Y31" s="355">
        <f>Y29*AE22</f>
        <v>800</v>
      </c>
      <c r="Z31" s="355">
        <f>Z29*AE23</f>
        <v>0</v>
      </c>
      <c r="AA31" s="355">
        <f>AA29*AE24</f>
        <v>0</v>
      </c>
      <c r="AB31" s="354">
        <f>SUM(W31:AA31)</f>
        <v>3050</v>
      </c>
      <c r="AC31" s="339"/>
      <c r="AD31" s="339"/>
      <c r="AE31" s="394"/>
      <c r="AF31" s="5"/>
    </row>
    <row r="32" spans="1:32" ht="13.5" thickBot="1">
      <c r="A32" s="425"/>
      <c r="B32" s="97" t="s">
        <v>403</v>
      </c>
      <c r="C32" s="96" t="s">
        <v>56</v>
      </c>
      <c r="D32" s="95">
        <v>268.91000000000003</v>
      </c>
      <c r="E32" s="95">
        <v>500</v>
      </c>
      <c r="F32" s="95">
        <v>277.57420000000002</v>
      </c>
      <c r="G32" s="94">
        <f t="shared" si="9"/>
        <v>222.42579999999998</v>
      </c>
      <c r="H32" s="93" t="s">
        <v>402</v>
      </c>
      <c r="I32" s="93">
        <v>922.03</v>
      </c>
      <c r="J32" s="93">
        <v>300</v>
      </c>
      <c r="K32" s="107">
        <f t="shared" si="10"/>
        <v>277.57420000000002</v>
      </c>
      <c r="L32" s="143">
        <f t="shared" si="11"/>
        <v>22.425799999999981</v>
      </c>
      <c r="M32" s="202" t="str">
        <f t="shared" si="12"/>
        <v>No</v>
      </c>
      <c r="N32" s="235"/>
      <c r="O32" s="234"/>
      <c r="R32" s="246"/>
      <c r="S32" s="58"/>
      <c r="T32" s="5"/>
    </row>
    <row r="33" spans="1:35" ht="13.5" thickBot="1">
      <c r="A33" s="423" t="s">
        <v>389</v>
      </c>
      <c r="B33" s="87" t="s">
        <v>400</v>
      </c>
      <c r="C33" s="86" t="s">
        <v>399</v>
      </c>
      <c r="D33" s="85">
        <v>774.56</v>
      </c>
      <c r="E33" s="85">
        <v>750</v>
      </c>
      <c r="F33" s="85">
        <v>593.39</v>
      </c>
      <c r="G33" s="84">
        <f t="shared" si="9"/>
        <v>156.61000000000001</v>
      </c>
      <c r="H33" s="83" t="s">
        <v>398</v>
      </c>
      <c r="I33" s="83">
        <v>778.62</v>
      </c>
      <c r="J33" s="83">
        <v>750</v>
      </c>
      <c r="K33" s="82">
        <f t="shared" si="10"/>
        <v>593.39</v>
      </c>
      <c r="L33" s="205">
        <f t="shared" si="11"/>
        <v>156.61000000000001</v>
      </c>
      <c r="M33" s="202" t="str">
        <f t="shared" si="12"/>
        <v>No</v>
      </c>
      <c r="N33" s="215"/>
      <c r="O33" s="106"/>
      <c r="R33" s="493" t="s">
        <v>468</v>
      </c>
      <c r="S33" s="494"/>
      <c r="T33" s="280"/>
      <c r="W33" s="463"/>
      <c r="X33" s="463"/>
      <c r="Y33" s="339"/>
      <c r="Z33" s="364"/>
      <c r="AA33" s="364"/>
      <c r="AB33" s="364"/>
      <c r="AD33" s="463"/>
      <c r="AE33" s="463"/>
      <c r="AF33" s="339"/>
      <c r="AG33" s="364"/>
      <c r="AH33" s="364"/>
    </row>
    <row r="34" spans="1:35" ht="13.5" thickBot="1">
      <c r="A34" s="425"/>
      <c r="B34" s="97" t="s">
        <v>394</v>
      </c>
      <c r="C34" s="96" t="s">
        <v>393</v>
      </c>
      <c r="D34" s="110">
        <v>894.93</v>
      </c>
      <c r="E34" s="109">
        <v>300</v>
      </c>
      <c r="F34" s="110">
        <v>185.4342</v>
      </c>
      <c r="G34" s="109">
        <f t="shared" si="9"/>
        <v>114.5658</v>
      </c>
      <c r="H34" s="108" t="s">
        <v>392</v>
      </c>
      <c r="I34" s="108">
        <v>975.03499999999997</v>
      </c>
      <c r="J34" s="108">
        <v>300</v>
      </c>
      <c r="K34" s="107">
        <f t="shared" si="10"/>
        <v>185.4342</v>
      </c>
      <c r="L34" s="102">
        <f t="shared" si="11"/>
        <v>114.5658</v>
      </c>
      <c r="M34" s="202" t="str">
        <f t="shared" si="12"/>
        <v>No</v>
      </c>
      <c r="N34" s="212"/>
      <c r="O34" s="105"/>
      <c r="R34" s="90"/>
      <c r="S34" s="20"/>
      <c r="T34" s="100"/>
      <c r="W34" s="339"/>
      <c r="X34" s="339"/>
      <c r="Y34" s="453"/>
      <c r="Z34" s="453"/>
      <c r="AA34" s="364"/>
      <c r="AB34" s="364"/>
      <c r="AD34" s="339"/>
      <c r="AE34" s="339"/>
      <c r="AF34" s="453"/>
      <c r="AG34" s="453"/>
      <c r="AH34" s="364"/>
    </row>
    <row r="35" spans="1:35" ht="13.5" thickBot="1">
      <c r="A35" s="425"/>
      <c r="B35" s="97" t="s">
        <v>390</v>
      </c>
      <c r="C35" s="96" t="s">
        <v>389</v>
      </c>
      <c r="D35" s="95">
        <v>553.46500000000003</v>
      </c>
      <c r="E35" s="94">
        <v>600</v>
      </c>
      <c r="F35" s="95">
        <v>491.47570000000002</v>
      </c>
      <c r="G35" s="94">
        <f t="shared" si="9"/>
        <v>108.52429999999998</v>
      </c>
      <c r="H35" s="93" t="s">
        <v>388</v>
      </c>
      <c r="I35" s="93">
        <v>660.12</v>
      </c>
      <c r="J35" s="93">
        <v>600</v>
      </c>
      <c r="K35" s="92">
        <f t="shared" si="10"/>
        <v>491.47570000000002</v>
      </c>
      <c r="L35" s="214">
        <f t="shared" si="11"/>
        <v>108.52429999999998</v>
      </c>
      <c r="M35" s="202" t="str">
        <f t="shared" si="12"/>
        <v>No</v>
      </c>
      <c r="N35" s="231"/>
      <c r="O35" s="135"/>
      <c r="R35" s="139" t="s">
        <v>397</v>
      </c>
      <c r="S35" s="138" t="s">
        <v>396</v>
      </c>
      <c r="T35" s="137" t="s">
        <v>395</v>
      </c>
      <c r="W35" s="340"/>
      <c r="X35" s="340"/>
      <c r="Y35" s="340"/>
      <c r="Z35" s="365"/>
      <c r="AA35" s="364"/>
      <c r="AB35" s="364"/>
      <c r="AD35" s="340"/>
      <c r="AE35" s="340"/>
      <c r="AF35" s="340"/>
      <c r="AG35" s="365"/>
      <c r="AH35" s="364"/>
    </row>
    <row r="36" spans="1:35" ht="13.5" thickBot="1">
      <c r="A36" s="423" t="s">
        <v>382</v>
      </c>
      <c r="B36" s="87" t="s">
        <v>386</v>
      </c>
      <c r="C36" s="86" t="s">
        <v>385</v>
      </c>
      <c r="D36" s="85">
        <v>839.23</v>
      </c>
      <c r="E36" s="84">
        <v>300</v>
      </c>
      <c r="F36" s="85">
        <v>213.84829999999999</v>
      </c>
      <c r="G36" s="84">
        <f t="shared" si="9"/>
        <v>86.151700000000005</v>
      </c>
      <c r="H36" s="83" t="s">
        <v>384</v>
      </c>
      <c r="I36" s="83">
        <v>844.89</v>
      </c>
      <c r="J36" s="83">
        <v>300</v>
      </c>
      <c r="K36" s="82">
        <f t="shared" si="10"/>
        <v>213.84829999999999</v>
      </c>
      <c r="L36" s="101">
        <f t="shared" si="11"/>
        <v>86.151700000000005</v>
      </c>
      <c r="M36" s="207" t="str">
        <f t="shared" si="12"/>
        <v>No</v>
      </c>
      <c r="N36" s="209"/>
      <c r="O36" s="77"/>
      <c r="R36" s="170" t="s">
        <v>2</v>
      </c>
      <c r="S36" s="169">
        <v>35.646500000000003</v>
      </c>
      <c r="T36" s="100">
        <f>(S36/200)*100</f>
        <v>17.823250000000002</v>
      </c>
      <c r="W36" s="339"/>
      <c r="X36" s="339"/>
      <c r="Y36" s="18"/>
      <c r="Z36" s="364"/>
      <c r="AA36" s="364"/>
      <c r="AB36" s="364"/>
      <c r="AD36" s="339"/>
      <c r="AE36" s="339"/>
      <c r="AF36" s="18"/>
      <c r="AG36" s="364"/>
      <c r="AH36" s="364"/>
    </row>
    <row r="37" spans="1:35" ht="13.5" thickBot="1">
      <c r="A37" s="425"/>
      <c r="B37" s="97" t="s">
        <v>383</v>
      </c>
      <c r="C37" s="96" t="s">
        <v>382</v>
      </c>
      <c r="D37" s="95">
        <v>497.76499999999999</v>
      </c>
      <c r="E37" s="95">
        <v>1400</v>
      </c>
      <c r="F37" s="95">
        <v>1151.328</v>
      </c>
      <c r="G37" s="94">
        <f t="shared" si="9"/>
        <v>248.67200000000003</v>
      </c>
      <c r="H37" s="93" t="s">
        <v>381</v>
      </c>
      <c r="I37" s="93">
        <v>503.42500000000001</v>
      </c>
      <c r="J37" s="93">
        <v>1500</v>
      </c>
      <c r="K37" s="92">
        <f t="shared" si="10"/>
        <v>1151.328</v>
      </c>
      <c r="L37" s="91">
        <f t="shared" si="11"/>
        <v>348.67200000000003</v>
      </c>
      <c r="M37" s="207" t="str">
        <f t="shared" si="12"/>
        <v>No</v>
      </c>
      <c r="N37" s="206"/>
      <c r="O37" s="66"/>
      <c r="R37" s="170" t="s">
        <v>12</v>
      </c>
      <c r="S37" s="169">
        <v>24.4741</v>
      </c>
      <c r="T37" s="100">
        <f>(S37/400)*100</f>
        <v>6.118525</v>
      </c>
      <c r="W37" s="339"/>
      <c r="X37" s="339"/>
      <c r="Y37" s="339"/>
      <c r="Z37" s="364"/>
      <c r="AA37" s="364"/>
      <c r="AB37" s="364"/>
      <c r="AD37" s="339"/>
      <c r="AE37" s="339"/>
      <c r="AF37" s="339"/>
      <c r="AG37" s="364"/>
      <c r="AH37" s="364"/>
    </row>
    <row r="38" spans="1:35" ht="13.5" thickBot="1">
      <c r="A38" s="276" t="s">
        <v>379</v>
      </c>
      <c r="B38" s="87" t="s">
        <v>380</v>
      </c>
      <c r="C38" s="86" t="s">
        <v>379</v>
      </c>
      <c r="D38" s="85">
        <v>285.27999999999997</v>
      </c>
      <c r="E38" s="85">
        <v>1000</v>
      </c>
      <c r="F38" s="85">
        <v>779.52329999999995</v>
      </c>
      <c r="G38" s="84">
        <f t="shared" si="9"/>
        <v>220.47670000000005</v>
      </c>
      <c r="H38" s="83" t="s">
        <v>378</v>
      </c>
      <c r="I38" s="83">
        <v>539.80499999999995</v>
      </c>
      <c r="J38" s="83">
        <v>600</v>
      </c>
      <c r="K38" s="82">
        <f t="shared" si="10"/>
        <v>779.52329999999995</v>
      </c>
      <c r="L38" s="127">
        <f t="shared" si="11"/>
        <v>-179.52329999999995</v>
      </c>
      <c r="M38" s="226" t="str">
        <f t="shared" si="12"/>
        <v>Yes</v>
      </c>
      <c r="N38" s="225" t="s">
        <v>467</v>
      </c>
      <c r="O38" s="224" t="s">
        <v>473</v>
      </c>
      <c r="R38" s="170" t="s">
        <v>6</v>
      </c>
      <c r="S38" s="169">
        <v>158.07499999999999</v>
      </c>
      <c r="T38" s="100">
        <f>(S38/600)*100</f>
        <v>26.345833333333328</v>
      </c>
      <c r="W38" s="339"/>
      <c r="X38" s="339"/>
      <c r="Y38" s="339"/>
      <c r="Z38" s="364"/>
      <c r="AA38" s="364"/>
      <c r="AB38" s="364"/>
      <c r="AD38" s="339"/>
      <c r="AE38" s="339"/>
      <c r="AF38" s="339"/>
      <c r="AG38" s="364"/>
      <c r="AH38" s="364"/>
    </row>
    <row r="39" spans="1:35" ht="13.5" thickBot="1">
      <c r="A39" s="423" t="s">
        <v>60</v>
      </c>
      <c r="B39" s="87" t="s">
        <v>373</v>
      </c>
      <c r="C39" s="86" t="s">
        <v>372</v>
      </c>
      <c r="D39" s="85">
        <v>239.47</v>
      </c>
      <c r="E39" s="84">
        <v>1250</v>
      </c>
      <c r="F39" s="85">
        <v>886.15449999999998</v>
      </c>
      <c r="G39" s="84">
        <f t="shared" si="9"/>
        <v>363.84550000000002</v>
      </c>
      <c r="H39" s="83" t="s">
        <v>371</v>
      </c>
      <c r="I39" s="83">
        <v>585.61500000000001</v>
      </c>
      <c r="J39" s="83">
        <v>750</v>
      </c>
      <c r="K39" s="82">
        <f t="shared" si="10"/>
        <v>886.15449999999998</v>
      </c>
      <c r="L39" s="127">
        <f t="shared" si="11"/>
        <v>-136.15449999999998</v>
      </c>
      <c r="M39" s="223" t="str">
        <f t="shared" si="12"/>
        <v>Yes</v>
      </c>
      <c r="N39" s="222" t="s">
        <v>466</v>
      </c>
      <c r="O39" s="221" t="s">
        <v>475</v>
      </c>
      <c r="R39" s="170" t="s">
        <v>27</v>
      </c>
      <c r="S39" s="169">
        <v>256.17129999999997</v>
      </c>
      <c r="T39" s="100">
        <f>(S39/200)*100</f>
        <v>128.08564999999999</v>
      </c>
      <c r="W39" s="339"/>
      <c r="X39" s="339"/>
      <c r="Y39" s="18"/>
      <c r="Z39" s="364"/>
      <c r="AA39" s="364"/>
      <c r="AB39" s="364"/>
      <c r="AD39" s="339"/>
      <c r="AE39" s="339"/>
      <c r="AF39" s="18"/>
      <c r="AG39" s="364"/>
      <c r="AH39" s="364"/>
    </row>
    <row r="40" spans="1:35" ht="13.5" thickBot="1">
      <c r="A40" s="424"/>
      <c r="B40" s="76" t="s">
        <v>367</v>
      </c>
      <c r="C40" s="75" t="s">
        <v>61</v>
      </c>
      <c r="D40" s="74">
        <v>381.34</v>
      </c>
      <c r="E40" s="74">
        <v>400</v>
      </c>
      <c r="F40" s="74">
        <v>233.80699999999999</v>
      </c>
      <c r="G40" s="73">
        <f t="shared" si="9"/>
        <v>166.19300000000001</v>
      </c>
      <c r="H40" s="72" t="s">
        <v>329</v>
      </c>
      <c r="I40" s="72">
        <v>673.16499999999996</v>
      </c>
      <c r="J40" s="72">
        <v>300</v>
      </c>
      <c r="K40" s="122">
        <f t="shared" si="10"/>
        <v>233.80699999999999</v>
      </c>
      <c r="L40" s="121">
        <f t="shared" si="11"/>
        <v>66.193000000000012</v>
      </c>
      <c r="M40" s="202" t="str">
        <f t="shared" si="12"/>
        <v>No</v>
      </c>
      <c r="N40" s="220" t="s">
        <v>474</v>
      </c>
      <c r="O40" s="219" t="s">
        <v>476</v>
      </c>
      <c r="R40" s="170" t="s">
        <v>328</v>
      </c>
      <c r="S40" s="169">
        <v>394.5754</v>
      </c>
      <c r="T40" s="100">
        <f>(S40/600)*100</f>
        <v>65.762566666666672</v>
      </c>
      <c r="W40" s="339"/>
      <c r="X40" s="339"/>
      <c r="Y40" s="339"/>
      <c r="Z40" s="364"/>
      <c r="AA40" s="364"/>
      <c r="AB40" s="364"/>
      <c r="AD40" s="339"/>
      <c r="AE40" s="339"/>
      <c r="AF40" s="339"/>
      <c r="AG40" s="364"/>
      <c r="AH40" s="364"/>
    </row>
    <row r="41" spans="1:35" ht="13.5" thickBot="1">
      <c r="A41" s="425" t="s">
        <v>364</v>
      </c>
      <c r="B41" s="63" t="s">
        <v>363</v>
      </c>
      <c r="C41" s="117" t="s">
        <v>74</v>
      </c>
      <c r="D41" s="95">
        <v>632.29499999999996</v>
      </c>
      <c r="E41" s="95">
        <v>600</v>
      </c>
      <c r="F41" s="95">
        <v>416.14780000000002</v>
      </c>
      <c r="G41" s="94">
        <f t="shared" si="9"/>
        <v>183.85219999999998</v>
      </c>
      <c r="H41" s="93" t="s">
        <v>362</v>
      </c>
      <c r="I41" s="93">
        <v>692.19500000000005</v>
      </c>
      <c r="J41" s="93">
        <v>600</v>
      </c>
      <c r="K41" s="92">
        <f t="shared" si="10"/>
        <v>416.14780000000002</v>
      </c>
      <c r="L41" s="218">
        <f t="shared" si="11"/>
        <v>183.85219999999998</v>
      </c>
      <c r="M41" s="202" t="str">
        <f t="shared" si="12"/>
        <v>No</v>
      </c>
      <c r="N41" s="212"/>
      <c r="O41" s="105"/>
      <c r="R41" s="170" t="s">
        <v>19</v>
      </c>
      <c r="S41" s="169">
        <v>50.099299999999999</v>
      </c>
      <c r="T41" s="100">
        <f>(S41/1000)*100</f>
        <v>5.0099299999999998</v>
      </c>
      <c r="W41" s="339"/>
      <c r="X41" s="339"/>
      <c r="Y41" s="339"/>
      <c r="Z41" s="364"/>
      <c r="AA41" s="364"/>
      <c r="AB41" s="364"/>
      <c r="AD41" s="339"/>
      <c r="AE41" s="339"/>
      <c r="AF41" s="18"/>
      <c r="AG41" s="364"/>
      <c r="AH41" s="364"/>
    </row>
    <row r="42" spans="1:35" ht="13.5" thickBot="1">
      <c r="A42" s="425"/>
      <c r="B42" s="97" t="s">
        <v>361</v>
      </c>
      <c r="C42" s="96" t="s">
        <v>55</v>
      </c>
      <c r="D42" s="110">
        <v>566.26</v>
      </c>
      <c r="E42" s="110">
        <v>600</v>
      </c>
      <c r="F42" s="110">
        <v>424.66829999999999</v>
      </c>
      <c r="G42" s="109">
        <f t="shared" si="9"/>
        <v>175.33170000000001</v>
      </c>
      <c r="H42" s="108" t="s">
        <v>360</v>
      </c>
      <c r="I42" s="108">
        <v>1033.6600000000001</v>
      </c>
      <c r="J42" s="108">
        <v>600</v>
      </c>
      <c r="K42" s="107">
        <f t="shared" si="10"/>
        <v>424.66829999999999</v>
      </c>
      <c r="L42" s="111">
        <f t="shared" si="11"/>
        <v>175.33170000000001</v>
      </c>
      <c r="M42" s="202" t="str">
        <f t="shared" si="12"/>
        <v>No</v>
      </c>
      <c r="N42" s="212"/>
      <c r="O42" s="105"/>
      <c r="R42" s="170" t="s">
        <v>28</v>
      </c>
      <c r="S42" s="169">
        <v>208.14449999999999</v>
      </c>
      <c r="T42" s="233">
        <f>(S42/150)*100</f>
        <v>138.76300000000001</v>
      </c>
      <c r="W42" s="339"/>
      <c r="X42" s="339"/>
      <c r="Y42" s="339"/>
      <c r="Z42" s="364"/>
      <c r="AA42" s="364"/>
      <c r="AB42" s="364"/>
      <c r="AD42" s="339"/>
      <c r="AE42" s="339"/>
      <c r="AF42" s="339"/>
      <c r="AG42" s="364"/>
      <c r="AH42" s="364"/>
    </row>
    <row r="43" spans="1:35" ht="13.5" thickBot="1">
      <c r="A43" s="425"/>
      <c r="B43" s="97" t="s">
        <v>359</v>
      </c>
      <c r="C43" s="96" t="s">
        <v>62</v>
      </c>
      <c r="D43" s="95">
        <v>174.54</v>
      </c>
      <c r="E43" s="95">
        <v>250</v>
      </c>
      <c r="F43" s="95">
        <v>80.336669999999998</v>
      </c>
      <c r="G43" s="94">
        <f t="shared" si="9"/>
        <v>169.66333</v>
      </c>
      <c r="H43" s="93" t="s">
        <v>358</v>
      </c>
      <c r="I43" s="93">
        <v>811.21</v>
      </c>
      <c r="J43" s="93">
        <v>150</v>
      </c>
      <c r="K43" s="107">
        <f t="shared" si="10"/>
        <v>80.336669999999998</v>
      </c>
      <c r="L43" s="208">
        <f t="shared" si="11"/>
        <v>69.663330000000002</v>
      </c>
      <c r="M43" s="202" t="str">
        <f t="shared" si="12"/>
        <v>No</v>
      </c>
      <c r="N43" s="212"/>
      <c r="O43" s="105"/>
      <c r="R43" s="170" t="s">
        <v>30</v>
      </c>
      <c r="S43" s="169">
        <v>207.4513</v>
      </c>
      <c r="T43" s="232">
        <f>(S43/200)*100</f>
        <v>103.72565</v>
      </c>
      <c r="W43" s="339"/>
      <c r="X43" s="339"/>
      <c r="Y43" s="18"/>
      <c r="Z43" s="366"/>
      <c r="AA43" s="364"/>
      <c r="AB43" s="364"/>
      <c r="AD43" s="339"/>
      <c r="AE43" s="339"/>
      <c r="AF43" s="339"/>
      <c r="AG43" s="366"/>
      <c r="AH43" s="364"/>
      <c r="AI43" s="281" t="s">
        <v>487</v>
      </c>
    </row>
    <row r="44" spans="1:35" ht="13.5" thickBot="1">
      <c r="A44" s="276" t="s">
        <v>356</v>
      </c>
      <c r="B44" s="87" t="s">
        <v>357</v>
      </c>
      <c r="C44" s="86" t="s">
        <v>356</v>
      </c>
      <c r="D44" s="85">
        <v>517.28</v>
      </c>
      <c r="E44" s="85">
        <v>200</v>
      </c>
      <c r="F44" s="85">
        <v>67.241829999999993</v>
      </c>
      <c r="G44" s="84">
        <f t="shared" si="9"/>
        <v>132.75817000000001</v>
      </c>
      <c r="H44" s="83" t="s">
        <v>355</v>
      </c>
      <c r="I44" s="83">
        <v>607.995</v>
      </c>
      <c r="J44" s="83">
        <v>150</v>
      </c>
      <c r="K44" s="82">
        <f t="shared" si="10"/>
        <v>67.241829999999993</v>
      </c>
      <c r="L44" s="101">
        <f t="shared" si="11"/>
        <v>82.758170000000007</v>
      </c>
      <c r="M44" s="207" t="str">
        <f t="shared" si="12"/>
        <v>No</v>
      </c>
      <c r="N44" s="217"/>
      <c r="O44" s="216"/>
      <c r="R44" s="170" t="s">
        <v>31</v>
      </c>
      <c r="S44" s="169">
        <v>278</v>
      </c>
      <c r="T44" s="100">
        <f>S44/200 * 100</f>
        <v>139</v>
      </c>
      <c r="W44" s="339"/>
      <c r="X44" s="339"/>
      <c r="Y44" s="339"/>
      <c r="Z44" s="364"/>
      <c r="AA44" s="364"/>
      <c r="AB44" s="364"/>
      <c r="AD44" s="339"/>
      <c r="AE44" s="339"/>
      <c r="AF44" s="339"/>
      <c r="AG44" s="364"/>
      <c r="AH44" s="364"/>
    </row>
    <row r="45" spans="1:35" ht="13.5" thickBot="1">
      <c r="A45" s="423" t="s">
        <v>350</v>
      </c>
      <c r="B45" s="87" t="s">
        <v>354</v>
      </c>
      <c r="C45" s="86" t="s">
        <v>343</v>
      </c>
      <c r="D45" s="85">
        <v>592.98500000000001</v>
      </c>
      <c r="E45" s="85">
        <v>300</v>
      </c>
      <c r="F45" s="85">
        <v>175.91919999999999</v>
      </c>
      <c r="G45" s="84">
        <f t="shared" si="9"/>
        <v>124.08080000000001</v>
      </c>
      <c r="H45" s="83" t="s">
        <v>353</v>
      </c>
      <c r="I45" s="83">
        <v>1051.23</v>
      </c>
      <c r="J45" s="83">
        <v>300</v>
      </c>
      <c r="K45" s="82">
        <f t="shared" si="10"/>
        <v>175.91919999999999</v>
      </c>
      <c r="L45" s="81">
        <f t="shared" si="11"/>
        <v>124.08080000000001</v>
      </c>
      <c r="M45" s="202" t="str">
        <f t="shared" si="12"/>
        <v>No</v>
      </c>
      <c r="N45" s="215"/>
      <c r="O45" s="106"/>
      <c r="R45" s="170" t="s">
        <v>14</v>
      </c>
      <c r="S45" s="169">
        <v>4.3417700000000004</v>
      </c>
      <c r="T45" s="100">
        <f>S45/800 * 100</f>
        <v>0.54272125000000004</v>
      </c>
      <c r="W45" s="339"/>
      <c r="X45" s="339"/>
      <c r="Y45" s="18"/>
      <c r="Z45" s="366"/>
      <c r="AA45" s="364"/>
      <c r="AB45" s="364"/>
      <c r="AD45" s="339"/>
      <c r="AE45" s="339"/>
      <c r="AF45" s="342"/>
      <c r="AG45" s="367"/>
      <c r="AH45" s="364"/>
    </row>
    <row r="46" spans="1:35" ht="13.5" thickBot="1">
      <c r="A46" s="425"/>
      <c r="B46" s="97" t="s">
        <v>351</v>
      </c>
      <c r="C46" s="96" t="s">
        <v>350</v>
      </c>
      <c r="D46" s="110">
        <v>374.84</v>
      </c>
      <c r="E46" s="110">
        <v>200</v>
      </c>
      <c r="F46" s="110">
        <v>115.1143</v>
      </c>
      <c r="G46" s="109">
        <f t="shared" si="9"/>
        <v>84.8857</v>
      </c>
      <c r="H46" s="108" t="s">
        <v>349</v>
      </c>
      <c r="I46" s="108">
        <v>838.745</v>
      </c>
      <c r="J46" s="108">
        <v>150</v>
      </c>
      <c r="K46" s="107">
        <f t="shared" si="10"/>
        <v>115.1143</v>
      </c>
      <c r="L46" s="214">
        <f t="shared" si="11"/>
        <v>34.8857</v>
      </c>
      <c r="M46" s="202" t="str">
        <f t="shared" si="12"/>
        <v>No</v>
      </c>
      <c r="N46" s="213"/>
      <c r="O46" s="210"/>
      <c r="R46" s="273" t="s">
        <v>18</v>
      </c>
      <c r="S46" s="272">
        <v>21.905000000000001</v>
      </c>
      <c r="T46" s="89">
        <f>S46/1400 * 100</f>
        <v>1.5646428571428572</v>
      </c>
      <c r="W46" s="339"/>
      <c r="X46" s="339"/>
      <c r="Y46" s="339"/>
      <c r="Z46" s="364"/>
      <c r="AA46" s="364"/>
      <c r="AB46" s="364"/>
      <c r="AD46" s="339"/>
      <c r="AE46" s="339"/>
      <c r="AF46" s="339"/>
      <c r="AG46" s="364"/>
      <c r="AH46" s="364"/>
    </row>
    <row r="47" spans="1:35" ht="13.5" thickBot="1">
      <c r="A47" s="425"/>
      <c r="B47" s="97" t="s">
        <v>348</v>
      </c>
      <c r="C47" s="96" t="s">
        <v>336</v>
      </c>
      <c r="D47" s="110">
        <v>675.17499999999995</v>
      </c>
      <c r="E47" s="110">
        <v>150</v>
      </c>
      <c r="F47" s="110">
        <v>87.5685</v>
      </c>
      <c r="G47" s="109">
        <f t="shared" si="9"/>
        <v>62.4315</v>
      </c>
      <c r="H47" s="108" t="s">
        <v>347</v>
      </c>
      <c r="I47" s="108">
        <v>792.93499999999995</v>
      </c>
      <c r="J47" s="108">
        <v>150</v>
      </c>
      <c r="K47" s="107">
        <f t="shared" si="10"/>
        <v>87.5685</v>
      </c>
      <c r="L47" s="208">
        <f t="shared" si="11"/>
        <v>62.4315</v>
      </c>
      <c r="M47" s="202" t="str">
        <f t="shared" si="12"/>
        <v>No</v>
      </c>
      <c r="N47" s="213"/>
      <c r="O47" s="210"/>
      <c r="R47" s="129" t="s">
        <v>374</v>
      </c>
      <c r="S47" s="282">
        <f>SUM(S36:S46)</f>
        <v>1638.8841699999998</v>
      </c>
      <c r="W47" s="18"/>
      <c r="X47" s="18"/>
      <c r="Y47" s="18"/>
      <c r="Z47" s="364"/>
      <c r="AA47" s="364"/>
      <c r="AB47" s="364"/>
      <c r="AD47" s="18"/>
      <c r="AE47" s="18"/>
      <c r="AF47" s="18"/>
      <c r="AG47" s="364"/>
      <c r="AH47" s="364"/>
    </row>
    <row r="48" spans="1:35" ht="13.5" thickBot="1">
      <c r="A48" s="425"/>
      <c r="B48" s="97" t="s">
        <v>340</v>
      </c>
      <c r="C48" s="96" t="s">
        <v>339</v>
      </c>
      <c r="D48" s="95">
        <v>768.38499999999999</v>
      </c>
      <c r="E48" s="95">
        <v>150</v>
      </c>
      <c r="F48" s="95">
        <v>46.164000000000001</v>
      </c>
      <c r="G48" s="94">
        <f t="shared" si="9"/>
        <v>103.836</v>
      </c>
      <c r="H48" s="93" t="s">
        <v>346</v>
      </c>
      <c r="I48" s="93">
        <v>934.80499999999995</v>
      </c>
      <c r="J48" s="93">
        <v>150</v>
      </c>
      <c r="K48" s="92">
        <f t="shared" si="10"/>
        <v>46.164000000000001</v>
      </c>
      <c r="L48" s="91">
        <f t="shared" si="11"/>
        <v>103.836</v>
      </c>
      <c r="M48" s="202" t="str">
        <f t="shared" si="12"/>
        <v>No</v>
      </c>
      <c r="N48" s="212"/>
      <c r="O48" s="105"/>
      <c r="R48" s="17" t="s">
        <v>368</v>
      </c>
      <c r="S48" s="17">
        <f>S47/9100.11497</f>
        <v>0.18009488620779476</v>
      </c>
      <c r="W48" s="18"/>
      <c r="X48" s="18"/>
      <c r="Y48" s="364"/>
      <c r="Z48" s="364"/>
      <c r="AA48" s="364"/>
      <c r="AB48" s="364"/>
      <c r="AD48" s="18"/>
      <c r="AE48" s="18"/>
      <c r="AF48" s="364"/>
      <c r="AG48" s="364"/>
      <c r="AH48" s="364"/>
    </row>
    <row r="49" spans="1:15" ht="13.5" thickBot="1">
      <c r="A49" s="423" t="s">
        <v>345</v>
      </c>
      <c r="B49" s="87" t="s">
        <v>344</v>
      </c>
      <c r="C49" s="86" t="s">
        <v>343</v>
      </c>
      <c r="D49" s="85">
        <v>592.98500000000001</v>
      </c>
      <c r="E49" s="85">
        <v>300</v>
      </c>
      <c r="F49" s="85">
        <v>175.91919999999999</v>
      </c>
      <c r="G49" s="84">
        <f t="shared" si="9"/>
        <v>124.08080000000001</v>
      </c>
      <c r="H49" s="83" t="s">
        <v>342</v>
      </c>
      <c r="I49" s="83">
        <v>992.44500000000005</v>
      </c>
      <c r="J49" s="83">
        <v>300</v>
      </c>
      <c r="K49" s="82">
        <f t="shared" si="10"/>
        <v>175.91919999999999</v>
      </c>
      <c r="L49" s="204">
        <f t="shared" si="11"/>
        <v>124.08080000000001</v>
      </c>
      <c r="M49" s="202" t="str">
        <f t="shared" si="12"/>
        <v>No</v>
      </c>
      <c r="N49" s="203"/>
      <c r="O49" s="106"/>
    </row>
    <row r="50" spans="1:15" ht="13.5" thickBot="1">
      <c r="A50" s="425"/>
      <c r="B50" s="97" t="s">
        <v>340</v>
      </c>
      <c r="C50" s="96" t="s">
        <v>339</v>
      </c>
      <c r="D50" s="95">
        <v>768.38499999999999</v>
      </c>
      <c r="E50" s="95">
        <v>150</v>
      </c>
      <c r="F50" s="95">
        <v>46.164000000000001</v>
      </c>
      <c r="G50" s="94">
        <f t="shared" si="9"/>
        <v>103.836</v>
      </c>
      <c r="H50" s="93" t="s">
        <v>338</v>
      </c>
      <c r="I50" s="93">
        <v>817.04499999999996</v>
      </c>
      <c r="J50" s="93">
        <v>150</v>
      </c>
      <c r="K50" s="92">
        <f t="shared" si="10"/>
        <v>46.164000000000001</v>
      </c>
      <c r="L50" s="91">
        <f t="shared" si="11"/>
        <v>103.836</v>
      </c>
      <c r="M50" s="202" t="str">
        <f t="shared" si="12"/>
        <v>No</v>
      </c>
      <c r="N50" s="211"/>
      <c r="O50" s="210"/>
    </row>
    <row r="51" spans="1:15" ht="13.5" thickBot="1">
      <c r="A51" s="423" t="s">
        <v>341</v>
      </c>
      <c r="B51" s="87" t="s">
        <v>340</v>
      </c>
      <c r="C51" s="86" t="s">
        <v>339</v>
      </c>
      <c r="D51" s="85">
        <v>768.38499999999999</v>
      </c>
      <c r="E51" s="85">
        <v>150</v>
      </c>
      <c r="F51" s="85">
        <v>46.164000000000001</v>
      </c>
      <c r="G51" s="84">
        <f t="shared" si="9"/>
        <v>103.836</v>
      </c>
      <c r="H51" s="83" t="s">
        <v>338</v>
      </c>
      <c r="I51" s="83">
        <v>817.04499999999996</v>
      </c>
      <c r="J51" s="83">
        <v>150</v>
      </c>
      <c r="K51" s="82">
        <f t="shared" si="10"/>
        <v>46.164000000000001</v>
      </c>
      <c r="L51" s="205">
        <f t="shared" si="11"/>
        <v>103.836</v>
      </c>
      <c r="M51" s="207" t="str">
        <f t="shared" si="12"/>
        <v>No</v>
      </c>
      <c r="N51" s="209"/>
      <c r="O51" s="77"/>
    </row>
    <row r="52" spans="1:15" ht="13.5" thickBot="1">
      <c r="A52" s="425"/>
      <c r="B52" s="97" t="s">
        <v>30</v>
      </c>
      <c r="C52" s="96" t="s">
        <v>327</v>
      </c>
      <c r="D52" s="95">
        <v>317.27</v>
      </c>
      <c r="E52" s="95">
        <v>200</v>
      </c>
      <c r="F52" s="95">
        <v>136.87530000000001</v>
      </c>
      <c r="G52" s="94">
        <f t="shared" si="9"/>
        <v>63.12469999999999</v>
      </c>
      <c r="H52" s="93" t="s">
        <v>326</v>
      </c>
      <c r="I52" s="93">
        <v>518.48</v>
      </c>
      <c r="J52" s="93">
        <v>200</v>
      </c>
      <c r="K52" s="92">
        <f t="shared" si="10"/>
        <v>136.87530000000001</v>
      </c>
      <c r="L52" s="208">
        <f t="shared" si="11"/>
        <v>63.12469999999999</v>
      </c>
      <c r="M52" s="207" t="str">
        <f t="shared" si="12"/>
        <v>No</v>
      </c>
      <c r="N52" s="206"/>
      <c r="O52" s="66"/>
    </row>
    <row r="53" spans="1:15" ht="13.5" thickBot="1">
      <c r="A53" s="423" t="s">
        <v>337</v>
      </c>
      <c r="B53" s="87" t="s">
        <v>28</v>
      </c>
      <c r="C53" s="86" t="s">
        <v>336</v>
      </c>
      <c r="D53" s="85">
        <v>675.17499999999995</v>
      </c>
      <c r="E53" s="85">
        <v>150</v>
      </c>
      <c r="F53" s="85">
        <v>87.5685</v>
      </c>
      <c r="G53" s="84">
        <f t="shared" si="9"/>
        <v>62.4315</v>
      </c>
      <c r="H53" s="83" t="s">
        <v>335</v>
      </c>
      <c r="I53" s="83">
        <v>792.93499999999995</v>
      </c>
      <c r="J53" s="83">
        <v>150</v>
      </c>
      <c r="K53" s="82">
        <f t="shared" si="10"/>
        <v>87.5685</v>
      </c>
      <c r="L53" s="205">
        <f t="shared" si="11"/>
        <v>62.4315</v>
      </c>
      <c r="M53" s="202" t="str">
        <f t="shared" si="12"/>
        <v>No</v>
      </c>
      <c r="N53" s="60"/>
      <c r="O53" s="100"/>
    </row>
    <row r="54" spans="1:15" ht="13.5" thickBot="1">
      <c r="A54" s="425"/>
      <c r="B54" s="97" t="s">
        <v>334</v>
      </c>
      <c r="C54" s="96" t="s">
        <v>333</v>
      </c>
      <c r="D54" s="95">
        <v>300.33499999999998</v>
      </c>
      <c r="E54" s="95">
        <v>200</v>
      </c>
      <c r="F54" s="95">
        <v>33.29833</v>
      </c>
      <c r="G54" s="94">
        <f t="shared" si="9"/>
        <v>166.70167000000001</v>
      </c>
      <c r="H54" s="93" t="s">
        <v>332</v>
      </c>
      <c r="I54" s="93">
        <v>524.75</v>
      </c>
      <c r="J54" s="93">
        <v>200</v>
      </c>
      <c r="K54" s="92">
        <f t="shared" si="10"/>
        <v>33.29833</v>
      </c>
      <c r="L54" s="91">
        <f t="shared" si="11"/>
        <v>166.70167000000001</v>
      </c>
      <c r="M54" s="202" t="str">
        <f t="shared" si="12"/>
        <v>No</v>
      </c>
      <c r="N54" s="60"/>
      <c r="O54" s="100"/>
    </row>
    <row r="55" spans="1:15" ht="13.5" thickBot="1">
      <c r="A55" s="423" t="s">
        <v>331</v>
      </c>
      <c r="B55" s="87" t="s">
        <v>330</v>
      </c>
      <c r="C55" s="86" t="s">
        <v>61</v>
      </c>
      <c r="D55" s="85">
        <v>381.34</v>
      </c>
      <c r="E55" s="85">
        <v>400</v>
      </c>
      <c r="F55" s="85">
        <v>233.80699999999999</v>
      </c>
      <c r="G55" s="84">
        <f t="shared" si="9"/>
        <v>166.19300000000001</v>
      </c>
      <c r="H55" s="83" t="s">
        <v>329</v>
      </c>
      <c r="I55" s="83">
        <v>673.16499999999996</v>
      </c>
      <c r="J55" s="83">
        <v>300</v>
      </c>
      <c r="K55" s="82">
        <f t="shared" si="10"/>
        <v>233.80699999999999</v>
      </c>
      <c r="L55" s="204">
        <f t="shared" si="11"/>
        <v>66.193000000000012</v>
      </c>
      <c r="M55" s="202" t="str">
        <f t="shared" si="12"/>
        <v>No</v>
      </c>
      <c r="N55" s="203"/>
      <c r="O55" s="106"/>
    </row>
    <row r="56" spans="1:15" ht="13.5" thickBot="1">
      <c r="A56" s="424"/>
      <c r="B56" s="76" t="s">
        <v>30</v>
      </c>
      <c r="C56" s="75" t="s">
        <v>327</v>
      </c>
      <c r="D56" s="74">
        <v>317.27</v>
      </c>
      <c r="E56" s="74">
        <v>200</v>
      </c>
      <c r="F56" s="74">
        <v>136.87530000000001</v>
      </c>
      <c r="G56" s="73">
        <f t="shared" si="9"/>
        <v>63.12469999999999</v>
      </c>
      <c r="H56" s="72" t="s">
        <v>326</v>
      </c>
      <c r="I56" s="72">
        <v>518.48</v>
      </c>
      <c r="J56" s="72">
        <v>200</v>
      </c>
      <c r="K56" s="71">
        <f t="shared" si="10"/>
        <v>136.87530000000001</v>
      </c>
      <c r="L56" s="70">
        <f t="shared" si="11"/>
        <v>63.12469999999999</v>
      </c>
      <c r="M56" s="202" t="str">
        <f t="shared" si="12"/>
        <v>No</v>
      </c>
      <c r="N56" s="201"/>
      <c r="O56" s="200"/>
    </row>
  </sheetData>
  <mergeCells count="25">
    <mergeCell ref="R15:T15"/>
    <mergeCell ref="AD33:AE33"/>
    <mergeCell ref="AF34:AG34"/>
    <mergeCell ref="W33:X33"/>
    <mergeCell ref="Y34:Z34"/>
    <mergeCell ref="R33:S33"/>
    <mergeCell ref="V15:AA15"/>
    <mergeCell ref="A55:A56"/>
    <mergeCell ref="A21:A24"/>
    <mergeCell ref="A26:A27"/>
    <mergeCell ref="A28:A32"/>
    <mergeCell ref="A33:A35"/>
    <mergeCell ref="A36:A37"/>
    <mergeCell ref="A39:A40"/>
    <mergeCell ref="A41:A43"/>
    <mergeCell ref="A45:A48"/>
    <mergeCell ref="A49:A50"/>
    <mergeCell ref="A51:A52"/>
    <mergeCell ref="A53:A54"/>
    <mergeCell ref="A15:A20"/>
    <mergeCell ref="C1:G1"/>
    <mergeCell ref="H1:M1"/>
    <mergeCell ref="A4:A5"/>
    <mergeCell ref="A6:A8"/>
    <mergeCell ref="A9:A13"/>
  </mergeCells>
  <conditionalFormatting sqref="J3:J56">
    <cfRule type="expression" dxfId="14" priority="2">
      <formula>(J3&lt;E3)</formula>
    </cfRule>
  </conditionalFormatting>
  <conditionalFormatting sqref="W17:AB28">
    <cfRule type="cellIs" dxfId="13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topLeftCell="S10" zoomScale="80" zoomScaleNormal="80" workbookViewId="0">
      <selection activeCell="Z29" sqref="Z29"/>
    </sheetView>
  </sheetViews>
  <sheetFormatPr defaultRowHeight="14.5"/>
  <cols>
    <col min="1" max="1" width="11.453125" customWidth="1"/>
    <col min="2" max="2" width="18" customWidth="1"/>
    <col min="3" max="3" width="24.7265625" customWidth="1"/>
    <col min="4" max="4" width="14.26953125" customWidth="1"/>
    <col min="5" max="5" width="14.54296875" customWidth="1"/>
    <col min="6" max="7" width="15.7265625" customWidth="1"/>
    <col min="8" max="8" width="25.54296875" customWidth="1"/>
    <col min="9" max="9" width="12.54296875" customWidth="1"/>
    <col min="10" max="10" width="15.453125" customWidth="1"/>
    <col min="11" max="11" width="19.26953125" customWidth="1"/>
    <col min="12" max="12" width="16.453125" customWidth="1"/>
    <col min="13" max="13" width="14" customWidth="1"/>
    <col min="14" max="14" width="26.54296875" customWidth="1"/>
    <col min="15" max="15" width="26.453125" customWidth="1"/>
    <col min="19" max="19" width="11.453125" customWidth="1"/>
    <col min="20" max="20" width="22.1796875" customWidth="1"/>
    <col min="21" max="21" width="25.26953125" customWidth="1"/>
    <col min="26" max="26" width="14.1796875" customWidth="1"/>
    <col min="27" max="27" width="14.453125" customWidth="1"/>
    <col min="28" max="28" width="12.453125" customWidth="1"/>
    <col min="29" max="29" width="11.453125" customWidth="1"/>
  </cols>
  <sheetData>
    <row r="1" spans="1:35">
      <c r="A1" s="198"/>
      <c r="B1" s="199"/>
      <c r="C1" s="428" t="s">
        <v>464</v>
      </c>
      <c r="D1" s="429"/>
      <c r="E1" s="429"/>
      <c r="F1" s="429"/>
      <c r="G1" s="430"/>
      <c r="H1" s="426" t="s">
        <v>463</v>
      </c>
      <c r="I1" s="427"/>
      <c r="J1" s="427"/>
      <c r="K1" s="427"/>
      <c r="L1" s="427"/>
      <c r="M1" s="427"/>
      <c r="N1" s="427"/>
      <c r="O1" s="427"/>
      <c r="P1" s="320"/>
    </row>
    <row r="2" spans="1:35" ht="15" thickBot="1">
      <c r="A2" s="198" t="s">
        <v>462</v>
      </c>
      <c r="B2" s="197" t="s">
        <v>461</v>
      </c>
      <c r="C2" s="196" t="s">
        <v>460</v>
      </c>
      <c r="D2" s="195" t="s">
        <v>34</v>
      </c>
      <c r="E2" s="195" t="s">
        <v>33</v>
      </c>
      <c r="F2" s="195" t="s">
        <v>459</v>
      </c>
      <c r="G2" s="194" t="s">
        <v>456</v>
      </c>
      <c r="H2" s="193" t="s">
        <v>458</v>
      </c>
      <c r="I2" s="193" t="s">
        <v>34</v>
      </c>
      <c r="J2" s="193" t="s">
        <v>33</v>
      </c>
      <c r="K2" s="313" t="s">
        <v>457</v>
      </c>
      <c r="L2" s="193" t="s">
        <v>456</v>
      </c>
      <c r="M2" s="192" t="s">
        <v>482</v>
      </c>
      <c r="N2" s="192" t="s">
        <v>484</v>
      </c>
      <c r="O2" s="191" t="s">
        <v>451</v>
      </c>
      <c r="P2" s="59"/>
    </row>
    <row r="3" spans="1:35" ht="15" thickBot="1">
      <c r="A3" s="163" t="s">
        <v>450</v>
      </c>
      <c r="B3" s="186" t="s">
        <v>449</v>
      </c>
      <c r="C3" s="185" t="s">
        <v>448</v>
      </c>
      <c r="D3" s="184">
        <v>386.9</v>
      </c>
      <c r="E3" s="184">
        <v>200</v>
      </c>
      <c r="F3" s="184">
        <v>131.95400000000001</v>
      </c>
      <c r="G3" s="183">
        <f t="shared" ref="G3:G13" si="0">E3-F3</f>
        <v>68.045999999999992</v>
      </c>
      <c r="H3" s="182" t="s">
        <v>447</v>
      </c>
      <c r="I3" s="182">
        <v>598.85</v>
      </c>
      <c r="J3" s="182">
        <v>150</v>
      </c>
      <c r="K3" s="182">
        <f t="shared" ref="K3:K13" si="1">F3</f>
        <v>131.95400000000001</v>
      </c>
      <c r="L3" s="181">
        <f t="shared" ref="L3:L13" si="2">J3-K3</f>
        <v>18.045999999999992</v>
      </c>
      <c r="M3" s="182">
        <f t="shared" ref="M3:M13" si="3">IF(AND(I3&gt;0,I3&lt;135),300, IF(AND(I3 &gt;135,I3&lt;288),250, IF(AND(I3&gt;288,I3&lt;537),200, IF(AND(I3&gt;537,I3&lt;1096),150, 100))))</f>
        <v>150</v>
      </c>
      <c r="N3" s="321">
        <f>IF(L3&lt;0, CEILING((K3-J3)/M3,1),0)</f>
        <v>0</v>
      </c>
      <c r="O3" s="321">
        <f>N3*M3</f>
        <v>0</v>
      </c>
      <c r="P3" s="20"/>
    </row>
    <row r="4" spans="1:35">
      <c r="A4" s="431" t="s">
        <v>44</v>
      </c>
      <c r="B4" s="180" t="s">
        <v>3</v>
      </c>
      <c r="C4" s="179" t="s">
        <v>44</v>
      </c>
      <c r="D4" s="178">
        <v>424.31</v>
      </c>
      <c r="E4" s="178">
        <v>200</v>
      </c>
      <c r="F4" s="178">
        <v>79.758499999999998</v>
      </c>
      <c r="G4" s="177">
        <f t="shared" si="0"/>
        <v>120.2415</v>
      </c>
      <c r="H4" s="176" t="s">
        <v>446</v>
      </c>
      <c r="I4" s="176">
        <v>561.44000000000005</v>
      </c>
      <c r="J4" s="176">
        <v>150</v>
      </c>
      <c r="K4" s="176">
        <f t="shared" si="1"/>
        <v>79.758499999999998</v>
      </c>
      <c r="L4" s="176">
        <f t="shared" si="2"/>
        <v>70.241500000000002</v>
      </c>
      <c r="M4" s="83">
        <f t="shared" si="3"/>
        <v>150</v>
      </c>
      <c r="N4" s="322">
        <f t="shared" ref="N4:N13" si="4">IF(L4&lt;0, CEILING((K4-J4)/M4,1),0)</f>
        <v>0</v>
      </c>
      <c r="O4" s="322">
        <f t="shared" ref="O4:O56" si="5">N4*M4</f>
        <v>0</v>
      </c>
      <c r="P4" s="20"/>
    </row>
    <row r="5" spans="1:35" ht="15" thickBot="1">
      <c r="A5" s="425"/>
      <c r="B5" s="63" t="s">
        <v>25</v>
      </c>
      <c r="C5" s="117" t="s">
        <v>65</v>
      </c>
      <c r="D5" s="95">
        <v>645.40499999999997</v>
      </c>
      <c r="E5" s="95">
        <v>150</v>
      </c>
      <c r="F5" s="94">
        <v>101.52370000000001</v>
      </c>
      <c r="G5" s="94">
        <f t="shared" si="0"/>
        <v>48.476299999999995</v>
      </c>
      <c r="H5" s="93" t="s">
        <v>438</v>
      </c>
      <c r="I5" s="93">
        <v>691.82</v>
      </c>
      <c r="J5" s="93">
        <v>150</v>
      </c>
      <c r="K5" s="93">
        <f t="shared" si="1"/>
        <v>101.52370000000001</v>
      </c>
      <c r="L5" s="93">
        <f t="shared" si="2"/>
        <v>48.476299999999995</v>
      </c>
      <c r="M5" s="72">
        <f t="shared" si="3"/>
        <v>150</v>
      </c>
      <c r="N5" s="323">
        <f t="shared" si="4"/>
        <v>0</v>
      </c>
      <c r="O5" s="323">
        <f t="shared" si="5"/>
        <v>0</v>
      </c>
      <c r="P5" s="20"/>
    </row>
    <row r="6" spans="1:35">
      <c r="A6" s="423" t="s">
        <v>443</v>
      </c>
      <c r="B6" s="87" t="s">
        <v>442</v>
      </c>
      <c r="C6" s="86" t="s">
        <v>399</v>
      </c>
      <c r="D6" s="85">
        <v>774.56</v>
      </c>
      <c r="E6" s="85">
        <v>750</v>
      </c>
      <c r="F6" s="85">
        <v>593.39</v>
      </c>
      <c r="G6" s="84">
        <f t="shared" si="0"/>
        <v>156.61000000000001</v>
      </c>
      <c r="H6" s="83" t="s">
        <v>441</v>
      </c>
      <c r="I6" s="83">
        <v>778.62</v>
      </c>
      <c r="J6" s="83">
        <v>750</v>
      </c>
      <c r="K6" s="83">
        <f t="shared" si="1"/>
        <v>593.39</v>
      </c>
      <c r="L6" s="83">
        <f t="shared" si="2"/>
        <v>156.61000000000001</v>
      </c>
      <c r="M6" s="83">
        <f t="shared" si="3"/>
        <v>150</v>
      </c>
      <c r="N6" s="322">
        <f t="shared" si="4"/>
        <v>0</v>
      </c>
      <c r="O6" s="322">
        <f t="shared" si="5"/>
        <v>0</v>
      </c>
      <c r="P6" s="20"/>
    </row>
    <row r="7" spans="1:35">
      <c r="A7" s="425"/>
      <c r="B7" s="97" t="s">
        <v>4</v>
      </c>
      <c r="C7" s="96" t="s">
        <v>45</v>
      </c>
      <c r="D7" s="110">
        <v>221.095</v>
      </c>
      <c r="E7" s="110">
        <v>250</v>
      </c>
      <c r="F7" s="110">
        <v>165.54</v>
      </c>
      <c r="G7" s="109">
        <f t="shared" si="0"/>
        <v>84.460000000000008</v>
      </c>
      <c r="H7" s="108" t="s">
        <v>440</v>
      </c>
      <c r="I7" s="108">
        <v>904.18</v>
      </c>
      <c r="J7" s="108">
        <v>150</v>
      </c>
      <c r="K7" s="108">
        <f t="shared" si="1"/>
        <v>165.54</v>
      </c>
      <c r="L7" s="238">
        <f t="shared" si="2"/>
        <v>-15.539999999999992</v>
      </c>
      <c r="M7" s="93">
        <f t="shared" si="3"/>
        <v>150</v>
      </c>
      <c r="N7" s="324">
        <f t="shared" si="4"/>
        <v>1</v>
      </c>
      <c r="O7" s="324">
        <f t="shared" si="5"/>
        <v>150</v>
      </c>
      <c r="P7" s="20"/>
    </row>
    <row r="8" spans="1:35" ht="15" thickBot="1">
      <c r="A8" s="425"/>
      <c r="B8" s="97" t="s">
        <v>25</v>
      </c>
      <c r="C8" s="96" t="s">
        <v>65</v>
      </c>
      <c r="D8" s="95">
        <v>645.40499999999997</v>
      </c>
      <c r="E8" s="95">
        <v>150</v>
      </c>
      <c r="F8" s="95">
        <v>101.52370000000001</v>
      </c>
      <c r="G8" s="94">
        <f t="shared" si="0"/>
        <v>48.476299999999995</v>
      </c>
      <c r="H8" s="93" t="s">
        <v>438</v>
      </c>
      <c r="I8" s="93">
        <v>691.82</v>
      </c>
      <c r="J8" s="93">
        <v>150</v>
      </c>
      <c r="K8" s="93">
        <f t="shared" si="1"/>
        <v>101.52370000000001</v>
      </c>
      <c r="L8" s="93">
        <f t="shared" si="2"/>
        <v>48.476299999999995</v>
      </c>
      <c r="M8" s="72">
        <f t="shared" si="3"/>
        <v>150</v>
      </c>
      <c r="N8" s="323">
        <f t="shared" si="4"/>
        <v>0</v>
      </c>
      <c r="O8" s="323">
        <f t="shared" si="5"/>
        <v>0</v>
      </c>
      <c r="P8" s="20"/>
    </row>
    <row r="9" spans="1:35">
      <c r="A9" s="423" t="s">
        <v>46</v>
      </c>
      <c r="B9" s="87" t="s">
        <v>5</v>
      </c>
      <c r="C9" s="86" t="s">
        <v>46</v>
      </c>
      <c r="D9" s="85">
        <v>87.444999999999993</v>
      </c>
      <c r="E9" s="85">
        <v>600</v>
      </c>
      <c r="F9" s="85">
        <v>330.03719999999998</v>
      </c>
      <c r="G9" s="84">
        <f t="shared" si="0"/>
        <v>269.96280000000002</v>
      </c>
      <c r="H9" s="83" t="s">
        <v>437</v>
      </c>
      <c r="I9" s="83">
        <v>243.73500000000001</v>
      </c>
      <c r="J9" s="83">
        <v>500</v>
      </c>
      <c r="K9" s="83">
        <f t="shared" si="1"/>
        <v>330.03719999999998</v>
      </c>
      <c r="L9" s="83">
        <f t="shared" si="2"/>
        <v>169.96280000000002</v>
      </c>
      <c r="M9" s="83">
        <f t="shared" si="3"/>
        <v>250</v>
      </c>
      <c r="N9" s="322">
        <f t="shared" si="4"/>
        <v>0</v>
      </c>
      <c r="O9" s="322">
        <f t="shared" si="5"/>
        <v>0</v>
      </c>
      <c r="P9" s="20"/>
    </row>
    <row r="10" spans="1:35">
      <c r="A10" s="425"/>
      <c r="B10" s="97" t="s">
        <v>7</v>
      </c>
      <c r="C10" s="96" t="s">
        <v>48</v>
      </c>
      <c r="D10" s="110">
        <v>457.755</v>
      </c>
      <c r="E10" s="110">
        <v>400</v>
      </c>
      <c r="F10" s="110">
        <v>200.11</v>
      </c>
      <c r="G10" s="109">
        <f t="shared" si="0"/>
        <v>199.89</v>
      </c>
      <c r="H10" s="108" t="s">
        <v>436</v>
      </c>
      <c r="I10" s="108">
        <v>614.06500000000005</v>
      </c>
      <c r="J10" s="108">
        <v>300</v>
      </c>
      <c r="K10" s="108">
        <f t="shared" si="1"/>
        <v>200.11</v>
      </c>
      <c r="L10" s="314">
        <f t="shared" si="2"/>
        <v>99.889999999999986</v>
      </c>
      <c r="M10" s="93">
        <f t="shared" si="3"/>
        <v>150</v>
      </c>
      <c r="N10" s="324">
        <f t="shared" si="4"/>
        <v>0</v>
      </c>
      <c r="O10" s="324">
        <f t="shared" si="5"/>
        <v>0</v>
      </c>
      <c r="P10" s="20"/>
    </row>
    <row r="11" spans="1:35" ht="15" thickBot="1">
      <c r="A11" s="425"/>
      <c r="B11" s="97" t="s">
        <v>8</v>
      </c>
      <c r="C11" s="96" t="s">
        <v>74</v>
      </c>
      <c r="D11" s="110">
        <v>632.29</v>
      </c>
      <c r="E11" s="110">
        <v>600</v>
      </c>
      <c r="F11" s="110">
        <v>416.14780000000002</v>
      </c>
      <c r="G11" s="109">
        <f t="shared" si="0"/>
        <v>183.85219999999998</v>
      </c>
      <c r="H11" s="108" t="s">
        <v>435</v>
      </c>
      <c r="I11" s="108">
        <v>692.19500000000005</v>
      </c>
      <c r="J11" s="108">
        <v>600</v>
      </c>
      <c r="K11" s="108">
        <f t="shared" si="1"/>
        <v>416.14780000000002</v>
      </c>
      <c r="L11" s="107">
        <f t="shared" si="2"/>
        <v>183.85219999999998</v>
      </c>
      <c r="M11" s="93">
        <f t="shared" si="3"/>
        <v>150</v>
      </c>
      <c r="N11" s="324">
        <f t="shared" si="4"/>
        <v>0</v>
      </c>
      <c r="O11" s="324">
        <f t="shared" si="5"/>
        <v>0</v>
      </c>
      <c r="P11" s="20"/>
    </row>
    <row r="12" spans="1:35">
      <c r="A12" s="425"/>
      <c r="B12" s="97" t="s">
        <v>12</v>
      </c>
      <c r="C12" s="96" t="s">
        <v>52</v>
      </c>
      <c r="D12" s="110">
        <v>428.91</v>
      </c>
      <c r="E12" s="110">
        <v>400</v>
      </c>
      <c r="F12" s="110">
        <v>320.77999999999997</v>
      </c>
      <c r="G12" s="109">
        <f t="shared" si="0"/>
        <v>79.220000000000027</v>
      </c>
      <c r="H12" s="108" t="s">
        <v>429</v>
      </c>
      <c r="I12" s="108">
        <v>440.09</v>
      </c>
      <c r="J12" s="108">
        <v>400</v>
      </c>
      <c r="K12" s="108">
        <f t="shared" si="1"/>
        <v>320.77999999999997</v>
      </c>
      <c r="L12" s="107">
        <f t="shared" si="2"/>
        <v>79.220000000000027</v>
      </c>
      <c r="M12" s="93">
        <f t="shared" si="3"/>
        <v>200</v>
      </c>
      <c r="N12" s="324">
        <f t="shared" si="4"/>
        <v>0</v>
      </c>
      <c r="O12" s="324">
        <f t="shared" si="5"/>
        <v>0</v>
      </c>
      <c r="P12" s="20"/>
      <c r="T12" s="493" t="s">
        <v>488</v>
      </c>
      <c r="U12" s="494"/>
      <c r="V12" s="330"/>
      <c r="Y12" s="463"/>
      <c r="Z12" s="463"/>
      <c r="AA12" s="339"/>
      <c r="AB12" s="274"/>
      <c r="AC12" s="274"/>
      <c r="AD12" s="274"/>
      <c r="AE12" s="274"/>
      <c r="AF12" s="274"/>
      <c r="AG12" s="274"/>
      <c r="AH12" s="274"/>
      <c r="AI12" s="274"/>
    </row>
    <row r="13" spans="1:35" ht="15" thickBot="1">
      <c r="A13" s="425"/>
      <c r="B13" s="97" t="s">
        <v>404</v>
      </c>
      <c r="C13" s="96" t="s">
        <v>63</v>
      </c>
      <c r="D13" s="95">
        <v>530.30999999999995</v>
      </c>
      <c r="E13" s="95">
        <v>200</v>
      </c>
      <c r="F13" s="95">
        <v>22.35</v>
      </c>
      <c r="G13" s="94">
        <f t="shared" si="0"/>
        <v>177.65</v>
      </c>
      <c r="H13" s="93" t="s">
        <v>427</v>
      </c>
      <c r="I13" s="93">
        <v>541.49</v>
      </c>
      <c r="J13" s="93">
        <v>150</v>
      </c>
      <c r="K13" s="93">
        <f t="shared" si="1"/>
        <v>22.35</v>
      </c>
      <c r="L13" s="107">
        <f t="shared" si="2"/>
        <v>127.65</v>
      </c>
      <c r="M13" s="72">
        <f t="shared" si="3"/>
        <v>150</v>
      </c>
      <c r="N13" s="323">
        <f t="shared" si="4"/>
        <v>0</v>
      </c>
      <c r="O13" s="323">
        <f t="shared" si="5"/>
        <v>0</v>
      </c>
      <c r="P13" s="20"/>
      <c r="T13" s="90"/>
      <c r="U13" s="20"/>
      <c r="V13" s="100"/>
      <c r="Y13" s="339"/>
      <c r="Z13" s="339"/>
      <c r="AA13" s="339"/>
      <c r="AB13" s="274"/>
      <c r="AC13" s="274"/>
      <c r="AD13" s="274"/>
      <c r="AE13" s="274"/>
      <c r="AF13" s="274"/>
      <c r="AG13" s="274"/>
      <c r="AH13" s="274"/>
      <c r="AI13" s="274"/>
    </row>
    <row r="14" spans="1:35" ht="15" thickBot="1">
      <c r="A14" s="287" t="s">
        <v>435</v>
      </c>
      <c r="B14" s="87" t="s">
        <v>352</v>
      </c>
      <c r="C14" s="162"/>
      <c r="D14" s="85"/>
      <c r="E14" s="85"/>
      <c r="F14" s="85"/>
      <c r="G14" s="84"/>
      <c r="H14" s="83"/>
      <c r="I14" s="83"/>
      <c r="J14" s="83"/>
      <c r="K14" s="83"/>
      <c r="L14" s="83"/>
      <c r="M14" s="182"/>
      <c r="N14" s="321"/>
      <c r="O14" s="321">
        <f t="shared" si="5"/>
        <v>0</v>
      </c>
      <c r="P14" s="20"/>
      <c r="T14" s="139" t="s">
        <v>397</v>
      </c>
      <c r="U14" s="138" t="s">
        <v>396</v>
      </c>
      <c r="V14" s="137"/>
      <c r="Y14" s="340"/>
      <c r="Z14" s="340"/>
      <c r="AA14" s="340"/>
      <c r="AB14" s="340"/>
      <c r="AC14" s="274"/>
      <c r="AD14" s="274"/>
      <c r="AE14" s="274"/>
      <c r="AF14" s="274"/>
      <c r="AG14" s="274"/>
      <c r="AH14" s="274"/>
      <c r="AI14" s="274"/>
    </row>
    <row r="15" spans="1:35">
      <c r="A15" s="423" t="s">
        <v>49</v>
      </c>
      <c r="B15" s="87" t="s">
        <v>434</v>
      </c>
      <c r="C15" s="86" t="s">
        <v>47</v>
      </c>
      <c r="D15" s="85">
        <v>341.36500000000001</v>
      </c>
      <c r="E15" s="85">
        <v>600</v>
      </c>
      <c r="F15" s="85">
        <v>414.50749999999999</v>
      </c>
      <c r="G15" s="84">
        <f t="shared" ref="G15:G24" si="6">E15-F15</f>
        <v>185.49250000000001</v>
      </c>
      <c r="H15" s="83" t="s">
        <v>433</v>
      </c>
      <c r="I15" s="83">
        <v>527.53499999999997</v>
      </c>
      <c r="J15" s="83">
        <v>600</v>
      </c>
      <c r="K15" s="83">
        <f t="shared" ref="K15:K24" si="7">F15</f>
        <v>414.50749999999999</v>
      </c>
      <c r="L15" s="82">
        <f t="shared" ref="L15:L24" si="8">J15-K15</f>
        <v>185.49250000000001</v>
      </c>
      <c r="M15" s="83">
        <f t="shared" ref="M15:M56" si="9">IF(AND(I15&gt;0,I15&lt;135),300, IF(AND(I15 &gt;135,I15&lt;288),250, IF(AND(I15&gt;288,I15&lt;537),200, IF(AND(I15&gt;537,I15&lt;1096),150, 100))))</f>
        <v>200</v>
      </c>
      <c r="N15" s="322">
        <f>IF(L15&lt;0, CEILING((K15-J15)/M15,1),0)</f>
        <v>0</v>
      </c>
      <c r="O15" s="322">
        <f t="shared" si="5"/>
        <v>0</v>
      </c>
      <c r="P15" s="20"/>
      <c r="T15" s="325" t="s">
        <v>14</v>
      </c>
      <c r="U15" s="326">
        <v>64.514200000000002</v>
      </c>
      <c r="V15" s="100"/>
      <c r="Y15" s="339"/>
      <c r="Z15" s="339"/>
      <c r="AA15" s="339"/>
      <c r="AB15" s="274"/>
      <c r="AC15" s="274"/>
      <c r="AD15" s="274"/>
      <c r="AE15" s="274"/>
      <c r="AF15" s="274"/>
      <c r="AG15" s="274"/>
      <c r="AH15" s="274"/>
      <c r="AI15" s="274"/>
    </row>
    <row r="16" spans="1:35">
      <c r="A16" s="425"/>
      <c r="B16" s="97" t="s">
        <v>9</v>
      </c>
      <c r="C16" s="96" t="s">
        <v>432</v>
      </c>
      <c r="D16" s="110">
        <v>72.555000000000007</v>
      </c>
      <c r="E16" s="110">
        <v>300</v>
      </c>
      <c r="F16" s="110">
        <v>249.06020000000001</v>
      </c>
      <c r="G16" s="109">
        <f t="shared" si="6"/>
        <v>50.939799999999991</v>
      </c>
      <c r="H16" s="108" t="s">
        <v>431</v>
      </c>
      <c r="I16" s="108">
        <v>258.625</v>
      </c>
      <c r="J16" s="108">
        <v>250</v>
      </c>
      <c r="K16" s="108">
        <f t="shared" si="7"/>
        <v>249.06020000000001</v>
      </c>
      <c r="L16" s="108">
        <f t="shared" si="8"/>
        <v>0.93979999999999109</v>
      </c>
      <c r="M16" s="93">
        <f t="shared" si="9"/>
        <v>250</v>
      </c>
      <c r="N16" s="324">
        <f t="shared" ref="N16:N24" si="10">IF(L16&lt;0, CEILING((K16-J16)/M16,1),0)</f>
        <v>0</v>
      </c>
      <c r="O16" s="324">
        <f t="shared" si="5"/>
        <v>0</v>
      </c>
      <c r="P16" s="20"/>
      <c r="T16" s="134" t="s">
        <v>12</v>
      </c>
      <c r="U16" s="327">
        <v>20.781700000000001</v>
      </c>
      <c r="V16" s="100"/>
      <c r="Y16" s="339"/>
      <c r="Z16" s="339"/>
      <c r="AA16" s="339"/>
      <c r="AB16" s="274"/>
      <c r="AC16" s="274"/>
      <c r="AD16" s="274"/>
      <c r="AE16" s="274"/>
      <c r="AF16" s="274"/>
      <c r="AG16" s="274"/>
      <c r="AH16" s="274"/>
      <c r="AI16" s="274"/>
    </row>
    <row r="17" spans="1:37">
      <c r="A17" s="425"/>
      <c r="B17" s="97" t="s">
        <v>10</v>
      </c>
      <c r="C17" s="96" t="s">
        <v>393</v>
      </c>
      <c r="D17" s="110">
        <v>894.93</v>
      </c>
      <c r="E17" s="110">
        <v>300</v>
      </c>
      <c r="F17" s="110">
        <v>185.4342</v>
      </c>
      <c r="G17" s="109">
        <f t="shared" si="6"/>
        <v>114.5658</v>
      </c>
      <c r="H17" s="108" t="s">
        <v>392</v>
      </c>
      <c r="I17" s="108">
        <v>975.03499999999997</v>
      </c>
      <c r="J17" s="108">
        <v>300</v>
      </c>
      <c r="K17" s="108">
        <f t="shared" si="7"/>
        <v>185.4342</v>
      </c>
      <c r="L17" s="108">
        <f t="shared" si="8"/>
        <v>114.5658</v>
      </c>
      <c r="M17" s="93">
        <f t="shared" si="9"/>
        <v>150</v>
      </c>
      <c r="N17" s="324">
        <f t="shared" si="10"/>
        <v>0</v>
      </c>
      <c r="O17" s="324">
        <f t="shared" si="5"/>
        <v>0</v>
      </c>
      <c r="P17" s="20"/>
      <c r="T17" s="134" t="s">
        <v>11</v>
      </c>
      <c r="U17" s="327">
        <v>13.8483</v>
      </c>
      <c r="V17" s="100"/>
      <c r="Y17" s="339"/>
      <c r="Z17" s="339"/>
      <c r="AA17" s="339"/>
      <c r="AB17" s="274"/>
      <c r="AC17" s="274"/>
      <c r="AD17" s="274"/>
      <c r="AE17" s="274"/>
      <c r="AF17" s="274"/>
      <c r="AG17" s="274"/>
      <c r="AH17" s="274"/>
      <c r="AI17" s="274"/>
    </row>
    <row r="18" spans="1:37">
      <c r="A18" s="425"/>
      <c r="B18" s="97" t="s">
        <v>11</v>
      </c>
      <c r="C18" s="96" t="s">
        <v>385</v>
      </c>
      <c r="D18" s="110">
        <v>839.23</v>
      </c>
      <c r="E18" s="110">
        <v>300</v>
      </c>
      <c r="F18" s="110">
        <v>213.84829999999999</v>
      </c>
      <c r="G18" s="109">
        <f t="shared" si="6"/>
        <v>86.151700000000005</v>
      </c>
      <c r="H18" s="108" t="s">
        <v>430</v>
      </c>
      <c r="I18" s="108">
        <v>1025.3</v>
      </c>
      <c r="J18" s="108">
        <v>300</v>
      </c>
      <c r="K18" s="108">
        <f t="shared" si="7"/>
        <v>213.84829999999999</v>
      </c>
      <c r="L18" s="107">
        <f t="shared" si="8"/>
        <v>86.151700000000005</v>
      </c>
      <c r="M18" s="93">
        <f t="shared" si="9"/>
        <v>150</v>
      </c>
      <c r="N18" s="324">
        <f t="shared" si="10"/>
        <v>0</v>
      </c>
      <c r="O18" s="324">
        <f t="shared" si="5"/>
        <v>0</v>
      </c>
      <c r="P18" s="20"/>
      <c r="T18" s="134" t="s">
        <v>19</v>
      </c>
      <c r="U18" s="327">
        <v>179.52330000000001</v>
      </c>
      <c r="V18" s="100"/>
      <c r="Y18" s="339"/>
      <c r="Z18" s="339"/>
      <c r="AA18" s="18"/>
      <c r="AB18" s="368"/>
      <c r="AC18" s="274"/>
      <c r="AD18" s="274"/>
      <c r="AE18" s="274"/>
      <c r="AF18" s="274"/>
      <c r="AG18" s="274"/>
      <c r="AH18" s="274"/>
      <c r="AI18" s="274"/>
    </row>
    <row r="19" spans="1:37">
      <c r="A19" s="425"/>
      <c r="B19" s="97" t="s">
        <v>12</v>
      </c>
      <c r="C19" s="96" t="s">
        <v>52</v>
      </c>
      <c r="D19" s="110">
        <v>428.91</v>
      </c>
      <c r="E19" s="110">
        <v>400</v>
      </c>
      <c r="F19" s="110">
        <v>320.7817</v>
      </c>
      <c r="G19" s="109">
        <f t="shared" si="6"/>
        <v>79.218299999999999</v>
      </c>
      <c r="H19" s="108" t="s">
        <v>429</v>
      </c>
      <c r="I19" s="108">
        <v>440.09</v>
      </c>
      <c r="J19" s="108">
        <v>400</v>
      </c>
      <c r="K19" s="108">
        <f t="shared" si="7"/>
        <v>320.7817</v>
      </c>
      <c r="L19" s="108">
        <f t="shared" si="8"/>
        <v>79.218299999999999</v>
      </c>
      <c r="M19" s="93">
        <f t="shared" si="9"/>
        <v>200</v>
      </c>
      <c r="N19" s="324">
        <f t="shared" si="10"/>
        <v>0</v>
      </c>
      <c r="O19" s="324">
        <f t="shared" si="5"/>
        <v>0</v>
      </c>
      <c r="P19" s="20"/>
      <c r="T19" s="134" t="s">
        <v>20</v>
      </c>
      <c r="U19" s="327">
        <v>136.15450000000001</v>
      </c>
      <c r="V19" s="100"/>
      <c r="Y19" s="339"/>
      <c r="Z19" s="339"/>
      <c r="AA19" s="339"/>
      <c r="AB19" s="274"/>
      <c r="AC19" s="274"/>
      <c r="AD19" s="274"/>
      <c r="AE19" s="274"/>
      <c r="AF19" s="274"/>
      <c r="AG19" s="274"/>
      <c r="AH19" s="274"/>
      <c r="AI19" s="274"/>
    </row>
    <row r="20" spans="1:37" ht="15" thickBot="1">
      <c r="A20" s="425"/>
      <c r="B20" s="97" t="s">
        <v>428</v>
      </c>
      <c r="C20" s="96" t="s">
        <v>420</v>
      </c>
      <c r="D20" s="95">
        <v>530.30999999999995</v>
      </c>
      <c r="E20" s="95">
        <v>200</v>
      </c>
      <c r="F20" s="95">
        <v>22.35</v>
      </c>
      <c r="G20" s="94">
        <f t="shared" si="6"/>
        <v>177.65</v>
      </c>
      <c r="H20" s="93" t="s">
        <v>427</v>
      </c>
      <c r="I20" s="93">
        <v>541.49</v>
      </c>
      <c r="J20" s="93">
        <v>150</v>
      </c>
      <c r="K20" s="93">
        <f t="shared" si="7"/>
        <v>22.35</v>
      </c>
      <c r="L20" s="93">
        <f t="shared" si="8"/>
        <v>127.65</v>
      </c>
      <c r="M20" s="72">
        <f t="shared" si="9"/>
        <v>150</v>
      </c>
      <c r="N20" s="323">
        <f t="shared" si="10"/>
        <v>0</v>
      </c>
      <c r="O20" s="323">
        <f t="shared" si="5"/>
        <v>0</v>
      </c>
      <c r="P20" s="20"/>
      <c r="T20" s="230" t="s">
        <v>483</v>
      </c>
      <c r="U20" s="328">
        <v>15.54</v>
      </c>
      <c r="V20" s="89"/>
      <c r="Y20" s="339"/>
      <c r="Z20" s="339"/>
      <c r="AA20" s="339"/>
      <c r="AB20" s="274"/>
      <c r="AC20" s="274"/>
      <c r="AD20" s="274"/>
      <c r="AE20" s="274"/>
      <c r="AF20" s="274"/>
      <c r="AG20" s="274"/>
      <c r="AH20" s="274"/>
      <c r="AI20" s="274"/>
    </row>
    <row r="21" spans="1:37">
      <c r="A21" s="423" t="s">
        <v>422</v>
      </c>
      <c r="B21" s="87" t="s">
        <v>7</v>
      </c>
      <c r="C21" s="86" t="s">
        <v>48</v>
      </c>
      <c r="D21" s="85">
        <v>457.755</v>
      </c>
      <c r="E21" s="85">
        <v>400</v>
      </c>
      <c r="F21" s="85">
        <v>200.1122</v>
      </c>
      <c r="G21" s="84">
        <f t="shared" si="6"/>
        <v>199.8878</v>
      </c>
      <c r="H21" s="83" t="s">
        <v>425</v>
      </c>
      <c r="I21" s="83">
        <v>733.18499999999995</v>
      </c>
      <c r="J21" s="83">
        <v>300</v>
      </c>
      <c r="K21" s="83">
        <f t="shared" si="7"/>
        <v>200.1122</v>
      </c>
      <c r="L21" s="207">
        <f t="shared" si="8"/>
        <v>99.887799999999999</v>
      </c>
      <c r="M21" s="83">
        <f t="shared" si="9"/>
        <v>150</v>
      </c>
      <c r="N21" s="322">
        <f t="shared" si="10"/>
        <v>0</v>
      </c>
      <c r="O21" s="322">
        <f t="shared" si="5"/>
        <v>0</v>
      </c>
      <c r="P21" s="20"/>
      <c r="T21" s="14" t="s">
        <v>374</v>
      </c>
      <c r="U21" s="329">
        <f>SUM(U15:U20)</f>
        <v>430.36200000000002</v>
      </c>
      <c r="Y21" s="339"/>
      <c r="Z21" s="331"/>
      <c r="AA21" s="274"/>
      <c r="AB21" s="274"/>
      <c r="AC21" s="274"/>
      <c r="AD21" s="274"/>
      <c r="AE21" s="274"/>
      <c r="AF21" s="274"/>
      <c r="AG21" s="274"/>
      <c r="AH21" s="274"/>
      <c r="AI21" s="274"/>
    </row>
    <row r="22" spans="1:37">
      <c r="A22" s="425"/>
      <c r="B22" s="97" t="s">
        <v>424</v>
      </c>
      <c r="C22" s="96" t="s">
        <v>74</v>
      </c>
      <c r="D22" s="110">
        <v>632.29</v>
      </c>
      <c r="E22" s="110">
        <v>600</v>
      </c>
      <c r="F22" s="110">
        <v>416.14780000000002</v>
      </c>
      <c r="G22" s="109">
        <f t="shared" si="6"/>
        <v>183.85219999999998</v>
      </c>
      <c r="H22" s="108" t="s">
        <v>362</v>
      </c>
      <c r="I22" s="108">
        <v>692.19500000000005</v>
      </c>
      <c r="J22" s="108">
        <v>600</v>
      </c>
      <c r="K22" s="108">
        <f t="shared" si="7"/>
        <v>416.14780000000002</v>
      </c>
      <c r="L22" s="108">
        <f t="shared" si="8"/>
        <v>183.85219999999998</v>
      </c>
      <c r="M22" s="93">
        <f t="shared" si="9"/>
        <v>150</v>
      </c>
      <c r="N22" s="324">
        <f t="shared" si="10"/>
        <v>0</v>
      </c>
      <c r="O22" s="324">
        <f t="shared" si="5"/>
        <v>0</v>
      </c>
      <c r="P22" s="20"/>
    </row>
    <row r="23" spans="1:37">
      <c r="A23" s="425"/>
      <c r="B23" s="97" t="s">
        <v>423</v>
      </c>
      <c r="C23" s="96" t="s">
        <v>422</v>
      </c>
      <c r="D23" s="110">
        <v>370.31</v>
      </c>
      <c r="E23" s="110">
        <v>200</v>
      </c>
      <c r="F23" s="110">
        <v>24.103000000000002</v>
      </c>
      <c r="G23" s="109">
        <f t="shared" si="6"/>
        <v>175.89699999999999</v>
      </c>
      <c r="H23" s="108" t="s">
        <v>421</v>
      </c>
      <c r="I23" s="108">
        <v>820.63</v>
      </c>
      <c r="J23" s="108">
        <v>150</v>
      </c>
      <c r="K23" s="108">
        <f t="shared" si="7"/>
        <v>24.103000000000002</v>
      </c>
      <c r="L23" s="108">
        <f t="shared" si="8"/>
        <v>125.89699999999999</v>
      </c>
      <c r="M23" s="93">
        <f t="shared" si="9"/>
        <v>150</v>
      </c>
      <c r="N23" s="324">
        <f t="shared" si="10"/>
        <v>0</v>
      </c>
      <c r="O23" s="324">
        <f t="shared" si="5"/>
        <v>0</v>
      </c>
      <c r="P23" s="20"/>
    </row>
    <row r="24" spans="1:37" ht="15" thickBot="1">
      <c r="A24" s="425"/>
      <c r="B24" s="97" t="s">
        <v>404</v>
      </c>
      <c r="C24" s="96" t="s">
        <v>420</v>
      </c>
      <c r="D24" s="95">
        <v>530.30999999999995</v>
      </c>
      <c r="E24" s="95">
        <v>200</v>
      </c>
      <c r="F24" s="95">
        <v>22.35</v>
      </c>
      <c r="G24" s="94">
        <f t="shared" si="6"/>
        <v>177.65</v>
      </c>
      <c r="H24" s="93" t="s">
        <v>419</v>
      </c>
      <c r="I24" s="93">
        <v>660.63</v>
      </c>
      <c r="J24" s="93">
        <v>150</v>
      </c>
      <c r="K24" s="93">
        <f t="shared" si="7"/>
        <v>22.35</v>
      </c>
      <c r="L24" s="93">
        <f t="shared" si="8"/>
        <v>127.65</v>
      </c>
      <c r="M24" s="72">
        <f t="shared" si="9"/>
        <v>150</v>
      </c>
      <c r="N24" s="323">
        <f t="shared" si="10"/>
        <v>0</v>
      </c>
      <c r="O24" s="323">
        <f t="shared" si="5"/>
        <v>0</v>
      </c>
      <c r="P24" s="20"/>
      <c r="Y24" s="459" t="s">
        <v>526</v>
      </c>
      <c r="Z24" s="460"/>
      <c r="AA24" s="460"/>
      <c r="AB24" s="460"/>
      <c r="AC24" s="460"/>
      <c r="AD24" s="460"/>
      <c r="AE24" s="461"/>
      <c r="AF24" s="5"/>
      <c r="AG24" s="5"/>
      <c r="AH24" s="5"/>
      <c r="AI24" s="5"/>
    </row>
    <row r="25" spans="1:37" ht="15" thickBot="1">
      <c r="A25" s="163" t="s">
        <v>418</v>
      </c>
      <c r="B25" s="87" t="s">
        <v>417</v>
      </c>
      <c r="C25" s="162"/>
      <c r="D25" s="85"/>
      <c r="E25" s="85"/>
      <c r="F25" s="85"/>
      <c r="G25" s="84"/>
      <c r="H25" s="83"/>
      <c r="I25" s="83"/>
      <c r="J25" s="83"/>
      <c r="K25" s="83"/>
      <c r="L25" s="83"/>
      <c r="M25" s="182">
        <f t="shared" si="9"/>
        <v>100</v>
      </c>
      <c r="N25" s="321"/>
      <c r="O25" s="321">
        <f t="shared" si="5"/>
        <v>0</v>
      </c>
      <c r="P25" s="20"/>
      <c r="Y25" s="362" t="s">
        <v>492</v>
      </c>
      <c r="Z25" s="344" t="s">
        <v>494</v>
      </c>
      <c r="AA25" s="344" t="s">
        <v>495</v>
      </c>
      <c r="AB25" s="344" t="s">
        <v>498</v>
      </c>
      <c r="AC25" s="345" t="s">
        <v>496</v>
      </c>
      <c r="AD25" s="346" t="s">
        <v>497</v>
      </c>
      <c r="AE25" s="354" t="s">
        <v>426</v>
      </c>
      <c r="AF25" s="5"/>
      <c r="AG25" s="5"/>
      <c r="AH25" s="5"/>
      <c r="AI25" s="5"/>
      <c r="AJ25" s="274"/>
      <c r="AK25" s="274"/>
    </row>
    <row r="26" spans="1:37">
      <c r="A26" s="431" t="s">
        <v>416</v>
      </c>
      <c r="B26" s="160" t="s">
        <v>14</v>
      </c>
      <c r="C26" s="86" t="s">
        <v>415</v>
      </c>
      <c r="D26" s="85">
        <v>391.72</v>
      </c>
      <c r="E26" s="84">
        <v>800</v>
      </c>
      <c r="F26" s="85">
        <v>664.51419999999996</v>
      </c>
      <c r="G26" s="84">
        <f t="shared" ref="G26:G56" si="11">E26-F26</f>
        <v>135.48580000000004</v>
      </c>
      <c r="H26" s="83" t="s">
        <v>414</v>
      </c>
      <c r="I26" s="83">
        <v>799.22</v>
      </c>
      <c r="J26" s="83">
        <v>600</v>
      </c>
      <c r="K26" s="83">
        <f t="shared" ref="K26:K56" si="12">F26</f>
        <v>664.51419999999996</v>
      </c>
      <c r="L26" s="226">
        <f t="shared" ref="L26:L56" si="13">J26-K26</f>
        <v>-64.51419999999996</v>
      </c>
      <c r="M26" s="83">
        <f t="shared" si="9"/>
        <v>150</v>
      </c>
      <c r="N26" s="322">
        <f>IF(L26&lt;0, CEILING((K26-J26)/M26,1),0)</f>
        <v>1</v>
      </c>
      <c r="O26" s="322">
        <f t="shared" si="5"/>
        <v>150</v>
      </c>
      <c r="P26" s="20"/>
      <c r="Y26" s="60" t="s">
        <v>84</v>
      </c>
      <c r="Z26" s="348">
        <v>1</v>
      </c>
      <c r="AA26" s="348">
        <v>0</v>
      </c>
      <c r="AB26" s="363">
        <v>0</v>
      </c>
      <c r="AC26" s="363">
        <v>0</v>
      </c>
      <c r="AD26" s="347">
        <v>0</v>
      </c>
      <c r="AE26" s="356">
        <f>SUM(Z26:AD26)</f>
        <v>1</v>
      </c>
      <c r="AF26" s="5"/>
      <c r="AG26" s="5"/>
      <c r="AH26" s="5"/>
      <c r="AI26" s="5"/>
      <c r="AJ26" s="274"/>
      <c r="AK26" s="274"/>
    </row>
    <row r="27" spans="1:37" ht="15" thickBot="1">
      <c r="A27" s="432"/>
      <c r="B27" s="76" t="s">
        <v>361</v>
      </c>
      <c r="C27" s="75" t="s">
        <v>55</v>
      </c>
      <c r="D27" s="157">
        <v>566.26</v>
      </c>
      <c r="E27" s="157">
        <v>600</v>
      </c>
      <c r="F27" s="157">
        <v>424.66829999999999</v>
      </c>
      <c r="G27" s="156">
        <f t="shared" si="11"/>
        <v>175.33170000000001</v>
      </c>
      <c r="H27" s="155" t="s">
        <v>413</v>
      </c>
      <c r="I27" s="155">
        <v>973.76</v>
      </c>
      <c r="J27" s="155">
        <v>600</v>
      </c>
      <c r="K27" s="155">
        <f t="shared" si="12"/>
        <v>424.66829999999999</v>
      </c>
      <c r="L27" s="315">
        <f t="shared" si="13"/>
        <v>175.33170000000001</v>
      </c>
      <c r="M27" s="72">
        <f t="shared" si="9"/>
        <v>150</v>
      </c>
      <c r="N27" s="323">
        <f t="shared" ref="N27:N56" si="14">IF(L27&lt;0, CEILING((K27-J27)/M27,1),0)</f>
        <v>0</v>
      </c>
      <c r="O27" s="323">
        <f t="shared" si="5"/>
        <v>0</v>
      </c>
      <c r="P27" s="20"/>
      <c r="Y27" s="60" t="s">
        <v>85</v>
      </c>
      <c r="Z27" s="348">
        <v>1</v>
      </c>
      <c r="AA27" s="348">
        <v>0</v>
      </c>
      <c r="AB27" s="348">
        <v>0</v>
      </c>
      <c r="AC27" s="348">
        <v>0</v>
      </c>
      <c r="AD27" s="347">
        <v>0</v>
      </c>
      <c r="AE27" s="60">
        <f t="shared" ref="AE27:AE37" si="15">SUM(Z27:AD27)</f>
        <v>1</v>
      </c>
      <c r="AF27" s="5"/>
      <c r="AG27" s="5"/>
      <c r="AH27" s="5"/>
      <c r="AI27" s="5"/>
      <c r="AJ27" s="274"/>
      <c r="AK27" s="274"/>
    </row>
    <row r="28" spans="1:37">
      <c r="A28" s="425" t="s">
        <v>412</v>
      </c>
      <c r="B28" s="63" t="s">
        <v>6</v>
      </c>
      <c r="C28" s="117" t="s">
        <v>47</v>
      </c>
      <c r="D28" s="95">
        <v>341.46499999999997</v>
      </c>
      <c r="E28" s="94">
        <v>600</v>
      </c>
      <c r="F28" s="95">
        <v>414.50749999999999</v>
      </c>
      <c r="G28" s="94">
        <f t="shared" si="11"/>
        <v>185.49250000000001</v>
      </c>
      <c r="H28" s="93" t="s">
        <v>411</v>
      </c>
      <c r="I28" s="93">
        <v>849.47500000000002</v>
      </c>
      <c r="J28" s="93">
        <v>450</v>
      </c>
      <c r="K28" s="93">
        <f t="shared" si="12"/>
        <v>414.50749999999999</v>
      </c>
      <c r="L28" s="316">
        <f t="shared" si="13"/>
        <v>35.492500000000007</v>
      </c>
      <c r="M28" s="83">
        <f t="shared" si="9"/>
        <v>150</v>
      </c>
      <c r="N28" s="322">
        <f t="shared" si="14"/>
        <v>0</v>
      </c>
      <c r="O28" s="322">
        <f t="shared" si="5"/>
        <v>0</v>
      </c>
      <c r="P28" s="20"/>
      <c r="Y28" s="60" t="s">
        <v>86</v>
      </c>
      <c r="Z28" s="348">
        <v>1</v>
      </c>
      <c r="AA28" s="348">
        <v>0</v>
      </c>
      <c r="AB28" s="348">
        <v>0</v>
      </c>
      <c r="AC28" s="348">
        <v>0</v>
      </c>
      <c r="AD28" s="347">
        <v>0</v>
      </c>
      <c r="AE28" s="60">
        <f t="shared" si="15"/>
        <v>1</v>
      </c>
      <c r="AF28" s="5"/>
      <c r="AG28" s="360" t="s">
        <v>501</v>
      </c>
      <c r="AH28" s="360" t="s">
        <v>502</v>
      </c>
      <c r="AI28" s="361" t="s">
        <v>500</v>
      </c>
      <c r="AJ28" s="274"/>
      <c r="AK28" s="274"/>
    </row>
    <row r="29" spans="1:37">
      <c r="A29" s="425"/>
      <c r="B29" s="63" t="s">
        <v>410</v>
      </c>
      <c r="C29" s="117" t="s">
        <v>393</v>
      </c>
      <c r="D29" s="95">
        <v>894.93</v>
      </c>
      <c r="E29" s="94">
        <v>300</v>
      </c>
      <c r="F29" s="95">
        <v>185.4342</v>
      </c>
      <c r="G29" s="94">
        <f t="shared" si="11"/>
        <v>114.5658</v>
      </c>
      <c r="H29" s="93" t="s">
        <v>392</v>
      </c>
      <c r="I29" s="93">
        <v>975.03499999999997</v>
      </c>
      <c r="J29" s="93">
        <v>300</v>
      </c>
      <c r="K29" s="93">
        <f t="shared" si="12"/>
        <v>185.4342</v>
      </c>
      <c r="L29" s="93">
        <f t="shared" si="13"/>
        <v>114.5658</v>
      </c>
      <c r="M29" s="93">
        <f t="shared" si="9"/>
        <v>150</v>
      </c>
      <c r="N29" s="324">
        <f t="shared" si="14"/>
        <v>0</v>
      </c>
      <c r="O29" s="324">
        <f t="shared" si="5"/>
        <v>0</v>
      </c>
      <c r="P29" s="20"/>
      <c r="Y29" s="60" t="s">
        <v>87</v>
      </c>
      <c r="Z29" s="348">
        <v>1</v>
      </c>
      <c r="AA29" s="348">
        <v>1</v>
      </c>
      <c r="AB29" s="348">
        <v>0</v>
      </c>
      <c r="AC29" s="348">
        <v>0</v>
      </c>
      <c r="AD29" s="347">
        <v>0</v>
      </c>
      <c r="AE29" s="60">
        <f t="shared" si="15"/>
        <v>2</v>
      </c>
      <c r="AF29" s="5"/>
      <c r="AG29" s="61" t="s">
        <v>494</v>
      </c>
      <c r="AH29" s="61">
        <v>100</v>
      </c>
      <c r="AI29" s="62">
        <v>15</v>
      </c>
      <c r="AJ29" s="274"/>
      <c r="AK29" s="274"/>
    </row>
    <row r="30" spans="1:37">
      <c r="A30" s="425"/>
      <c r="B30" s="97" t="s">
        <v>408</v>
      </c>
      <c r="C30" s="96" t="s">
        <v>385</v>
      </c>
      <c r="D30" s="110">
        <v>839.23</v>
      </c>
      <c r="E30" s="110">
        <v>300</v>
      </c>
      <c r="F30" s="110">
        <v>213.84829999999999</v>
      </c>
      <c r="G30" s="109">
        <f t="shared" si="11"/>
        <v>86.151700000000005</v>
      </c>
      <c r="H30" s="108" t="s">
        <v>407</v>
      </c>
      <c r="I30" s="108">
        <v>1347.24</v>
      </c>
      <c r="J30" s="108">
        <v>200</v>
      </c>
      <c r="K30" s="108">
        <f t="shared" si="12"/>
        <v>213.84829999999999</v>
      </c>
      <c r="L30" s="238">
        <f t="shared" si="13"/>
        <v>-13.848299999999995</v>
      </c>
      <c r="M30" s="93">
        <f t="shared" si="9"/>
        <v>100</v>
      </c>
      <c r="N30" s="324">
        <f t="shared" si="14"/>
        <v>1</v>
      </c>
      <c r="O30" s="324">
        <f t="shared" si="5"/>
        <v>100</v>
      </c>
      <c r="P30" s="20"/>
      <c r="Y30" s="60" t="s">
        <v>88</v>
      </c>
      <c r="Z30" s="348">
        <v>1</v>
      </c>
      <c r="AA30" s="348">
        <v>0</v>
      </c>
      <c r="AB30" s="348">
        <v>0</v>
      </c>
      <c r="AC30" s="348">
        <v>0</v>
      </c>
      <c r="AD30" s="347">
        <v>0</v>
      </c>
      <c r="AE30" s="60">
        <f t="shared" si="15"/>
        <v>1</v>
      </c>
      <c r="AF30" s="339"/>
      <c r="AG30" s="358" t="s">
        <v>495</v>
      </c>
      <c r="AH30" s="358">
        <v>150</v>
      </c>
      <c r="AI30" s="60">
        <v>16.3689</v>
      </c>
      <c r="AJ30" s="274"/>
      <c r="AK30" s="274"/>
    </row>
    <row r="31" spans="1:37">
      <c r="A31" s="425"/>
      <c r="B31" s="97" t="s">
        <v>406</v>
      </c>
      <c r="C31" s="96" t="s">
        <v>52</v>
      </c>
      <c r="D31" s="95">
        <v>428.91</v>
      </c>
      <c r="E31" s="94">
        <v>400</v>
      </c>
      <c r="F31" s="95">
        <v>320.7817</v>
      </c>
      <c r="G31" s="94">
        <f t="shared" si="11"/>
        <v>79.218299999999999</v>
      </c>
      <c r="H31" s="93" t="s">
        <v>405</v>
      </c>
      <c r="I31" s="93">
        <v>762.03</v>
      </c>
      <c r="J31" s="93">
        <v>300</v>
      </c>
      <c r="K31" s="93">
        <f t="shared" si="12"/>
        <v>320.7817</v>
      </c>
      <c r="L31" s="317">
        <f t="shared" si="13"/>
        <v>-20.781700000000001</v>
      </c>
      <c r="M31" s="93">
        <f t="shared" si="9"/>
        <v>150</v>
      </c>
      <c r="N31" s="324">
        <f t="shared" si="14"/>
        <v>1</v>
      </c>
      <c r="O31" s="324">
        <f t="shared" si="5"/>
        <v>150</v>
      </c>
      <c r="P31" s="20"/>
      <c r="Y31" s="60" t="s">
        <v>89</v>
      </c>
      <c r="Z31" s="348">
        <v>0</v>
      </c>
      <c r="AA31" s="348">
        <v>0</v>
      </c>
      <c r="AB31" s="348">
        <v>0</v>
      </c>
      <c r="AC31" s="348">
        <v>0</v>
      </c>
      <c r="AD31" s="347">
        <v>0</v>
      </c>
      <c r="AE31" s="60">
        <f t="shared" si="15"/>
        <v>0</v>
      </c>
      <c r="AF31" s="340"/>
      <c r="AG31" s="358" t="s">
        <v>498</v>
      </c>
      <c r="AH31" s="358">
        <v>200</v>
      </c>
      <c r="AI31" s="60">
        <v>16.746700000000001</v>
      </c>
      <c r="AJ31" s="274"/>
      <c r="AK31" s="274"/>
    </row>
    <row r="32" spans="1:37" ht="15" thickBot="1">
      <c r="A32" s="425"/>
      <c r="B32" s="97" t="s">
        <v>403</v>
      </c>
      <c r="C32" s="96" t="s">
        <v>56</v>
      </c>
      <c r="D32" s="95">
        <v>268.91000000000003</v>
      </c>
      <c r="E32" s="95">
        <v>500</v>
      </c>
      <c r="F32" s="95">
        <v>277.57420000000002</v>
      </c>
      <c r="G32" s="94">
        <f t="shared" si="11"/>
        <v>222.42579999999998</v>
      </c>
      <c r="H32" s="93" t="s">
        <v>402</v>
      </c>
      <c r="I32" s="93">
        <v>922.03</v>
      </c>
      <c r="J32" s="93">
        <v>300</v>
      </c>
      <c r="K32" s="108">
        <f t="shared" si="12"/>
        <v>277.57420000000002</v>
      </c>
      <c r="L32" s="316">
        <f t="shared" si="13"/>
        <v>22.425799999999981</v>
      </c>
      <c r="M32" s="72">
        <f t="shared" si="9"/>
        <v>150</v>
      </c>
      <c r="N32" s="323">
        <f t="shared" si="14"/>
        <v>0</v>
      </c>
      <c r="O32" s="323">
        <f t="shared" si="5"/>
        <v>0</v>
      </c>
      <c r="P32" s="20"/>
      <c r="Y32" s="60" t="s">
        <v>90</v>
      </c>
      <c r="Z32" s="348">
        <v>0</v>
      </c>
      <c r="AA32" s="348">
        <v>0</v>
      </c>
      <c r="AB32" s="348">
        <v>0</v>
      </c>
      <c r="AC32" s="348">
        <v>0</v>
      </c>
      <c r="AD32" s="347">
        <v>0</v>
      </c>
      <c r="AE32" s="60">
        <f t="shared" si="15"/>
        <v>0</v>
      </c>
      <c r="AF32" s="340"/>
      <c r="AG32" s="358" t="s">
        <v>496</v>
      </c>
      <c r="AH32" s="358">
        <v>250</v>
      </c>
      <c r="AI32" s="60">
        <v>16.886600000000001</v>
      </c>
      <c r="AJ32" s="274"/>
      <c r="AK32" s="274"/>
    </row>
    <row r="33" spans="1:37">
      <c r="A33" s="423" t="s">
        <v>389</v>
      </c>
      <c r="B33" s="87" t="s">
        <v>400</v>
      </c>
      <c r="C33" s="86" t="s">
        <v>399</v>
      </c>
      <c r="D33" s="85">
        <v>774.56</v>
      </c>
      <c r="E33" s="85">
        <v>750</v>
      </c>
      <c r="F33" s="85">
        <v>593.39</v>
      </c>
      <c r="G33" s="84">
        <f t="shared" si="11"/>
        <v>156.61000000000001</v>
      </c>
      <c r="H33" s="83" t="s">
        <v>398</v>
      </c>
      <c r="I33" s="83">
        <v>778.62</v>
      </c>
      <c r="J33" s="83">
        <v>750</v>
      </c>
      <c r="K33" s="83">
        <f t="shared" si="12"/>
        <v>593.39</v>
      </c>
      <c r="L33" s="82">
        <f t="shared" si="13"/>
        <v>156.61000000000001</v>
      </c>
      <c r="M33" s="83">
        <f t="shared" si="9"/>
        <v>150</v>
      </c>
      <c r="N33" s="322">
        <f t="shared" si="14"/>
        <v>0</v>
      </c>
      <c r="O33" s="322">
        <f t="shared" si="5"/>
        <v>0</v>
      </c>
      <c r="P33" s="20"/>
      <c r="Y33" s="60" t="s">
        <v>91</v>
      </c>
      <c r="Z33" s="348">
        <v>1</v>
      </c>
      <c r="AA33" s="348">
        <v>0</v>
      </c>
      <c r="AB33" s="347">
        <v>0</v>
      </c>
      <c r="AC33" s="347">
        <v>0</v>
      </c>
      <c r="AD33" s="347">
        <v>0</v>
      </c>
      <c r="AE33" s="60">
        <f t="shared" si="15"/>
        <v>1</v>
      </c>
      <c r="AF33" s="339"/>
      <c r="AG33" s="359" t="s">
        <v>497</v>
      </c>
      <c r="AH33" s="359">
        <v>400</v>
      </c>
      <c r="AI33" s="341">
        <v>17</v>
      </c>
      <c r="AJ33" s="274"/>
      <c r="AK33" s="274"/>
    </row>
    <row r="34" spans="1:37">
      <c r="A34" s="425"/>
      <c r="B34" s="97" t="s">
        <v>394</v>
      </c>
      <c r="C34" s="96" t="s">
        <v>393</v>
      </c>
      <c r="D34" s="110">
        <v>894.93</v>
      </c>
      <c r="E34" s="109">
        <v>300</v>
      </c>
      <c r="F34" s="110">
        <v>185.4342</v>
      </c>
      <c r="G34" s="109">
        <f t="shared" si="11"/>
        <v>114.5658</v>
      </c>
      <c r="H34" s="108" t="s">
        <v>392</v>
      </c>
      <c r="I34" s="108">
        <v>975.03499999999997</v>
      </c>
      <c r="J34" s="108">
        <v>300</v>
      </c>
      <c r="K34" s="108">
        <f t="shared" si="12"/>
        <v>185.4342</v>
      </c>
      <c r="L34" s="108">
        <f t="shared" si="13"/>
        <v>114.5658</v>
      </c>
      <c r="M34" s="93">
        <f t="shared" si="9"/>
        <v>150</v>
      </c>
      <c r="N34" s="324">
        <f t="shared" si="14"/>
        <v>0</v>
      </c>
      <c r="O34" s="324">
        <f t="shared" si="5"/>
        <v>0</v>
      </c>
      <c r="P34" s="20"/>
      <c r="Y34" s="60" t="s">
        <v>92</v>
      </c>
      <c r="Z34" s="347">
        <v>1</v>
      </c>
      <c r="AA34" s="347">
        <v>0</v>
      </c>
      <c r="AB34" s="347">
        <v>0</v>
      </c>
      <c r="AC34" s="347">
        <v>0</v>
      </c>
      <c r="AD34" s="347">
        <v>0</v>
      </c>
      <c r="AE34" s="60">
        <f t="shared" si="15"/>
        <v>1</v>
      </c>
      <c r="AF34" s="339"/>
      <c r="AG34" s="339"/>
      <c r="AH34" s="339"/>
      <c r="AI34" s="5"/>
      <c r="AJ34" s="274"/>
      <c r="AK34" s="274"/>
    </row>
    <row r="35" spans="1:37" ht="15" thickBot="1">
      <c r="A35" s="425"/>
      <c r="B35" s="97" t="s">
        <v>390</v>
      </c>
      <c r="C35" s="96" t="s">
        <v>389</v>
      </c>
      <c r="D35" s="95">
        <v>553.46500000000003</v>
      </c>
      <c r="E35" s="94">
        <v>600</v>
      </c>
      <c r="F35" s="95">
        <v>491.47570000000002</v>
      </c>
      <c r="G35" s="94">
        <f t="shared" si="11"/>
        <v>108.52429999999998</v>
      </c>
      <c r="H35" s="93" t="s">
        <v>388</v>
      </c>
      <c r="I35" s="93">
        <v>660.12</v>
      </c>
      <c r="J35" s="93">
        <v>600</v>
      </c>
      <c r="K35" s="93">
        <f t="shared" si="12"/>
        <v>491.47570000000002</v>
      </c>
      <c r="L35" s="314">
        <f t="shared" si="13"/>
        <v>108.52429999999998</v>
      </c>
      <c r="M35" s="72">
        <f t="shared" si="9"/>
        <v>150</v>
      </c>
      <c r="N35" s="323">
        <f t="shared" si="14"/>
        <v>0</v>
      </c>
      <c r="O35" s="323">
        <f t="shared" si="5"/>
        <v>0</v>
      </c>
      <c r="P35" s="20"/>
      <c r="Y35" s="60" t="s">
        <v>93</v>
      </c>
      <c r="Z35" s="347">
        <v>2</v>
      </c>
      <c r="AA35" s="348">
        <v>0</v>
      </c>
      <c r="AB35" s="347">
        <v>0</v>
      </c>
      <c r="AC35" s="347">
        <v>0</v>
      </c>
      <c r="AD35" s="347">
        <v>0</v>
      </c>
      <c r="AE35" s="60">
        <f t="shared" si="15"/>
        <v>2</v>
      </c>
      <c r="AF35" s="339"/>
      <c r="AG35" s="339"/>
      <c r="AH35" s="339"/>
      <c r="AI35" s="5"/>
    </row>
    <row r="36" spans="1:37">
      <c r="A36" s="423" t="s">
        <v>382</v>
      </c>
      <c r="B36" s="87" t="s">
        <v>386</v>
      </c>
      <c r="C36" s="86" t="s">
        <v>385</v>
      </c>
      <c r="D36" s="85">
        <v>839.23</v>
      </c>
      <c r="E36" s="84">
        <v>300</v>
      </c>
      <c r="F36" s="85">
        <v>213.84829999999999</v>
      </c>
      <c r="G36" s="84">
        <f t="shared" si="11"/>
        <v>86.151700000000005</v>
      </c>
      <c r="H36" s="83" t="s">
        <v>384</v>
      </c>
      <c r="I36" s="83">
        <v>844.89</v>
      </c>
      <c r="J36" s="83">
        <v>300</v>
      </c>
      <c r="K36" s="83">
        <f t="shared" si="12"/>
        <v>213.84829999999999</v>
      </c>
      <c r="L36" s="83">
        <f t="shared" si="13"/>
        <v>86.151700000000005</v>
      </c>
      <c r="M36" s="83">
        <f t="shared" si="9"/>
        <v>150</v>
      </c>
      <c r="N36" s="324">
        <f t="shared" si="14"/>
        <v>0</v>
      </c>
      <c r="O36" s="324">
        <f t="shared" si="5"/>
        <v>0</v>
      </c>
      <c r="P36" s="20"/>
      <c r="Y36" s="60" t="s">
        <v>94</v>
      </c>
      <c r="Z36" s="347">
        <v>0</v>
      </c>
      <c r="AA36" s="348">
        <v>1</v>
      </c>
      <c r="AB36" s="347">
        <v>0</v>
      </c>
      <c r="AC36" s="347">
        <v>0</v>
      </c>
      <c r="AD36" s="347">
        <v>0</v>
      </c>
      <c r="AE36" s="60">
        <f t="shared" si="15"/>
        <v>1</v>
      </c>
      <c r="AF36" s="18"/>
      <c r="AG36" s="18"/>
      <c r="AH36" s="339"/>
      <c r="AI36" s="5"/>
    </row>
    <row r="37" spans="1:37" ht="15" thickBot="1">
      <c r="A37" s="425"/>
      <c r="B37" s="97" t="s">
        <v>383</v>
      </c>
      <c r="C37" s="96" t="s">
        <v>382</v>
      </c>
      <c r="D37" s="95">
        <v>497.76499999999999</v>
      </c>
      <c r="E37" s="95">
        <v>1400</v>
      </c>
      <c r="F37" s="95">
        <v>1151.328</v>
      </c>
      <c r="G37" s="94">
        <f t="shared" si="11"/>
        <v>248.67200000000003</v>
      </c>
      <c r="H37" s="93" t="s">
        <v>381</v>
      </c>
      <c r="I37" s="93">
        <v>503.42500000000001</v>
      </c>
      <c r="J37" s="93">
        <v>1500</v>
      </c>
      <c r="K37" s="93">
        <f t="shared" si="12"/>
        <v>1151.328</v>
      </c>
      <c r="L37" s="93">
        <f t="shared" si="13"/>
        <v>348.67200000000003</v>
      </c>
      <c r="M37" s="72">
        <f t="shared" si="9"/>
        <v>200</v>
      </c>
      <c r="N37" s="324">
        <f t="shared" si="14"/>
        <v>0</v>
      </c>
      <c r="O37" s="324">
        <f t="shared" si="5"/>
        <v>0</v>
      </c>
      <c r="P37" s="20"/>
      <c r="Y37" s="341" t="s">
        <v>493</v>
      </c>
      <c r="Z37" s="349">
        <v>0</v>
      </c>
      <c r="AA37" s="349">
        <v>0</v>
      </c>
      <c r="AB37" s="349">
        <v>0</v>
      </c>
      <c r="AC37" s="349">
        <v>0</v>
      </c>
      <c r="AD37" s="349">
        <v>0</v>
      </c>
      <c r="AE37" s="341">
        <f t="shared" si="15"/>
        <v>0</v>
      </c>
      <c r="AF37" s="339"/>
      <c r="AH37" s="339"/>
      <c r="AI37" s="5"/>
    </row>
    <row r="38" spans="1:37" ht="15" thickBot="1">
      <c r="A38" s="287" t="s">
        <v>379</v>
      </c>
      <c r="B38" s="87" t="s">
        <v>380</v>
      </c>
      <c r="C38" s="86" t="s">
        <v>379</v>
      </c>
      <c r="D38" s="85">
        <v>285.27999999999997</v>
      </c>
      <c r="E38" s="85">
        <v>1000</v>
      </c>
      <c r="F38" s="85">
        <v>779.52329999999995</v>
      </c>
      <c r="G38" s="84">
        <f t="shared" si="11"/>
        <v>220.47670000000005</v>
      </c>
      <c r="H38" s="83" t="s">
        <v>378</v>
      </c>
      <c r="I38" s="83">
        <v>539.80499999999995</v>
      </c>
      <c r="J38" s="83">
        <v>600</v>
      </c>
      <c r="K38" s="83">
        <f t="shared" si="12"/>
        <v>779.52329999999995</v>
      </c>
      <c r="L38" s="226">
        <f t="shared" si="13"/>
        <v>-179.52329999999995</v>
      </c>
      <c r="M38" s="182">
        <f t="shared" si="9"/>
        <v>150</v>
      </c>
      <c r="N38" s="321">
        <f t="shared" si="14"/>
        <v>2</v>
      </c>
      <c r="O38" s="321">
        <f t="shared" si="5"/>
        <v>300</v>
      </c>
      <c r="P38" s="20"/>
      <c r="Y38" s="354" t="s">
        <v>486</v>
      </c>
      <c r="Z38" s="352">
        <f t="shared" ref="Z38:AE38" si="16">SUM(Z26:Z37)</f>
        <v>9</v>
      </c>
      <c r="AA38" s="352">
        <f t="shared" si="16"/>
        <v>2</v>
      </c>
      <c r="AB38" s="352">
        <f t="shared" si="16"/>
        <v>0</v>
      </c>
      <c r="AC38" s="352">
        <f t="shared" si="16"/>
        <v>0</v>
      </c>
      <c r="AD38" s="352">
        <f t="shared" si="16"/>
        <v>0</v>
      </c>
      <c r="AE38" s="357">
        <f t="shared" si="16"/>
        <v>11</v>
      </c>
      <c r="AF38" s="339"/>
      <c r="AH38" s="339"/>
      <c r="AI38" s="5"/>
    </row>
    <row r="39" spans="1:37">
      <c r="A39" s="423" t="s">
        <v>60</v>
      </c>
      <c r="B39" s="87" t="s">
        <v>373</v>
      </c>
      <c r="C39" s="86" t="s">
        <v>372</v>
      </c>
      <c r="D39" s="85">
        <v>239.47</v>
      </c>
      <c r="E39" s="84">
        <v>1250</v>
      </c>
      <c r="F39" s="85">
        <v>886.15449999999998</v>
      </c>
      <c r="G39" s="84">
        <f t="shared" si="11"/>
        <v>363.84550000000002</v>
      </c>
      <c r="H39" s="83" t="s">
        <v>371</v>
      </c>
      <c r="I39" s="83">
        <v>585.61500000000001</v>
      </c>
      <c r="J39" s="83">
        <v>750</v>
      </c>
      <c r="K39" s="83">
        <f t="shared" si="12"/>
        <v>886.15449999999998</v>
      </c>
      <c r="L39" s="226">
        <f t="shared" si="13"/>
        <v>-136.15449999999998</v>
      </c>
      <c r="M39" s="83">
        <f t="shared" si="9"/>
        <v>150</v>
      </c>
      <c r="N39" s="324">
        <f t="shared" si="14"/>
        <v>1</v>
      </c>
      <c r="O39" s="324">
        <f t="shared" si="5"/>
        <v>150</v>
      </c>
      <c r="P39" s="20"/>
      <c r="Y39" s="354" t="s">
        <v>500</v>
      </c>
      <c r="Z39" s="355">
        <f>PRODUCT(Z38*AI29)</f>
        <v>135</v>
      </c>
      <c r="AA39" s="355">
        <f>PRODUCT(AA38*AI30)</f>
        <v>32.7378</v>
      </c>
      <c r="AB39" s="355">
        <f>PRODUCT(AB38*AI31)</f>
        <v>0</v>
      </c>
      <c r="AC39" s="355">
        <f>PRODUCT(AC38*AI32)</f>
        <v>0</v>
      </c>
      <c r="AD39" s="355">
        <f>PRODUCT(AD38*AI33)</f>
        <v>0</v>
      </c>
      <c r="AE39" s="354">
        <f>SUM(Z39:AD39)</f>
        <v>167.73779999999999</v>
      </c>
      <c r="AF39" s="339"/>
      <c r="AH39" s="339"/>
      <c r="AI39" s="5"/>
    </row>
    <row r="40" spans="1:37" ht="15" thickBot="1">
      <c r="A40" s="424"/>
      <c r="B40" s="76" t="s">
        <v>367</v>
      </c>
      <c r="C40" s="75" t="s">
        <v>61</v>
      </c>
      <c r="D40" s="74">
        <v>381.34</v>
      </c>
      <c r="E40" s="74">
        <v>400</v>
      </c>
      <c r="F40" s="74">
        <v>233.80699999999999</v>
      </c>
      <c r="G40" s="73">
        <f t="shared" si="11"/>
        <v>166.19300000000001</v>
      </c>
      <c r="H40" s="72" t="s">
        <v>329</v>
      </c>
      <c r="I40" s="72">
        <v>673.16499999999996</v>
      </c>
      <c r="J40" s="72">
        <v>300</v>
      </c>
      <c r="K40" s="72">
        <f t="shared" si="12"/>
        <v>233.80699999999999</v>
      </c>
      <c r="L40" s="318">
        <f t="shared" si="13"/>
        <v>66.193000000000012</v>
      </c>
      <c r="M40" s="72">
        <f t="shared" si="9"/>
        <v>150</v>
      </c>
      <c r="N40" s="324">
        <f t="shared" si="14"/>
        <v>0</v>
      </c>
      <c r="O40" s="324">
        <f t="shared" si="5"/>
        <v>0</v>
      </c>
      <c r="P40" s="20"/>
      <c r="Y40" s="354" t="s">
        <v>502</v>
      </c>
      <c r="Z40" s="355">
        <f>Z38*AH29</f>
        <v>900</v>
      </c>
      <c r="AA40" s="355">
        <f>AA38*AH30</f>
        <v>300</v>
      </c>
      <c r="AB40" s="355">
        <f>AB38*AH31</f>
        <v>0</v>
      </c>
      <c r="AC40" s="355">
        <f>AC38*AH32</f>
        <v>0</v>
      </c>
      <c r="AD40" s="355">
        <f>AD38*AH33</f>
        <v>0</v>
      </c>
      <c r="AE40" s="354">
        <f>SUM(Z40:AD40)</f>
        <v>1200</v>
      </c>
      <c r="AF40" s="339"/>
      <c r="AH40" s="339"/>
      <c r="AI40" s="5"/>
    </row>
    <row r="41" spans="1:37">
      <c r="A41" s="425" t="s">
        <v>364</v>
      </c>
      <c r="B41" s="63" t="s">
        <v>363</v>
      </c>
      <c r="C41" s="117" t="s">
        <v>74</v>
      </c>
      <c r="D41" s="95">
        <v>632.29499999999996</v>
      </c>
      <c r="E41" s="95">
        <v>600</v>
      </c>
      <c r="F41" s="95">
        <v>416.14780000000002</v>
      </c>
      <c r="G41" s="94">
        <f t="shared" si="11"/>
        <v>183.85219999999998</v>
      </c>
      <c r="H41" s="93" t="s">
        <v>362</v>
      </c>
      <c r="I41" s="93">
        <v>692.19500000000005</v>
      </c>
      <c r="J41" s="93">
        <v>600</v>
      </c>
      <c r="K41" s="93">
        <f t="shared" si="12"/>
        <v>416.14780000000002</v>
      </c>
      <c r="L41" s="92">
        <f t="shared" si="13"/>
        <v>183.85219999999998</v>
      </c>
      <c r="M41" s="83">
        <f t="shared" si="9"/>
        <v>150</v>
      </c>
      <c r="N41" s="322">
        <f t="shared" si="14"/>
        <v>0</v>
      </c>
      <c r="O41" s="322">
        <f t="shared" si="5"/>
        <v>0</v>
      </c>
      <c r="P41" s="20"/>
      <c r="Z41" s="337"/>
      <c r="AA41" s="337"/>
      <c r="AB41" s="337"/>
    </row>
    <row r="42" spans="1:37">
      <c r="A42" s="425"/>
      <c r="B42" s="97" t="s">
        <v>361</v>
      </c>
      <c r="C42" s="96" t="s">
        <v>55</v>
      </c>
      <c r="D42" s="110">
        <v>566.26</v>
      </c>
      <c r="E42" s="110">
        <v>600</v>
      </c>
      <c r="F42" s="110">
        <v>424.66829999999999</v>
      </c>
      <c r="G42" s="109">
        <f t="shared" si="11"/>
        <v>175.33170000000001</v>
      </c>
      <c r="H42" s="108" t="s">
        <v>360</v>
      </c>
      <c r="I42" s="108">
        <v>1033.6600000000001</v>
      </c>
      <c r="J42" s="108">
        <v>600</v>
      </c>
      <c r="K42" s="108">
        <f t="shared" si="12"/>
        <v>424.66829999999999</v>
      </c>
      <c r="L42" s="319">
        <f t="shared" si="13"/>
        <v>175.33170000000001</v>
      </c>
      <c r="M42" s="93">
        <f t="shared" si="9"/>
        <v>150</v>
      </c>
      <c r="N42" s="324">
        <f t="shared" si="14"/>
        <v>0</v>
      </c>
      <c r="O42" s="324">
        <f t="shared" si="5"/>
        <v>0</v>
      </c>
      <c r="P42" s="20"/>
      <c r="Z42" s="337"/>
      <c r="AA42" s="337"/>
      <c r="AB42" s="337"/>
    </row>
    <row r="43" spans="1:37" ht="15" thickBot="1">
      <c r="A43" s="425"/>
      <c r="B43" s="97" t="s">
        <v>359</v>
      </c>
      <c r="C43" s="96" t="s">
        <v>62</v>
      </c>
      <c r="D43" s="95">
        <v>174.54</v>
      </c>
      <c r="E43" s="95">
        <v>250</v>
      </c>
      <c r="F43" s="95">
        <v>80.336669999999998</v>
      </c>
      <c r="G43" s="94">
        <f t="shared" si="11"/>
        <v>169.66333</v>
      </c>
      <c r="H43" s="93" t="s">
        <v>358</v>
      </c>
      <c r="I43" s="93">
        <v>811.21</v>
      </c>
      <c r="J43" s="93">
        <v>150</v>
      </c>
      <c r="K43" s="108">
        <f t="shared" si="12"/>
        <v>80.336669999999998</v>
      </c>
      <c r="L43" s="107">
        <f t="shared" si="13"/>
        <v>69.663330000000002</v>
      </c>
      <c r="M43" s="72">
        <f t="shared" si="9"/>
        <v>150</v>
      </c>
      <c r="N43" s="323">
        <f t="shared" si="14"/>
        <v>0</v>
      </c>
      <c r="O43" s="323">
        <f t="shared" si="5"/>
        <v>0</v>
      </c>
      <c r="P43" s="20"/>
      <c r="Z43" s="337"/>
      <c r="AA43" s="337"/>
      <c r="AB43" s="337"/>
    </row>
    <row r="44" spans="1:37" ht="15" thickBot="1">
      <c r="A44" s="287" t="s">
        <v>356</v>
      </c>
      <c r="B44" s="87" t="s">
        <v>357</v>
      </c>
      <c r="C44" s="86" t="s">
        <v>356</v>
      </c>
      <c r="D44" s="85">
        <v>517.28</v>
      </c>
      <c r="E44" s="85">
        <v>200</v>
      </c>
      <c r="F44" s="85">
        <v>67.241829999999993</v>
      </c>
      <c r="G44" s="84">
        <f t="shared" si="11"/>
        <v>132.75817000000001</v>
      </c>
      <c r="H44" s="83" t="s">
        <v>355</v>
      </c>
      <c r="I44" s="83">
        <v>607.995</v>
      </c>
      <c r="J44" s="83">
        <v>150</v>
      </c>
      <c r="K44" s="83">
        <f t="shared" si="12"/>
        <v>67.241829999999993</v>
      </c>
      <c r="L44" s="83">
        <f t="shared" si="13"/>
        <v>82.758170000000007</v>
      </c>
      <c r="M44" s="93">
        <f t="shared" si="9"/>
        <v>150</v>
      </c>
      <c r="N44" s="324">
        <f t="shared" si="14"/>
        <v>0</v>
      </c>
      <c r="O44" s="324">
        <f t="shared" si="5"/>
        <v>0</v>
      </c>
      <c r="P44" s="20"/>
      <c r="Z44" s="337"/>
      <c r="AA44" s="337"/>
      <c r="AB44" s="337"/>
    </row>
    <row r="45" spans="1:37">
      <c r="A45" s="423" t="s">
        <v>350</v>
      </c>
      <c r="B45" s="87" t="s">
        <v>354</v>
      </c>
      <c r="C45" s="86" t="s">
        <v>343</v>
      </c>
      <c r="D45" s="85">
        <v>592.98500000000001</v>
      </c>
      <c r="E45" s="85">
        <v>300</v>
      </c>
      <c r="F45" s="85">
        <v>175.91919999999999</v>
      </c>
      <c r="G45" s="84">
        <f t="shared" si="11"/>
        <v>124.08080000000001</v>
      </c>
      <c r="H45" s="83" t="s">
        <v>353</v>
      </c>
      <c r="I45" s="83">
        <v>1051.23</v>
      </c>
      <c r="J45" s="83">
        <v>300</v>
      </c>
      <c r="K45" s="83">
        <f t="shared" si="12"/>
        <v>175.91919999999999</v>
      </c>
      <c r="L45" s="207">
        <f t="shared" si="13"/>
        <v>124.08080000000001</v>
      </c>
      <c r="M45" s="83">
        <f t="shared" si="9"/>
        <v>150</v>
      </c>
      <c r="N45" s="322">
        <f t="shared" si="14"/>
        <v>0</v>
      </c>
      <c r="O45" s="322">
        <f t="shared" si="5"/>
        <v>0</v>
      </c>
      <c r="P45" s="20"/>
      <c r="Z45" s="337"/>
      <c r="AA45" s="337"/>
      <c r="AB45" s="337"/>
    </row>
    <row r="46" spans="1:37">
      <c r="A46" s="425"/>
      <c r="B46" s="97" t="s">
        <v>351</v>
      </c>
      <c r="C46" s="96" t="s">
        <v>350</v>
      </c>
      <c r="D46" s="110">
        <v>374.84</v>
      </c>
      <c r="E46" s="110">
        <v>200</v>
      </c>
      <c r="F46" s="110">
        <v>115.1143</v>
      </c>
      <c r="G46" s="109">
        <f t="shared" si="11"/>
        <v>84.8857</v>
      </c>
      <c r="H46" s="108" t="s">
        <v>349</v>
      </c>
      <c r="I46" s="108">
        <v>838.745</v>
      </c>
      <c r="J46" s="108">
        <v>150</v>
      </c>
      <c r="K46" s="108">
        <f t="shared" si="12"/>
        <v>115.1143</v>
      </c>
      <c r="L46" s="314">
        <f t="shared" si="13"/>
        <v>34.8857</v>
      </c>
      <c r="M46" s="93">
        <f t="shared" si="9"/>
        <v>150</v>
      </c>
      <c r="N46" s="324">
        <f t="shared" si="14"/>
        <v>0</v>
      </c>
      <c r="O46" s="324">
        <f t="shared" si="5"/>
        <v>0</v>
      </c>
      <c r="P46" s="20"/>
      <c r="Z46" s="337"/>
      <c r="AA46" s="337"/>
      <c r="AB46" s="337"/>
    </row>
    <row r="47" spans="1:37">
      <c r="A47" s="425"/>
      <c r="B47" s="97" t="s">
        <v>348</v>
      </c>
      <c r="C47" s="96" t="s">
        <v>336</v>
      </c>
      <c r="D47" s="110">
        <v>675.17499999999995</v>
      </c>
      <c r="E47" s="110">
        <v>150</v>
      </c>
      <c r="F47" s="110">
        <v>87.5685</v>
      </c>
      <c r="G47" s="109">
        <f t="shared" si="11"/>
        <v>62.4315</v>
      </c>
      <c r="H47" s="108" t="s">
        <v>347</v>
      </c>
      <c r="I47" s="108">
        <v>792.93499999999995</v>
      </c>
      <c r="J47" s="108">
        <v>150</v>
      </c>
      <c r="K47" s="108">
        <f t="shared" si="12"/>
        <v>87.5685</v>
      </c>
      <c r="L47" s="107">
        <f t="shared" si="13"/>
        <v>62.4315</v>
      </c>
      <c r="M47" s="93">
        <f t="shared" si="9"/>
        <v>150</v>
      </c>
      <c r="N47" s="324">
        <f t="shared" si="14"/>
        <v>0</v>
      </c>
      <c r="O47" s="324">
        <f t="shared" si="5"/>
        <v>0</v>
      </c>
      <c r="P47" s="20"/>
      <c r="Z47" s="337"/>
      <c r="AA47" s="337"/>
      <c r="AB47" s="337"/>
    </row>
    <row r="48" spans="1:37" ht="15" thickBot="1">
      <c r="A48" s="425"/>
      <c r="B48" s="97" t="s">
        <v>340</v>
      </c>
      <c r="C48" s="96" t="s">
        <v>339</v>
      </c>
      <c r="D48" s="95">
        <v>768.38499999999999</v>
      </c>
      <c r="E48" s="95">
        <v>150</v>
      </c>
      <c r="F48" s="95">
        <v>46.164000000000001</v>
      </c>
      <c r="G48" s="94">
        <f t="shared" si="11"/>
        <v>103.836</v>
      </c>
      <c r="H48" s="93" t="s">
        <v>346</v>
      </c>
      <c r="I48" s="93">
        <v>934.80499999999995</v>
      </c>
      <c r="J48" s="93">
        <v>150</v>
      </c>
      <c r="K48" s="93">
        <f t="shared" si="12"/>
        <v>46.164000000000001</v>
      </c>
      <c r="L48" s="93">
        <f t="shared" si="13"/>
        <v>103.836</v>
      </c>
      <c r="M48" s="72">
        <f t="shared" si="9"/>
        <v>150</v>
      </c>
      <c r="N48" s="323">
        <f t="shared" si="14"/>
        <v>0</v>
      </c>
      <c r="O48" s="323">
        <f t="shared" si="5"/>
        <v>0</v>
      </c>
      <c r="P48" s="20"/>
      <c r="Z48" s="337"/>
      <c r="AA48" s="337"/>
      <c r="AB48" s="337"/>
    </row>
    <row r="49" spans="1:28">
      <c r="A49" s="423" t="s">
        <v>345</v>
      </c>
      <c r="B49" s="87" t="s">
        <v>344</v>
      </c>
      <c r="C49" s="86" t="s">
        <v>343</v>
      </c>
      <c r="D49" s="85">
        <v>592.98500000000001</v>
      </c>
      <c r="E49" s="85">
        <v>300</v>
      </c>
      <c r="F49" s="85">
        <v>175.91919999999999</v>
      </c>
      <c r="G49" s="84">
        <f t="shared" si="11"/>
        <v>124.08080000000001</v>
      </c>
      <c r="H49" s="83" t="s">
        <v>342</v>
      </c>
      <c r="I49" s="83">
        <v>992.44500000000005</v>
      </c>
      <c r="J49" s="83">
        <v>300</v>
      </c>
      <c r="K49" s="83">
        <f t="shared" si="12"/>
        <v>175.91919999999999</v>
      </c>
      <c r="L49" s="202">
        <f t="shared" si="13"/>
        <v>124.08080000000001</v>
      </c>
      <c r="M49" s="93">
        <f t="shared" si="9"/>
        <v>150</v>
      </c>
      <c r="N49" s="324">
        <f t="shared" si="14"/>
        <v>0</v>
      </c>
      <c r="O49" s="324">
        <f t="shared" si="5"/>
        <v>0</v>
      </c>
      <c r="P49" s="20"/>
      <c r="Z49" s="337"/>
      <c r="AA49" s="337"/>
      <c r="AB49" s="337"/>
    </row>
    <row r="50" spans="1:28" ht="15" thickBot="1">
      <c r="A50" s="425"/>
      <c r="B50" s="97" t="s">
        <v>340</v>
      </c>
      <c r="C50" s="96" t="s">
        <v>339</v>
      </c>
      <c r="D50" s="95">
        <v>768.38499999999999</v>
      </c>
      <c r="E50" s="95">
        <v>150</v>
      </c>
      <c r="F50" s="95">
        <v>46.164000000000001</v>
      </c>
      <c r="G50" s="94">
        <f t="shared" si="11"/>
        <v>103.836</v>
      </c>
      <c r="H50" s="93" t="s">
        <v>338</v>
      </c>
      <c r="I50" s="93">
        <v>817.04499999999996</v>
      </c>
      <c r="J50" s="93">
        <v>150</v>
      </c>
      <c r="K50" s="93">
        <f t="shared" si="12"/>
        <v>46.164000000000001</v>
      </c>
      <c r="L50" s="93">
        <f t="shared" si="13"/>
        <v>103.836</v>
      </c>
      <c r="M50" s="93">
        <f t="shared" si="9"/>
        <v>150</v>
      </c>
      <c r="N50" s="324">
        <f t="shared" si="14"/>
        <v>0</v>
      </c>
      <c r="O50" s="324">
        <f t="shared" si="5"/>
        <v>0</v>
      </c>
      <c r="P50" s="20"/>
      <c r="Z50" s="337"/>
      <c r="AA50" s="337"/>
      <c r="AB50" s="337"/>
    </row>
    <row r="51" spans="1:28">
      <c r="A51" s="423" t="s">
        <v>341</v>
      </c>
      <c r="B51" s="87" t="s">
        <v>340</v>
      </c>
      <c r="C51" s="86" t="s">
        <v>339</v>
      </c>
      <c r="D51" s="85">
        <v>768.38499999999999</v>
      </c>
      <c r="E51" s="85">
        <v>150</v>
      </c>
      <c r="F51" s="85">
        <v>46.164000000000001</v>
      </c>
      <c r="G51" s="84">
        <f t="shared" si="11"/>
        <v>103.836</v>
      </c>
      <c r="H51" s="83" t="s">
        <v>338</v>
      </c>
      <c r="I51" s="83">
        <v>817.04499999999996</v>
      </c>
      <c r="J51" s="83">
        <v>150</v>
      </c>
      <c r="K51" s="83">
        <f t="shared" si="12"/>
        <v>46.164000000000001</v>
      </c>
      <c r="L51" s="82">
        <f t="shared" si="13"/>
        <v>103.836</v>
      </c>
      <c r="M51" s="83">
        <f t="shared" si="9"/>
        <v>150</v>
      </c>
      <c r="N51" s="322">
        <f t="shared" si="14"/>
        <v>0</v>
      </c>
      <c r="O51" s="322">
        <f t="shared" si="5"/>
        <v>0</v>
      </c>
      <c r="P51" s="20"/>
      <c r="Z51" s="337"/>
      <c r="AA51" s="337"/>
      <c r="AB51" s="337"/>
    </row>
    <row r="52" spans="1:28" ht="15" thickBot="1">
      <c r="A52" s="425"/>
      <c r="B52" s="97" t="s">
        <v>30</v>
      </c>
      <c r="C52" s="96" t="s">
        <v>327</v>
      </c>
      <c r="D52" s="95">
        <v>317.27</v>
      </c>
      <c r="E52" s="95">
        <v>200</v>
      </c>
      <c r="F52" s="95">
        <v>136.87530000000001</v>
      </c>
      <c r="G52" s="94">
        <f t="shared" si="11"/>
        <v>63.12469999999999</v>
      </c>
      <c r="H52" s="93" t="s">
        <v>326</v>
      </c>
      <c r="I52" s="93">
        <v>518.48</v>
      </c>
      <c r="J52" s="93">
        <v>200</v>
      </c>
      <c r="K52" s="93">
        <f t="shared" si="12"/>
        <v>136.87530000000001</v>
      </c>
      <c r="L52" s="107">
        <f t="shared" si="13"/>
        <v>63.12469999999999</v>
      </c>
      <c r="M52" s="72">
        <f t="shared" si="9"/>
        <v>200</v>
      </c>
      <c r="N52" s="323">
        <f t="shared" si="14"/>
        <v>0</v>
      </c>
      <c r="O52" s="323">
        <f t="shared" si="5"/>
        <v>0</v>
      </c>
      <c r="P52" s="20"/>
      <c r="Z52" s="338"/>
      <c r="AA52" s="337"/>
      <c r="AB52" s="337"/>
    </row>
    <row r="53" spans="1:28">
      <c r="A53" s="423" t="s">
        <v>337</v>
      </c>
      <c r="B53" s="87" t="s">
        <v>28</v>
      </c>
      <c r="C53" s="86" t="s">
        <v>336</v>
      </c>
      <c r="D53" s="85">
        <v>675.17499999999995</v>
      </c>
      <c r="E53" s="85">
        <v>150</v>
      </c>
      <c r="F53" s="85">
        <v>87.5685</v>
      </c>
      <c r="G53" s="84">
        <f t="shared" si="11"/>
        <v>62.4315</v>
      </c>
      <c r="H53" s="83" t="s">
        <v>335</v>
      </c>
      <c r="I53" s="83">
        <v>792.93499999999995</v>
      </c>
      <c r="J53" s="83">
        <v>150</v>
      </c>
      <c r="K53" s="83">
        <f t="shared" si="12"/>
        <v>87.5685</v>
      </c>
      <c r="L53" s="82">
        <f t="shared" si="13"/>
        <v>62.4315</v>
      </c>
      <c r="M53" s="93">
        <f t="shared" si="9"/>
        <v>150</v>
      </c>
      <c r="N53" s="324">
        <f t="shared" si="14"/>
        <v>0</v>
      </c>
      <c r="O53" s="324">
        <f t="shared" si="5"/>
        <v>0</v>
      </c>
      <c r="P53" s="20"/>
    </row>
    <row r="54" spans="1:28" ht="15" thickBot="1">
      <c r="A54" s="425"/>
      <c r="B54" s="97" t="s">
        <v>334</v>
      </c>
      <c r="C54" s="96" t="s">
        <v>333</v>
      </c>
      <c r="D54" s="95">
        <v>300.33499999999998</v>
      </c>
      <c r="E54" s="95">
        <v>200</v>
      </c>
      <c r="F54" s="95">
        <v>33.29833</v>
      </c>
      <c r="G54" s="94">
        <f t="shared" si="11"/>
        <v>166.70167000000001</v>
      </c>
      <c r="H54" s="93" t="s">
        <v>332</v>
      </c>
      <c r="I54" s="93">
        <v>524.75</v>
      </c>
      <c r="J54" s="93">
        <v>200</v>
      </c>
      <c r="K54" s="93">
        <f t="shared" si="12"/>
        <v>33.29833</v>
      </c>
      <c r="L54" s="93">
        <f t="shared" si="13"/>
        <v>166.70167000000001</v>
      </c>
      <c r="M54" s="93">
        <f t="shared" si="9"/>
        <v>200</v>
      </c>
      <c r="N54" s="324">
        <f t="shared" si="14"/>
        <v>0</v>
      </c>
      <c r="O54" s="324">
        <f t="shared" si="5"/>
        <v>0</v>
      </c>
      <c r="P54" s="20"/>
    </row>
    <row r="55" spans="1:28">
      <c r="A55" s="423" t="s">
        <v>331</v>
      </c>
      <c r="B55" s="87" t="s">
        <v>330</v>
      </c>
      <c r="C55" s="86" t="s">
        <v>61</v>
      </c>
      <c r="D55" s="85">
        <v>381.34</v>
      </c>
      <c r="E55" s="85">
        <v>400</v>
      </c>
      <c r="F55" s="85">
        <v>233.80699999999999</v>
      </c>
      <c r="G55" s="84">
        <f t="shared" si="11"/>
        <v>166.19300000000001</v>
      </c>
      <c r="H55" s="83" t="s">
        <v>329</v>
      </c>
      <c r="I55" s="83">
        <v>673.16499999999996</v>
      </c>
      <c r="J55" s="83">
        <v>300</v>
      </c>
      <c r="K55" s="83">
        <f t="shared" si="12"/>
        <v>233.80699999999999</v>
      </c>
      <c r="L55" s="202">
        <f t="shared" si="13"/>
        <v>66.193000000000012</v>
      </c>
      <c r="M55" s="83">
        <f t="shared" si="9"/>
        <v>150</v>
      </c>
      <c r="N55" s="322">
        <f t="shared" si="14"/>
        <v>0</v>
      </c>
      <c r="O55" s="322">
        <f t="shared" si="5"/>
        <v>0</v>
      </c>
      <c r="P55" s="20"/>
    </row>
    <row r="56" spans="1:28" ht="15" thickBot="1">
      <c r="A56" s="424"/>
      <c r="B56" s="76" t="s">
        <v>30</v>
      </c>
      <c r="C56" s="75" t="s">
        <v>327</v>
      </c>
      <c r="D56" s="74">
        <v>317.27</v>
      </c>
      <c r="E56" s="74">
        <v>200</v>
      </c>
      <c r="F56" s="74">
        <v>136.87530000000001</v>
      </c>
      <c r="G56" s="73">
        <f t="shared" si="11"/>
        <v>63.12469999999999</v>
      </c>
      <c r="H56" s="72" t="s">
        <v>326</v>
      </c>
      <c r="I56" s="72">
        <v>518.48</v>
      </c>
      <c r="J56" s="72">
        <v>200</v>
      </c>
      <c r="K56" s="155">
        <f t="shared" si="12"/>
        <v>136.87530000000001</v>
      </c>
      <c r="L56" s="72">
        <f t="shared" si="13"/>
        <v>63.12469999999999</v>
      </c>
      <c r="M56" s="72">
        <f t="shared" si="9"/>
        <v>200</v>
      </c>
      <c r="N56" s="323">
        <f t="shared" si="14"/>
        <v>0</v>
      </c>
      <c r="O56" s="323">
        <f t="shared" si="5"/>
        <v>0</v>
      </c>
      <c r="P56" s="20"/>
    </row>
  </sheetData>
  <mergeCells count="21">
    <mergeCell ref="H1:O1"/>
    <mergeCell ref="C1:G1"/>
    <mergeCell ref="A4:A5"/>
    <mergeCell ref="A6:A8"/>
    <mergeCell ref="A9:A13"/>
    <mergeCell ref="A53:A54"/>
    <mergeCell ref="A55:A56"/>
    <mergeCell ref="A21:A24"/>
    <mergeCell ref="A26:A27"/>
    <mergeCell ref="A28:A32"/>
    <mergeCell ref="A33:A35"/>
    <mergeCell ref="A36:A37"/>
    <mergeCell ref="A39:A40"/>
    <mergeCell ref="Y12:Z12"/>
    <mergeCell ref="A41:A43"/>
    <mergeCell ref="A45:A48"/>
    <mergeCell ref="A49:A50"/>
    <mergeCell ref="A51:A52"/>
    <mergeCell ref="A15:A20"/>
    <mergeCell ref="T12:U12"/>
    <mergeCell ref="Y24:AE24"/>
  </mergeCells>
  <conditionalFormatting sqref="J3:J56">
    <cfRule type="expression" dxfId="12" priority="3">
      <formula>(J3&lt;E3)</formula>
    </cfRule>
  </conditionalFormatting>
  <conditionalFormatting sqref="N3:O56">
    <cfRule type="cellIs" dxfId="11" priority="2" operator="greaterThan">
      <formula>0</formula>
    </cfRule>
  </conditionalFormatting>
  <conditionalFormatting sqref="Z26:AE37">
    <cfRule type="cellIs" dxfId="10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IP_linksErrorFree</vt:lpstr>
      <vt:lpstr>MPLS_Demands</vt:lpstr>
      <vt:lpstr>Shut-off lambda</vt:lpstr>
      <vt:lpstr>Multiple-path Reroute</vt:lpstr>
      <vt:lpstr>Selective 0&lt;alpha&lt;1</vt:lpstr>
      <vt:lpstr>BDF</vt:lpstr>
      <vt:lpstr>SDF</vt:lpstr>
      <vt:lpstr>Single-hop Reroute</vt:lpstr>
      <vt:lpstr>NoRerouting</vt:lpstr>
      <vt:lpstr>ES-EP</vt:lpstr>
      <vt:lpstr>US-EP</vt:lpstr>
      <vt:lpstr>US-UP</vt:lpstr>
      <vt:lpstr>US</vt:lpstr>
      <vt:lpstr>FlowThinning</vt:lpstr>
      <vt:lpstr>AffineFlowThinning</vt:lpstr>
      <vt:lpstr>conclusion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user</cp:lastModifiedBy>
  <dcterms:created xsi:type="dcterms:W3CDTF">2017-06-09T11:14:50Z</dcterms:created>
  <dcterms:modified xsi:type="dcterms:W3CDTF">2020-12-03T13:54:11Z</dcterms:modified>
</cp:coreProperties>
</file>