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fobyd\Desktop\SUJAN Project\"/>
    </mc:Choice>
  </mc:AlternateContent>
  <bookViews>
    <workbookView xWindow="0" yWindow="0" windowWidth="19200" windowHeight="6720" tabRatio="799"/>
  </bookViews>
  <sheets>
    <sheet name="RFCE" sheetId="12" r:id="rId1"/>
    <sheet name="Molding and Testing" sheetId="14" state="hidden" r:id="rId2"/>
    <sheet name="FEASIBILITY" sheetId="15" r:id="rId3"/>
    <sheet name="BOP COSTING" sheetId="16" r:id="rId4"/>
    <sheet name="Cost Estimation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Z" localSheetId="4">#REF!</definedName>
    <definedName name="\Z" localSheetId="1">#REF!</definedName>
    <definedName name="\Z">#REF!</definedName>
    <definedName name="__AD1" localSheetId="4" hidden="1">{#N/A,#N/A,FALSE,"Cash Flows";#N/A,#N/A,FALSE,"Fixed Assets";#N/A,#N/A,FALSE,"Balance Sheet";#N/A,#N/A,FALSE,"P &amp; L"}</definedName>
    <definedName name="__AD1" localSheetId="0" hidden="1">{#N/A,#N/A,FALSE,"Cash Flows";#N/A,#N/A,FALSE,"Fixed Assets";#N/A,#N/A,FALSE,"Balance Sheet";#N/A,#N/A,FALSE,"P &amp; L"}</definedName>
    <definedName name="__AD1" hidden="1">{#N/A,#N/A,FALSE,"Cash Flows";#N/A,#N/A,FALSE,"Fixed Assets";#N/A,#N/A,FALSE,"Balance Sheet";#N/A,#N/A,FALSE,"P &amp; L"}</definedName>
    <definedName name="__AD2" localSheetId="4" hidden="1">{#N/A,#N/A,FALSE,"Cash Flows";#N/A,#N/A,FALSE,"Fixed Assets";#N/A,#N/A,FALSE,"Balance Sheet";#N/A,#N/A,FALSE,"P &amp; L"}</definedName>
    <definedName name="__AD2" localSheetId="0" hidden="1">{#N/A,#N/A,FALSE,"Cash Flows";#N/A,#N/A,FALSE,"Fixed Assets";#N/A,#N/A,FALSE,"Balance Sheet";#N/A,#N/A,FALSE,"P &amp; L"}</definedName>
    <definedName name="__AD2" hidden="1">{#N/A,#N/A,FALSE,"Cash Flows";#N/A,#N/A,FALSE,"Fixed Assets";#N/A,#N/A,FALSE,"Balance Sheet";#N/A,#N/A,FALSE,"P &amp; L"}</definedName>
    <definedName name="__AD3" localSheetId="4" hidden="1">{#N/A,#N/A,FALSE,"Cash Flows";#N/A,#N/A,FALSE,"Fixed Assets";#N/A,#N/A,FALSE,"Balance Sheet";#N/A,#N/A,FALSE,"P &amp; L"}</definedName>
    <definedName name="__AD3" localSheetId="0" hidden="1">{#N/A,#N/A,FALSE,"Cash Flows";#N/A,#N/A,FALSE,"Fixed Assets";#N/A,#N/A,FALSE,"Balance Sheet";#N/A,#N/A,FALSE,"P &amp; L"}</definedName>
    <definedName name="__AD3" hidden="1">{#N/A,#N/A,FALSE,"Cash Flows";#N/A,#N/A,FALSE,"Fixed Assets";#N/A,#N/A,FALSE,"Balance Sheet";#N/A,#N/A,FALSE,"P &amp; L"}</definedName>
    <definedName name="__AD5" localSheetId="4" hidden="1">{#N/A,#N/A,FALSE,"Cash Flows";#N/A,#N/A,FALSE,"Fixed Assets";#N/A,#N/A,FALSE,"Balance Sheet";#N/A,#N/A,FALSE,"P &amp; L"}</definedName>
    <definedName name="__AD5" localSheetId="0" hidden="1">{#N/A,#N/A,FALSE,"Cash Flows";#N/A,#N/A,FALSE,"Fixed Assets";#N/A,#N/A,FALSE,"Balance Sheet";#N/A,#N/A,FALSE,"P &amp; L"}</definedName>
    <definedName name="__AD5" hidden="1">{#N/A,#N/A,FALSE,"Cash Flows";#N/A,#N/A,FALSE,"Fixed Assets";#N/A,#N/A,FALSE,"Balance Sheet";#N/A,#N/A,FALSE,"P &amp; L"}</definedName>
    <definedName name="__AD8" localSheetId="4" hidden="1">{#N/A,#N/A,FALSE,"Cash Flows";#N/A,#N/A,FALSE,"Fixed Assets";#N/A,#N/A,FALSE,"Balance Sheet";#N/A,#N/A,FALSE,"P &amp; L"}</definedName>
    <definedName name="__AD8" localSheetId="0" hidden="1">{#N/A,#N/A,FALSE,"Cash Flows";#N/A,#N/A,FALSE,"Fixed Assets";#N/A,#N/A,FALSE,"Balance Sheet";#N/A,#N/A,FALSE,"P &amp; L"}</definedName>
    <definedName name="__AD8" hidden="1">{#N/A,#N/A,FALSE,"Cash Flows";#N/A,#N/A,FALSE,"Fixed Assets";#N/A,#N/A,FALSE,"Balance Sheet";#N/A,#N/A,FALSE,"P &amp; L"}</definedName>
    <definedName name="__DGI2050" localSheetId="4">#REF!</definedName>
    <definedName name="__DGI2050" localSheetId="1">#REF!</definedName>
    <definedName name="__DGI2050">#REF!</definedName>
    <definedName name="__DGI2051" localSheetId="4">#REF!</definedName>
    <definedName name="__DGI2051" localSheetId="1">#REF!</definedName>
    <definedName name="__DGI2051">#REF!</definedName>
    <definedName name="__DGI2052" localSheetId="4">#REF!</definedName>
    <definedName name="__DGI2052" localSheetId="1">#REF!</definedName>
    <definedName name="__DGI2052">#REF!</definedName>
    <definedName name="__DGI2053" localSheetId="4">#REF!</definedName>
    <definedName name="__DGI2053" localSheetId="1">#REF!</definedName>
    <definedName name="__DGI2053">#REF!</definedName>
    <definedName name="__DGI2054" localSheetId="4">#REF!</definedName>
    <definedName name="__DGI2054" localSheetId="1">#REF!</definedName>
    <definedName name="__DGI2054">#REF!</definedName>
    <definedName name="__DGI2055" localSheetId="4">#REF!</definedName>
    <definedName name="__DGI2055" localSheetId="1">#REF!</definedName>
    <definedName name="__DGI2055">#REF!</definedName>
    <definedName name="__DGI2056" localSheetId="4">#REF!</definedName>
    <definedName name="__DGI2056" localSheetId="1">#REF!</definedName>
    <definedName name="__DGI2056">#REF!</definedName>
    <definedName name="__DGI2057" localSheetId="4">#REF!</definedName>
    <definedName name="__DGI2057" localSheetId="1">#REF!</definedName>
    <definedName name="__DGI2057">#REF!</definedName>
    <definedName name="__FEb05" localSheetId="4" hidden="1">{#N/A,#N/A,TRUE,"Summary";#N/A,#N/A,TRUE,"Balance Sheet";#N/A,#N/A,TRUE,"P &amp; L";#N/A,#N/A,TRUE,"Fixed Assets";#N/A,#N/A,TRUE,"Cash Flows"}</definedName>
    <definedName name="__FEb05" localSheetId="0" hidden="1">{#N/A,#N/A,TRUE,"Summary";#N/A,#N/A,TRUE,"Balance Sheet";#N/A,#N/A,TRUE,"P &amp; L";#N/A,#N/A,TRUE,"Fixed Assets";#N/A,#N/A,TRUE,"Cash Flows"}</definedName>
    <definedName name="__FEb05" hidden="1">{#N/A,#N/A,TRUE,"Summary";#N/A,#N/A,TRUE,"Balance Sheet";#N/A,#N/A,TRUE,"P &amp; L";#N/A,#N/A,TRUE,"Fixed Assets";#N/A,#N/A,TRUE,"Cash Flows"}</definedName>
    <definedName name="__Q2" localSheetId="4">#REF!</definedName>
    <definedName name="__Q2" localSheetId="1">#REF!</definedName>
    <definedName name="__Q2">#REF!</definedName>
    <definedName name="__rtl1" localSheetId="4">[1]fcl!#REF!</definedName>
    <definedName name="__rtl1" localSheetId="1">[1]fcl!#REF!</definedName>
    <definedName name="__rtl1">[1]fcl!#REF!</definedName>
    <definedName name="__WB2" localSheetId="4" hidden="1">{#N/A,#N/A,FALSE,"Cash Flows";#N/A,#N/A,FALSE,"Fixed Assets";#N/A,#N/A,FALSE,"Balance Sheet";#N/A,#N/A,FALSE,"P &amp; L"}</definedName>
    <definedName name="__WB2" localSheetId="0" hidden="1">{#N/A,#N/A,FALSE,"Cash Flows";#N/A,#N/A,FALSE,"Fixed Assets";#N/A,#N/A,FALSE,"Balance Sheet";#N/A,#N/A,FALSE,"P &amp; L"}</definedName>
    <definedName name="__WB2" hidden="1">{#N/A,#N/A,FALSE,"Cash Flows";#N/A,#N/A,FALSE,"Fixed Assets";#N/A,#N/A,FALSE,"Balance Sheet";#N/A,#N/A,FALSE,"P &amp; L"}</definedName>
    <definedName name="_AD1" localSheetId="4" hidden="1">{#N/A,#N/A,FALSE,"Cash Flows";#N/A,#N/A,FALSE,"Fixed Assets";#N/A,#N/A,FALSE,"Balance Sheet";#N/A,#N/A,FALSE,"P &amp; L"}</definedName>
    <definedName name="_AD1" localSheetId="0" hidden="1">{#N/A,#N/A,FALSE,"Cash Flows";#N/A,#N/A,FALSE,"Fixed Assets";#N/A,#N/A,FALSE,"Balance Sheet";#N/A,#N/A,FALSE,"P &amp; L"}</definedName>
    <definedName name="_AD1" hidden="1">{#N/A,#N/A,FALSE,"Cash Flows";#N/A,#N/A,FALSE,"Fixed Assets";#N/A,#N/A,FALSE,"Balance Sheet";#N/A,#N/A,FALSE,"P &amp; L"}</definedName>
    <definedName name="_AD2" localSheetId="4" hidden="1">{#N/A,#N/A,FALSE,"Cash Flows";#N/A,#N/A,FALSE,"Fixed Assets";#N/A,#N/A,FALSE,"Balance Sheet";#N/A,#N/A,FALSE,"P &amp; L"}</definedName>
    <definedName name="_AD2" localSheetId="0" hidden="1">{#N/A,#N/A,FALSE,"Cash Flows";#N/A,#N/A,FALSE,"Fixed Assets";#N/A,#N/A,FALSE,"Balance Sheet";#N/A,#N/A,FALSE,"P &amp; L"}</definedName>
    <definedName name="_AD2" hidden="1">{#N/A,#N/A,FALSE,"Cash Flows";#N/A,#N/A,FALSE,"Fixed Assets";#N/A,#N/A,FALSE,"Balance Sheet";#N/A,#N/A,FALSE,"P &amp; L"}</definedName>
    <definedName name="_AD3" localSheetId="4" hidden="1">{#N/A,#N/A,FALSE,"Cash Flows";#N/A,#N/A,FALSE,"Fixed Assets";#N/A,#N/A,FALSE,"Balance Sheet";#N/A,#N/A,FALSE,"P &amp; L"}</definedName>
    <definedName name="_AD3" localSheetId="0" hidden="1">{#N/A,#N/A,FALSE,"Cash Flows";#N/A,#N/A,FALSE,"Fixed Assets";#N/A,#N/A,FALSE,"Balance Sheet";#N/A,#N/A,FALSE,"P &amp; L"}</definedName>
    <definedName name="_AD3" hidden="1">{#N/A,#N/A,FALSE,"Cash Flows";#N/A,#N/A,FALSE,"Fixed Assets";#N/A,#N/A,FALSE,"Balance Sheet";#N/A,#N/A,FALSE,"P &amp; L"}</definedName>
    <definedName name="_AD5" localSheetId="4" hidden="1">{#N/A,#N/A,FALSE,"Cash Flows";#N/A,#N/A,FALSE,"Fixed Assets";#N/A,#N/A,FALSE,"Balance Sheet";#N/A,#N/A,FALSE,"P &amp; L"}</definedName>
    <definedName name="_AD5" localSheetId="0" hidden="1">{#N/A,#N/A,FALSE,"Cash Flows";#N/A,#N/A,FALSE,"Fixed Assets";#N/A,#N/A,FALSE,"Balance Sheet";#N/A,#N/A,FALSE,"P &amp; L"}</definedName>
    <definedName name="_AD5" hidden="1">{#N/A,#N/A,FALSE,"Cash Flows";#N/A,#N/A,FALSE,"Fixed Assets";#N/A,#N/A,FALSE,"Balance Sheet";#N/A,#N/A,FALSE,"P &amp; L"}</definedName>
    <definedName name="_AD8" localSheetId="4" hidden="1">{#N/A,#N/A,FALSE,"Cash Flows";#N/A,#N/A,FALSE,"Fixed Assets";#N/A,#N/A,FALSE,"Balance Sheet";#N/A,#N/A,FALSE,"P &amp; L"}</definedName>
    <definedName name="_AD8" localSheetId="0" hidden="1">{#N/A,#N/A,FALSE,"Cash Flows";#N/A,#N/A,FALSE,"Fixed Assets";#N/A,#N/A,FALSE,"Balance Sheet";#N/A,#N/A,FALSE,"P &amp; L"}</definedName>
    <definedName name="_AD8" hidden="1">{#N/A,#N/A,FALSE,"Cash Flows";#N/A,#N/A,FALSE,"Fixed Assets";#N/A,#N/A,FALSE,"Balance Sheet";#N/A,#N/A,FALSE,"P &amp; L"}</definedName>
    <definedName name="_DGI2050" localSheetId="4">#REF!</definedName>
    <definedName name="_DGI2050" localSheetId="1">#REF!</definedName>
    <definedName name="_DGI2050">#REF!</definedName>
    <definedName name="_DGI2051" localSheetId="4">#REF!</definedName>
    <definedName name="_DGI2051" localSheetId="1">#REF!</definedName>
    <definedName name="_DGI2051">#REF!</definedName>
    <definedName name="_DGI2052" localSheetId="4">#REF!</definedName>
    <definedName name="_DGI2052" localSheetId="1">#REF!</definedName>
    <definedName name="_DGI2052">#REF!</definedName>
    <definedName name="_DGI2053" localSheetId="4">#REF!</definedName>
    <definedName name="_DGI2053" localSheetId="1">#REF!</definedName>
    <definedName name="_DGI2053">#REF!</definedName>
    <definedName name="_DGI2054" localSheetId="4">#REF!</definedName>
    <definedName name="_DGI2054" localSheetId="1">#REF!</definedName>
    <definedName name="_DGI2054">#REF!</definedName>
    <definedName name="_DGI2055" localSheetId="4">#REF!</definedName>
    <definedName name="_DGI2055" localSheetId="1">#REF!</definedName>
    <definedName name="_DGI2055">#REF!</definedName>
    <definedName name="_DGI2056" localSheetId="4">#REF!</definedName>
    <definedName name="_DGI2056" localSheetId="1">#REF!</definedName>
    <definedName name="_DGI2056">#REF!</definedName>
    <definedName name="_DGI2057" localSheetId="4">#REF!</definedName>
    <definedName name="_DGI2057" localSheetId="1">#REF!</definedName>
    <definedName name="_DGI2057">#REF!</definedName>
    <definedName name="_FEb05" localSheetId="4" hidden="1">{#N/A,#N/A,TRUE,"Summary";#N/A,#N/A,TRUE,"Balance Sheet";#N/A,#N/A,TRUE,"P &amp; L";#N/A,#N/A,TRUE,"Fixed Assets";#N/A,#N/A,TRUE,"Cash Flows"}</definedName>
    <definedName name="_FEb05" localSheetId="0" hidden="1">{#N/A,#N/A,TRUE,"Summary";#N/A,#N/A,TRUE,"Balance Sheet";#N/A,#N/A,TRUE,"P &amp; L";#N/A,#N/A,TRUE,"Fixed Assets";#N/A,#N/A,TRUE,"Cash Flows"}</definedName>
    <definedName name="_FEb05" hidden="1">{#N/A,#N/A,TRUE,"Summary";#N/A,#N/A,TRUE,"Balance Sheet";#N/A,#N/A,TRUE,"P &amp; L";#N/A,#N/A,TRUE,"Fixed Assets";#N/A,#N/A,TRUE,"Cash Flows"}</definedName>
    <definedName name="_Fill" localSheetId="4" hidden="1">#REF!</definedName>
    <definedName name="_Fill" localSheetId="1" hidden="1">#REF!</definedName>
    <definedName name="_Fill" hidden="1">#REF!</definedName>
    <definedName name="_Order1" hidden="1">255</definedName>
    <definedName name="_Order2" hidden="1">255</definedName>
    <definedName name="_Q2" localSheetId="4">#REF!</definedName>
    <definedName name="_Q2" localSheetId="1">#REF!</definedName>
    <definedName name="_Q2">#REF!</definedName>
    <definedName name="_rtl1" localSheetId="4">[1]fcl!#REF!</definedName>
    <definedName name="_rtl1" localSheetId="1">[1]fcl!#REF!</definedName>
    <definedName name="_rtl1">[1]fcl!#REF!</definedName>
    <definedName name="_Table2_In1" localSheetId="4" hidden="1">#REF!</definedName>
    <definedName name="_Table2_In1" localSheetId="1" hidden="1">#REF!</definedName>
    <definedName name="_Table2_In1" hidden="1">#REF!</definedName>
    <definedName name="_Table2_In2" localSheetId="4" hidden="1">#REF!</definedName>
    <definedName name="_Table2_In2" localSheetId="1" hidden="1">#REF!</definedName>
    <definedName name="_Table2_In2" hidden="1">#REF!</definedName>
    <definedName name="_WB2" localSheetId="4" hidden="1">{#N/A,#N/A,FALSE,"Cash Flows";#N/A,#N/A,FALSE,"Fixed Assets";#N/A,#N/A,FALSE,"Balance Sheet";#N/A,#N/A,FALSE,"P &amp; L"}</definedName>
    <definedName name="_WB2" localSheetId="0" hidden="1">{#N/A,#N/A,FALSE,"Cash Flows";#N/A,#N/A,FALSE,"Fixed Assets";#N/A,#N/A,FALSE,"Balance Sheet";#N/A,#N/A,FALSE,"P &amp; L"}</definedName>
    <definedName name="_WB2" hidden="1">{#N/A,#N/A,FALSE,"Cash Flows";#N/A,#N/A,FALSE,"Fixed Assets";#N/A,#N/A,FALSE,"Balance Sheet";#N/A,#N/A,FALSE,"P &amp; L"}</definedName>
    <definedName name="a" localSheetId="4" hidden="1">{"' calendrier 2000'!$A$1:$Q$38"}</definedName>
    <definedName name="a" localSheetId="0" hidden="1">{"' calendrier 2000'!$A$1:$Q$38"}</definedName>
    <definedName name="a" hidden="1">{"' calendrier 2000'!$A$1:$Q$38"}</definedName>
    <definedName name="aa" localSheetId="4" hidden="1">{#N/A,#N/A,FALSE,"Cash Flows";#N/A,#N/A,FALSE,"Fixed Assets";#N/A,#N/A,FALSE,"Balance Sheet";#N/A,#N/A,FALSE,"P &amp; L"}</definedName>
    <definedName name="aa" localSheetId="0" hidden="1">{#N/A,#N/A,FALSE,"Cash Flows";#N/A,#N/A,FALSE,"Fixed Assets";#N/A,#N/A,FALSE,"Balance Sheet";#N/A,#N/A,FALSE,"P &amp; L"}</definedName>
    <definedName name="aa" hidden="1">{#N/A,#N/A,FALSE,"Cash Flows";#N/A,#N/A,FALSE,"Fixed Assets";#N/A,#N/A,FALSE,"Balance Sheet";#N/A,#N/A,FALSE,"P &amp; L"}</definedName>
    <definedName name="aaa" localSheetId="4" hidden="1">{#N/A,#N/A,FALSE,"Cash Flows";#N/A,#N/A,FALSE,"Fixed Assets";#N/A,#N/A,FALSE,"Balance Sheet";#N/A,#N/A,FALSE,"P &amp; L"}</definedName>
    <definedName name="aaa" localSheetId="0" hidden="1">{#N/A,#N/A,FALSE,"Cash Flows";#N/A,#N/A,FALSE,"Fixed Assets";#N/A,#N/A,FALSE,"Balance Sheet";#N/A,#N/A,FALSE,"P &amp; L"}</definedName>
    <definedName name="aaa" hidden="1">{#N/A,#N/A,FALSE,"Cash Flows";#N/A,#N/A,FALSE,"Fixed Assets";#N/A,#N/A,FALSE,"Balance Sheet";#N/A,#N/A,FALSE,"P &amp; L"}</definedName>
    <definedName name="abcd" localSheetId="4" hidden="1">{#N/A,#N/A,FALSE,"Cash Flows";#N/A,#N/A,FALSE,"Fixed Assets";#N/A,#N/A,FALSE,"Balance Sheet";#N/A,#N/A,FALSE,"P &amp; L"}</definedName>
    <definedName name="abcd" localSheetId="0" hidden="1">{#N/A,#N/A,FALSE,"Cash Flows";#N/A,#N/A,FALSE,"Fixed Assets";#N/A,#N/A,FALSE,"Balance Sheet";#N/A,#N/A,FALSE,"P &amp; L"}</definedName>
    <definedName name="abcd" hidden="1">{#N/A,#N/A,FALSE,"Cash Flows";#N/A,#N/A,FALSE,"Fixed Assets";#N/A,#N/A,FALSE,"Balance Sheet";#N/A,#N/A,FALSE,"P &amp; L"}</definedName>
    <definedName name="Actif" localSheetId="4">#REF!</definedName>
    <definedName name="Actif" localSheetId="1">#REF!</definedName>
    <definedName name="Actif">#REF!</definedName>
    <definedName name="Actif_Colin" localSheetId="4">#REF!</definedName>
    <definedName name="Actif_Colin" localSheetId="1">#REF!</definedName>
    <definedName name="Actif_Colin">#REF!</definedName>
    <definedName name="AD" localSheetId="4" hidden="1">{#N/A,#N/A,FALSE,"Cash Flows";#N/A,#N/A,FALSE,"Fixed Assets";#N/A,#N/A,FALSE,"Balance Sheet";#N/A,#N/A,FALSE,"P &amp; L"}</definedName>
    <definedName name="AD" localSheetId="0" hidden="1">{#N/A,#N/A,FALSE,"Cash Flows";#N/A,#N/A,FALSE,"Fixed Assets";#N/A,#N/A,FALSE,"Balance Sheet";#N/A,#N/A,FALSE,"P &amp; L"}</definedName>
    <definedName name="AD" hidden="1">{#N/A,#N/A,FALSE,"Cash Flows";#N/A,#N/A,FALSE,"Fixed Assets";#N/A,#N/A,FALSE,"Balance Sheet";#N/A,#N/A,FALSE,"P &amp; L"}</definedName>
    <definedName name="ADMIN_EXP" localSheetId="4">#REF!</definedName>
    <definedName name="ADMIN_EXP" localSheetId="1">#REF!</definedName>
    <definedName name="ADMIN_EXP">#REF!</definedName>
    <definedName name="ALL_PR" localSheetId="4">#REF!</definedName>
    <definedName name="ALL_PR" localSheetId="1">#REF!</definedName>
    <definedName name="ALL_PR">#REF!</definedName>
    <definedName name="Alldata" localSheetId="4">#REF!</definedName>
    <definedName name="Alldata">#REF!</definedName>
    <definedName name="AP" localSheetId="4">#REF!</definedName>
    <definedName name="AP" localSheetId="1">#REF!</definedName>
    <definedName name="AP">#REF!</definedName>
    <definedName name="as" localSheetId="4" hidden="1">{#N/A,#N/A,TRUE,"Summary";#N/A,#N/A,TRUE,"Balance Sheet";#N/A,#N/A,TRUE,"P &amp; L";#N/A,#N/A,TRUE,"Fixed Assets";#N/A,#N/A,TRUE,"Cash Flows"}</definedName>
    <definedName name="as" localSheetId="0" hidden="1">{#N/A,#N/A,TRUE,"Summary";#N/A,#N/A,TRUE,"Balance Sheet";#N/A,#N/A,TRUE,"P &amp; L";#N/A,#N/A,TRUE,"Fixed Assets";#N/A,#N/A,TRUE,"Cash Flows"}</definedName>
    <definedName name="as" hidden="1">{#N/A,#N/A,TRUE,"Summary";#N/A,#N/A,TRUE,"Balance Sheet";#N/A,#N/A,TRUE,"P &amp; L";#N/A,#N/A,TRUE,"Fixed Assets";#N/A,#N/A,TRUE,"Cash Flows"}</definedName>
    <definedName name="asd" localSheetId="4" hidden="1">{#N/A,#N/A,FALSE,"Cash Flows";#N/A,#N/A,FALSE,"Fixed Assets";#N/A,#N/A,FALSE,"Balance Sheet";#N/A,#N/A,FALSE,"P &amp; L"}</definedName>
    <definedName name="asd" localSheetId="0" hidden="1">{#N/A,#N/A,FALSE,"Cash Flows";#N/A,#N/A,FALSE,"Fixed Assets";#N/A,#N/A,FALSE,"Balance Sheet";#N/A,#N/A,FALSE,"P &amp; L"}</definedName>
    <definedName name="asd" hidden="1">{#N/A,#N/A,FALSE,"Cash Flows";#N/A,#N/A,FALSE,"Fixed Assets";#N/A,#N/A,FALSE,"Balance Sheet";#N/A,#N/A,FALSE,"P &amp; L"}</definedName>
    <definedName name="asda" localSheetId="4" hidden="1">{#N/A,#N/A,FALSE,"Cash Flows";#N/A,#N/A,FALSE,"Fixed Assets";#N/A,#N/A,FALSE,"Balance Sheet";#N/A,#N/A,FALSE,"P &amp; L"}</definedName>
    <definedName name="asda" localSheetId="0" hidden="1">{#N/A,#N/A,FALSE,"Cash Flows";#N/A,#N/A,FALSE,"Fixed Assets";#N/A,#N/A,FALSE,"Balance Sheet";#N/A,#N/A,FALSE,"P &amp; L"}</definedName>
    <definedName name="asda" hidden="1">{#N/A,#N/A,FALSE,"Cash Flows";#N/A,#N/A,FALSE,"Fixed Assets";#N/A,#N/A,FALSE,"Balance Sheet";#N/A,#N/A,FALSE,"P &amp; L"}</definedName>
    <definedName name="asda1" localSheetId="4" hidden="1">{#N/A,#N/A,FALSE,"Cash Flows";#N/A,#N/A,FALSE,"Fixed Assets";#N/A,#N/A,FALSE,"Balance Sheet";#N/A,#N/A,FALSE,"P &amp; L"}</definedName>
    <definedName name="asda1" localSheetId="0" hidden="1">{#N/A,#N/A,FALSE,"Cash Flows";#N/A,#N/A,FALSE,"Fixed Assets";#N/A,#N/A,FALSE,"Balance Sheet";#N/A,#N/A,FALSE,"P &amp; L"}</definedName>
    <definedName name="asda1" hidden="1">{#N/A,#N/A,FALSE,"Cash Flows";#N/A,#N/A,FALSE,"Fixed Assets";#N/A,#N/A,FALSE,"Balance Sheet";#N/A,#N/A,FALSE,"P &amp; L"}</definedName>
    <definedName name="asda10" localSheetId="4" hidden="1">{#N/A,#N/A,FALSE,"Cash Flows";#N/A,#N/A,FALSE,"Fixed Assets";#N/A,#N/A,FALSE,"Balance Sheet";#N/A,#N/A,FALSE,"P &amp; L"}</definedName>
    <definedName name="asda10" localSheetId="0" hidden="1">{#N/A,#N/A,FALSE,"Cash Flows";#N/A,#N/A,FALSE,"Fixed Assets";#N/A,#N/A,FALSE,"Balance Sheet";#N/A,#N/A,FALSE,"P &amp; L"}</definedName>
    <definedName name="asda10" hidden="1">{#N/A,#N/A,FALSE,"Cash Flows";#N/A,#N/A,FALSE,"Fixed Assets";#N/A,#N/A,FALSE,"Balance Sheet";#N/A,#N/A,FALSE,"P &amp; L"}</definedName>
    <definedName name="asda11" localSheetId="4" hidden="1">{#N/A,#N/A,FALSE,"Cash Flows";#N/A,#N/A,FALSE,"Fixed Assets";#N/A,#N/A,FALSE,"Balance Sheet";#N/A,#N/A,FALSE,"P &amp; L"}</definedName>
    <definedName name="asda11" localSheetId="0" hidden="1">{#N/A,#N/A,FALSE,"Cash Flows";#N/A,#N/A,FALSE,"Fixed Assets";#N/A,#N/A,FALSE,"Balance Sheet";#N/A,#N/A,FALSE,"P &amp; L"}</definedName>
    <definedName name="asda11" hidden="1">{#N/A,#N/A,FALSE,"Cash Flows";#N/A,#N/A,FALSE,"Fixed Assets";#N/A,#N/A,FALSE,"Balance Sheet";#N/A,#N/A,FALSE,"P &amp; L"}</definedName>
    <definedName name="asda12" localSheetId="4" hidden="1">{#N/A,#N/A,FALSE,"Cash Flows";#N/A,#N/A,FALSE,"Fixed Assets";#N/A,#N/A,FALSE,"Balance Sheet";#N/A,#N/A,FALSE,"P &amp; L"}</definedName>
    <definedName name="asda12" localSheetId="0" hidden="1">{#N/A,#N/A,FALSE,"Cash Flows";#N/A,#N/A,FALSE,"Fixed Assets";#N/A,#N/A,FALSE,"Balance Sheet";#N/A,#N/A,FALSE,"P &amp; L"}</definedName>
    <definedName name="asda12" hidden="1">{#N/A,#N/A,FALSE,"Cash Flows";#N/A,#N/A,FALSE,"Fixed Assets";#N/A,#N/A,FALSE,"Balance Sheet";#N/A,#N/A,FALSE,"P &amp; L"}</definedName>
    <definedName name="asda2" localSheetId="4" hidden="1">{#N/A,#N/A,FALSE,"Cash Flows";#N/A,#N/A,FALSE,"Fixed Assets";#N/A,#N/A,FALSE,"Balance Sheet";#N/A,#N/A,FALSE,"P &amp; L"}</definedName>
    <definedName name="asda2" localSheetId="0" hidden="1">{#N/A,#N/A,FALSE,"Cash Flows";#N/A,#N/A,FALSE,"Fixed Assets";#N/A,#N/A,FALSE,"Balance Sheet";#N/A,#N/A,FALSE,"P &amp; L"}</definedName>
    <definedName name="asda2" hidden="1">{#N/A,#N/A,FALSE,"Cash Flows";#N/A,#N/A,FALSE,"Fixed Assets";#N/A,#N/A,FALSE,"Balance Sheet";#N/A,#N/A,FALSE,"P &amp; L"}</definedName>
    <definedName name="asda21" localSheetId="4" hidden="1">{#N/A,#N/A,FALSE,"Cash Flows";#N/A,#N/A,FALSE,"Fixed Assets";#N/A,#N/A,FALSE,"Balance Sheet";#N/A,#N/A,FALSE,"P &amp; L"}</definedName>
    <definedName name="asda21" localSheetId="0" hidden="1">{#N/A,#N/A,FALSE,"Cash Flows";#N/A,#N/A,FALSE,"Fixed Assets";#N/A,#N/A,FALSE,"Balance Sheet";#N/A,#N/A,FALSE,"P &amp; L"}</definedName>
    <definedName name="asda21" hidden="1">{#N/A,#N/A,FALSE,"Cash Flows";#N/A,#N/A,FALSE,"Fixed Assets";#N/A,#N/A,FALSE,"Balance Sheet";#N/A,#N/A,FALSE,"P &amp; L"}</definedName>
    <definedName name="asda22" localSheetId="4" hidden="1">{#N/A,#N/A,FALSE,"Cash Flows";#N/A,#N/A,FALSE,"Fixed Assets";#N/A,#N/A,FALSE,"Balance Sheet";#N/A,#N/A,FALSE,"P &amp; L"}</definedName>
    <definedName name="asda22" localSheetId="0" hidden="1">{#N/A,#N/A,FALSE,"Cash Flows";#N/A,#N/A,FALSE,"Fixed Assets";#N/A,#N/A,FALSE,"Balance Sheet";#N/A,#N/A,FALSE,"P &amp; L"}</definedName>
    <definedName name="asda22" hidden="1">{#N/A,#N/A,FALSE,"Cash Flows";#N/A,#N/A,FALSE,"Fixed Assets";#N/A,#N/A,FALSE,"Balance Sheet";#N/A,#N/A,FALSE,"P &amp; L"}</definedName>
    <definedName name="asda24" localSheetId="4" hidden="1">{#N/A,#N/A,FALSE,"Cash Flows";#N/A,#N/A,FALSE,"Fixed Assets";#N/A,#N/A,FALSE,"Balance Sheet";#N/A,#N/A,FALSE,"P &amp; L"}</definedName>
    <definedName name="asda24" localSheetId="0" hidden="1">{#N/A,#N/A,FALSE,"Cash Flows";#N/A,#N/A,FALSE,"Fixed Assets";#N/A,#N/A,FALSE,"Balance Sheet";#N/A,#N/A,FALSE,"P &amp; L"}</definedName>
    <definedName name="asda24" hidden="1">{#N/A,#N/A,FALSE,"Cash Flows";#N/A,#N/A,FALSE,"Fixed Assets";#N/A,#N/A,FALSE,"Balance Sheet";#N/A,#N/A,FALSE,"P &amp; L"}</definedName>
    <definedName name="asda8" localSheetId="4" hidden="1">{#N/A,#N/A,FALSE,"Cash Flows";#N/A,#N/A,FALSE,"Fixed Assets";#N/A,#N/A,FALSE,"Balance Sheet";#N/A,#N/A,FALSE,"P &amp; L"}</definedName>
    <definedName name="asda8" localSheetId="0" hidden="1">{#N/A,#N/A,FALSE,"Cash Flows";#N/A,#N/A,FALSE,"Fixed Assets";#N/A,#N/A,FALSE,"Balance Sheet";#N/A,#N/A,FALSE,"P &amp; L"}</definedName>
    <definedName name="asda8" hidden="1">{#N/A,#N/A,FALSE,"Cash Flows";#N/A,#N/A,FALSE,"Fixed Assets";#N/A,#N/A,FALSE,"Balance Sheet";#N/A,#N/A,FALSE,"P &amp; L"}</definedName>
    <definedName name="B" localSheetId="4">#REF!</definedName>
    <definedName name="B" localSheetId="1">#REF!</definedName>
    <definedName name="B">#REF!</definedName>
    <definedName name="BaseData_1" localSheetId="4" hidden="1">{#N/A,#N/A,FALSE,"Cash Flows";#N/A,#N/A,FALSE,"Fixed Assets";#N/A,#N/A,FALSE,"Balance Sheet";#N/A,#N/A,FALSE,"P &amp; L"}</definedName>
    <definedName name="BaseData_1" localSheetId="0" hidden="1">{#N/A,#N/A,FALSE,"Cash Flows";#N/A,#N/A,FALSE,"Fixed Assets";#N/A,#N/A,FALSE,"Balance Sheet";#N/A,#N/A,FALSE,"P &amp; L"}</definedName>
    <definedName name="BaseData_1" hidden="1">{#N/A,#N/A,FALSE,"Cash Flows";#N/A,#N/A,FALSE,"Fixed Assets";#N/A,#N/A,FALSE,"Balance Sheet";#N/A,#N/A,FALSE,"P &amp; L"}</definedName>
    <definedName name="basedata_2" localSheetId="4" hidden="1">{#N/A,#N/A,FALSE,"Cash Flows";#N/A,#N/A,FALSE,"Fixed Assets";#N/A,#N/A,FALSE,"Balance Sheet";#N/A,#N/A,FALSE,"P &amp; L"}</definedName>
    <definedName name="basedata_2" localSheetId="0" hidden="1">{#N/A,#N/A,FALSE,"Cash Flows";#N/A,#N/A,FALSE,"Fixed Assets";#N/A,#N/A,FALSE,"Balance Sheet";#N/A,#N/A,FALSE,"P &amp; L"}</definedName>
    <definedName name="basedata_2" hidden="1">{#N/A,#N/A,FALSE,"Cash Flows";#N/A,#N/A,FALSE,"Fixed Assets";#N/A,#N/A,FALSE,"Balance Sheet";#N/A,#N/A,FALSE,"P &amp; L"}</definedName>
    <definedName name="BaseData_7" localSheetId="4" hidden="1">{#N/A,#N/A,FALSE,"Cash Flows";#N/A,#N/A,FALSE,"Fixed Assets";#N/A,#N/A,FALSE,"Balance Sheet";#N/A,#N/A,FALSE,"P &amp; L"}</definedName>
    <definedName name="BaseData_7" localSheetId="0" hidden="1">{#N/A,#N/A,FALSE,"Cash Flows";#N/A,#N/A,FALSE,"Fixed Assets";#N/A,#N/A,FALSE,"Balance Sheet";#N/A,#N/A,FALSE,"P &amp; L"}</definedName>
    <definedName name="BaseData_7" hidden="1">{#N/A,#N/A,FALSE,"Cash Flows";#N/A,#N/A,FALSE,"Fixed Assets";#N/A,#N/A,FALSE,"Balance Sheet";#N/A,#N/A,FALSE,"P &amp; L"}</definedName>
    <definedName name="bha" localSheetId="4" hidden="1">{#N/A,#N/A,TRUE,"Summary";#N/A,#N/A,TRUE,"Balance Sheet";#N/A,#N/A,TRUE,"P &amp; L";#N/A,#N/A,TRUE,"Fixed Assets";#N/A,#N/A,TRUE,"Cash Flows"}</definedName>
    <definedName name="bha" localSheetId="0" hidden="1">{#N/A,#N/A,TRUE,"Summary";#N/A,#N/A,TRUE,"Balance Sheet";#N/A,#N/A,TRUE,"P &amp; L";#N/A,#N/A,TRUE,"Fixed Assets";#N/A,#N/A,TRUE,"Cash Flows"}</definedName>
    <definedName name="bha" hidden="1">{#N/A,#N/A,TRUE,"Summary";#N/A,#N/A,TRUE,"Balance Sheet";#N/A,#N/A,TRUE,"P &amp; L";#N/A,#N/A,TRUE,"Fixed Assets";#N/A,#N/A,TRUE,"Cash Flows"}</definedName>
    <definedName name="bhavesh" localSheetId="4" hidden="1">{#N/A,#N/A,FALSE,"Cash Flows";#N/A,#N/A,FALSE,"Fixed Assets";#N/A,#N/A,FALSE,"Balance Sheet";#N/A,#N/A,FALSE,"P &amp; L"}</definedName>
    <definedName name="bhavesh" localSheetId="0" hidden="1">{#N/A,#N/A,FALSE,"Cash Flows";#N/A,#N/A,FALSE,"Fixed Assets";#N/A,#N/A,FALSE,"Balance Sheet";#N/A,#N/A,FALSE,"P &amp; L"}</definedName>
    <definedName name="bhavesh" hidden="1">{#N/A,#N/A,FALSE,"Cash Flows";#N/A,#N/A,FALSE,"Fixed Assets";#N/A,#N/A,FALSE,"Balance Sheet";#N/A,#N/A,FALSE,"P &amp; L"}</definedName>
    <definedName name="bhaveshm" localSheetId="4" hidden="1">{#N/A,#N/A,FALSE,"Cash Flows";#N/A,#N/A,FALSE,"Fixed Assets";#N/A,#N/A,FALSE,"Balance Sheet";#N/A,#N/A,FALSE,"P &amp; L"}</definedName>
    <definedName name="bhaveshm" localSheetId="0" hidden="1">{#N/A,#N/A,FALSE,"Cash Flows";#N/A,#N/A,FALSE,"Fixed Assets";#N/A,#N/A,FALSE,"Balance Sheet";#N/A,#N/A,FALSE,"P &amp; L"}</definedName>
    <definedName name="bhaveshm" hidden="1">{#N/A,#N/A,FALSE,"Cash Flows";#N/A,#N/A,FALSE,"Fixed Assets";#N/A,#N/A,FALSE,"Balance Sheet";#N/A,#N/A,FALSE,"P &amp; L"}</definedName>
    <definedName name="BILACT" localSheetId="4">#REF!</definedName>
    <definedName name="BILACT" localSheetId="1">#REF!</definedName>
    <definedName name="BILACT">#REF!</definedName>
    <definedName name="BILACT.CONT" localSheetId="4">#REF!</definedName>
    <definedName name="BILACT.CONT" localSheetId="1">#REF!</definedName>
    <definedName name="BILACT.CONT">#REF!</definedName>
    <definedName name="BILPAS" localSheetId="4">#REF!</definedName>
    <definedName name="BILPAS" localSheetId="1">#REF!</definedName>
    <definedName name="BILPAS">#REF!</definedName>
    <definedName name="BILPAS.CONT" localSheetId="4">#REF!</definedName>
    <definedName name="BILPAS.CONT" localSheetId="1">#REF!</definedName>
    <definedName name="BILPAS.CONT">#REF!</definedName>
    <definedName name="BOTH" localSheetId="4">'Cost Estimation'!BS,'Cost Estimation'!PNL</definedName>
    <definedName name="BOTH" localSheetId="0">[0]!BS,[0]!PNL</definedName>
    <definedName name="BOTH">[0]!BS,[0]!PNL</definedName>
    <definedName name="BS" localSheetId="4">#REF!</definedName>
    <definedName name="BS">#REF!</definedName>
    <definedName name="BU" localSheetId="4">#REF!</definedName>
    <definedName name="BU" localSheetId="1">#REF!</definedName>
    <definedName name="BU">#REF!</definedName>
    <definedName name="CA" localSheetId="4">#REF!</definedName>
    <definedName name="CA" localSheetId="1">#REF!</definedName>
    <definedName name="CA">#REF!</definedName>
    <definedName name="CAPITAL" localSheetId="4">#REF!</definedName>
    <definedName name="CAPITAL" localSheetId="1">#REF!</definedName>
    <definedName name="CAPITAL">#REF!</definedName>
    <definedName name="ccc" localSheetId="4" hidden="1">{#N/A,#N/A,TRUE,"Summary";#N/A,#N/A,TRUE,"Balance Sheet";#N/A,#N/A,TRUE,"P &amp; L";#N/A,#N/A,TRUE,"Fixed Assets";#N/A,#N/A,TRUE,"Cash Flows"}</definedName>
    <definedName name="ccc" localSheetId="0" hidden="1">{#N/A,#N/A,TRUE,"Summary";#N/A,#N/A,TRUE,"Balance Sheet";#N/A,#N/A,TRUE,"P &amp; L";#N/A,#N/A,TRUE,"Fixed Assets";#N/A,#N/A,TRUE,"Cash Flows"}</definedName>
    <definedName name="ccc" hidden="1">{#N/A,#N/A,TRUE,"Summary";#N/A,#N/A,TRUE,"Balance Sheet";#N/A,#N/A,TRUE,"P &amp; L";#N/A,#N/A,TRUE,"Fixed Assets";#N/A,#N/A,TRUE,"Cash Flows"}</definedName>
    <definedName name="CL" localSheetId="4">#REF!</definedName>
    <definedName name="CL" localSheetId="1">#REF!</definedName>
    <definedName name="CL">#REF!</definedName>
    <definedName name="Commercial_Veh" localSheetId="4">#REF!</definedName>
    <definedName name="Commercial_Veh" localSheetId="1">#REF!</definedName>
    <definedName name="Commercial_Veh">#REF!</definedName>
    <definedName name="Complt_allégt_fiscal" localSheetId="4">#REF!</definedName>
    <definedName name="Complt_allégt_fiscal" localSheetId="1">#REF!</definedName>
    <definedName name="Complt_allégt_fiscal">#REF!</definedName>
    <definedName name="Customer_Program">[2]DrowDownLists!$Y$2:$Y$221</definedName>
    <definedName name="d" localSheetId="4" hidden="1">{"' calendrier 2000'!$A$1:$Q$38"}</definedName>
    <definedName name="d" localSheetId="0" hidden="1">{"' calendrier 2000'!$A$1:$Q$38"}</definedName>
    <definedName name="d" hidden="1">{"' calendrier 2000'!$A$1:$Q$38"}</definedName>
    <definedName name="DEBEN" localSheetId="4">#REF!</definedName>
    <definedName name="DEBEN" localSheetId="1">#REF!</definedName>
    <definedName name="DEBEN">#REF!</definedName>
    <definedName name="DGI2054bis" localSheetId="4">#REF!</definedName>
    <definedName name="DGI2054bis" localSheetId="1">#REF!</definedName>
    <definedName name="DGI2054bis">#REF!</definedName>
    <definedName name="DGI2058.A" localSheetId="4">#REF!</definedName>
    <definedName name="DGI2058.A" localSheetId="1">#REF!</definedName>
    <definedName name="DGI2058.A">#REF!</definedName>
    <definedName name="DGI2058.B" localSheetId="4">#REF!</definedName>
    <definedName name="DGI2058.B" localSheetId="1">#REF!</definedName>
    <definedName name="DGI2058.B">#REF!</definedName>
    <definedName name="DGI2058.C" localSheetId="4">#REF!</definedName>
    <definedName name="DGI2058.C" localSheetId="1">#REF!</definedName>
    <definedName name="DGI2058.C">#REF!</definedName>
    <definedName name="DGI2059.A" localSheetId="4">#REF!</definedName>
    <definedName name="DGI2059.A" localSheetId="1">#REF!</definedName>
    <definedName name="DGI2059.A">#REF!</definedName>
    <definedName name="DGI2059.B" localSheetId="4">#REF!</definedName>
    <definedName name="DGI2059.B" localSheetId="1">#REF!</definedName>
    <definedName name="DGI2059.B">#REF!</definedName>
    <definedName name="DGI2059.C" localSheetId="4">#REF!</definedName>
    <definedName name="DGI2059.C" localSheetId="1">#REF!</definedName>
    <definedName name="DGI2059.C">#REF!</definedName>
    <definedName name="DGI2059.D" localSheetId="4">#REF!</definedName>
    <definedName name="DGI2059.D" localSheetId="1">#REF!</definedName>
    <definedName name="DGI2059.D">#REF!</definedName>
    <definedName name="DGI2059E" localSheetId="4">#REF!</definedName>
    <definedName name="DGI2059E" localSheetId="1">#REF!</definedName>
    <definedName name="DGI2059E">#REF!</definedName>
    <definedName name="diff" localSheetId="4">[3]fcl!#REF!</definedName>
    <definedName name="diff" localSheetId="1">[3]fcl!#REF!</definedName>
    <definedName name="diff">[3]fcl!#REF!</definedName>
    <definedName name="DPC" localSheetId="4">#REF!</definedName>
    <definedName name="DPC" localSheetId="1">#REF!</definedName>
    <definedName name="DPC">#REF!</definedName>
    <definedName name="e" localSheetId="4" hidden="1">{"' calendrier 2000'!$A$1:$Q$38"}</definedName>
    <definedName name="e" localSheetId="0" hidden="1">{"' calendrier 2000'!$A$1:$Q$38"}</definedName>
    <definedName name="e" hidden="1">{"' calendrier 2000'!$A$1:$Q$38"}</definedName>
    <definedName name="EEEE" localSheetId="4" hidden="1">{#N/A,#N/A,TRUE,"Summary";#N/A,#N/A,TRUE,"Balance Sheet";#N/A,#N/A,TRUE,"P &amp; L";#N/A,#N/A,TRUE,"Fixed Assets";#N/A,#N/A,TRUE,"Cash Flows"}</definedName>
    <definedName name="EEEE" localSheetId="0" hidden="1">{#N/A,#N/A,TRUE,"Summary";#N/A,#N/A,TRUE,"Balance Sheet";#N/A,#N/A,TRUE,"P &amp; L";#N/A,#N/A,TRUE,"Fixed Assets";#N/A,#N/A,TRUE,"Cash Flows"}</definedName>
    <definedName name="EEEE" hidden="1">{#N/A,#N/A,TRUE,"Summary";#N/A,#N/A,TRUE,"Balance Sheet";#N/A,#N/A,TRUE,"P &amp; L";#N/A,#N/A,TRUE,"Fixed Assets";#N/A,#N/A,TRUE,"Cash Flows"}</definedName>
    <definedName name="EIOEIOI" localSheetId="4" hidden="1">{#N/A,#N/A,FALSE,"Cash Flows";#N/A,#N/A,FALSE,"Fixed Assets";#N/A,#N/A,FALSE,"Balance Sheet";#N/A,#N/A,FALSE,"P &amp; L"}</definedName>
    <definedName name="EIOEIOI" localSheetId="0" hidden="1">{#N/A,#N/A,FALSE,"Cash Flows";#N/A,#N/A,FALSE,"Fixed Assets";#N/A,#N/A,FALSE,"Balance Sheet";#N/A,#N/A,FALSE,"P &amp; L"}</definedName>
    <definedName name="EIOEIOI" hidden="1">{#N/A,#N/A,FALSE,"Cash Flows";#N/A,#N/A,FALSE,"Fixed Assets";#N/A,#N/A,FALSE,"Balance Sheet";#N/A,#N/A,FALSE,"P &amp; L"}</definedName>
    <definedName name="emis_interco" localSheetId="4">#REF!</definedName>
    <definedName name="emis_interco" localSheetId="1">#REF!</definedName>
    <definedName name="emis_interco">#REF!</definedName>
    <definedName name="emis_nfe" localSheetId="4">#REF!</definedName>
    <definedName name="emis_nfe" localSheetId="1">#REF!</definedName>
    <definedName name="emis_nfe">#REF!</definedName>
    <definedName name="emis_profit_variance" localSheetId="4">#REF!</definedName>
    <definedName name="emis_profit_variance" localSheetId="1">#REF!</definedName>
    <definedName name="emis_profit_variance">#REF!</definedName>
    <definedName name="emis_pv" localSheetId="4">#REF!</definedName>
    <definedName name="emis_pv" localSheetId="1">#REF!</definedName>
    <definedName name="emis_pv">#REF!</definedName>
    <definedName name="emis_sales_variance" localSheetId="4">#REF!</definedName>
    <definedName name="emis_sales_variance" localSheetId="1">#REF!</definedName>
    <definedName name="emis_sales_variance">#REF!</definedName>
    <definedName name="emis_sv" localSheetId="4">#REF!</definedName>
    <definedName name="emis_sv" localSheetId="1">#REF!</definedName>
    <definedName name="emis_sv">#REF!</definedName>
    <definedName name="emis_sv_ftm" localSheetId="4">#REF!</definedName>
    <definedName name="emis_sv_ftm" localSheetId="1">#REF!</definedName>
    <definedName name="emis_sv_ftm">#REF!</definedName>
    <definedName name="emis_sv_ftm_taco" localSheetId="4">#REF!</definedName>
    <definedName name="emis_sv_ftm_taco" localSheetId="1">#REF!</definedName>
    <definedName name="emis_sv_ftm_taco">#REF!</definedName>
    <definedName name="emis_sv_ytd_taco" localSheetId="4">#REF!</definedName>
    <definedName name="emis_sv_ytd_taco" localSheetId="1">#REF!</definedName>
    <definedName name="emis_sv_ytd_taco">#REF!</definedName>
    <definedName name="EMP_BENFIT_EXP" localSheetId="4">#REF!</definedName>
    <definedName name="EMP_BENFIT_EXP" localSheetId="1">#REF!</definedName>
    <definedName name="EMP_BENFIT_EXP">#REF!</definedName>
    <definedName name="Enquirie_Format" localSheetId="4">#REF!</definedName>
    <definedName name="Enquirie_Format" localSheetId="1">#REF!</definedName>
    <definedName name="Enquirie_Format">#REF!</definedName>
    <definedName name="Entete_I" localSheetId="4">#REF!</definedName>
    <definedName name="Entete_I" localSheetId="1">#REF!</definedName>
    <definedName name="Entete_I">#REF!</definedName>
    <definedName name="FA" localSheetId="4">#REF!</definedName>
    <definedName name="FA" localSheetId="1">#REF!</definedName>
    <definedName name="FA">#REF!</definedName>
    <definedName name="fcl" localSheetId="4">#REF!</definedName>
    <definedName name="fcl" localSheetId="1">#REF!</definedName>
    <definedName name="fcl">#REF!</definedName>
    <definedName name="fdfwegerger" localSheetId="4" hidden="1">{#N/A,#N/A,FALSE,"Cash Flows";#N/A,#N/A,FALSE,"Fixed Assets";#N/A,#N/A,FALSE,"Balance Sheet";#N/A,#N/A,FALSE,"P &amp; L"}</definedName>
    <definedName name="fdfwegerger" localSheetId="0" hidden="1">{#N/A,#N/A,FALSE,"Cash Flows";#N/A,#N/A,FALSE,"Fixed Assets";#N/A,#N/A,FALSE,"Balance Sheet";#N/A,#N/A,FALSE,"P &amp; L"}</definedName>
    <definedName name="fdfwegerger" hidden="1">{#N/A,#N/A,FALSE,"Cash Flows";#N/A,#N/A,FALSE,"Fixed Assets";#N/A,#N/A,FALSE,"Balance Sheet";#N/A,#N/A,FALSE,"P &amp; L"}</definedName>
    <definedName name="FIAT_PR" localSheetId="4">#REF!</definedName>
    <definedName name="FIAT_PR" localSheetId="1">#REF!</definedName>
    <definedName name="FIAT_PR">#REF!</definedName>
    <definedName name="glc" localSheetId="4">#REF!</definedName>
    <definedName name="glc" localSheetId="1">#REF!</definedName>
    <definedName name="glc">#REF!</definedName>
    <definedName name="glcd" localSheetId="4">#REF!</definedName>
    <definedName name="glcd" localSheetId="1">#REF!</definedName>
    <definedName name="glcd">#REF!</definedName>
    <definedName name="GMI_PR" localSheetId="4">#REF!</definedName>
    <definedName name="GMI_PR" localSheetId="1">#REF!</definedName>
    <definedName name="GMI_PR">#REF!</definedName>
    <definedName name="HLREC" localSheetId="4">#REF!</definedName>
    <definedName name="HLREC" localSheetId="1">#REF!</definedName>
    <definedName name="HLREC">#REF!</definedName>
    <definedName name="HTML_CodePage" hidden="1">1252</definedName>
    <definedName name="HTML_Control" localSheetId="4" hidden="1">{"'Front'!$D$18:$E$18","'Front'!$D$18:$E$18"}</definedName>
    <definedName name="HTML_Control" localSheetId="0" hidden="1">{"'Front'!$D$18:$E$18","'Front'!$D$18:$E$18"}</definedName>
    <definedName name="HTML_Control" hidden="1">{"'Front'!$D$18:$E$18","'Front'!$D$18:$E$18"}</definedName>
    <definedName name="HTML_Description" hidden="1">""</definedName>
    <definedName name="HTML_Email" hidden="1">""</definedName>
    <definedName name="HTML_Header" hidden="1">"Front"</definedName>
    <definedName name="HTML_LastUpdate" hidden="1">"07/04/02"</definedName>
    <definedName name="HTML_LineAfter" hidden="1">FALSE</definedName>
    <definedName name="HTML_LineBefore" hidden="1">FALSE</definedName>
    <definedName name="HTML_Name" hidden="1">"PAVP"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"Daily Production Area 05"</definedName>
    <definedName name="IJIUI" localSheetId="4" hidden="1">{#N/A,#N/A,TRUE,"Summary";#N/A,#N/A,TRUE,"Balance Sheet";#N/A,#N/A,TRUE,"P &amp; L";#N/A,#N/A,TRUE,"Fixed Assets";#N/A,#N/A,TRUE,"Cash Flows"}</definedName>
    <definedName name="IJIUI" localSheetId="0" hidden="1">{#N/A,#N/A,TRUE,"Summary";#N/A,#N/A,TRUE,"Balance Sheet";#N/A,#N/A,TRUE,"P &amp; L";#N/A,#N/A,TRUE,"Fixed Assets";#N/A,#N/A,TRUE,"Cash Flows"}</definedName>
    <definedName name="IJIUI" hidden="1">{#N/A,#N/A,TRUE,"Summary";#N/A,#N/A,TRUE,"Balance Sheet";#N/A,#N/A,TRUE,"P &amp; L";#N/A,#N/A,TRUE,"Fixed Assets";#N/A,#N/A,TRUE,"Cash Flows"}</definedName>
    <definedName name="Income_tax" localSheetId="4">#REF!</definedName>
    <definedName name="Income_tax" localSheetId="1">#REF!</definedName>
    <definedName name="Income_tax">#REF!</definedName>
    <definedName name="interwisesept02" localSheetId="4">'[4]HBI NCD'!#REF!</definedName>
    <definedName name="interwisesept02" localSheetId="1">'[4]HBI NCD'!#REF!</definedName>
    <definedName name="interwisesept02">'[4]HBI NCD'!#REF!</definedName>
    <definedName name="INTT_EXP" localSheetId="4">#REF!</definedName>
    <definedName name="INTT_EXP" localSheetId="1">#REF!</definedName>
    <definedName name="INTT_EXP">#REF!</definedName>
    <definedName name="INV" localSheetId="4">#REF!</definedName>
    <definedName name="INV" localSheetId="1">#REF!</definedName>
    <definedName name="INV">#REF!</definedName>
    <definedName name="IUIU" localSheetId="4" hidden="1">{#N/A,#N/A,TRUE,"Summary";#N/A,#N/A,TRUE,"Balance Sheet";#N/A,#N/A,TRUE,"P &amp; L";#N/A,#N/A,TRUE,"Fixed Assets";#N/A,#N/A,TRUE,"Cash Flows"}</definedName>
    <definedName name="IUIU" localSheetId="0" hidden="1">{#N/A,#N/A,TRUE,"Summary";#N/A,#N/A,TRUE,"Balance Sheet";#N/A,#N/A,TRUE,"P &amp; L";#N/A,#N/A,TRUE,"Fixed Assets";#N/A,#N/A,TRUE,"Cash Flows"}</definedName>
    <definedName name="IUIU" hidden="1">{#N/A,#N/A,TRUE,"Summary";#N/A,#N/A,TRUE,"Balance Sheet";#N/A,#N/A,TRUE,"P &amp; L";#N/A,#N/A,TRUE,"Fixed Assets";#N/A,#N/A,TRUE,"Cash Flows"}</definedName>
    <definedName name="jmgkdjgkdfjgkf" localSheetId="4" hidden="1">{#N/A,#N/A,FALSE,"Cash Flows";#N/A,#N/A,FALSE,"Fixed Assets";#N/A,#N/A,FALSE,"Balance Sheet";#N/A,#N/A,FALSE,"P &amp; L"}</definedName>
    <definedName name="jmgkdjgkdfjgkf" localSheetId="0" hidden="1">{#N/A,#N/A,FALSE,"Cash Flows";#N/A,#N/A,FALSE,"Fixed Assets";#N/A,#N/A,FALSE,"Balance Sheet";#N/A,#N/A,FALSE,"P &amp; L"}</definedName>
    <definedName name="jmgkdjgkdfjgkf" hidden="1">{#N/A,#N/A,FALSE,"Cash Flows";#N/A,#N/A,FALSE,"Fixed Assets";#N/A,#N/A,FALSE,"Balance Sheet";#N/A,#N/A,FALSE,"P &amp; L"}</definedName>
    <definedName name="L" localSheetId="4" hidden="1">{"' calendrier 2000'!$A$1:$Q$38"}</definedName>
    <definedName name="L" localSheetId="0" hidden="1">{"' calendrier 2000'!$A$1:$Q$38"}</definedName>
    <definedName name="L" hidden="1">{"' calendrier 2000'!$A$1:$Q$38"}</definedName>
    <definedName name="list" localSheetId="4">#REF!</definedName>
    <definedName name="list">#REF!</definedName>
    <definedName name="LIST1">#REF!</definedName>
    <definedName name="machine">#REF!</definedName>
    <definedName name="MachineList" localSheetId="4">#REF!</definedName>
    <definedName name="MachineList" localSheetId="1">#REF!</definedName>
    <definedName name="MachineList">#REF!</definedName>
    <definedName name="Management_Profile">'[5]Bajaj OS'!$A$1</definedName>
    <definedName name="Manpower" localSheetId="4">#REF!</definedName>
    <definedName name="Manpower" localSheetId="1">#REF!</definedName>
    <definedName name="Manpower">#REF!</definedName>
    <definedName name="MANU_EXP" localSheetId="4">#REF!</definedName>
    <definedName name="MANU_EXP" localSheetId="1">#REF!</definedName>
    <definedName name="MANU_EXP">#REF!</definedName>
    <definedName name="March" localSheetId="4" hidden="1">{#N/A,#N/A,FALSE,"Cash Flows";#N/A,#N/A,FALSE,"Fixed Assets";#N/A,#N/A,FALSE,"Balance Sheet";#N/A,#N/A,FALSE,"P &amp; L"}</definedName>
    <definedName name="March" localSheetId="0" hidden="1">{#N/A,#N/A,FALSE,"Cash Flows";#N/A,#N/A,FALSE,"Fixed Assets";#N/A,#N/A,FALSE,"Balance Sheet";#N/A,#N/A,FALSE,"P &amp; L"}</definedName>
    <definedName name="March" hidden="1">{#N/A,#N/A,FALSE,"Cash Flows";#N/A,#N/A,FALSE,"Fixed Assets";#N/A,#N/A,FALSE,"Balance Sheet";#N/A,#N/A,FALSE,"P &amp; L"}</definedName>
    <definedName name="MISC_EXP" localSheetId="4">#REF!</definedName>
    <definedName name="MISC_EXP" localSheetId="1">#REF!</definedName>
    <definedName name="MISC_EXP">#REF!</definedName>
    <definedName name="MonWC" localSheetId="4">#REF!</definedName>
    <definedName name="MonWC" localSheetId="1">#REF!</definedName>
    <definedName name="MonWC">#REF!</definedName>
    <definedName name="mylist" localSheetId="4">#REF!</definedName>
    <definedName name="mylist">#REF!</definedName>
    <definedName name="N_ENTITE" localSheetId="4">#REF!</definedName>
    <definedName name="N_ENTITE" localSheetId="1">#REF!</definedName>
    <definedName name="N_ENTITE">#REF!</definedName>
    <definedName name="no_quote_reason_range">NA()</definedName>
    <definedName name="NOTES" localSheetId="4">#REF!</definedName>
    <definedName name="NOTES" localSheetId="1">#REF!</definedName>
    <definedName name="NOTES">#REF!</definedName>
    <definedName name="oc" localSheetId="4">#REF!</definedName>
    <definedName name="oc" localSheetId="1">#REF!</definedName>
    <definedName name="oc">#REF!</definedName>
    <definedName name="Offer_Format" localSheetId="4">#REF!</definedName>
    <definedName name="Offer_Format" localSheetId="1">#REF!</definedName>
    <definedName name="Offer_Format">#REF!</definedName>
    <definedName name="Order_Format" localSheetId="4">#REF!</definedName>
    <definedName name="Order_Format" localSheetId="1">#REF!</definedName>
    <definedName name="Order_Format">#REF!</definedName>
    <definedName name="OTH_INC" localSheetId="4">#REF!</definedName>
    <definedName name="OTH_INC" localSheetId="1">#REF!</definedName>
    <definedName name="OTH_INC">#REF!</definedName>
    <definedName name="Ovh" localSheetId="4" hidden="1">{#N/A,#N/A,FALSE,"Cash Flows";#N/A,#N/A,FALSE,"Fixed Assets";#N/A,#N/A,FALSE,"Balance Sheet";#N/A,#N/A,FALSE,"P &amp; L"}</definedName>
    <definedName name="Ovh" localSheetId="0" hidden="1">{#N/A,#N/A,FALSE,"Cash Flows";#N/A,#N/A,FALSE,"Fixed Assets";#N/A,#N/A,FALSE,"Balance Sheet";#N/A,#N/A,FALSE,"P &amp; L"}</definedName>
    <definedName name="Ovh" hidden="1">{#N/A,#N/A,FALSE,"Cash Flows";#N/A,#N/A,FALSE,"Fixed Assets";#N/A,#N/A,FALSE,"Balance Sheet";#N/A,#N/A,FALSE,"P &amp; L"}</definedName>
    <definedName name="Page_10" localSheetId="4">#REF!</definedName>
    <definedName name="Page_10" localSheetId="1">#REF!</definedName>
    <definedName name="Page_10">#REF!</definedName>
    <definedName name="Page_11" localSheetId="4">#REF!</definedName>
    <definedName name="Page_11" localSheetId="1">#REF!</definedName>
    <definedName name="Page_11">#REF!</definedName>
    <definedName name="Page_12" localSheetId="4">#REF!</definedName>
    <definedName name="Page_12" localSheetId="1">#REF!</definedName>
    <definedName name="Page_12">#REF!</definedName>
    <definedName name="Page_13" localSheetId="4">#REF!</definedName>
    <definedName name="Page_13" localSheetId="1">#REF!</definedName>
    <definedName name="Page_13">#REF!</definedName>
    <definedName name="Page_14" localSheetId="4">#REF!</definedName>
    <definedName name="Page_14" localSheetId="1">#REF!</definedName>
    <definedName name="Page_14">#REF!</definedName>
    <definedName name="Page_15" localSheetId="4">#REF!</definedName>
    <definedName name="Page_15" localSheetId="1">#REF!</definedName>
    <definedName name="Page_15">#REF!</definedName>
    <definedName name="Page_16" localSheetId="4">#REF!</definedName>
    <definedName name="Page_16" localSheetId="1">#REF!</definedName>
    <definedName name="Page_16">#REF!</definedName>
    <definedName name="Page_17" localSheetId="4">#REF!</definedName>
    <definedName name="Page_17" localSheetId="1">#REF!</definedName>
    <definedName name="Page_17">#REF!</definedName>
    <definedName name="Passif" localSheetId="4">#REF!</definedName>
    <definedName name="Passif" localSheetId="1">#REF!</definedName>
    <definedName name="Passif">#REF!</definedName>
    <definedName name="Passif_Colin" localSheetId="4">#REF!</definedName>
    <definedName name="Passif_Colin" localSheetId="1">#REF!</definedName>
    <definedName name="Passif_Colin">#REF!</definedName>
    <definedName name="PIPPO" localSheetId="4">#REF!</definedName>
    <definedName name="PIPPO" localSheetId="1">#REF!</definedName>
    <definedName name="PIPPO">#REF!</definedName>
    <definedName name="PL" localSheetId="4">#REF!</definedName>
    <definedName name="PL" localSheetId="1">#REF!</definedName>
    <definedName name="PL">#REF!</definedName>
    <definedName name="PLN_EUR" localSheetId="4">#REF!</definedName>
    <definedName name="PLN_EUR" localSheetId="1">#REF!</definedName>
    <definedName name="PLN_EUR">#REF!</definedName>
    <definedName name="PLN_GBP" localSheetId="4">#REF!</definedName>
    <definedName name="PLN_GBP" localSheetId="1">#REF!</definedName>
    <definedName name="PLN_GBP">#REF!</definedName>
    <definedName name="pluto" localSheetId="4">#REF!</definedName>
    <definedName name="pluto" localSheetId="1">#REF!</definedName>
    <definedName name="pluto">#REF!</definedName>
    <definedName name="PNL" localSheetId="4">#REF!</definedName>
    <definedName name="PNL">#REF!</definedName>
    <definedName name="pr" localSheetId="4">#REF!</definedName>
    <definedName name="pr" localSheetId="1">#REF!</definedName>
    <definedName name="pr">#REF!</definedName>
    <definedName name="_xlnm.Print_Area" localSheetId="4">'Cost Estimation'!$A$5:$AA$36</definedName>
    <definedName name="_xlnm.Print_Area" localSheetId="1">#REF!</definedName>
    <definedName name="_xlnm.Print_Area">#REF!</definedName>
    <definedName name="Print_Area_5" localSheetId="4">'[6]Opening Balance'!#REF!</definedName>
    <definedName name="Print_Area_5" localSheetId="1">'[7]Opening Balance'!#REF!</definedName>
    <definedName name="Print_Area_5">'[7]Opening Balance'!#REF!</definedName>
    <definedName name="PRINT_AREA_MI" localSheetId="4">#REF!</definedName>
    <definedName name="PRINT_AREA_MI" localSheetId="1">#REF!</definedName>
    <definedName name="PRINT_AREA_MI">#REF!</definedName>
    <definedName name="PRINT_TITLES_2" localSheetId="4">#REF!</definedName>
    <definedName name="PRINT_TITLES_2" localSheetId="1">#REF!</definedName>
    <definedName name="PRINT_TITLES_2">#REF!</definedName>
    <definedName name="PRINT_TITLES_MI" localSheetId="4">#REF!</definedName>
    <definedName name="PRINT_TITLES_MI" localSheetId="1">#REF!</definedName>
    <definedName name="PRINT_TITLES_MI">#REF!</definedName>
    <definedName name="Pritn_Area_2" localSheetId="4">#REF!</definedName>
    <definedName name="Pritn_Area_2" localSheetId="1">#REF!</definedName>
    <definedName name="Pritn_Area_2">#REF!</definedName>
    <definedName name="PRO" localSheetId="4">#REF!</definedName>
    <definedName name="PRO" localSheetId="1">#REF!</definedName>
    <definedName name="PRO">#REF!</definedName>
    <definedName name="Processlist" localSheetId="4">#REF!</definedName>
    <definedName name="Processlist">#REF!</definedName>
    <definedName name="Q" localSheetId="4">#REF!</definedName>
    <definedName name="Q" localSheetId="1">#REF!</definedName>
    <definedName name="Q">#REF!</definedName>
    <definedName name="qewqeqwerq" localSheetId="4" hidden="1">{#N/A,#N/A,FALSE,"Cash Flows";#N/A,#N/A,FALSE,"Fixed Assets";#N/A,#N/A,FALSE,"Balance Sheet";#N/A,#N/A,FALSE,"P &amp; L"}</definedName>
    <definedName name="qewqeqwerq" localSheetId="0" hidden="1">{#N/A,#N/A,FALSE,"Cash Flows";#N/A,#N/A,FALSE,"Fixed Assets";#N/A,#N/A,FALSE,"Balance Sheet";#N/A,#N/A,FALSE,"P &amp; L"}</definedName>
    <definedName name="qewqeqwerq" hidden="1">{#N/A,#N/A,FALSE,"Cash Flows";#N/A,#N/A,FALSE,"Fixed Assets";#N/A,#N/A,FALSE,"Balance Sheet";#N/A,#N/A,FALSE,"P &amp; L"}</definedName>
    <definedName name="QTY_Pur" localSheetId="4">#REF!</definedName>
    <definedName name="QTY_Pur" localSheetId="1">#REF!</definedName>
    <definedName name="QTY_Pur">#REF!</definedName>
    <definedName name="quoted_currency">NA()</definedName>
    <definedName name="R_DSC" localSheetId="4">#REF!</definedName>
    <definedName name="R_DSC" localSheetId="1">#REF!</definedName>
    <definedName name="R_DSC">#REF!</definedName>
    <definedName name="RESERVE" localSheetId="4">#REF!</definedName>
    <definedName name="RESERVE" localSheetId="1">#REF!</definedName>
    <definedName name="RESERVE">#REF!</definedName>
    <definedName name="Résult_I_Colin" localSheetId="4">#REF!</definedName>
    <definedName name="Résult_I_Colin" localSheetId="1">#REF!</definedName>
    <definedName name="Résult_I_Colin">#REF!</definedName>
    <definedName name="Résult_II_Colin" localSheetId="4">#REF!</definedName>
    <definedName name="Résult_II_Colin" localSheetId="1">#REF!</definedName>
    <definedName name="Résult_II_Colin">#REF!</definedName>
    <definedName name="RESULT1" localSheetId="4">#REF!</definedName>
    <definedName name="RESULT1" localSheetId="1">#REF!</definedName>
    <definedName name="RESULT1">#REF!</definedName>
    <definedName name="RESULT1.CONT" localSheetId="4">#REF!</definedName>
    <definedName name="RESULT1.CONT" localSheetId="1">#REF!</definedName>
    <definedName name="RESULT1.CONT">#REF!</definedName>
    <definedName name="RESULT2" localSheetId="4">#REF!</definedName>
    <definedName name="RESULT2" localSheetId="1">#REF!</definedName>
    <definedName name="RESULT2">#REF!</definedName>
    <definedName name="RESULT2.CONT" localSheetId="4">#REF!</definedName>
    <definedName name="RESULT2.CONT" localSheetId="1">#REF!</definedName>
    <definedName name="RESULT2.CONT">#REF!</definedName>
    <definedName name="Résultat_I" localSheetId="4">#REF!</definedName>
    <definedName name="Résultat_I" localSheetId="1">#REF!</definedName>
    <definedName name="Résultat_I">#REF!</definedName>
    <definedName name="Résultat_II" localSheetId="4">#REF!</definedName>
    <definedName name="Résultat_II" localSheetId="1">#REF!</definedName>
    <definedName name="Résultat_II">#REF!</definedName>
    <definedName name="rmannex" localSheetId="4">#REF!</definedName>
    <definedName name="rmannex" localSheetId="1">#REF!</definedName>
    <definedName name="rmannex">#REF!</definedName>
    <definedName name="rtl" localSheetId="4">[1]fcl!#REF!</definedName>
    <definedName name="rtl" localSheetId="1">[1]fcl!#REF!</definedName>
    <definedName name="rtl">[1]fcl!#REF!</definedName>
    <definedName name="rtlMar03" localSheetId="4">'[4]HBI NCD'!#REF!</definedName>
    <definedName name="rtlMar03" localSheetId="1">'[4]HBI NCD'!#REF!</definedName>
    <definedName name="rtlMar03">'[4]HBI NCD'!#REF!</definedName>
    <definedName name="RUPEE" localSheetId="4">#REF!</definedName>
    <definedName name="RUPEE" localSheetId="1">#REF!</definedName>
    <definedName name="RUPEE">#REF!</definedName>
    <definedName name="sec" localSheetId="4">#REF!</definedName>
    <definedName name="sec" localSheetId="1">#REF!</definedName>
    <definedName name="sec">#REF!</definedName>
    <definedName name="SEC_LOAN" localSheetId="4">#REF!</definedName>
    <definedName name="SEC_LOAN" localSheetId="1">#REF!</definedName>
    <definedName name="SEC_LOAN">#REF!</definedName>
    <definedName name="secln" localSheetId="4">#REF!</definedName>
    <definedName name="secln" localSheetId="1">#REF!</definedName>
    <definedName name="secln">#REF!</definedName>
    <definedName name="spcl">[8]deb!$A$45:$G$49</definedName>
    <definedName name="spcl1">[8]deb!$A$45:$G$49</definedName>
    <definedName name="ss" localSheetId="4">#REF!</definedName>
    <definedName name="ss" localSheetId="1">#REF!</definedName>
    <definedName name="ss">#REF!</definedName>
    <definedName name="SSS" localSheetId="4" hidden="1">{#N/A,#N/A,FALSE,"Cash Flows";#N/A,#N/A,FALSE,"Fixed Assets";#N/A,#N/A,FALSE,"Balance Sheet";#N/A,#N/A,FALSE,"P &amp; L"}</definedName>
    <definedName name="SSS" localSheetId="0" hidden="1">{#N/A,#N/A,FALSE,"Cash Flows";#N/A,#N/A,FALSE,"Fixed Assets";#N/A,#N/A,FALSE,"Balance Sheet";#N/A,#N/A,FALSE,"P &amp; L"}</definedName>
    <definedName name="SSS" hidden="1">{#N/A,#N/A,FALSE,"Cash Flows";#N/A,#N/A,FALSE,"Fixed Assets";#N/A,#N/A,FALSE,"Balance Sheet";#N/A,#N/A,FALSE,"P &amp; L"}</definedName>
    <definedName name="SSSSB" localSheetId="4" hidden="1">{#N/A,#N/A,TRUE,"Summary";#N/A,#N/A,TRUE,"Balance Sheet";#N/A,#N/A,TRUE,"P &amp; L";#N/A,#N/A,TRUE,"Fixed Assets";#N/A,#N/A,TRUE,"Cash Flows"}</definedName>
    <definedName name="SSSSB" localSheetId="0" hidden="1">{#N/A,#N/A,TRUE,"Summary";#N/A,#N/A,TRUE,"Balance Sheet";#N/A,#N/A,TRUE,"P &amp; L";#N/A,#N/A,TRUE,"Fixed Assets";#N/A,#N/A,TRUE,"Cash Flows"}</definedName>
    <definedName name="SSSSB" hidden="1">{#N/A,#N/A,TRUE,"Summary";#N/A,#N/A,TRUE,"Balance Sheet";#N/A,#N/A,TRUE,"P &amp; L";#N/A,#N/A,TRUE,"Fixed Assets";#N/A,#N/A,TRUE,"Cash Flows"}</definedName>
    <definedName name="SSSSSB" localSheetId="4" hidden="1">{#N/A,#N/A,FALSE,"Cash Flows";#N/A,#N/A,FALSE,"Fixed Assets";#N/A,#N/A,FALSE,"Balance Sheet";#N/A,#N/A,FALSE,"P &amp; L"}</definedName>
    <definedName name="SSSSSB" localSheetId="0" hidden="1">{#N/A,#N/A,FALSE,"Cash Flows";#N/A,#N/A,FALSE,"Fixed Assets";#N/A,#N/A,FALSE,"Balance Sheet";#N/A,#N/A,FALSE,"P &amp; L"}</definedName>
    <definedName name="SSSSSB" hidden="1">{#N/A,#N/A,FALSE,"Cash Flows";#N/A,#N/A,FALSE,"Fixed Assets";#N/A,#N/A,FALSE,"Balance Sheet";#N/A,#N/A,FALSE,"P &amp; L"}</definedName>
    <definedName name="START" localSheetId="4">#REF!</definedName>
    <definedName name="START" localSheetId="1">#REF!</definedName>
    <definedName name="START">#REF!</definedName>
    <definedName name="stk" localSheetId="4">#REF!</definedName>
    <definedName name="stk" localSheetId="1">#REF!</definedName>
    <definedName name="stk">#REF!</definedName>
    <definedName name="Stranding_1430" localSheetId="4">#REF!</definedName>
    <definedName name="Stranding_1430" localSheetId="1">#REF!</definedName>
    <definedName name="Stranding_1430">#REF!</definedName>
    <definedName name="sum" localSheetId="4">#REF!</definedName>
    <definedName name="sum" localSheetId="1">#REF!</definedName>
    <definedName name="sum">#REF!</definedName>
    <definedName name="Tab_5_exercices" localSheetId="4">#REF!</definedName>
    <definedName name="Tab_5_exercices" localSheetId="1">#REF!</definedName>
    <definedName name="Tab_5_exercices">#REF!</definedName>
    <definedName name="Tax_Rate">'[9]TJC - Total'!$N$172</definedName>
    <definedName name="TELCO_JsrLkw" localSheetId="4">#REF!</definedName>
    <definedName name="TELCO_JsrLkw" localSheetId="1">#REF!</definedName>
    <definedName name="TELCO_JsrLkw">#REF!</definedName>
    <definedName name="TELCO_PR" localSheetId="4">#REF!</definedName>
    <definedName name="TELCO_PR" localSheetId="1">#REF!</definedName>
    <definedName name="TELCO_PR">#REF!</definedName>
    <definedName name="TKML_PR" localSheetId="4">#REF!</definedName>
    <definedName name="TKML_PR" localSheetId="1">#REF!</definedName>
    <definedName name="TKML_PR">#REF!</definedName>
    <definedName name="U_11_FG_Variance" localSheetId="4">#REF!</definedName>
    <definedName name="U_11_FG_Variance" localSheetId="1">#REF!</definedName>
    <definedName name="U_11_FG_Variance">#REF!</definedName>
    <definedName name="U_4_Investments_2002" localSheetId="4">#REF!</definedName>
    <definedName name="U_4_Investments_2002" localSheetId="1">#REF!</definedName>
    <definedName name="U_4_Investments_2002">#REF!</definedName>
    <definedName name="U_4_Investments_2003" localSheetId="4">#REF!</definedName>
    <definedName name="U_4_Investments_2003" localSheetId="1">#REF!</definedName>
    <definedName name="U_4_Investments_2003">#REF!</definedName>
    <definedName name="U_4_Investments_2004" localSheetId="4">#REF!</definedName>
    <definedName name="U_4_Investments_2004" localSheetId="1">#REF!</definedName>
    <definedName name="U_4_Investments_2004">#REF!</definedName>
    <definedName name="U_6_RM_Variance" localSheetId="4">#REF!</definedName>
    <definedName name="U_6_RM_Variance" localSheetId="1">#REF!</definedName>
    <definedName name="U_6_RM_Variance">#REF!</definedName>
    <definedName name="U_8_Closing_FG" localSheetId="4">#REF!</definedName>
    <definedName name="U_8_Closing_FG" localSheetId="1">#REF!</definedName>
    <definedName name="U_8_Closing_FG">#REF!</definedName>
    <definedName name="U_8_COBO_Sales" localSheetId="4">#REF!</definedName>
    <definedName name="U_8_COBO_Sales" localSheetId="1">#REF!</definedName>
    <definedName name="U_8_COBO_Sales">#REF!</definedName>
    <definedName name="U_8_Crate_Rental" localSheetId="4">#REF!</definedName>
    <definedName name="U_8_Crate_Rental" localSheetId="1">#REF!</definedName>
    <definedName name="U_8_Crate_Rental">#REF!</definedName>
    <definedName name="U_8_Processing" localSheetId="4">#REF!</definedName>
    <definedName name="U_8_Processing" localSheetId="1">#REF!</definedName>
    <definedName name="U_8_Processing">#REF!</definedName>
    <definedName name="U_8_Purchases_COBO" localSheetId="4">#REF!</definedName>
    <definedName name="U_8_Purchases_COBO" localSheetId="1">#REF!</definedName>
    <definedName name="U_8_Purchases_COBO">#REF!</definedName>
    <definedName name="U_8_Purchases_FOBO" localSheetId="4">#REF!</definedName>
    <definedName name="U_8_Purchases_FOBO" localSheetId="1">#REF!</definedName>
    <definedName name="U_8_Purchases_FOBO">#REF!</definedName>
    <definedName name="U_8_Purchases_HCCM" localSheetId="4">#REF!</definedName>
    <definedName name="U_8_Purchases_HCCM" localSheetId="1">#REF!</definedName>
    <definedName name="U_8_Purchases_HCCM">#REF!</definedName>
    <definedName name="U_8_Sales" localSheetId="4">#REF!</definedName>
    <definedName name="U_8_Sales" localSheetId="1">#REF!</definedName>
    <definedName name="U_8_Sales">#REF!</definedName>
    <definedName name="U_8_Sales_FOBO" localSheetId="4">#REF!</definedName>
    <definedName name="U_8_Sales_FOBO" localSheetId="1">#REF!</definedName>
    <definedName name="U_8_Sales_FOBO">#REF!</definedName>
    <definedName name="U_8_Sales_HCCM" localSheetId="4">#REF!</definedName>
    <definedName name="U_8_Sales_HCCM" localSheetId="1">#REF!</definedName>
    <definedName name="U_8_Sales_HCCM">#REF!</definedName>
    <definedName name="UEIUIUE" localSheetId="4" hidden="1">{#N/A,#N/A,TRUE,"Summary";#N/A,#N/A,TRUE,"Balance Sheet";#N/A,#N/A,TRUE,"P &amp; L";#N/A,#N/A,TRUE,"Fixed Assets";#N/A,#N/A,TRUE,"Cash Flows"}</definedName>
    <definedName name="UEIUIUE" localSheetId="0" hidden="1">{#N/A,#N/A,TRUE,"Summary";#N/A,#N/A,TRUE,"Balance Sheet";#N/A,#N/A,TRUE,"P &amp; L";#N/A,#N/A,TRUE,"Fixed Assets";#N/A,#N/A,TRUE,"Cash Flows"}</definedName>
    <definedName name="UEIUIUE" hidden="1">{#N/A,#N/A,TRUE,"Summary";#N/A,#N/A,TRUE,"Balance Sheet";#N/A,#N/A,TRUE,"P &amp; L";#N/A,#N/A,TRUE,"Fixed Assets";#N/A,#N/A,TRUE,"Cash Flows"}</definedName>
    <definedName name="unsec" localSheetId="4">#REF!</definedName>
    <definedName name="unsec" localSheetId="1">#REF!</definedName>
    <definedName name="unsec">#REF!</definedName>
    <definedName name="UNSEC_LOAN" localSheetId="4">#REF!</definedName>
    <definedName name="UNSEC_LOAN" localSheetId="1">#REF!</definedName>
    <definedName name="UNSEC_LOAN">#REF!</definedName>
    <definedName name="UUIIE" localSheetId="4" hidden="1">{#N/A,#N/A,FALSE,"Cash Flows";#N/A,#N/A,FALSE,"Fixed Assets";#N/A,#N/A,FALSE,"Balance Sheet";#N/A,#N/A,FALSE,"P &amp; L"}</definedName>
    <definedName name="UUIIE" localSheetId="0" hidden="1">{#N/A,#N/A,FALSE,"Cash Flows";#N/A,#N/A,FALSE,"Fixed Assets";#N/A,#N/A,FALSE,"Balance Sheet";#N/A,#N/A,FALSE,"P &amp; L"}</definedName>
    <definedName name="UUIIE" hidden="1">{#N/A,#N/A,FALSE,"Cash Flows";#N/A,#N/A,FALSE,"Fixed Assets";#N/A,#N/A,FALSE,"Balance Sheet";#N/A,#N/A,FALSE,"P &amp; L"}</definedName>
    <definedName name="vga" localSheetId="4" hidden="1">{#N/A,#N/A,TRUE,"Summary";#N/A,#N/A,TRUE,"Balance Sheet";#N/A,#N/A,TRUE,"P &amp; L";#N/A,#N/A,TRUE,"Fixed Assets";#N/A,#N/A,TRUE,"Cash Flows"}</definedName>
    <definedName name="vga" localSheetId="0" hidden="1">{#N/A,#N/A,TRUE,"Summary";#N/A,#N/A,TRUE,"Balance Sheet";#N/A,#N/A,TRUE,"P &amp; L";#N/A,#N/A,TRUE,"Fixed Assets";#N/A,#N/A,TRUE,"Cash Flows"}</definedName>
    <definedName name="vga" hidden="1">{#N/A,#N/A,TRUE,"Summary";#N/A,#N/A,TRUE,"Balance Sheet";#N/A,#N/A,TRUE,"P &amp; L";#N/A,#N/A,TRUE,"Fixed Assets";#N/A,#N/A,TRUE,"Cash Flows"}</definedName>
    <definedName name="WB" localSheetId="4" hidden="1">{#N/A,#N/A,TRUE,"Summary";#N/A,#N/A,TRUE,"Balance Sheet";#N/A,#N/A,TRUE,"P &amp; L";#N/A,#N/A,TRUE,"Fixed Assets";#N/A,#N/A,TRUE,"Cash Flows"}</definedName>
    <definedName name="WB" localSheetId="0" hidden="1">{#N/A,#N/A,TRUE,"Summary";#N/A,#N/A,TRUE,"Balance Sheet";#N/A,#N/A,TRUE,"P &amp; L";#N/A,#N/A,TRUE,"Fixed Assets";#N/A,#N/A,TRUE,"Cash Flows"}</definedName>
    <definedName name="WB" hidden="1">{#N/A,#N/A,TRUE,"Summary";#N/A,#N/A,TRUE,"Balance Sheet";#N/A,#N/A,TRUE,"P &amp; L";#N/A,#N/A,TRUE,"Fixed Assets";#N/A,#N/A,TRUE,"Cash Flows"}</definedName>
    <definedName name="WBB" localSheetId="4" hidden="1">{#N/A,#N/A,TRUE,"Summary";#N/A,#N/A,TRUE,"Balance Sheet";#N/A,#N/A,TRUE,"P &amp; L";#N/A,#N/A,TRUE,"Fixed Assets";#N/A,#N/A,TRUE,"Cash Flows"}</definedName>
    <definedName name="WBB" localSheetId="0" hidden="1">{#N/A,#N/A,TRUE,"Summary";#N/A,#N/A,TRUE,"Balance Sheet";#N/A,#N/A,TRUE,"P &amp; L";#N/A,#N/A,TRUE,"Fixed Assets";#N/A,#N/A,TRUE,"Cash Flows"}</definedName>
    <definedName name="WBB" hidden="1">{#N/A,#N/A,TRUE,"Summary";#N/A,#N/A,TRUE,"Balance Sheet";#N/A,#N/A,TRUE,"P &amp; L";#N/A,#N/A,TRUE,"Fixed Assets";#N/A,#N/A,TRUE,"Cash Flows"}</definedName>
    <definedName name="WBBB" localSheetId="4" hidden="1">{#N/A,#N/A,FALSE,"Cash Flows";#N/A,#N/A,FALSE,"Fixed Assets";#N/A,#N/A,FALSE,"Balance Sheet";#N/A,#N/A,FALSE,"P &amp; L"}</definedName>
    <definedName name="WBBB" localSheetId="0" hidden="1">{#N/A,#N/A,FALSE,"Cash Flows";#N/A,#N/A,FALSE,"Fixed Assets";#N/A,#N/A,FALSE,"Balance Sheet";#N/A,#N/A,FALSE,"P &amp; L"}</definedName>
    <definedName name="WBBB" hidden="1">{#N/A,#N/A,FALSE,"Cash Flows";#N/A,#N/A,FALSE,"Fixed Assets";#N/A,#N/A,FALSE,"Balance Sheet";#N/A,#N/A,FALSE,"P &amp; L"}</definedName>
    <definedName name="WBBBBB" localSheetId="4" hidden="1">{#N/A,#N/A,TRUE,"Summary";#N/A,#N/A,TRUE,"Balance Sheet";#N/A,#N/A,TRUE,"P &amp; L";#N/A,#N/A,TRUE,"Fixed Assets";#N/A,#N/A,TRUE,"Cash Flows"}</definedName>
    <definedName name="WBBBBB" localSheetId="0" hidden="1">{#N/A,#N/A,TRUE,"Summary";#N/A,#N/A,TRUE,"Balance Sheet";#N/A,#N/A,TRUE,"P &amp; L";#N/A,#N/A,TRUE,"Fixed Assets";#N/A,#N/A,TRUE,"Cash Flows"}</definedName>
    <definedName name="WBBBBB" hidden="1">{#N/A,#N/A,TRUE,"Summary";#N/A,#N/A,TRUE,"Balance Sheet";#N/A,#N/A,TRUE,"P &amp; L";#N/A,#N/A,TRUE,"Fixed Assets";#N/A,#N/A,TRUE,"Cash Flows"}</definedName>
    <definedName name="WBBBBBB" localSheetId="4" hidden="1">{#N/A,#N/A,FALSE,"Cash Flows";#N/A,#N/A,FALSE,"Fixed Assets";#N/A,#N/A,FALSE,"Balance Sheet";#N/A,#N/A,FALSE,"P &amp; L"}</definedName>
    <definedName name="WBBBBBB" localSheetId="0" hidden="1">{#N/A,#N/A,FALSE,"Cash Flows";#N/A,#N/A,FALSE,"Fixed Assets";#N/A,#N/A,FALSE,"Balance Sheet";#N/A,#N/A,FALSE,"P &amp; L"}</definedName>
    <definedName name="WBBBBBB" hidden="1">{#N/A,#N/A,FALSE,"Cash Flows";#N/A,#N/A,FALSE,"Fixed Assets";#N/A,#N/A,FALSE,"Balance Sheet";#N/A,#N/A,FALSE,"P &amp; L"}</definedName>
    <definedName name="WBBBBBBB" localSheetId="4" hidden="1">{#N/A,#N/A,TRUE,"Summary";#N/A,#N/A,TRUE,"Balance Sheet";#N/A,#N/A,TRUE,"P &amp; L";#N/A,#N/A,TRUE,"Fixed Assets";#N/A,#N/A,TRUE,"Cash Flows"}</definedName>
    <definedName name="WBBBBBBB" localSheetId="0" hidden="1">{#N/A,#N/A,TRUE,"Summary";#N/A,#N/A,TRUE,"Balance Sheet";#N/A,#N/A,TRUE,"P &amp; L";#N/A,#N/A,TRUE,"Fixed Assets";#N/A,#N/A,TRUE,"Cash Flows"}</definedName>
    <definedName name="WBBBBBBB" hidden="1">{#N/A,#N/A,TRUE,"Summary";#N/A,#N/A,TRUE,"Balance Sheet";#N/A,#N/A,TRUE,"P &amp; L";#N/A,#N/A,TRUE,"Fixed Assets";#N/A,#N/A,TRUE,"Cash Flows"}</definedName>
    <definedName name="WBBBBCCC" localSheetId="4" hidden="1">{#N/A,#N/A,FALSE,"Cash Flows";#N/A,#N/A,FALSE,"Fixed Assets";#N/A,#N/A,FALSE,"Balance Sheet";#N/A,#N/A,FALSE,"P &amp; L"}</definedName>
    <definedName name="WBBBBCCC" localSheetId="0" hidden="1">{#N/A,#N/A,FALSE,"Cash Flows";#N/A,#N/A,FALSE,"Fixed Assets";#N/A,#N/A,FALSE,"Balance Sheet";#N/A,#N/A,FALSE,"P &amp; L"}</definedName>
    <definedName name="WBBBBCCC" hidden="1">{#N/A,#N/A,FALSE,"Cash Flows";#N/A,#N/A,FALSE,"Fixed Assets";#N/A,#N/A,FALSE,"Balance Sheet";#N/A,#N/A,FALSE,"P &amp; L"}</definedName>
    <definedName name="wcl" localSheetId="4">#REF!</definedName>
    <definedName name="wcl" localSheetId="1">#REF!</definedName>
    <definedName name="wcl">#REF!</definedName>
    <definedName name="wrn.brief" localSheetId="4" hidden="1">{#N/A,#N/A,TRUE,"Summary";#N/A,#N/A,TRUE,"Balance Sheet";#N/A,#N/A,TRUE,"P &amp; L";#N/A,#N/A,TRUE,"Fixed Assets";#N/A,#N/A,TRUE,"Cash Flows"}</definedName>
    <definedName name="wrn.brief" localSheetId="0" hidden="1">{#N/A,#N/A,TRUE,"Summary";#N/A,#N/A,TRUE,"Balance Sheet";#N/A,#N/A,TRUE,"P &amp; L";#N/A,#N/A,TRUE,"Fixed Assets";#N/A,#N/A,TRUE,"Cash Flows"}</definedName>
    <definedName name="wrn.brief" hidden="1">{#N/A,#N/A,TRUE,"Summary";#N/A,#N/A,TRUE,"Balance Sheet";#N/A,#N/A,TRUE,"P &amp; L";#N/A,#N/A,TRUE,"Fixed Assets";#N/A,#N/A,TRUE,"Cash Flows"}</definedName>
    <definedName name="wrn.Brief." localSheetId="4" hidden="1">{#N/A,#N/A,TRUE,"Summary";#N/A,#N/A,TRUE,"Balance Sheet";#N/A,#N/A,TRUE,"P &amp; L";#N/A,#N/A,TRUE,"Fixed Assets";#N/A,#N/A,TRUE,"Cash Flows"}</definedName>
    <definedName name="wrn.Brief." localSheetId="0" hidden="1">{#N/A,#N/A,TRUE,"Summary";#N/A,#N/A,TRUE,"Balance Sheet";#N/A,#N/A,TRUE,"P &amp; L";#N/A,#N/A,TRUE,"Fixed Assets";#N/A,#N/A,TRUE,"Cash Flows"}</definedName>
    <definedName name="wrn.Brief." hidden="1">{#N/A,#N/A,TRUE,"Summary";#N/A,#N/A,TRUE,"Balance Sheet";#N/A,#N/A,TRUE,"P &amp; L";#N/A,#N/A,TRUE,"Fixed Assets";#N/A,#N/A,TRUE,"Cash Flows"}</definedName>
    <definedName name="wrn.ela" localSheetId="4" hidden="1">{#N/A,#N/A,FALSE,"Cash Flows";#N/A,#N/A,FALSE,"Fixed Assets";#N/A,#N/A,FALSE,"Balance Sheet";#N/A,#N/A,FALSE,"P &amp; L"}</definedName>
    <definedName name="wrn.ela" localSheetId="0" hidden="1">{#N/A,#N/A,FALSE,"Cash Flows";#N/A,#N/A,FALSE,"Fixed Assets";#N/A,#N/A,FALSE,"Balance Sheet";#N/A,#N/A,FALSE,"P &amp; L"}</definedName>
    <definedName name="wrn.ela" hidden="1">{#N/A,#N/A,FALSE,"Cash Flows";#N/A,#N/A,FALSE,"Fixed Assets";#N/A,#N/A,FALSE,"Balance Sheet";#N/A,#N/A,FALSE,"P &amp; L"}</definedName>
    <definedName name="wrn.elaborate" localSheetId="4" hidden="1">{#N/A,#N/A,FALSE,"Cash Flows";#N/A,#N/A,FALSE,"Fixed Assets";#N/A,#N/A,FALSE,"Balance Sheet";#N/A,#N/A,FALSE,"P &amp; L"}</definedName>
    <definedName name="wrn.elaborate" localSheetId="0" hidden="1">{#N/A,#N/A,FALSE,"Cash Flows";#N/A,#N/A,FALSE,"Fixed Assets";#N/A,#N/A,FALSE,"Balance Sheet";#N/A,#N/A,FALSE,"P &amp; L"}</definedName>
    <definedName name="wrn.elaborate" hidden="1">{#N/A,#N/A,FALSE,"Cash Flows";#N/A,#N/A,FALSE,"Fixed Assets";#N/A,#N/A,FALSE,"Balance Sheet";#N/A,#N/A,FALSE,"P &amp; L"}</definedName>
    <definedName name="wrn.Elaborate." localSheetId="4" hidden="1">{#N/A,#N/A,FALSE,"Cash Flows";#N/A,#N/A,FALSE,"Fixed Assets";#N/A,#N/A,FALSE,"Balance Sheet";#N/A,#N/A,FALSE,"P &amp; L"}</definedName>
    <definedName name="wrn.Elaborate." localSheetId="0" hidden="1">{#N/A,#N/A,FALSE,"Cash Flows";#N/A,#N/A,FALSE,"Fixed Assets";#N/A,#N/A,FALSE,"Balance Sheet";#N/A,#N/A,FALSE,"P &amp; L"}</definedName>
    <definedName name="wrn.Elaborate." hidden="1">{#N/A,#N/A,FALSE,"Cash Flows";#N/A,#N/A,FALSE,"Fixed Assets";#N/A,#N/A,FALSE,"Balance Sheet";#N/A,#N/A,FALSE,"P &amp; L"}</definedName>
    <definedName name="wrn1.brief" localSheetId="4" hidden="1">{#N/A,#N/A,TRUE,"Summary";#N/A,#N/A,TRUE,"Balance Sheet";#N/A,#N/A,TRUE,"P &amp; L";#N/A,#N/A,TRUE,"Fixed Assets";#N/A,#N/A,TRUE,"Cash Flows"}</definedName>
    <definedName name="wrn1.brief" localSheetId="0" hidden="1">{#N/A,#N/A,TRUE,"Summary";#N/A,#N/A,TRUE,"Balance Sheet";#N/A,#N/A,TRUE,"P &amp; L";#N/A,#N/A,TRUE,"Fixed Assets";#N/A,#N/A,TRUE,"Cash Flows"}</definedName>
    <definedName name="wrn1.brief" hidden="1">{#N/A,#N/A,TRUE,"Summary";#N/A,#N/A,TRUE,"Balance Sheet";#N/A,#N/A,TRUE,"P &amp; L";#N/A,#N/A,TRUE,"Fixed Assets";#N/A,#N/A,TRUE,"Cash Flows"}</definedName>
    <definedName name="wrn1.elaborate" localSheetId="4" hidden="1">{#N/A,#N/A,FALSE,"Cash Flows";#N/A,#N/A,FALSE,"Fixed Assets";#N/A,#N/A,FALSE,"Balance Sheet";#N/A,#N/A,FALSE,"P &amp; L"}</definedName>
    <definedName name="wrn1.elaborate" localSheetId="0" hidden="1">{#N/A,#N/A,FALSE,"Cash Flows";#N/A,#N/A,FALSE,"Fixed Assets";#N/A,#N/A,FALSE,"Balance Sheet";#N/A,#N/A,FALSE,"P &amp; L"}</definedName>
    <definedName name="wrn1.elaborate" hidden="1">{#N/A,#N/A,FALSE,"Cash Flows";#N/A,#N/A,FALSE,"Fixed Assets";#N/A,#N/A,FALSE,"Balance Sheet";#N/A,#N/A,FALSE,"P &amp; L"}</definedName>
    <definedName name="wrn10.brief" localSheetId="4" hidden="1">{#N/A,#N/A,TRUE,"Summary";#N/A,#N/A,TRUE,"Balance Sheet";#N/A,#N/A,TRUE,"P &amp; L";#N/A,#N/A,TRUE,"Fixed Assets";#N/A,#N/A,TRUE,"Cash Flows"}</definedName>
    <definedName name="wrn10.brief" localSheetId="0" hidden="1">{#N/A,#N/A,TRUE,"Summary";#N/A,#N/A,TRUE,"Balance Sheet";#N/A,#N/A,TRUE,"P &amp; L";#N/A,#N/A,TRUE,"Fixed Assets";#N/A,#N/A,TRUE,"Cash Flows"}</definedName>
    <definedName name="wrn10.brief" hidden="1">{#N/A,#N/A,TRUE,"Summary";#N/A,#N/A,TRUE,"Balance Sheet";#N/A,#N/A,TRUE,"P &amp; L";#N/A,#N/A,TRUE,"Fixed Assets";#N/A,#N/A,TRUE,"Cash Flows"}</definedName>
    <definedName name="wrn10.elaborate" localSheetId="4" hidden="1">{#N/A,#N/A,FALSE,"Cash Flows";#N/A,#N/A,FALSE,"Fixed Assets";#N/A,#N/A,FALSE,"Balance Sheet";#N/A,#N/A,FALSE,"P &amp; L"}</definedName>
    <definedName name="wrn10.elaborate" localSheetId="0" hidden="1">{#N/A,#N/A,FALSE,"Cash Flows";#N/A,#N/A,FALSE,"Fixed Assets";#N/A,#N/A,FALSE,"Balance Sheet";#N/A,#N/A,FALSE,"P &amp; L"}</definedName>
    <definedName name="wrn10.elaborate" hidden="1">{#N/A,#N/A,FALSE,"Cash Flows";#N/A,#N/A,FALSE,"Fixed Assets";#N/A,#N/A,FALSE,"Balance Sheet";#N/A,#N/A,FALSE,"P &amp; L"}</definedName>
    <definedName name="wrn11.brief" localSheetId="4" hidden="1">{#N/A,#N/A,TRUE,"Summary";#N/A,#N/A,TRUE,"Balance Sheet";#N/A,#N/A,TRUE,"P &amp; L";#N/A,#N/A,TRUE,"Fixed Assets";#N/A,#N/A,TRUE,"Cash Flows"}</definedName>
    <definedName name="wrn11.brief" localSheetId="0" hidden="1">{#N/A,#N/A,TRUE,"Summary";#N/A,#N/A,TRUE,"Balance Sheet";#N/A,#N/A,TRUE,"P &amp; L";#N/A,#N/A,TRUE,"Fixed Assets";#N/A,#N/A,TRUE,"Cash Flows"}</definedName>
    <definedName name="wrn11.brief" hidden="1">{#N/A,#N/A,TRUE,"Summary";#N/A,#N/A,TRUE,"Balance Sheet";#N/A,#N/A,TRUE,"P &amp; L";#N/A,#N/A,TRUE,"Fixed Assets";#N/A,#N/A,TRUE,"Cash Flows"}</definedName>
    <definedName name="wrn11.elaborate" localSheetId="4" hidden="1">{#N/A,#N/A,FALSE,"Cash Flows";#N/A,#N/A,FALSE,"Fixed Assets";#N/A,#N/A,FALSE,"Balance Sheet";#N/A,#N/A,FALSE,"P &amp; L"}</definedName>
    <definedName name="wrn11.elaborate" localSheetId="0" hidden="1">{#N/A,#N/A,FALSE,"Cash Flows";#N/A,#N/A,FALSE,"Fixed Assets";#N/A,#N/A,FALSE,"Balance Sheet";#N/A,#N/A,FALSE,"P &amp; L"}</definedName>
    <definedName name="wrn11.elaborate" hidden="1">{#N/A,#N/A,FALSE,"Cash Flows";#N/A,#N/A,FALSE,"Fixed Assets";#N/A,#N/A,FALSE,"Balance Sheet";#N/A,#N/A,FALSE,"P &amp; L"}</definedName>
    <definedName name="wrn12.elaborate" localSheetId="4" hidden="1">{#N/A,#N/A,FALSE,"Cash Flows";#N/A,#N/A,FALSE,"Fixed Assets";#N/A,#N/A,FALSE,"Balance Sheet";#N/A,#N/A,FALSE,"P &amp; L"}</definedName>
    <definedName name="wrn12.elaborate" localSheetId="0" hidden="1">{#N/A,#N/A,FALSE,"Cash Flows";#N/A,#N/A,FALSE,"Fixed Assets";#N/A,#N/A,FALSE,"Balance Sheet";#N/A,#N/A,FALSE,"P &amp; L"}</definedName>
    <definedName name="wrn12.elaborate" hidden="1">{#N/A,#N/A,FALSE,"Cash Flows";#N/A,#N/A,FALSE,"Fixed Assets";#N/A,#N/A,FALSE,"Balance Sheet";#N/A,#N/A,FALSE,"P &amp; L"}</definedName>
    <definedName name="wrn13.brief" localSheetId="4" hidden="1">{#N/A,#N/A,TRUE,"Summary";#N/A,#N/A,TRUE,"Balance Sheet";#N/A,#N/A,TRUE,"P &amp; L";#N/A,#N/A,TRUE,"Fixed Assets";#N/A,#N/A,TRUE,"Cash Flows"}</definedName>
    <definedName name="wrn13.brief" localSheetId="0" hidden="1">{#N/A,#N/A,TRUE,"Summary";#N/A,#N/A,TRUE,"Balance Sheet";#N/A,#N/A,TRUE,"P &amp; L";#N/A,#N/A,TRUE,"Fixed Assets";#N/A,#N/A,TRUE,"Cash Flows"}</definedName>
    <definedName name="wrn13.brief" hidden="1">{#N/A,#N/A,TRUE,"Summary";#N/A,#N/A,TRUE,"Balance Sheet";#N/A,#N/A,TRUE,"P &amp; L";#N/A,#N/A,TRUE,"Fixed Assets";#N/A,#N/A,TRUE,"Cash Flows"}</definedName>
    <definedName name="wrn13.elaborate" localSheetId="4" hidden="1">{#N/A,#N/A,FALSE,"Cash Flows";#N/A,#N/A,FALSE,"Fixed Assets";#N/A,#N/A,FALSE,"Balance Sheet";#N/A,#N/A,FALSE,"P &amp; L"}</definedName>
    <definedName name="wrn13.elaborate" localSheetId="0" hidden="1">{#N/A,#N/A,FALSE,"Cash Flows";#N/A,#N/A,FALSE,"Fixed Assets";#N/A,#N/A,FALSE,"Balance Sheet";#N/A,#N/A,FALSE,"P &amp; L"}</definedName>
    <definedName name="wrn13.elaborate" hidden="1">{#N/A,#N/A,FALSE,"Cash Flows";#N/A,#N/A,FALSE,"Fixed Assets";#N/A,#N/A,FALSE,"Balance Sheet";#N/A,#N/A,FALSE,"P &amp; L"}</definedName>
    <definedName name="wrn14.elaborate" localSheetId="4" hidden="1">{#N/A,#N/A,FALSE,"Cash Flows";#N/A,#N/A,FALSE,"Fixed Assets";#N/A,#N/A,FALSE,"Balance Sheet";#N/A,#N/A,FALSE,"P &amp; L"}</definedName>
    <definedName name="wrn14.elaborate" localSheetId="0" hidden="1">{#N/A,#N/A,FALSE,"Cash Flows";#N/A,#N/A,FALSE,"Fixed Assets";#N/A,#N/A,FALSE,"Balance Sheet";#N/A,#N/A,FALSE,"P &amp; L"}</definedName>
    <definedName name="wrn14.elaborate" hidden="1">{#N/A,#N/A,FALSE,"Cash Flows";#N/A,#N/A,FALSE,"Fixed Assets";#N/A,#N/A,FALSE,"Balance Sheet";#N/A,#N/A,FALSE,"P &amp; L"}</definedName>
    <definedName name="wrn15.brief" localSheetId="4" hidden="1">{#N/A,#N/A,TRUE,"Summary";#N/A,#N/A,TRUE,"Balance Sheet";#N/A,#N/A,TRUE,"P &amp; L";#N/A,#N/A,TRUE,"Fixed Assets";#N/A,#N/A,TRUE,"Cash Flows"}</definedName>
    <definedName name="wrn15.brief" localSheetId="0" hidden="1">{#N/A,#N/A,TRUE,"Summary";#N/A,#N/A,TRUE,"Balance Sheet";#N/A,#N/A,TRUE,"P &amp; L";#N/A,#N/A,TRUE,"Fixed Assets";#N/A,#N/A,TRUE,"Cash Flows"}</definedName>
    <definedName name="wrn15.brief" hidden="1">{#N/A,#N/A,TRUE,"Summary";#N/A,#N/A,TRUE,"Balance Sheet";#N/A,#N/A,TRUE,"P &amp; L";#N/A,#N/A,TRUE,"Fixed Assets";#N/A,#N/A,TRUE,"Cash Flows"}</definedName>
    <definedName name="wrn16.elaborate" localSheetId="4" hidden="1">{#N/A,#N/A,FALSE,"Cash Flows";#N/A,#N/A,FALSE,"Fixed Assets";#N/A,#N/A,FALSE,"Balance Sheet";#N/A,#N/A,FALSE,"P &amp; L"}</definedName>
    <definedName name="wrn16.elaborate" localSheetId="0" hidden="1">{#N/A,#N/A,FALSE,"Cash Flows";#N/A,#N/A,FALSE,"Fixed Assets";#N/A,#N/A,FALSE,"Balance Sheet";#N/A,#N/A,FALSE,"P &amp; L"}</definedName>
    <definedName name="wrn16.elaborate" hidden="1">{#N/A,#N/A,FALSE,"Cash Flows";#N/A,#N/A,FALSE,"Fixed Assets";#N/A,#N/A,FALSE,"Balance Sheet";#N/A,#N/A,FALSE,"P &amp; L"}</definedName>
    <definedName name="wrn18.brief" localSheetId="4" hidden="1">{#N/A,#N/A,TRUE,"Summary";#N/A,#N/A,TRUE,"Balance Sheet";#N/A,#N/A,TRUE,"P &amp; L";#N/A,#N/A,TRUE,"Fixed Assets";#N/A,#N/A,TRUE,"Cash Flows"}</definedName>
    <definedName name="wrn18.brief" localSheetId="0" hidden="1">{#N/A,#N/A,TRUE,"Summary";#N/A,#N/A,TRUE,"Balance Sheet";#N/A,#N/A,TRUE,"P &amp; L";#N/A,#N/A,TRUE,"Fixed Assets";#N/A,#N/A,TRUE,"Cash Flows"}</definedName>
    <definedName name="wrn18.brief" hidden="1">{#N/A,#N/A,TRUE,"Summary";#N/A,#N/A,TRUE,"Balance Sheet";#N/A,#N/A,TRUE,"P &amp; L";#N/A,#N/A,TRUE,"Fixed Assets";#N/A,#N/A,TRUE,"Cash Flows"}</definedName>
    <definedName name="wrn19.elaborate" localSheetId="4" hidden="1">{#N/A,#N/A,FALSE,"Cash Flows";#N/A,#N/A,FALSE,"Fixed Assets";#N/A,#N/A,FALSE,"Balance Sheet";#N/A,#N/A,FALSE,"P &amp; L"}</definedName>
    <definedName name="wrn19.elaborate" localSheetId="0" hidden="1">{#N/A,#N/A,FALSE,"Cash Flows";#N/A,#N/A,FALSE,"Fixed Assets";#N/A,#N/A,FALSE,"Balance Sheet";#N/A,#N/A,FALSE,"P &amp; L"}</definedName>
    <definedName name="wrn19.elaborate" hidden="1">{#N/A,#N/A,FALSE,"Cash Flows";#N/A,#N/A,FALSE,"Fixed Assets";#N/A,#N/A,FALSE,"Balance Sheet";#N/A,#N/A,FALSE,"P &amp; L"}</definedName>
    <definedName name="wrn2.brief" localSheetId="4" hidden="1">{#N/A,#N/A,TRUE,"Summary";#N/A,#N/A,TRUE,"Balance Sheet";#N/A,#N/A,TRUE,"P &amp; L";#N/A,#N/A,TRUE,"Fixed Assets";#N/A,#N/A,TRUE,"Cash Flows"}</definedName>
    <definedName name="wrn2.brief" localSheetId="0" hidden="1">{#N/A,#N/A,TRUE,"Summary";#N/A,#N/A,TRUE,"Balance Sheet";#N/A,#N/A,TRUE,"P &amp; L";#N/A,#N/A,TRUE,"Fixed Assets";#N/A,#N/A,TRUE,"Cash Flows"}</definedName>
    <definedName name="wrn2.brief" hidden="1">{#N/A,#N/A,TRUE,"Summary";#N/A,#N/A,TRUE,"Balance Sheet";#N/A,#N/A,TRUE,"P &amp; L";#N/A,#N/A,TRUE,"Fixed Assets";#N/A,#N/A,TRUE,"Cash Flows"}</definedName>
    <definedName name="wrn20.brief" localSheetId="4" hidden="1">{#N/A,#N/A,TRUE,"Summary";#N/A,#N/A,TRUE,"Balance Sheet";#N/A,#N/A,TRUE,"P &amp; L";#N/A,#N/A,TRUE,"Fixed Assets";#N/A,#N/A,TRUE,"Cash Flows"}</definedName>
    <definedName name="wrn20.brief" localSheetId="0" hidden="1">{#N/A,#N/A,TRUE,"Summary";#N/A,#N/A,TRUE,"Balance Sheet";#N/A,#N/A,TRUE,"P &amp; L";#N/A,#N/A,TRUE,"Fixed Assets";#N/A,#N/A,TRUE,"Cash Flows"}</definedName>
    <definedName name="wrn20.brief" hidden="1">{#N/A,#N/A,TRUE,"Summary";#N/A,#N/A,TRUE,"Balance Sheet";#N/A,#N/A,TRUE,"P &amp; L";#N/A,#N/A,TRUE,"Fixed Assets";#N/A,#N/A,TRUE,"Cash Flows"}</definedName>
    <definedName name="wrn20.elaborate" localSheetId="4" hidden="1">{#N/A,#N/A,FALSE,"Cash Flows";#N/A,#N/A,FALSE,"Fixed Assets";#N/A,#N/A,FALSE,"Balance Sheet";#N/A,#N/A,FALSE,"P &amp; L"}</definedName>
    <definedName name="wrn20.elaborate" localSheetId="0" hidden="1">{#N/A,#N/A,FALSE,"Cash Flows";#N/A,#N/A,FALSE,"Fixed Assets";#N/A,#N/A,FALSE,"Balance Sheet";#N/A,#N/A,FALSE,"P &amp; L"}</definedName>
    <definedName name="wrn20.elaborate" hidden="1">{#N/A,#N/A,FALSE,"Cash Flows";#N/A,#N/A,FALSE,"Fixed Assets";#N/A,#N/A,FALSE,"Balance Sheet";#N/A,#N/A,FALSE,"P &amp; L"}</definedName>
    <definedName name="wrn21.elaborate" localSheetId="4" hidden="1">{#N/A,#N/A,FALSE,"Cash Flows";#N/A,#N/A,FALSE,"Fixed Assets";#N/A,#N/A,FALSE,"Balance Sheet";#N/A,#N/A,FALSE,"P &amp; L"}</definedName>
    <definedName name="wrn21.elaborate" localSheetId="0" hidden="1">{#N/A,#N/A,FALSE,"Cash Flows";#N/A,#N/A,FALSE,"Fixed Assets";#N/A,#N/A,FALSE,"Balance Sheet";#N/A,#N/A,FALSE,"P &amp; L"}</definedName>
    <definedName name="wrn21.elaborate" hidden="1">{#N/A,#N/A,FALSE,"Cash Flows";#N/A,#N/A,FALSE,"Fixed Assets";#N/A,#N/A,FALSE,"Balance Sheet";#N/A,#N/A,FALSE,"P &amp; L"}</definedName>
    <definedName name="Wrn22.brief" localSheetId="4" hidden="1">{#N/A,#N/A,TRUE,"Summary";#N/A,#N/A,TRUE,"Balance Sheet";#N/A,#N/A,TRUE,"P &amp; L";#N/A,#N/A,TRUE,"Fixed Assets";#N/A,#N/A,TRUE,"Cash Flows"}</definedName>
    <definedName name="Wrn22.brief" localSheetId="0" hidden="1">{#N/A,#N/A,TRUE,"Summary";#N/A,#N/A,TRUE,"Balance Sheet";#N/A,#N/A,TRUE,"P &amp; L";#N/A,#N/A,TRUE,"Fixed Assets";#N/A,#N/A,TRUE,"Cash Flows"}</definedName>
    <definedName name="Wrn22.brief" hidden="1">{#N/A,#N/A,TRUE,"Summary";#N/A,#N/A,TRUE,"Balance Sheet";#N/A,#N/A,TRUE,"P &amp; L";#N/A,#N/A,TRUE,"Fixed Assets";#N/A,#N/A,TRUE,"Cash Flows"}</definedName>
    <definedName name="wrn22.elaborate" localSheetId="4" hidden="1">{#N/A,#N/A,FALSE,"Cash Flows";#N/A,#N/A,FALSE,"Fixed Assets";#N/A,#N/A,FALSE,"Balance Sheet";#N/A,#N/A,FALSE,"P &amp; L"}</definedName>
    <definedName name="wrn22.elaborate" localSheetId="0" hidden="1">{#N/A,#N/A,FALSE,"Cash Flows";#N/A,#N/A,FALSE,"Fixed Assets";#N/A,#N/A,FALSE,"Balance Sheet";#N/A,#N/A,FALSE,"P &amp; L"}</definedName>
    <definedName name="wrn22.elaborate" hidden="1">{#N/A,#N/A,FALSE,"Cash Flows";#N/A,#N/A,FALSE,"Fixed Assets";#N/A,#N/A,FALSE,"Balance Sheet";#N/A,#N/A,FALSE,"P &amp; L"}</definedName>
    <definedName name="wrn24.brief" localSheetId="4" hidden="1">{#N/A,#N/A,TRUE,"Summary";#N/A,#N/A,TRUE,"Balance Sheet";#N/A,#N/A,TRUE,"P &amp; L";#N/A,#N/A,TRUE,"Fixed Assets";#N/A,#N/A,TRUE,"Cash Flows"}</definedName>
    <definedName name="wrn24.brief" localSheetId="0" hidden="1">{#N/A,#N/A,TRUE,"Summary";#N/A,#N/A,TRUE,"Balance Sheet";#N/A,#N/A,TRUE,"P &amp; L";#N/A,#N/A,TRUE,"Fixed Assets";#N/A,#N/A,TRUE,"Cash Flows"}</definedName>
    <definedName name="wrn24.brief" hidden="1">{#N/A,#N/A,TRUE,"Summary";#N/A,#N/A,TRUE,"Balance Sheet";#N/A,#N/A,TRUE,"P &amp; L";#N/A,#N/A,TRUE,"Fixed Assets";#N/A,#N/A,TRUE,"Cash Flows"}</definedName>
    <definedName name="wrn25.breif" localSheetId="4" hidden="1">{#N/A,#N/A,TRUE,"Summary";#N/A,#N/A,TRUE,"Balance Sheet";#N/A,#N/A,TRUE,"P &amp; L";#N/A,#N/A,TRUE,"Fixed Assets";#N/A,#N/A,TRUE,"Cash Flows"}</definedName>
    <definedName name="wrn25.breif" localSheetId="0" hidden="1">{#N/A,#N/A,TRUE,"Summary";#N/A,#N/A,TRUE,"Balance Sheet";#N/A,#N/A,TRUE,"P &amp; L";#N/A,#N/A,TRUE,"Fixed Assets";#N/A,#N/A,TRUE,"Cash Flows"}</definedName>
    <definedName name="wrn25.breif" hidden="1">{#N/A,#N/A,TRUE,"Summary";#N/A,#N/A,TRUE,"Balance Sheet";#N/A,#N/A,TRUE,"P &amp; L";#N/A,#N/A,TRUE,"Fixed Assets";#N/A,#N/A,TRUE,"Cash Flows"}</definedName>
    <definedName name="wrn25.elaborate" localSheetId="4" hidden="1">{#N/A,#N/A,FALSE,"Cash Flows";#N/A,#N/A,FALSE,"Fixed Assets";#N/A,#N/A,FALSE,"Balance Sheet";#N/A,#N/A,FALSE,"P &amp; L"}</definedName>
    <definedName name="wrn25.elaborate" localSheetId="0" hidden="1">{#N/A,#N/A,FALSE,"Cash Flows";#N/A,#N/A,FALSE,"Fixed Assets";#N/A,#N/A,FALSE,"Balance Sheet";#N/A,#N/A,FALSE,"P &amp; L"}</definedName>
    <definedName name="wrn25.elaborate" hidden="1">{#N/A,#N/A,FALSE,"Cash Flows";#N/A,#N/A,FALSE,"Fixed Assets";#N/A,#N/A,FALSE,"Balance Sheet";#N/A,#N/A,FALSE,"P &amp; L"}</definedName>
    <definedName name="wrn26.brief" localSheetId="4" hidden="1">{#N/A,#N/A,TRUE,"Summary";#N/A,#N/A,TRUE,"Balance Sheet";#N/A,#N/A,TRUE,"P &amp; L";#N/A,#N/A,TRUE,"Fixed Assets";#N/A,#N/A,TRUE,"Cash Flows"}</definedName>
    <definedName name="wrn26.brief" localSheetId="0" hidden="1">{#N/A,#N/A,TRUE,"Summary";#N/A,#N/A,TRUE,"Balance Sheet";#N/A,#N/A,TRUE,"P &amp; L";#N/A,#N/A,TRUE,"Fixed Assets";#N/A,#N/A,TRUE,"Cash Flows"}</definedName>
    <definedName name="wrn26.brief" hidden="1">{#N/A,#N/A,TRUE,"Summary";#N/A,#N/A,TRUE,"Balance Sheet";#N/A,#N/A,TRUE,"P &amp; L";#N/A,#N/A,TRUE,"Fixed Assets";#N/A,#N/A,TRUE,"Cash Flows"}</definedName>
    <definedName name="wrn27.elaborate" localSheetId="4" hidden="1">{#N/A,#N/A,FALSE,"Cash Flows";#N/A,#N/A,FALSE,"Fixed Assets";#N/A,#N/A,FALSE,"Balance Sheet";#N/A,#N/A,FALSE,"P &amp; L"}</definedName>
    <definedName name="wrn27.elaborate" localSheetId="0" hidden="1">{#N/A,#N/A,FALSE,"Cash Flows";#N/A,#N/A,FALSE,"Fixed Assets";#N/A,#N/A,FALSE,"Balance Sheet";#N/A,#N/A,FALSE,"P &amp; L"}</definedName>
    <definedName name="wrn27.elaborate" hidden="1">{#N/A,#N/A,FALSE,"Cash Flows";#N/A,#N/A,FALSE,"Fixed Assets";#N/A,#N/A,FALSE,"Balance Sheet";#N/A,#N/A,FALSE,"P &amp; L"}</definedName>
    <definedName name="wrn28.brief" localSheetId="4" hidden="1">{#N/A,#N/A,TRUE,"Summary";#N/A,#N/A,TRUE,"Balance Sheet";#N/A,#N/A,TRUE,"P &amp; L";#N/A,#N/A,TRUE,"Fixed Assets";#N/A,#N/A,TRUE,"Cash Flows"}</definedName>
    <definedName name="wrn28.brief" localSheetId="0" hidden="1">{#N/A,#N/A,TRUE,"Summary";#N/A,#N/A,TRUE,"Balance Sheet";#N/A,#N/A,TRUE,"P &amp; L";#N/A,#N/A,TRUE,"Fixed Assets";#N/A,#N/A,TRUE,"Cash Flows"}</definedName>
    <definedName name="wrn28.brief" hidden="1">{#N/A,#N/A,TRUE,"Summary";#N/A,#N/A,TRUE,"Balance Sheet";#N/A,#N/A,TRUE,"P &amp; L";#N/A,#N/A,TRUE,"Fixed Assets";#N/A,#N/A,TRUE,"Cash Flows"}</definedName>
    <definedName name="wrn29.brief" localSheetId="4" hidden="1">{#N/A,#N/A,TRUE,"Summary";#N/A,#N/A,TRUE,"Balance Sheet";#N/A,#N/A,TRUE,"P &amp; L";#N/A,#N/A,TRUE,"Fixed Assets";#N/A,#N/A,TRUE,"Cash Flows"}</definedName>
    <definedName name="wrn29.brief" localSheetId="0" hidden="1">{#N/A,#N/A,TRUE,"Summary";#N/A,#N/A,TRUE,"Balance Sheet";#N/A,#N/A,TRUE,"P &amp; L";#N/A,#N/A,TRUE,"Fixed Assets";#N/A,#N/A,TRUE,"Cash Flows"}</definedName>
    <definedName name="wrn29.brief" hidden="1">{#N/A,#N/A,TRUE,"Summary";#N/A,#N/A,TRUE,"Balance Sheet";#N/A,#N/A,TRUE,"P &amp; L";#N/A,#N/A,TRUE,"Fixed Assets";#N/A,#N/A,TRUE,"Cash Flows"}</definedName>
    <definedName name="wrn29.elaborate" localSheetId="4" hidden="1">{#N/A,#N/A,FALSE,"Cash Flows";#N/A,#N/A,FALSE,"Fixed Assets";#N/A,#N/A,FALSE,"Balance Sheet";#N/A,#N/A,FALSE,"P &amp; L"}</definedName>
    <definedName name="wrn29.elaborate" localSheetId="0" hidden="1">{#N/A,#N/A,FALSE,"Cash Flows";#N/A,#N/A,FALSE,"Fixed Assets";#N/A,#N/A,FALSE,"Balance Sheet";#N/A,#N/A,FALSE,"P &amp; L"}</definedName>
    <definedName name="wrn29.elaborate" hidden="1">{#N/A,#N/A,FALSE,"Cash Flows";#N/A,#N/A,FALSE,"Fixed Assets";#N/A,#N/A,FALSE,"Balance Sheet";#N/A,#N/A,FALSE,"P &amp; L"}</definedName>
    <definedName name="wrn3.brief" localSheetId="4" hidden="1">{#N/A,#N/A,TRUE,"Summary";#N/A,#N/A,TRUE,"Balance Sheet";#N/A,#N/A,TRUE,"P &amp; L";#N/A,#N/A,TRUE,"Fixed Assets";#N/A,#N/A,TRUE,"Cash Flows"}</definedName>
    <definedName name="wrn3.brief" localSheetId="0" hidden="1">{#N/A,#N/A,TRUE,"Summary";#N/A,#N/A,TRUE,"Balance Sheet";#N/A,#N/A,TRUE,"P &amp; L";#N/A,#N/A,TRUE,"Fixed Assets";#N/A,#N/A,TRUE,"Cash Flows"}</definedName>
    <definedName name="wrn3.brief" hidden="1">{#N/A,#N/A,TRUE,"Summary";#N/A,#N/A,TRUE,"Balance Sheet";#N/A,#N/A,TRUE,"P &amp; L";#N/A,#N/A,TRUE,"Fixed Assets";#N/A,#N/A,TRUE,"Cash Flows"}</definedName>
    <definedName name="wrn3.elaborate" localSheetId="4" hidden="1">{#N/A,#N/A,FALSE,"Cash Flows";#N/A,#N/A,FALSE,"Fixed Assets";#N/A,#N/A,FALSE,"Balance Sheet";#N/A,#N/A,FALSE,"P &amp; L"}</definedName>
    <definedName name="wrn3.elaborate" localSheetId="0" hidden="1">{#N/A,#N/A,FALSE,"Cash Flows";#N/A,#N/A,FALSE,"Fixed Assets";#N/A,#N/A,FALSE,"Balance Sheet";#N/A,#N/A,FALSE,"P &amp; L"}</definedName>
    <definedName name="wrn3.elaborate" hidden="1">{#N/A,#N/A,FALSE,"Cash Flows";#N/A,#N/A,FALSE,"Fixed Assets";#N/A,#N/A,FALSE,"Balance Sheet";#N/A,#N/A,FALSE,"P &amp; L"}</definedName>
    <definedName name="wrn4.brief" localSheetId="4" hidden="1">{#N/A,#N/A,FALSE,"Cash Flows";#N/A,#N/A,FALSE,"Fixed Assets";#N/A,#N/A,FALSE,"Balance Sheet";#N/A,#N/A,FALSE,"P &amp; L"}</definedName>
    <definedName name="wrn4.brief" localSheetId="0" hidden="1">{#N/A,#N/A,FALSE,"Cash Flows";#N/A,#N/A,FALSE,"Fixed Assets";#N/A,#N/A,FALSE,"Balance Sheet";#N/A,#N/A,FALSE,"P &amp; L"}</definedName>
    <definedName name="wrn4.brief" hidden="1">{#N/A,#N/A,FALSE,"Cash Flows";#N/A,#N/A,FALSE,"Fixed Assets";#N/A,#N/A,FALSE,"Balance Sheet";#N/A,#N/A,FALSE,"P &amp; L"}</definedName>
    <definedName name="wrn5.brief" localSheetId="4" hidden="1">{#N/A,#N/A,TRUE,"Summary";#N/A,#N/A,TRUE,"Balance Sheet";#N/A,#N/A,TRUE,"P &amp; L";#N/A,#N/A,TRUE,"Fixed Assets";#N/A,#N/A,TRUE,"Cash Flows"}</definedName>
    <definedName name="wrn5.brief" localSheetId="0" hidden="1">{#N/A,#N/A,TRUE,"Summary";#N/A,#N/A,TRUE,"Balance Sheet";#N/A,#N/A,TRUE,"P &amp; L";#N/A,#N/A,TRUE,"Fixed Assets";#N/A,#N/A,TRUE,"Cash Flows"}</definedName>
    <definedName name="wrn5.brief" hidden="1">{#N/A,#N/A,TRUE,"Summary";#N/A,#N/A,TRUE,"Balance Sheet";#N/A,#N/A,TRUE,"P &amp; L";#N/A,#N/A,TRUE,"Fixed Assets";#N/A,#N/A,TRUE,"Cash Flows"}</definedName>
    <definedName name="wrn6.elaborate" localSheetId="4" hidden="1">{#N/A,#N/A,FALSE,"Cash Flows";#N/A,#N/A,FALSE,"Fixed Assets";#N/A,#N/A,FALSE,"Balance Sheet";#N/A,#N/A,FALSE,"P &amp; L"}</definedName>
    <definedName name="wrn6.elaborate" localSheetId="0" hidden="1">{#N/A,#N/A,FALSE,"Cash Flows";#N/A,#N/A,FALSE,"Fixed Assets";#N/A,#N/A,FALSE,"Balance Sheet";#N/A,#N/A,FALSE,"P &amp; L"}</definedName>
    <definedName name="wrn6.elaborate" hidden="1">{#N/A,#N/A,FALSE,"Cash Flows";#N/A,#N/A,FALSE,"Fixed Assets";#N/A,#N/A,FALSE,"Balance Sheet";#N/A,#N/A,FALSE,"P &amp; L"}</definedName>
    <definedName name="wrn7.brief" localSheetId="4" hidden="1">{#N/A,#N/A,TRUE,"Summary";#N/A,#N/A,TRUE,"Balance Sheet";#N/A,#N/A,TRUE,"P &amp; L";#N/A,#N/A,TRUE,"Fixed Assets";#N/A,#N/A,TRUE,"Cash Flows"}</definedName>
    <definedName name="wrn7.brief" localSheetId="0" hidden="1">{#N/A,#N/A,TRUE,"Summary";#N/A,#N/A,TRUE,"Balance Sheet";#N/A,#N/A,TRUE,"P &amp; L";#N/A,#N/A,TRUE,"Fixed Assets";#N/A,#N/A,TRUE,"Cash Flows"}</definedName>
    <definedName name="wrn7.brief" hidden="1">{#N/A,#N/A,TRUE,"Summary";#N/A,#N/A,TRUE,"Balance Sheet";#N/A,#N/A,TRUE,"P &amp; L";#N/A,#N/A,TRUE,"Fixed Assets";#N/A,#N/A,TRUE,"Cash Flows"}</definedName>
    <definedName name="wrn8.brief" localSheetId="4" hidden="1">{#N/A,#N/A,TRUE,"Summary";#N/A,#N/A,TRUE,"Balance Sheet";#N/A,#N/A,TRUE,"P &amp; L";#N/A,#N/A,TRUE,"Fixed Assets";#N/A,#N/A,TRUE,"Cash Flows"}</definedName>
    <definedName name="wrn8.brief" localSheetId="0" hidden="1">{#N/A,#N/A,TRUE,"Summary";#N/A,#N/A,TRUE,"Balance Sheet";#N/A,#N/A,TRUE,"P &amp; L";#N/A,#N/A,TRUE,"Fixed Assets";#N/A,#N/A,TRUE,"Cash Flows"}</definedName>
    <definedName name="wrn8.brief" hidden="1">{#N/A,#N/A,TRUE,"Summary";#N/A,#N/A,TRUE,"Balance Sheet";#N/A,#N/A,TRUE,"P &amp; L";#N/A,#N/A,TRUE,"Fixed Assets";#N/A,#N/A,TRUE,"Cash Flows"}</definedName>
    <definedName name="wrn8.elaborate" localSheetId="4" hidden="1">{#N/A,#N/A,FALSE,"Cash Flows";#N/A,#N/A,FALSE,"Fixed Assets";#N/A,#N/A,FALSE,"Balance Sheet";#N/A,#N/A,FALSE,"P &amp; L"}</definedName>
    <definedName name="wrn8.elaborate" localSheetId="0" hidden="1">{#N/A,#N/A,FALSE,"Cash Flows";#N/A,#N/A,FALSE,"Fixed Assets";#N/A,#N/A,FALSE,"Balance Sheet";#N/A,#N/A,FALSE,"P &amp; L"}</definedName>
    <definedName name="wrn8.elaborate" hidden="1">{#N/A,#N/A,FALSE,"Cash Flows";#N/A,#N/A,FALSE,"Fixed Assets";#N/A,#N/A,FALSE,"Balance Sheet";#N/A,#N/A,FALSE,"P &amp; L"}</definedName>
    <definedName name="wrn9.brief" localSheetId="4" hidden="1">{#N/A,#N/A,TRUE,"Summary";#N/A,#N/A,TRUE,"Balance Sheet";#N/A,#N/A,TRUE,"P &amp; L";#N/A,#N/A,TRUE,"Fixed Assets";#N/A,#N/A,TRUE,"Cash Flows"}</definedName>
    <definedName name="wrn9.brief" localSheetId="0" hidden="1">{#N/A,#N/A,TRUE,"Summary";#N/A,#N/A,TRUE,"Balance Sheet";#N/A,#N/A,TRUE,"P &amp; L";#N/A,#N/A,TRUE,"Fixed Assets";#N/A,#N/A,TRUE,"Cash Flows"}</definedName>
    <definedName name="wrn9.brief" hidden="1">{#N/A,#N/A,TRUE,"Summary";#N/A,#N/A,TRUE,"Balance Sheet";#N/A,#N/A,TRUE,"P &amp; L";#N/A,#N/A,TRUE,"Fixed Assets";#N/A,#N/A,TRUE,"Cash Flows"}</definedName>
    <definedName name="wrn9.elaborate" localSheetId="4" hidden="1">{#N/A,#N/A,FALSE,"Cash Flows";#N/A,#N/A,FALSE,"Fixed Assets";#N/A,#N/A,FALSE,"Balance Sheet";#N/A,#N/A,FALSE,"P &amp; L"}</definedName>
    <definedName name="wrn9.elaborate" localSheetId="0" hidden="1">{#N/A,#N/A,FALSE,"Cash Flows";#N/A,#N/A,FALSE,"Fixed Assets";#N/A,#N/A,FALSE,"Balance Sheet";#N/A,#N/A,FALSE,"P &amp; L"}</definedName>
    <definedName name="wrn9.elaborate" hidden="1">{#N/A,#N/A,FALSE,"Cash Flows";#N/A,#N/A,FALSE,"Fixed Assets";#N/A,#N/A,FALSE,"Balance Sheet";#N/A,#N/A,FALSE,"P &amp; L"}</definedName>
    <definedName name="wwwwwwww" localSheetId="4" hidden="1">{#N/A,#N/A,FALSE,"Cash Flows";#N/A,#N/A,FALSE,"Fixed Assets";#N/A,#N/A,FALSE,"Balance Sheet";#N/A,#N/A,FALSE,"P &amp; L"}</definedName>
    <definedName name="wwwwwwww" localSheetId="0" hidden="1">{#N/A,#N/A,FALSE,"Cash Flows";#N/A,#N/A,FALSE,"Fixed Assets";#N/A,#N/A,FALSE,"Balance Sheet";#N/A,#N/A,FALSE,"P &amp; L"}</definedName>
    <definedName name="wwwwwwww" hidden="1">{#N/A,#N/A,FALSE,"Cash Flows";#N/A,#N/A,FALSE,"Fixed Assets";#N/A,#N/A,FALSE,"Balance Sheet";#N/A,#N/A,FALSE,"P &amp; L"}</definedName>
    <definedName name="xyz" localSheetId="4" hidden="1">{#N/A,#N/A,FALSE,"Cash Flows";#N/A,#N/A,FALSE,"Fixed Assets";#N/A,#N/A,FALSE,"Balance Sheet";#N/A,#N/A,FALSE,"P &amp; L"}</definedName>
    <definedName name="xyz" localSheetId="0" hidden="1">{#N/A,#N/A,FALSE,"Cash Flows";#N/A,#N/A,FALSE,"Fixed Assets";#N/A,#N/A,FALSE,"Balance Sheet";#N/A,#N/A,FALSE,"P &amp; L"}</definedName>
    <definedName name="xyz" hidden="1">{#N/A,#N/A,FALSE,"Cash Flows";#N/A,#N/A,FALSE,"Fixed Assets";#N/A,#N/A,FALSE,"Balance Sheet";#N/A,#N/A,FALSE,"P &amp; L"}</definedName>
    <definedName name="Z_26F1B120_222F_11D7_91EB_0050BA7F1DA7_.wvu.FilterData" localSheetId="4" hidden="1">#REF!</definedName>
    <definedName name="Z_26F1B120_222F_11D7_91EB_0050BA7F1DA7_.wvu.FilterData" localSheetId="1" hidden="1">#REF!</definedName>
    <definedName name="Z_26F1B120_222F_11D7_91EB_0050BA7F1DA7_.wvu.FilterData" hidden="1">#REF!</definedName>
  </definedNames>
  <calcPr calcId="162913"/>
</workbook>
</file>

<file path=xl/calcChain.xml><?xml version="1.0" encoding="utf-8"?>
<calcChain xmlns="http://schemas.openxmlformats.org/spreadsheetml/2006/main">
  <c r="C166" i="16" l="1"/>
  <c r="C168" i="16" s="1"/>
  <c r="G177" i="16"/>
  <c r="G183" i="16" s="1"/>
  <c r="C186" i="16" s="1"/>
  <c r="C193" i="16" s="1"/>
  <c r="G178" i="16"/>
  <c r="G179" i="16"/>
  <c r="G180" i="16"/>
  <c r="G134" i="16"/>
  <c r="G147" i="16" s="1"/>
  <c r="D150" i="16" s="1"/>
  <c r="C123" i="16"/>
  <c r="C126" i="16" s="1"/>
  <c r="D149" i="16"/>
  <c r="G135" i="16"/>
  <c r="G136" i="16"/>
  <c r="G137" i="16"/>
  <c r="G138" i="16"/>
  <c r="G139" i="16"/>
  <c r="G140" i="16"/>
  <c r="G141" i="16"/>
  <c r="G142" i="16"/>
  <c r="G143" i="16"/>
  <c r="E144" i="16"/>
  <c r="G144" i="16" s="1"/>
  <c r="D151" i="16"/>
  <c r="E145" i="16"/>
  <c r="F16" i="17"/>
  <c r="I15" i="17"/>
  <c r="A36" i="17" s="1"/>
  <c r="E16" i="17"/>
  <c r="D16" i="17"/>
  <c r="C16" i="17"/>
  <c r="C78" i="16"/>
  <c r="C80" i="16" s="1"/>
  <c r="G91" i="16"/>
  <c r="G97" i="16" s="1"/>
  <c r="C100" i="16" s="1"/>
  <c r="C107" i="16" s="1"/>
  <c r="G92" i="16"/>
  <c r="G93" i="16"/>
  <c r="G94" i="16"/>
  <c r="J16" i="17"/>
  <c r="I18" i="17"/>
  <c r="K18" i="17" s="1"/>
  <c r="D17" i="17"/>
  <c r="D15" i="17"/>
  <c r="G37" i="16"/>
  <c r="G38" i="16"/>
  <c r="G39" i="16"/>
  <c r="G40" i="16"/>
  <c r="G41" i="16"/>
  <c r="G42" i="16"/>
  <c r="G43" i="16"/>
  <c r="G44" i="16"/>
  <c r="G45" i="16"/>
  <c r="G46" i="16"/>
  <c r="C19" i="16"/>
  <c r="C23" i="16" s="1"/>
  <c r="D52" i="16"/>
  <c r="I17" i="17"/>
  <c r="C28" i="17"/>
  <c r="G28" i="17" s="1"/>
  <c r="D28" i="17"/>
  <c r="C27" i="17"/>
  <c r="G27" i="17" s="1"/>
  <c r="D27" i="17"/>
  <c r="C26" i="17"/>
  <c r="G26" i="17" s="1"/>
  <c r="D26" i="17"/>
  <c r="C25" i="17"/>
  <c r="G25" i="17" s="1"/>
  <c r="D25" i="17"/>
  <c r="C24" i="17"/>
  <c r="D24" i="17"/>
  <c r="G24" i="17"/>
  <c r="C23" i="17"/>
  <c r="D23" i="17"/>
  <c r="G23" i="17"/>
  <c r="C22" i="17"/>
  <c r="G22" i="17" s="1"/>
  <c r="D22" i="17"/>
  <c r="F36" i="17"/>
  <c r="J36" i="17"/>
  <c r="D17" i="16"/>
  <c r="C21" i="16"/>
  <c r="E21" i="16" s="1"/>
  <c r="D20" i="16"/>
  <c r="C17" i="16"/>
  <c r="D21" i="16"/>
  <c r="K17" i="17"/>
  <c r="C20" i="16"/>
  <c r="E20" i="16" s="1"/>
  <c r="K15" i="17"/>
  <c r="F25" i="15"/>
  <c r="D54" i="16"/>
  <c r="B4" i="15"/>
  <c r="B3" i="15"/>
  <c r="B2" i="15"/>
  <c r="B1" i="15"/>
  <c r="J81" i="15"/>
  <c r="J83" i="15"/>
  <c r="C80" i="15"/>
  <c r="J75" i="15"/>
  <c r="J77" i="15" s="1"/>
  <c r="C77" i="15"/>
  <c r="C74" i="15"/>
  <c r="D25" i="15"/>
  <c r="D22" i="15"/>
  <c r="E22" i="15"/>
  <c r="F22" i="15" s="1"/>
  <c r="D21" i="15"/>
  <c r="E21" i="15" s="1"/>
  <c r="F21" i="15" s="1"/>
  <c r="D20" i="15"/>
  <c r="E20" i="15"/>
  <c r="F20" i="15"/>
  <c r="C16" i="15"/>
  <c r="C15" i="15"/>
  <c r="E15" i="17" s="1"/>
  <c r="C84" i="15"/>
  <c r="C18" i="12"/>
  <c r="D18" i="12"/>
  <c r="E18" i="12"/>
  <c r="B20" i="12" s="1"/>
  <c r="C20" i="12" s="1"/>
  <c r="D20" i="12" s="1"/>
  <c r="E20" i="12" s="1"/>
  <c r="B22" i="12" s="1"/>
  <c r="C22" i="12" s="1"/>
  <c r="D22" i="12" s="1"/>
  <c r="E22" i="12" s="1"/>
  <c r="J26" i="14"/>
  <c r="M26" i="14" s="1"/>
  <c r="B16" i="14"/>
  <c r="B37" i="14" s="1"/>
  <c r="E34" i="14"/>
  <c r="F34" i="14"/>
  <c r="D34" i="14"/>
  <c r="C34" i="14"/>
  <c r="B32" i="14"/>
  <c r="B41" i="14"/>
  <c r="K31" i="14"/>
  <c r="L31" i="14"/>
  <c r="B31" i="14"/>
  <c r="M30" i="14"/>
  <c r="L30" i="14"/>
  <c r="M29" i="14"/>
  <c r="L29" i="14"/>
  <c r="M28" i="14"/>
  <c r="L28" i="14"/>
  <c r="M27" i="14"/>
  <c r="L27" i="14"/>
  <c r="L26" i="14"/>
  <c r="M25" i="14"/>
  <c r="L25" i="14"/>
  <c r="M24" i="14"/>
  <c r="L24" i="14"/>
  <c r="B20" i="14"/>
  <c r="J12" i="14"/>
  <c r="J14" i="14" s="1"/>
  <c r="B40" i="14"/>
  <c r="M31" i="14"/>
  <c r="B19" i="14"/>
  <c r="B27" i="14"/>
  <c r="B28" i="14" s="1"/>
  <c r="B38" i="14" s="1"/>
  <c r="B36" i="17" l="1"/>
  <c r="D152" i="16"/>
  <c r="D153" i="16"/>
  <c r="D154" i="16"/>
  <c r="D155" i="16"/>
  <c r="D156" i="16"/>
  <c r="C26" i="16"/>
  <c r="C29" i="16" s="1"/>
  <c r="E47" i="16"/>
  <c r="G47" i="16" s="1"/>
  <c r="G50" i="16" s="1"/>
  <c r="D53" i="16" s="1"/>
  <c r="E48" i="16"/>
  <c r="G36" i="17"/>
  <c r="I36" i="17" s="1"/>
  <c r="C82" i="16"/>
  <c r="C85" i="16" s="1"/>
  <c r="C86" i="16" s="1"/>
  <c r="C99" i="16" s="1"/>
  <c r="M32" i="14"/>
  <c r="B26" i="14"/>
  <c r="B39" i="14" s="1"/>
  <c r="C171" i="16"/>
  <c r="C172" i="16" s="1"/>
  <c r="C185" i="16" s="1"/>
  <c r="D56" i="16" l="1"/>
  <c r="D58" i="16"/>
  <c r="D57" i="16"/>
  <c r="D55" i="16"/>
  <c r="D59" i="16" s="1"/>
  <c r="C101" i="16"/>
  <c r="C108" i="16" s="1"/>
  <c r="C109" i="16" s="1"/>
  <c r="C106" i="16"/>
  <c r="C102" i="16"/>
  <c r="H16" i="17" s="1"/>
  <c r="I16" i="17" s="1"/>
  <c r="K16" i="17" s="1"/>
  <c r="C187" i="16"/>
  <c r="C188" i="16"/>
  <c r="C194" i="16" l="1"/>
  <c r="C192" i="16"/>
  <c r="C195" i="16" s="1"/>
</calcChain>
</file>

<file path=xl/comments1.xml><?xml version="1.0" encoding="utf-8"?>
<comments xmlns="http://schemas.openxmlformats.org/spreadsheetml/2006/main">
  <authors>
    <author>kavita khamkar</author>
    <author>Anurag Churi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kavita khamkar:</t>
        </r>
        <r>
          <rPr>
            <sz val="9"/>
            <color indexed="81"/>
            <rFont val="Tahoma"/>
            <family val="2"/>
          </rPr>
          <t xml:space="preserve">
DROP DOWN
RFQ / TENDER 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kavita khamkar:</t>
        </r>
        <r>
          <rPr>
            <sz val="9"/>
            <color indexed="81"/>
            <rFont val="Tahoma"/>
            <family val="2"/>
          </rPr>
          <t xml:space="preserve">
AUTO NUMBER 
YEAR-SERIES(0000)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kavita khamkar:</t>
        </r>
        <r>
          <rPr>
            <sz val="9"/>
            <color indexed="81"/>
            <rFont val="Tahoma"/>
            <family val="2"/>
          </rPr>
          <t xml:space="preserve">
DROP DOWN WITH SALES MANANGER NAMES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kavita khamkar:</t>
        </r>
        <r>
          <rPr>
            <sz val="9"/>
            <color indexed="81"/>
            <rFont val="Tahoma"/>
            <family val="2"/>
          </rPr>
          <t xml:space="preserve">
DROP DOWN WITH PROJECT LEADER NAMES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kavita khamkar:</t>
        </r>
        <r>
          <rPr>
            <sz val="9"/>
            <color indexed="81"/>
            <rFont val="Tahoma"/>
            <family val="2"/>
          </rPr>
          <t xml:space="preserve">
As per customer master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kavita khamkar:</t>
        </r>
        <r>
          <rPr>
            <sz val="9"/>
            <color indexed="81"/>
            <rFont val="Tahoma"/>
            <family val="2"/>
          </rPr>
          <t xml:space="preserve">
As per customer master multiple buyers info to be integrated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kavita khamkar:</t>
        </r>
        <r>
          <rPr>
            <sz val="9"/>
            <color indexed="81"/>
            <rFont val="Tahoma"/>
            <family val="2"/>
          </rPr>
          <t xml:space="preserve">
DROP DOWN &amp; ENTRY(FILL)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 xml:space="preserve">kavita khamkar:
</t>
        </r>
        <r>
          <rPr>
            <sz val="9"/>
            <color indexed="81"/>
            <rFont val="Tahoma"/>
            <family val="2"/>
          </rPr>
          <t>APPLICATION MASTER (END APPLICATION)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kavita khamkar:</t>
        </r>
        <r>
          <rPr>
            <sz val="9"/>
            <color indexed="81"/>
            <rFont val="Tahoma"/>
            <family val="2"/>
          </rPr>
          <t xml:space="preserve">
INPUT ENTRY / DROP DOWN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kavita khamkar:</t>
        </r>
        <r>
          <rPr>
            <sz val="9"/>
            <color indexed="81"/>
            <rFont val="Tahoma"/>
            <family val="2"/>
          </rPr>
          <t xml:space="preserve">
INPUT / DROP DOWN MONTH YEAR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kavita khamkar:</t>
        </r>
        <r>
          <rPr>
            <sz val="9"/>
            <color indexed="81"/>
            <rFont val="Tahoma"/>
            <family val="2"/>
          </rPr>
          <t xml:space="preserve">
DROP DOWN 
RUBBER
RTM
CASTING
PLASTIC
HOSE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kavita khamkar:</t>
        </r>
        <r>
          <rPr>
            <sz val="9"/>
            <color indexed="81"/>
            <rFont val="Tahoma"/>
            <family val="2"/>
          </rPr>
          <t xml:space="preserve">
DROP DOWN 
EX WORKS
DDP
FOB
CIF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kavita khamkar:</t>
        </r>
        <r>
          <rPr>
            <sz val="9"/>
            <color indexed="81"/>
            <rFont val="Tahoma"/>
            <family val="2"/>
          </rPr>
          <t xml:space="preserve">
DROP DOWN AS PER CUSTOMER MASTER/ MULTIPLE DELIVERY LOCATION AS PER MASTER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kavita khamkar:</t>
        </r>
        <r>
          <rPr>
            <sz val="9"/>
            <color indexed="81"/>
            <rFont val="Tahoma"/>
            <family val="2"/>
          </rPr>
          <t xml:space="preserve">
PLANT MASTER/ MULTIPLE PLANT LOCATION </t>
        </r>
      </text>
    </comment>
    <comment ref="B25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MANUAL INPUT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UPLOAD, DOWNLOAD AND PREVIEW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UPLOAD, DOWNLOAD AND PREVIEW</t>
        </r>
      </text>
    </comment>
  </commentList>
</comments>
</file>

<file path=xl/comments2.xml><?xml version="1.0" encoding="utf-8"?>
<comments xmlns="http://schemas.openxmlformats.org/spreadsheetml/2006/main">
  <authors>
    <author>Jatin Patil</author>
    <author>ABHIJIT G</author>
    <author>OMKAR 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DATA FROM RFCE SHEET CELL B11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ABHIJIT G:</t>
        </r>
        <r>
          <rPr>
            <sz val="9"/>
            <color indexed="81"/>
            <rFont val="Tahoma"/>
            <family val="2"/>
          </rPr>
          <t xml:space="preserve">
DROP DOWN FOR PROJECT LEADER NAME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DATA FROM RFCE SHEET CELL B14</t>
        </r>
      </text>
    </comment>
    <comment ref="F2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COMPLETION DATE AUTO DETECTION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OMKAR R:
</t>
        </r>
        <r>
          <rPr>
            <sz val="9"/>
            <color indexed="81"/>
            <rFont val="Tahoma"/>
            <family val="2"/>
          </rPr>
          <t xml:space="preserve">DATA FROM RFCE SHEET CELL D6
</t>
        </r>
      </text>
    </comment>
    <comment ref="F3" authorId="1" shapeId="0">
      <text>
        <r>
          <rPr>
            <b/>
            <sz val="9"/>
            <color indexed="81"/>
            <rFont val="Tahoma"/>
            <family val="2"/>
          </rPr>
          <t>ABHIJIT G:</t>
        </r>
        <r>
          <rPr>
            <sz val="9"/>
            <color indexed="81"/>
            <rFont val="Tahoma"/>
            <family val="2"/>
          </rPr>
          <t xml:space="preserve">
DROPDOWN FOR CHECKED BY
</t>
        </r>
      </text>
    </comment>
    <comment ref="B4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DATA FROM RFCE SHEET CELL B11</t>
        </r>
      </text>
    </comment>
    <comment ref="F4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CHECKING DATE AUTO DETECTION</t>
        </r>
      </text>
    </comment>
    <comment ref="B5" authorId="1" shapeId="0">
      <text>
        <r>
          <rPr>
            <b/>
            <sz val="9"/>
            <color indexed="81"/>
            <rFont val="Tahoma"/>
            <family val="2"/>
          </rPr>
          <t>ABHIJIT G:</t>
        </r>
        <r>
          <rPr>
            <sz val="9"/>
            <color indexed="81"/>
            <rFont val="Tahoma"/>
            <family val="2"/>
          </rPr>
          <t xml:space="preserve">
DROP DOWN FOR TYPE OF TOOL
INJECTION/COMPRESSION/TRANSFER MOULD/ EXTRUSION</t>
        </r>
      </text>
    </comment>
    <comment ref="C6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OPTION REQUIRED FOR ADDING TYPE OF COMPONENT WHICH IS HIGHLIGHTED ARE BLUE
RUBBER/PLASTIC/METAL1/METAL2...</t>
        </r>
      </text>
    </comment>
    <comment ref="B7" authorId="1" shapeId="0">
      <text>
        <r>
          <rPr>
            <b/>
            <sz val="9"/>
            <color indexed="81"/>
            <rFont val="Tahoma"/>
            <family val="2"/>
          </rPr>
          <t>ABHIJIT G:</t>
        </r>
        <r>
          <rPr>
            <sz val="9"/>
            <color indexed="81"/>
            <rFont val="Tahoma"/>
            <family val="2"/>
          </rPr>
          <t xml:space="preserve">
DATA HIGHLIGHTED IN YELLOW IS STANDARD PRODUCT DETAILS WHICH IS REQUIRED IN EACH RFCE UNDER PRODUCT DETAIL TAB</t>
        </r>
      </text>
    </comment>
    <comment ref="C7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</t>
        </r>
      </text>
    </comment>
    <comment ref="G7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 FROM G7 TO G18</t>
        </r>
      </text>
    </comment>
    <comment ref="C8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</t>
        </r>
      </text>
    </comment>
    <comment ref="C9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C10" authorId="1" shapeId="0">
      <text>
        <r>
          <rPr>
            <b/>
            <sz val="9"/>
            <color indexed="81"/>
            <rFont val="Tahoma"/>
            <family val="2"/>
          </rPr>
          <t>ABHIJIT G:</t>
        </r>
        <r>
          <rPr>
            <sz val="9"/>
            <color indexed="81"/>
            <rFont val="Tahoma"/>
            <family val="2"/>
          </rPr>
          <t xml:space="preserve">
DROP DOWN FOR TYPE OF RUBBER</t>
        </r>
      </text>
    </comment>
    <comment ref="C11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C12" authorId="1" shapeId="0">
      <text>
        <r>
          <rPr>
            <b/>
            <sz val="9"/>
            <color indexed="81"/>
            <rFont val="Tahoma"/>
            <family val="2"/>
          </rPr>
          <t>ABHIJIT G:</t>
        </r>
        <r>
          <rPr>
            <sz val="9"/>
            <color indexed="81"/>
            <rFont val="Tahoma"/>
            <family val="2"/>
          </rPr>
          <t xml:space="preserve">
DROP DOWN FOR DENSITY</t>
        </r>
      </text>
    </comment>
    <comment ref="C13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DROPDOWN FOR YES/NO</t>
        </r>
      </text>
    </comment>
    <comment ref="C14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B15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OPTION REQUIRED TO FILL % MANUALLY</t>
        </r>
      </text>
    </comment>
    <comment ref="C15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AUTO UPDATE DATA CELL  USING FORMULA
=(C14*C18+(C14*C18)*10%)/C18.
HERE % WILL BE TAKEN FROM % VALUE INSERTED </t>
        </r>
      </text>
    </comment>
    <comment ref="C16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TOTAL WEIGHT TO BE UPDATED AUTOMATICALLY BY ADDING THE CELLS FROM =C14+D14+E14+F14 AND SO ON</t>
        </r>
      </text>
    </comment>
    <comment ref="C17" authorId="1" shapeId="0">
      <text>
        <r>
          <rPr>
            <b/>
            <sz val="9"/>
            <color indexed="81"/>
            <rFont val="Tahoma"/>
            <family val="2"/>
          </rPr>
          <t>ABHIJIT G:</t>
        </r>
        <r>
          <rPr>
            <sz val="9"/>
            <color indexed="81"/>
            <rFont val="Tahoma"/>
            <family val="2"/>
          </rPr>
          <t xml:space="preserve">
MANUAL DATA INPUT CELL 
</t>
        </r>
      </text>
    </comment>
    <comment ref="C18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B20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DATA HIGHLIGHTED IN YELLOW IS STANDARD PROCESS WHICH IS REQUIRED IN EACH RFCE UNDER PROCESS TAB</t>
        </r>
      </text>
    </comment>
    <comment ref="C20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DROPDOWN FOR CELLS HIGHLIGHTED IN GREEN 
MANUAL/ AUTOMATIC MC</t>
        </r>
      </text>
    </comment>
    <comment ref="D20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AUTO DATA FILL FOR CELLS HIGHLIGHTED CELLS IN PURPLE , PLEASE REFER FORMULA</t>
        </r>
      </text>
    </comment>
    <comment ref="G20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 FROM G20 TO G34</t>
        </r>
      </text>
    </comment>
    <comment ref="D23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</t>
        </r>
      </text>
    </comment>
    <comment ref="G24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C25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DROPDOWN FOR TYPE OF MACHINE</t>
        </r>
      </text>
    </comment>
    <comment ref="D25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AUTO UPDATE FROM CELL C18</t>
        </r>
      </text>
    </comment>
    <comment ref="E25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OPTION REQUIRED TO INSERT CYCLE TIME , AND DISPLAY VALUE SHOULD BE CALCULATED BY CYCLE TIME/ D25 </t>
        </r>
      </text>
    </comment>
    <comment ref="F25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OPTION REQUIRED TO INSRET NO. OF MANPOWER  AND DISPLAY VALUE SHOULD BE MULTIPLICATION OF 
MANPOWER x CYCLE TIME(E25)</t>
        </r>
      </text>
    </comment>
    <comment ref="G25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</t>
        </r>
      </text>
    </comment>
    <comment ref="D26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DROPDOWN FOR YES/NO</t>
        </r>
      </text>
    </comment>
    <comment ref="D27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DROPDOWN FOR YES/NO</t>
        </r>
      </text>
    </comment>
    <comment ref="D28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D29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 PER PIECE</t>
        </r>
      </text>
    </comment>
    <comment ref="D30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</t>
        </r>
      </text>
    </comment>
    <comment ref="D31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</t>
        </r>
      </text>
    </comment>
    <comment ref="E31" authorId="2" shapeId="0">
      <text>
        <r>
          <rPr>
            <b/>
            <sz val="9"/>
            <color indexed="81"/>
            <rFont val="Tahoma"/>
            <family val="2"/>
          </rPr>
          <t xml:space="preserve">OMKAR R:
</t>
        </r>
        <r>
          <rPr>
            <sz val="9"/>
            <color indexed="81"/>
            <rFont val="Tahoma"/>
            <family val="2"/>
          </rPr>
          <t>STANDARD TIME AS PER MATERIAL 
DISPLAY SHOULD BE 
TIME PER PIECE</t>
        </r>
      </text>
    </comment>
    <comment ref="F31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</t>
        </r>
      </text>
    </comment>
    <comment ref="D32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DROPDOWN FOR YES/NO</t>
        </r>
      </text>
    </comment>
    <comment ref="E32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D33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DROPDOWN FOR YES/NO</t>
        </r>
      </text>
    </comment>
    <comment ref="D34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B35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DATA HIGHLIGHTED IN YELLOW IS STANDARD PROCESS WHICH IS REQUIRED IN EACH RFCE UNDER FINAL PROCESS TAB
ALSO WILL REQIUIRE MANUAL DATA INPUT OPTION FOR EXCEPTIONAL PROCESS</t>
        </r>
      </text>
    </comment>
    <comment ref="D35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DROP DOWN FOR YES/NO</t>
        </r>
      </text>
    </comment>
    <comment ref="G35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 FROM G35 TO G41</t>
        </r>
      </text>
    </comment>
    <comment ref="D36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MANUL DATA INPUT CELL</t>
        </r>
      </text>
    </comment>
    <comment ref="D37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</t>
        </r>
      </text>
    </comment>
    <comment ref="C38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DROPDOWN FOR YES/NO</t>
        </r>
      </text>
    </comment>
    <comment ref="D39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DROPDOWN FOR YES/NO</t>
        </r>
      </text>
    </comment>
    <comment ref="E39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F39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D40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E40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F40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D41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E41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F41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B43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DATA HIGHLIGHTED IN YELLOW IS STANDARD TESTS WHICH IS REQUIRED IN EACH RFCE UNDER DESIGN AND TESTING TAB.
ALSO WILL REQIUIRE MANUAL DATA INPUT OPTION FOR EXCEPTIONAL TESTING</t>
        </r>
      </text>
    </comment>
    <comment ref="C43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CELLS HIGHLIGHTED IN ORANGE C43 TO C49 AND D43 TO D49 ARE MANUAL INPUT DATA CELLS</t>
        </r>
      </text>
    </comment>
    <comment ref="E43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CELLS HIGHLIGHTED IN GREY E43 TO E49 ARE MANUAL INPUT DATA CELLS
</t>
        </r>
      </text>
    </comment>
    <comment ref="F43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CELLS HIGHLIGHTED IN DARK BLUE SHOULD BE MULTIPLICATION OF MACHINE HRS x RATE</t>
        </r>
      </text>
    </comment>
    <comment ref="G43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CELLS FROM G43 TO G49 ARE MANUAL INPUT CELLS</t>
        </r>
      </text>
    </comment>
    <comment ref="I45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TICK MARK OPTION FOR APPLICABLE PARAMETER</t>
        </r>
      </text>
    </comment>
    <comment ref="O45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CELL</t>
        </r>
      </text>
    </comment>
    <comment ref="I47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TICK MARK OPTION FOR APPLICABLE PARAMETER</t>
        </r>
      </text>
    </comment>
    <comment ref="O47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TICK MARK OPTION FOR APPLICABLE PARAMETER</t>
        </r>
      </text>
    </comment>
    <comment ref="A51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OPTION TO UPLOAD,DOWNLOAD AND PREVEIW PHOTOGRAPH OF 3D SECTIONS </t>
        </r>
      </text>
    </comment>
    <comment ref="E51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OPTION TO UPLOAD, DOWNLOAD AND PREVEIW BOP DRAWINGS</t>
        </r>
      </text>
    </comment>
    <comment ref="O51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DROPDOWN FPR YES/NO</t>
        </r>
      </text>
    </comment>
    <comment ref="O53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O55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DROPDOWN FOR STANDARD TIMELINE AS PER CATEGORY OR AS PER WEEK </t>
        </r>
      </text>
    </comment>
    <comment ref="O57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INPUT DATA CELL</t>
        </r>
      </text>
    </comment>
    <comment ref="H62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 FOR REMARKS</t>
        </r>
      </text>
    </comment>
    <comment ref="C68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AUTO UPDATE FROM CELL B5 </t>
        </r>
      </text>
    </comment>
    <comment ref="C69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 MANUAL INPUT DATA CELLS</t>
        </r>
      </text>
    </comment>
    <comment ref="C70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DATA AUTO UPDATE FROM CELL C18</t>
        </r>
      </text>
    </comment>
    <comment ref="C71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DROP DOWN FOR STANDARD MATERIALS </t>
        </r>
      </text>
    </comment>
    <comment ref="C72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</t>
        </r>
      </text>
    </comment>
    <comment ref="C73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</t>
        </r>
      </text>
    </comment>
    <comment ref="C74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AUTO UPDATE BY 
=C72xC73</t>
        </r>
      </text>
    </comment>
    <comment ref="C75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</t>
        </r>
      </text>
    </comment>
    <comment ref="C76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</t>
        </r>
      </text>
    </comment>
    <comment ref="C77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AUTO UPDATE BY 
C76xC75</t>
        </r>
      </text>
    </comment>
    <comment ref="C78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</t>
        </r>
      </text>
    </comment>
    <comment ref="C79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</t>
        </r>
      </text>
    </comment>
    <comment ref="C80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AUTO UPDATE BY
C79xC78</t>
        </r>
      </text>
    </comment>
    <comment ref="C81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</t>
        </r>
      </text>
    </comment>
    <comment ref="C82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MANUAL DATA INPUT CELL</t>
        </r>
      </text>
    </comment>
    <comment ref="C84" authorId="2" shapeId="0">
      <text>
        <r>
          <rPr>
            <b/>
            <sz val="9"/>
            <color indexed="81"/>
            <rFont val="Tahoma"/>
            <family val="2"/>
          </rPr>
          <t>OMKAR R:</t>
        </r>
        <r>
          <rPr>
            <sz val="9"/>
            <color indexed="81"/>
            <rFont val="Tahoma"/>
            <family val="2"/>
          </rPr>
          <t xml:space="preserve">
AUTO UPDATE BY ADDITION OF CELLS
C74+C77+C80+C81+C82</t>
        </r>
      </text>
    </comment>
  </commentList>
</comments>
</file>

<file path=xl/comments3.xml><?xml version="1.0" encoding="utf-8"?>
<comments xmlns="http://schemas.openxmlformats.org/spreadsheetml/2006/main">
  <authors>
    <author>Vidisha Patil</author>
    <author>Anurag Churi</author>
  </authors>
  <commentList>
    <comment ref="C10" authorId="0" shapeId="0">
      <text>
        <r>
          <rPr>
            <b/>
            <sz val="9"/>
            <color rgb="FF000000"/>
            <rFont val="Tahoma"/>
            <family val="2"/>
          </rPr>
          <t>Vidisha Patil: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DROPDOWN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22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MAX OF OPTION 1 AND 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Vidisha Patil:</t>
        </r>
        <r>
          <rPr>
            <sz val="9"/>
            <color indexed="81"/>
            <rFont val="Tahoma"/>
            <family val="2"/>
          </rPr>
          <t xml:space="preserve">
DROPDOWN , TON 
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B37-49 HARD CODED</t>
        </r>
      </text>
    </comment>
    <comment ref="C66" authorId="1" shapeId="0">
      <text>
        <r>
          <rPr>
            <b/>
            <sz val="9"/>
            <color rgb="FF000000"/>
            <rFont val="Tahoma"/>
            <family val="2"/>
          </rPr>
          <t>Anurag Churi: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OPTION TO DOWNLOAD/ ENLARGE</t>
        </r>
      </text>
    </comment>
    <comment ref="C67" authorId="1" shapeId="0">
      <text>
        <r>
          <rPr>
            <b/>
            <sz val="9"/>
            <color rgb="FF000000"/>
            <rFont val="Tahoma"/>
            <family val="2"/>
          </rPr>
          <t>Anurag Churi: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MANUAL VALUE</t>
        </r>
      </text>
    </comment>
    <comment ref="B73" authorId="1" shapeId="0">
      <text>
        <r>
          <rPr>
            <b/>
            <sz val="9"/>
            <color rgb="FF000000"/>
            <rFont val="Tahoma"/>
            <family val="2"/>
          </rPr>
          <t>Anurag Churi: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B76-82 HARDCODED AND VALUES ENTERED MANUALLY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B84-90 HARDCODED AND VALUES ACCORDING TO FORMULAS MENTIONED</t>
        </r>
      </text>
    </comment>
    <comment ref="C87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E90" authorId="0" shapeId="0">
      <text>
        <r>
          <rPr>
            <b/>
            <sz val="9"/>
            <color rgb="FF000000"/>
            <rFont val="Tahoma"/>
            <family val="2"/>
          </rPr>
          <t>Vidisha Patil: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DROPDOWN , TON 
</t>
        </r>
      </text>
    </comment>
    <comment ref="B91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B95-100 HARDCODED</t>
        </r>
      </text>
    </comment>
    <comment ref="C91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MACHINE MASTER (95-100)</t>
        </r>
      </text>
    </comment>
    <comment ref="C118" authorId="0" shapeId="0">
      <text>
        <r>
          <rPr>
            <b/>
            <sz val="9"/>
            <color rgb="FF000000"/>
            <rFont val="Tahoma"/>
            <family val="2"/>
          </rPr>
          <t>Vidisha Patil: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DROPDOWN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133" authorId="0" shapeId="0">
      <text>
        <r>
          <rPr>
            <b/>
            <sz val="9"/>
            <color indexed="81"/>
            <rFont val="Tahoma"/>
            <family val="2"/>
          </rPr>
          <t>Vidisha Patil:</t>
        </r>
        <r>
          <rPr>
            <sz val="9"/>
            <color indexed="81"/>
            <rFont val="Tahoma"/>
            <family val="2"/>
          </rPr>
          <t xml:space="preserve">
DROPDOWN , TON 
</t>
        </r>
      </text>
    </comment>
    <comment ref="B134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B37-49 HARD CODED</t>
        </r>
      </text>
    </comment>
    <comment ref="C160" authorId="1" shapeId="0">
      <text>
        <r>
          <rPr>
            <b/>
            <sz val="9"/>
            <color rgb="FF000000"/>
            <rFont val="Tahoma"/>
            <family val="2"/>
          </rPr>
          <t>Anurag Churi: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OPTION TO DOWNLOAD/ ENLARGE</t>
        </r>
      </text>
    </comment>
    <comment ref="C161" authorId="1" shapeId="0">
      <text>
        <r>
          <rPr>
            <b/>
            <sz val="9"/>
            <color rgb="FF000000"/>
            <rFont val="Tahoma"/>
            <family val="2"/>
          </rPr>
          <t>Anurag Churi: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MANUAL VALUE</t>
        </r>
      </text>
    </comment>
    <comment ref="B166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B84-90 HARDCODED AND VALUES ACCORDING TO FORMULAS MENTIONED</t>
        </r>
      </text>
    </comment>
    <comment ref="C173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E176" authorId="0" shapeId="0">
      <text>
        <r>
          <rPr>
            <b/>
            <sz val="9"/>
            <color rgb="FF000000"/>
            <rFont val="Tahoma"/>
            <family val="2"/>
          </rPr>
          <t>Vidisha Patil: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DROPDOWN , TON 
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B95-100 HARDCODED</t>
        </r>
      </text>
    </comment>
    <comment ref="C177" authorId="1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MACHINE MASTER (95-100)</t>
        </r>
      </text>
    </comment>
  </commentList>
</comments>
</file>

<file path=xl/comments4.xml><?xml version="1.0" encoding="utf-8"?>
<comments xmlns="http://schemas.openxmlformats.org/spreadsheetml/2006/main">
  <authors>
    <author>Anurag Churi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SELECT FROM PENDING LIST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alll orange coded cells here will be non-editable.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manual feed F16-20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manual feed</t>
        </r>
      </text>
    </comment>
    <comment ref="B22" authorId="0" shapeId="0">
      <text>
        <r>
          <rPr>
            <b/>
            <sz val="9"/>
            <color rgb="FF000000"/>
            <rFont val="Tahoma"/>
            <family val="2"/>
          </rPr>
          <t>Anurag Churi: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 NEW OPTION WITH GIVEN OPERATION OPTIONS ADDED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Anurag Churi:</t>
        </r>
        <r>
          <rPr>
            <sz val="9"/>
            <color indexed="81"/>
            <rFont val="Tahoma"/>
            <family val="2"/>
          </rPr>
          <t xml:space="preserve">
EXAMPLE: 12×15×8</t>
        </r>
      </text>
    </comment>
    <comment ref="D32" authorId="0" shapeId="0">
      <text>
        <r>
          <rPr>
            <b/>
            <sz val="9"/>
            <color rgb="FF000000"/>
            <rFont val="Tahoma"/>
            <family val="2"/>
          </rPr>
          <t>Anurag Churi: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MANUAL INPUT </t>
        </r>
      </text>
    </comment>
  </commentList>
</comments>
</file>

<file path=xl/sharedStrings.xml><?xml version="1.0" encoding="utf-8"?>
<sst xmlns="http://schemas.openxmlformats.org/spreadsheetml/2006/main" count="601" uniqueCount="418">
  <si>
    <t>Customer</t>
  </si>
  <si>
    <t>Total</t>
  </si>
  <si>
    <t>Standards</t>
  </si>
  <si>
    <t>Shot Volume</t>
  </si>
  <si>
    <t>Usable Platen Area</t>
  </si>
  <si>
    <t>Length</t>
  </si>
  <si>
    <t>Width</t>
  </si>
  <si>
    <t>No of Cavities Planned</t>
  </si>
  <si>
    <t>Density of Rubber (g/cm3)</t>
  </si>
  <si>
    <t>Volume Per Part (cm3)</t>
  </si>
  <si>
    <t>Total Volume per shot (cm3)</t>
  </si>
  <si>
    <t>cm3</t>
  </si>
  <si>
    <t>Machine Choice</t>
  </si>
  <si>
    <t xml:space="preserve">JD 250 Tonne </t>
  </si>
  <si>
    <t>RTIP 450 Tonne</t>
  </si>
  <si>
    <t xml:space="preserve"> DESMA 400 Tonne</t>
  </si>
  <si>
    <t>REP 160 Tonne</t>
  </si>
  <si>
    <t>RTIP 250 Tonne</t>
  </si>
  <si>
    <t>Cavity Volume Check</t>
  </si>
  <si>
    <t>Height of Part (mm)</t>
  </si>
  <si>
    <t xml:space="preserve">No of Rows </t>
  </si>
  <si>
    <t>No of Colums</t>
  </si>
  <si>
    <t>Projected Length of Part (mm)</t>
  </si>
  <si>
    <t>Projected Width of Part (mm)</t>
  </si>
  <si>
    <t>M/C Tonnage Check</t>
  </si>
  <si>
    <t>Tonnage</t>
  </si>
  <si>
    <t>INPUT VALUES</t>
  </si>
  <si>
    <t>OUTPUT VALUES</t>
  </si>
  <si>
    <t>Length Utilization (mm)</t>
  </si>
  <si>
    <t>Width Utilization (mm)</t>
  </si>
  <si>
    <t>M/C Tonnage Requirement (Tonnes)</t>
  </si>
  <si>
    <t xml:space="preserve">Length Utilization Check </t>
  </si>
  <si>
    <t>Width Utilization Check</t>
  </si>
  <si>
    <t xml:space="preserve"> DESMA 250 Tonne</t>
  </si>
  <si>
    <t>RM Index</t>
  </si>
  <si>
    <t>Year</t>
  </si>
  <si>
    <t>Insert Loading Time</t>
  </si>
  <si>
    <t>Injection Time</t>
  </si>
  <si>
    <t>Curing Time</t>
  </si>
  <si>
    <t>Unloading Time</t>
  </si>
  <si>
    <t>Closing and Opening Mold</t>
  </si>
  <si>
    <t>Cycle Time Break Up ( One cycle)</t>
  </si>
  <si>
    <t>Cycles / Hr</t>
  </si>
  <si>
    <t>Seconds</t>
  </si>
  <si>
    <t>Format No</t>
  </si>
  <si>
    <t>Type of request</t>
  </si>
  <si>
    <t>Revision No</t>
  </si>
  <si>
    <t>Issue Date</t>
  </si>
  <si>
    <t>Nb of request</t>
  </si>
  <si>
    <t>Date</t>
  </si>
  <si>
    <t>Project Leader</t>
  </si>
  <si>
    <t>Buyer</t>
  </si>
  <si>
    <t>Ref RFQ</t>
  </si>
  <si>
    <t>Dates :    Proto</t>
  </si>
  <si>
    <t>Customer Parts Nb</t>
  </si>
  <si>
    <t>SOP</t>
  </si>
  <si>
    <t>Product name</t>
  </si>
  <si>
    <t>Customer Quality Targets</t>
  </si>
  <si>
    <t>Quality targets</t>
  </si>
  <si>
    <t>PPM</t>
  </si>
  <si>
    <t>Cpk</t>
  </si>
  <si>
    <t>Month/ yr</t>
  </si>
  <si>
    <t>Freight Terms</t>
  </si>
  <si>
    <t>Including Freight</t>
  </si>
  <si>
    <t>Gross Weight of Part (g)</t>
  </si>
  <si>
    <t>Gap between Cavities Length (mm)</t>
  </si>
  <si>
    <t>Gap between Cavities Width (mm)</t>
  </si>
  <si>
    <t>Cycle Time Analysis</t>
  </si>
  <si>
    <t>TEST front lower wishbone bushes</t>
  </si>
  <si>
    <t>Static Characterization</t>
  </si>
  <si>
    <t>Dynamic Characterization</t>
  </si>
  <si>
    <t xml:space="preserve">Monoaxial test </t>
  </si>
  <si>
    <t>Creep Test</t>
  </si>
  <si>
    <t>Triaxial Characterization</t>
  </si>
  <si>
    <t>Rubber test</t>
  </si>
  <si>
    <t>Failure test</t>
  </si>
  <si>
    <t>Rs/Hour</t>
  </si>
  <si>
    <t>No. Of products/year</t>
  </si>
  <si>
    <t>Cost/Year</t>
  </si>
  <si>
    <t>Hr/Test</t>
  </si>
  <si>
    <t>Bond Test</t>
  </si>
  <si>
    <t>Runner Weight Check</t>
  </si>
  <si>
    <t>Part Volume</t>
  </si>
  <si>
    <t>Customer Delivery location</t>
  </si>
  <si>
    <t>q</t>
  </si>
  <si>
    <t>SUJAN INDUSTRIES</t>
  </si>
  <si>
    <t>SI Plant Location</t>
  </si>
  <si>
    <t>Vasai, Mumbai</t>
  </si>
  <si>
    <t>SI standard</t>
  </si>
  <si>
    <t>Identification of the project :</t>
  </si>
  <si>
    <t>Request for Feasibility 
and Cost Estimation (RFCE)</t>
  </si>
  <si>
    <t>ORDER</t>
  </si>
  <si>
    <t>RL HUDSON</t>
  </si>
  <si>
    <t xml:space="preserve">Tanner Hurt </t>
  </si>
  <si>
    <t>SEAL VALVE COVER</t>
  </si>
  <si>
    <t>TYPE OF RFQ</t>
  </si>
  <si>
    <t>RUBBER/ RUBBER TO METAL/ CASTING/PLASTIC</t>
  </si>
  <si>
    <t>Sales Manager</t>
  </si>
  <si>
    <t>current date</t>
  </si>
  <si>
    <t>VAISHALI KAVADE</t>
  </si>
  <si>
    <t>SANJANA PALANDE</t>
  </si>
  <si>
    <t>SI20220001</t>
  </si>
  <si>
    <t>Customer Email dt 08/04/2022/ TENDER NO.DT:</t>
  </si>
  <si>
    <t>APPLICATION</t>
  </si>
  <si>
    <t>DATE</t>
  </si>
  <si>
    <t xml:space="preserve">SI standard </t>
  </si>
  <si>
    <t>Upload Customer Drawing</t>
  </si>
  <si>
    <t>spec if any</t>
  </si>
  <si>
    <t xml:space="preserve">Customer Name: </t>
  </si>
  <si>
    <t xml:space="preserve">PREPARED BY: </t>
  </si>
  <si>
    <t xml:space="preserve">Customer Part no.: </t>
  </si>
  <si>
    <t xml:space="preserve">SI Part No: </t>
  </si>
  <si>
    <t>CHECKED BY :</t>
  </si>
  <si>
    <t xml:space="preserve">SI Part Name: </t>
  </si>
  <si>
    <t xml:space="preserve">Tool type : </t>
  </si>
  <si>
    <t>RUBBER</t>
  </si>
  <si>
    <t>METAL 1</t>
  </si>
  <si>
    <t>METAL 2</t>
  </si>
  <si>
    <t>METAL 3</t>
  </si>
  <si>
    <t xml:space="preserve">Investments </t>
  </si>
  <si>
    <t>PRODUCT DETAILS</t>
  </si>
  <si>
    <t xml:space="preserve">Item </t>
  </si>
  <si>
    <t>Quantity</t>
  </si>
  <si>
    <t>DWG NO.</t>
  </si>
  <si>
    <t>MATERIAL</t>
  </si>
  <si>
    <t>HARDNESS / GRADE</t>
  </si>
  <si>
    <t>DENSITY(g/cc)</t>
  </si>
  <si>
    <t>Plating / Coating(Before Moulding )</t>
  </si>
  <si>
    <t>Net Weight (kg)</t>
  </si>
  <si>
    <t>Gr. Weight(NET WT+10%)(kg)</t>
  </si>
  <si>
    <t>Total Weight/PC(kg)</t>
  </si>
  <si>
    <t>Adhesive surface Area(cm2)</t>
  </si>
  <si>
    <t>No of Cavity</t>
  </si>
  <si>
    <t>M/C Type</t>
  </si>
  <si>
    <t>Qty/(set)/cycle</t>
  </si>
  <si>
    <t>Cycle Time(MIN)</t>
  </si>
  <si>
    <t>Man Time(MIN)</t>
  </si>
  <si>
    <t>In house FTG</t>
  </si>
  <si>
    <t>PROCESS</t>
  </si>
  <si>
    <t>Cleaning</t>
  </si>
  <si>
    <t>Automatic mc</t>
  </si>
  <si>
    <t>Blasting</t>
  </si>
  <si>
    <t>Manual Masking</t>
  </si>
  <si>
    <t>Manual</t>
  </si>
  <si>
    <t xml:space="preserve">Bonding </t>
  </si>
  <si>
    <t>Moulding</t>
  </si>
  <si>
    <t>INJECTION DESMA 250T</t>
  </si>
  <si>
    <t>Swaging</t>
  </si>
  <si>
    <t>Phosphate (After moulding)</t>
  </si>
  <si>
    <t>Plating (After Moulding)</t>
  </si>
  <si>
    <t>INJECTION DESMA 400T</t>
  </si>
  <si>
    <t>Deflashing</t>
  </si>
  <si>
    <t>INJECTION JINGDAY 250T</t>
  </si>
  <si>
    <t>Welding</t>
  </si>
  <si>
    <t>INJECTION REPTUNGA 400T</t>
  </si>
  <si>
    <t>Post curing</t>
  </si>
  <si>
    <t>INJECTION REPTUNGA 250T</t>
  </si>
  <si>
    <t>Assembly -1</t>
  </si>
  <si>
    <t>COMPRESSION 400T</t>
  </si>
  <si>
    <t>Grinding</t>
  </si>
  <si>
    <t>COMPRESSION 250T</t>
  </si>
  <si>
    <t>Proof Loading</t>
  </si>
  <si>
    <t>COMPRESSION 200T</t>
  </si>
  <si>
    <t>FINAL PROCESS</t>
  </si>
  <si>
    <t>100 % Validation</t>
  </si>
  <si>
    <t>COMPRESSION 160T</t>
  </si>
  <si>
    <t>Painting</t>
  </si>
  <si>
    <t>COMPRESSION 15T</t>
  </si>
  <si>
    <t>Identification Paint / After Mould Phospate</t>
  </si>
  <si>
    <t>Identification Colour / Mark Latter</t>
  </si>
  <si>
    <t>YES</t>
  </si>
  <si>
    <t>Oiling</t>
  </si>
  <si>
    <t>Inspection</t>
  </si>
  <si>
    <t>Packing</t>
  </si>
  <si>
    <t>DESIGN + TESTING</t>
  </si>
  <si>
    <t>Man Hrs</t>
  </si>
  <si>
    <t>Machine Hrs</t>
  </si>
  <si>
    <t>Rate</t>
  </si>
  <si>
    <t>Cost</t>
  </si>
  <si>
    <t>ITEM</t>
  </si>
  <si>
    <t>Favorable</t>
  </si>
  <si>
    <t>Favorable with risk</t>
  </si>
  <si>
    <t>Not favorable</t>
  </si>
  <si>
    <t>Not Applicable</t>
  </si>
  <si>
    <t>Comments &amp; Actions</t>
  </si>
  <si>
    <t xml:space="preserve">System calculation </t>
  </si>
  <si>
    <t>Design + CAE (Hrs)</t>
  </si>
  <si>
    <t>Product</t>
  </si>
  <si>
    <t>Static + Creep (Hrs)</t>
  </si>
  <si>
    <t>Basic Feasibility</t>
  </si>
  <si>
    <t xml:space="preserve">Static &amp; Dynamic specification </t>
  </si>
  <si>
    <t>X</t>
  </si>
  <si>
    <t>STATIC TEST</t>
  </si>
  <si>
    <t>Dynamic (Hrs)</t>
  </si>
  <si>
    <t>Durability (Hrs)</t>
  </si>
  <si>
    <t>Durability specifications feedback (Level of risk to be highligted based on experience)</t>
  </si>
  <si>
    <t xml:space="preserve">DURABILITY REQUIREMENT </t>
  </si>
  <si>
    <t>Salt spray test/Hrs</t>
  </si>
  <si>
    <t>Periodic Validation - Hrs/Year</t>
  </si>
  <si>
    <t>Input data ok from customer (any assumptions?)</t>
  </si>
  <si>
    <t>AS PER DRG.</t>
  </si>
  <si>
    <t>Expereince feedback on similar products)</t>
  </si>
  <si>
    <t>DEVELOPED MANY SIMILAR PRODUCTS</t>
  </si>
  <si>
    <t xml:space="preserve">Purchase &amp; industrial feasibility points </t>
  </si>
  <si>
    <t>NA</t>
  </si>
  <si>
    <t>Timing plan ok</t>
  </si>
  <si>
    <t>16 WEEKS AFTER ASSIGNMENT</t>
  </si>
  <si>
    <t>Rubber material choice</t>
  </si>
  <si>
    <t>REMARK</t>
  </si>
  <si>
    <t xml:space="preserve">Feasibility As per customer DWG </t>
  </si>
  <si>
    <t>Tool Break Up</t>
  </si>
  <si>
    <t>DEVELOPMENT TRIAL COST</t>
  </si>
  <si>
    <t>TOOL TYPE</t>
  </si>
  <si>
    <t>INJECTION</t>
  </si>
  <si>
    <t>NUMBER OF PLATE</t>
  </si>
  <si>
    <t>NUMBER OF CAVITY</t>
  </si>
  <si>
    <t>Material grade:</t>
  </si>
  <si>
    <t>P20</t>
  </si>
  <si>
    <t>Material Cost/kg:</t>
  </si>
  <si>
    <t>T0 Trial--3 types of compound  &amp; each type 20 kg</t>
  </si>
  <si>
    <t>Material/Tool weight (kg):</t>
  </si>
  <si>
    <t>T1 Trial-one type of rubber</t>
  </si>
  <si>
    <t>Total Cost of Material:</t>
  </si>
  <si>
    <t>T2 Trial-one type of rubber</t>
  </si>
  <si>
    <t>Grinding Rate/Sq inch :</t>
  </si>
  <si>
    <t>Total rubber consumed for 50 samples</t>
  </si>
  <si>
    <t>Grinding : total grinding area in Sq inch:</t>
  </si>
  <si>
    <t>Total Grinding Cost of Material:</t>
  </si>
  <si>
    <t>Rubber cost per part</t>
  </si>
  <si>
    <t xml:space="preserve">Machining Rate/hr </t>
  </si>
  <si>
    <t>Machining number of hours required for machining:</t>
  </si>
  <si>
    <t>Process</t>
  </si>
  <si>
    <t>Total Machining Cost of Material:</t>
  </si>
  <si>
    <t>8 hrs per trial x 3 trials  = 24 hrs</t>
  </si>
  <si>
    <t xml:space="preserve">Tool assembly </t>
  </si>
  <si>
    <t>MHR--Rs 450</t>
  </si>
  <si>
    <t>Others</t>
  </si>
  <si>
    <t>Process cost per part</t>
  </si>
  <si>
    <t>TOTAL</t>
  </si>
  <si>
    <t>PRODUCT COST(PROCESS COST+METAL COST)</t>
  </si>
  <si>
    <t>NOTE: PLEASE ADD METAL COST/PC IN COSTING</t>
  </si>
  <si>
    <t xml:space="preserve">MOULDING TOOL SELECTION </t>
  </si>
  <si>
    <t>PRODUCT FAMILY</t>
  </si>
  <si>
    <t>MONTHLY VOLUME</t>
  </si>
  <si>
    <t>Only rubber products</t>
  </si>
  <si>
    <t>&lt;500</t>
  </si>
  <si>
    <t>COMPRESSION</t>
  </si>
  <si>
    <t>&gt;500</t>
  </si>
  <si>
    <t>Rubber to metal bonded product</t>
  </si>
  <si>
    <t>PREPARE DATE</t>
  </si>
  <si>
    <t>CHECKED DATE</t>
  </si>
  <si>
    <t>UPLOAD BOP DRAWINGS</t>
  </si>
  <si>
    <t>UPLOAD 3D VEIWS</t>
  </si>
  <si>
    <t>2D DRG</t>
  </si>
  <si>
    <t>3D DRG</t>
  </si>
  <si>
    <t>SUJAN INDUSTRIES BOP CALCULATION (TUBE)</t>
  </si>
  <si>
    <t xml:space="preserve">DRAWING IMAGE </t>
  </si>
  <si>
    <t>PREVIEW</t>
  </si>
  <si>
    <t>Unit. Q.ty.</t>
  </si>
  <si>
    <t>Grade</t>
  </si>
  <si>
    <t>Month</t>
  </si>
  <si>
    <t>BLANK SIZE</t>
  </si>
  <si>
    <t>G.WT.</t>
  </si>
  <si>
    <t>Net Wt.</t>
  </si>
  <si>
    <t>SCRAP WT.</t>
  </si>
  <si>
    <t>R.M. RATE</t>
  </si>
  <si>
    <t>SCRAP RATE</t>
  </si>
  <si>
    <t>R.M.COST</t>
  </si>
  <si>
    <t>NET COST</t>
  </si>
  <si>
    <t>Packing &amp; Transporting</t>
  </si>
  <si>
    <t>CONVERSION COST</t>
  </si>
  <si>
    <t>OPERATIONS</t>
  </si>
  <si>
    <t xml:space="preserve">PRESS/MACHINE </t>
  </si>
  <si>
    <t>RATE/UNIT</t>
  </si>
  <si>
    <t>COST</t>
  </si>
  <si>
    <t>Parting</t>
  </si>
  <si>
    <t>Chamfering</t>
  </si>
  <si>
    <t>ID Turning</t>
  </si>
  <si>
    <t>OD Turning</t>
  </si>
  <si>
    <t>Deburing</t>
  </si>
  <si>
    <t>Total Conversion Cost</t>
  </si>
  <si>
    <t>R.M. COST</t>
  </si>
  <si>
    <t>TOTAL CONV. COST</t>
  </si>
  <si>
    <t>ICC 1.5%</t>
  </si>
  <si>
    <t>Tooling Cost</t>
  </si>
  <si>
    <t>Proto Part Cost</t>
  </si>
  <si>
    <t>Proto Tooling cost</t>
  </si>
  <si>
    <t>Rej 2%</t>
  </si>
  <si>
    <t>OH 3 %</t>
  </si>
  <si>
    <t>PROFIT 10%</t>
  </si>
  <si>
    <t>TOTAL COST</t>
  </si>
  <si>
    <t>SUJAN INDUSTRIES BOP CALCULATION (MS STAMPING COST)</t>
  </si>
  <si>
    <t>Bom 1</t>
  </si>
  <si>
    <t>Part No.</t>
  </si>
  <si>
    <t>Drawing image</t>
  </si>
  <si>
    <t>Quantity/product</t>
  </si>
  <si>
    <t>MAT.Specifacition</t>
  </si>
  <si>
    <t>MS/ALUMINIUM/BRASS /SS/COPPER</t>
  </si>
  <si>
    <t>Density (g/cm3)</t>
  </si>
  <si>
    <t>Max dimension (L)</t>
  </si>
  <si>
    <t>Max dimension (W)</t>
  </si>
  <si>
    <t>Draw Depth (mm)</t>
  </si>
  <si>
    <t>Thickness (mm)</t>
  </si>
  <si>
    <t>CTL Size</t>
  </si>
  <si>
    <t>CTL Weight (kgs)</t>
  </si>
  <si>
    <t>No of pieces / CTL Calc 1</t>
  </si>
  <si>
    <t>Option 1</t>
  </si>
  <si>
    <t>No of pieces / CTL Calc 2</t>
  </si>
  <si>
    <t>Option 2</t>
  </si>
  <si>
    <t>NO.OF PCS/SHEET</t>
  </si>
  <si>
    <t>G.WT. (kg)</t>
  </si>
  <si>
    <t>FIN. WT. (kg)</t>
  </si>
  <si>
    <t xml:space="preserve">MANUAL </t>
  </si>
  <si>
    <t>Area (cm3)</t>
  </si>
  <si>
    <t xml:space="preserve">BOM </t>
  </si>
  <si>
    <t>M/C Tonnage</t>
  </si>
  <si>
    <t>Sharing</t>
  </si>
  <si>
    <t>Blanking</t>
  </si>
  <si>
    <t>Draw-1</t>
  </si>
  <si>
    <t>Draw-2</t>
  </si>
  <si>
    <t>Draw-3</t>
  </si>
  <si>
    <t>Draw-4</t>
  </si>
  <si>
    <t>Draw-5</t>
  </si>
  <si>
    <t>sizing</t>
  </si>
  <si>
    <t>Pearcing</t>
  </si>
  <si>
    <t>Re-strake</t>
  </si>
  <si>
    <t>Debburing</t>
  </si>
  <si>
    <t>Tool Maintanance</t>
  </si>
  <si>
    <t>Plating Cost</t>
  </si>
  <si>
    <t>ICC</t>
  </si>
  <si>
    <t>SUJAN INDUSTRIES COST ESTIMATION</t>
  </si>
  <si>
    <t>Project No:</t>
  </si>
  <si>
    <t>SI20224397</t>
  </si>
  <si>
    <t>Customer Plant 1</t>
  </si>
  <si>
    <t>BEML LTD EM DIVISION</t>
  </si>
  <si>
    <t>Descript.</t>
  </si>
  <si>
    <t>Delivery condition 1</t>
  </si>
  <si>
    <t>Drawing Number</t>
  </si>
  <si>
    <t>Car &amp; Model</t>
  </si>
  <si>
    <t>BEML LTD -EM DIVISION</t>
  </si>
  <si>
    <t>Prod Plant</t>
  </si>
  <si>
    <t>Working days/year</t>
  </si>
  <si>
    <t>Rev.Index</t>
  </si>
  <si>
    <t>Working hours/day</t>
  </si>
  <si>
    <t>Date of print</t>
  </si>
  <si>
    <t>BOM</t>
  </si>
  <si>
    <t>Drawing nr.-Description of the component</t>
  </si>
  <si>
    <t>RM</t>
  </si>
  <si>
    <t>BOM Cost</t>
  </si>
  <si>
    <t>Tool Cost</t>
  </si>
  <si>
    <t>Conversion Cost Check</t>
  </si>
  <si>
    <t>Net</t>
  </si>
  <si>
    <t>Gross</t>
  </si>
  <si>
    <t xml:space="preserve">Material Cost </t>
  </si>
  <si>
    <t>Process Cost</t>
  </si>
  <si>
    <t>Packing and Transport, OH, Profit</t>
  </si>
  <si>
    <t>Rubber</t>
  </si>
  <si>
    <t>Inner Tube</t>
  </si>
  <si>
    <t>Chemlok</t>
  </si>
  <si>
    <t>Paint</t>
  </si>
  <si>
    <t>Operation Description</t>
  </si>
  <si>
    <t>Process Cost/Minute</t>
  </si>
  <si>
    <t>Cycle Time (Min)</t>
  </si>
  <si>
    <t>Total process</t>
  </si>
  <si>
    <t>Prototype Tool Cost</t>
  </si>
  <si>
    <t>Production Tool Cost</t>
  </si>
  <si>
    <t>Maximum Capacity</t>
  </si>
  <si>
    <t>Machine</t>
  </si>
  <si>
    <t>Man</t>
  </si>
  <si>
    <t>Ultasonic Degreesing</t>
  </si>
  <si>
    <t>Shot blasting</t>
  </si>
  <si>
    <t>Bonding</t>
  </si>
  <si>
    <t>Injection Moulding (250T)</t>
  </si>
  <si>
    <t>Finishing/Deflashing</t>
  </si>
  <si>
    <t>Control (manual)</t>
  </si>
  <si>
    <t>Packing and Transport</t>
  </si>
  <si>
    <t>Packaging description</t>
  </si>
  <si>
    <t>SIZE OF BOX</t>
  </si>
  <si>
    <t>Nb Parts / Box</t>
  </si>
  <si>
    <t>Cost/Box</t>
  </si>
  <si>
    <t>Weight Check</t>
  </si>
  <si>
    <t>Destination</t>
  </si>
  <si>
    <t>Incoterms</t>
  </si>
  <si>
    <t>Duties</t>
  </si>
  <si>
    <t>Cost/Pc</t>
  </si>
  <si>
    <t>Corrugated Box</t>
  </si>
  <si>
    <t xml:space="preserve">Pallet </t>
  </si>
  <si>
    <t>Total BOM Cost</t>
  </si>
  <si>
    <t>Total Process Cost</t>
  </si>
  <si>
    <t>Process Efficiency</t>
  </si>
  <si>
    <t>Rejections</t>
  </si>
  <si>
    <t>Storage Cost</t>
  </si>
  <si>
    <t>Sub total</t>
  </si>
  <si>
    <t>Plant OH</t>
  </si>
  <si>
    <t>Total Cost</t>
  </si>
  <si>
    <t>Total Tool Ccost</t>
  </si>
  <si>
    <t>Tube Size</t>
  </si>
  <si>
    <t>Parting Loss</t>
  </si>
  <si>
    <t xml:space="preserve">Tube OD </t>
  </si>
  <si>
    <t>Product Length</t>
  </si>
  <si>
    <t>Total Product Length (with losses)</t>
  </si>
  <si>
    <t>No of Pieces/Extruded Length</t>
  </si>
  <si>
    <t>Tube thickness</t>
  </si>
  <si>
    <t>`</t>
  </si>
  <si>
    <t>Weight (kg)/Surace area</t>
  </si>
  <si>
    <t>Unit qty.</t>
  </si>
  <si>
    <t>Summary</t>
  </si>
  <si>
    <t>Extruded Length (CTL)</t>
  </si>
  <si>
    <t>BOM TUBE/ALUMINIUM EXTRUSION</t>
  </si>
  <si>
    <t>Plastic molding and Pressure Die Casting</t>
  </si>
  <si>
    <t>Net WT. (kg)</t>
  </si>
  <si>
    <t xml:space="preserve">No of Cavities </t>
  </si>
  <si>
    <t>Shots/Hour</t>
  </si>
  <si>
    <t>Molding</t>
  </si>
  <si>
    <t xml:space="preserve">Molding </t>
  </si>
  <si>
    <t>Machining/Forging</t>
  </si>
  <si>
    <t>BOM PLASTIC AND PRESSURE DIE CASTING</t>
  </si>
  <si>
    <t>MACHINING/FORGING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</si>
</sst>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0"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&quot;$&quot;#,##0.00_);\(&quot;$&quot;#,##0.00\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_-* #,##0.00\ _€_-;\-* #,##0.00\ _€_-;_-* &quot;-&quot;??\ _€_-;_-@_-"/>
    <numFmt numFmtId="171" formatCode="_-[$€-2]\ * #,##0.00_-;\-[$€-2]\ * #,##0.00_-;_-[$€-2]\ * &quot;-&quot;??_-"/>
    <numFmt numFmtId="172" formatCode="0.0"/>
    <numFmt numFmtId="173" formatCode="&quot;L.&quot;\ #,##0;[Red]\-&quot;L.&quot;\ #,##0"/>
    <numFmt numFmtId="174" formatCode="&quot;L.&quot;\ #,##0.00;\-&quot;L.&quot;\ #,##0.00"/>
    <numFmt numFmtId="175" formatCode="&quot;L.&quot;\ #,##0.00;[Red]\-&quot;L.&quot;\ #,##0.00"/>
    <numFmt numFmtId="176" formatCode="mmmm\-yy"/>
    <numFmt numFmtId="177" formatCode="h\.mm\ AM/PM"/>
    <numFmt numFmtId="178" formatCode="0.0000%"/>
    <numFmt numFmtId="179" formatCode="_ * #,##0.0000_ ;_ * \-#,##0.0000_ ;_ * &quot;-&quot;_ ;_ @_ "/>
    <numFmt numFmtId="180" formatCode="_-&quot;L.&quot;\ * #,##0_-;\-&quot;L.&quot;\ * #,##0_-;_-&quot;L.&quot;\ * &quot;-&quot;_-;_-@_-"/>
    <numFmt numFmtId="181" formatCode="_-* #,##0\ _F_B_-;\-* #,##0\ _F_B_-;_-* &quot;-&quot;\ _F_B_-;_-@_-"/>
    <numFmt numFmtId="182" formatCode="_-* #,##0.00\ _F_B_-;\-* #,##0.00\ _F_B_-;_-* &quot;-&quot;??\ _F_B_-;_-@_-"/>
    <numFmt numFmtId="183" formatCode="_-* #,##0\ &quot;FB&quot;_-;\-* #,##0\ &quot;FB&quot;_-;_-* &quot;-&quot;\ &quot;FB&quot;_-;_-@_-"/>
    <numFmt numFmtId="184" formatCode="_-* #,##0.00\ &quot;FB&quot;_-;\-* #,##0.00\ &quot;FB&quot;_-;_-* &quot;-&quot;??\ &quot;FB&quot;_-;_-@_-"/>
    <numFmt numFmtId="185" formatCode="0.00_)"/>
    <numFmt numFmtId="186" formatCode="&quot;Rs.&quot;#,##0_);\(&quot;Rs.&quot;#,##0\)"/>
    <numFmt numFmtId="187" formatCode="#,##0.00\ &quot;F&quot;;\-#,##0.00\ &quot;F&quot;"/>
    <numFmt numFmtId="188" formatCode="0_);[Red]\(0\)"/>
    <numFmt numFmtId="189" formatCode="_ * #,##0.00_ ;_ * \-#,##0.00_ ;_ * &quot;-&quot;_ ;_ @_ "/>
    <numFmt numFmtId="190" formatCode="_ * #,##0.000_ ;_ * \-#,##0.000_ ;_ * &quot;-&quot;_ ;_ @_ "/>
    <numFmt numFmtId="191" formatCode="00000"/>
    <numFmt numFmtId="192" formatCode="&quot;\&quot;#,##0.00;[Red]&quot;\&quot;\-#,##0.00"/>
    <numFmt numFmtId="193" formatCode="&quot;\&quot;#,##0;[Red]&quot;\&quot;\-#,##0"/>
    <numFmt numFmtId="194" formatCode="#,##0\ _€"/>
    <numFmt numFmtId="195" formatCode="[$-F400]h:mm:ss\ AM/PM"/>
    <numFmt numFmtId="196" formatCode="0.000"/>
    <numFmt numFmtId="197" formatCode="0.0%"/>
    <numFmt numFmtId="198" formatCode="General_)"/>
    <numFmt numFmtId="199" formatCode="0.000_)"/>
    <numFmt numFmtId="200" formatCode="_-* #,##0\ _€_-;\-* #,##0\ _€_-;_-* &quot;-&quot;??\ _€_-;_-@_-"/>
    <numFmt numFmtId="201" formatCode="_-* #,##0.00_-;\-* #,##0.00_-;_-* &quot;-&quot;???_-;_-@_-"/>
    <numFmt numFmtId="202" formatCode="_-* #,##0.000_-;\-* #,##0.000_-;_-* &quot;-&quot;???_-;_-@_-"/>
  </numFmts>
  <fonts count="113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name val="Helv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Helv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Tahoma"/>
      <family val="2"/>
    </font>
    <font>
      <sz val="9"/>
      <name val="Arial MT"/>
    </font>
    <font>
      <b/>
      <sz val="9"/>
      <color indexed="8"/>
      <name val="Book Antiqua"/>
      <family val="1"/>
    </font>
    <font>
      <sz val="9"/>
      <name val="Arial MT"/>
      <family val="2"/>
    </font>
    <font>
      <sz val="10"/>
      <name val="Helv"/>
      <charset val="238"/>
    </font>
    <font>
      <sz val="14"/>
      <name val="–¾’©"/>
      <family val="3"/>
      <charset val="129"/>
    </font>
    <font>
      <sz val="10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0"/>
      <name val="Arial Narrow"/>
      <family val="2"/>
    </font>
    <font>
      <sz val="11"/>
      <name val="明朝"/>
      <family val="1"/>
      <charset val="128"/>
    </font>
    <font>
      <sz val="7"/>
      <name val="Arial"/>
      <family val="2"/>
    </font>
    <font>
      <u/>
      <sz val="8"/>
      <name val="Arial"/>
      <family val="2"/>
    </font>
    <font>
      <sz val="10"/>
      <name val="Arial"/>
      <family val="2"/>
    </font>
    <font>
      <sz val="12"/>
      <color indexed="8"/>
      <name val="宋体"/>
      <charset val="134"/>
    </font>
    <font>
      <sz val="10"/>
      <color indexed="12"/>
      <name val="Arial"/>
      <family val="2"/>
    </font>
    <font>
      <sz val="10"/>
      <color indexed="18"/>
      <name val="Arial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b/>
      <sz val="12"/>
      <color theme="4" tint="-0.499984740745262"/>
      <name val="Arial"/>
      <family val="2"/>
    </font>
    <font>
      <sz val="14"/>
      <color theme="6" tint="-0.249977111117893"/>
      <name val="Arial"/>
      <family val="2"/>
    </font>
    <font>
      <b/>
      <sz val="12"/>
      <color theme="1"/>
      <name val="Arial"/>
      <family val="2"/>
    </font>
    <font>
      <b/>
      <sz val="18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9"/>
      <name val="Arial"/>
      <family val="2"/>
    </font>
    <font>
      <b/>
      <sz val="8"/>
      <name val="Verdana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name val="Arial"/>
      <family val="2"/>
    </font>
    <font>
      <b/>
      <sz val="8"/>
      <color theme="1"/>
      <name val="Arial"/>
      <family val="2"/>
    </font>
    <font>
      <sz val="8"/>
      <name val="Verdana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FF00"/>
      <name val="Arial"/>
      <family val="2"/>
    </font>
    <font>
      <b/>
      <sz val="9"/>
      <color rgb="FFFFFF00"/>
      <name val="Arial Black"/>
      <family val="2"/>
    </font>
    <font>
      <sz val="9"/>
      <name val="Arial"/>
      <family val="2"/>
    </font>
    <font>
      <b/>
      <sz val="8"/>
      <color rgb="FFFFFF00"/>
      <name val="Arial Black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b/>
      <sz val="14"/>
      <color indexed="8"/>
      <name val="Calibri"/>
      <family val="2"/>
    </font>
    <font>
      <sz val="8"/>
      <name val="Arial Black"/>
      <family val="2"/>
    </font>
    <font>
      <sz val="10"/>
      <name val="Arial Black"/>
      <family val="2"/>
    </font>
    <font>
      <sz val="11"/>
      <name val="Arial Black"/>
      <family val="2"/>
    </font>
    <font>
      <sz val="8"/>
      <color indexed="8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24"/>
      <color theme="1"/>
      <name val="Arial"/>
      <family val="2"/>
    </font>
    <font>
      <b/>
      <sz val="11"/>
      <color rgb="FF0000FF"/>
      <name val="Arial"/>
      <family val="2"/>
    </font>
    <font>
      <b/>
      <sz val="11"/>
      <color indexed="12"/>
      <name val="Arial"/>
      <family val="2"/>
    </font>
    <font>
      <sz val="14"/>
      <name val="Arial"/>
      <family val="2"/>
    </font>
    <font>
      <b/>
      <i/>
      <sz val="14"/>
      <name val="Arial"/>
      <family val="2"/>
    </font>
    <font>
      <b/>
      <sz val="12"/>
      <color rgb="FF0A1AB6"/>
      <name val="Arial"/>
      <family val="2"/>
    </font>
    <font>
      <sz val="12"/>
      <color rgb="FF0A1AB6"/>
      <name val="Arial"/>
      <family val="2"/>
    </font>
    <font>
      <b/>
      <sz val="11"/>
      <color rgb="FF0A1AB6"/>
      <name val="Arial"/>
      <family val="2"/>
    </font>
    <font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i/>
      <sz val="12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name val="Cambria"/>
      <family val="1"/>
      <scheme val="major"/>
    </font>
    <font>
      <b/>
      <sz val="20"/>
      <color rgb="FFFFFF0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mediumGray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0F8A4"/>
        <bgColor indexed="64"/>
      </patternFill>
    </fill>
    <fill>
      <patternFill patternType="lightUp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A1AB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gray0625">
        <fgColor indexed="27"/>
        <bgColor theme="0" tint="-0.14999847407452621"/>
      </patternFill>
    </fill>
    <fill>
      <patternFill patternType="gray0625">
        <fgColor indexed="27"/>
        <bgColor theme="0"/>
      </patternFill>
    </fill>
    <fill>
      <patternFill patternType="gray0625">
        <fgColor indexed="27"/>
        <bgColor indexed="9"/>
      </patternFill>
    </fill>
  </fills>
  <borders count="153">
    <border>
      <left/>
      <right/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39">
    <xf numFmtId="0" fontId="0" fillId="0" borderId="0"/>
    <xf numFmtId="0" fontId="4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/>
    <xf numFmtId="0" fontId="46" fillId="2" borderId="1">
      <alignment horizontal="center"/>
    </xf>
    <xf numFmtId="165" fontId="22" fillId="0" borderId="0" applyNumberFormat="0" applyFill="0" applyBorder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47" fillId="0" borderId="0"/>
    <xf numFmtId="0" fontId="22" fillId="0" borderId="0"/>
    <xf numFmtId="0" fontId="43" fillId="0" borderId="0" applyNumberFormat="0" applyFill="0" applyBorder="0" applyAlignment="0" applyProtection="0"/>
    <xf numFmtId="43" fontId="22" fillId="0" borderId="0" applyFill="0" applyBorder="0" applyAlignment="0"/>
    <xf numFmtId="173" fontId="27" fillId="0" borderId="0" applyFill="0" applyBorder="0" applyAlignment="0"/>
    <xf numFmtId="174" fontId="27" fillId="0" borderId="0" applyFill="0" applyBorder="0" applyAlignment="0"/>
    <xf numFmtId="175" fontId="27" fillId="0" borderId="0" applyFill="0" applyBorder="0" applyAlignment="0"/>
    <xf numFmtId="176" fontId="22" fillId="0" borderId="0" applyFill="0" applyBorder="0" applyAlignment="0"/>
    <xf numFmtId="43" fontId="22" fillId="0" borderId="0" applyFill="0" applyBorder="0" applyAlignment="0"/>
    <xf numFmtId="177" fontId="27" fillId="0" borderId="0" applyFill="0" applyBorder="0" applyAlignment="0"/>
    <xf numFmtId="173" fontId="27" fillId="0" borderId="0" applyFill="0" applyBorder="0" applyAlignment="0"/>
    <xf numFmtId="0" fontId="31" fillId="17" borderId="2" applyNumberFormat="0" applyAlignment="0" applyProtection="0"/>
    <xf numFmtId="0" fontId="39" fillId="0" borderId="3" applyNumberFormat="0" applyFill="0" applyAlignment="0" applyProtection="0"/>
    <xf numFmtId="178" fontId="22" fillId="0" borderId="0"/>
    <xf numFmtId="178" fontId="22" fillId="0" borderId="0"/>
    <xf numFmtId="178" fontId="22" fillId="0" borderId="0"/>
    <xf numFmtId="178" fontId="22" fillId="0" borderId="0"/>
    <xf numFmtId="178" fontId="22" fillId="0" borderId="0"/>
    <xf numFmtId="178" fontId="22" fillId="0" borderId="0"/>
    <xf numFmtId="178" fontId="22" fillId="0" borderId="0"/>
    <xf numFmtId="178" fontId="22" fillId="0" borderId="0"/>
    <xf numFmtId="164" fontId="22" fillId="0" borderId="0" applyFont="0" applyFill="0" applyBorder="0" applyAlignment="0" applyProtection="0"/>
    <xf numFmtId="164" fontId="27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70" fontId="62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22" fillId="0" borderId="0" applyFont="0" applyFill="0" applyBorder="0" applyAlignment="0" applyProtection="0"/>
    <xf numFmtId="166" fontId="16" fillId="0" borderId="0" applyFont="0" applyFill="0" applyBorder="0" applyAlignment="0" applyProtection="0"/>
    <xf numFmtId="167" fontId="44" fillId="0" borderId="0" applyFont="0" applyFill="0" applyBorder="0" applyAlignment="0" applyProtection="0"/>
    <xf numFmtId="168" fontId="44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9" fillId="19" borderId="5" applyNumberFormat="0" applyFont="0" applyAlignment="0" applyProtection="0"/>
    <xf numFmtId="173" fontId="27" fillId="0" borderId="0" applyFont="0" applyFill="0" applyBorder="0" applyAlignment="0" applyProtection="0"/>
    <xf numFmtId="14" fontId="23" fillId="0" borderId="0" applyFill="0" applyBorder="0" applyAlignment="0"/>
    <xf numFmtId="43" fontId="22" fillId="0" borderId="0" applyFill="0" applyBorder="0" applyAlignment="0"/>
    <xf numFmtId="173" fontId="27" fillId="0" borderId="0" applyFill="0" applyBorder="0" applyAlignment="0"/>
    <xf numFmtId="43" fontId="22" fillId="0" borderId="0" applyFill="0" applyBorder="0" applyAlignment="0"/>
    <xf numFmtId="177" fontId="27" fillId="0" borderId="0" applyFill="0" applyBorder="0" applyAlignment="0"/>
    <xf numFmtId="173" fontId="27" fillId="0" borderId="0" applyFill="0" applyBorder="0" applyAlignment="0"/>
    <xf numFmtId="0" fontId="38" fillId="8" borderId="2" applyNumberFormat="0" applyAlignment="0" applyProtection="0"/>
    <xf numFmtId="171" fontId="20" fillId="0" borderId="0" applyFont="0" applyFill="0" applyBorder="0" applyAlignment="0" applyProtection="0"/>
    <xf numFmtId="171" fontId="22" fillId="0" borderId="0" applyNumberFormat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38" fontId="16" fillId="20" borderId="0" applyNumberFormat="0" applyBorder="0" applyAlignment="0" applyProtection="0"/>
    <xf numFmtId="0" fontId="21" fillId="0" borderId="6" applyNumberFormat="0" applyAlignment="0" applyProtection="0">
      <alignment horizontal="left" vertical="center"/>
    </xf>
    <xf numFmtId="0" fontId="21" fillId="0" borderId="7">
      <alignment horizontal="left" vertical="center"/>
    </xf>
    <xf numFmtId="10" fontId="16" fillId="21" borderId="11" applyNumberFormat="0" applyBorder="0" applyAlignment="0" applyProtection="0"/>
    <xf numFmtId="0" fontId="30" fillId="4" borderId="0" applyNumberFormat="0" applyBorder="0" applyAlignment="0" applyProtection="0"/>
    <xf numFmtId="43" fontId="22" fillId="0" borderId="0" applyFill="0" applyBorder="0" applyAlignment="0"/>
    <xf numFmtId="173" fontId="27" fillId="0" borderId="0" applyFill="0" applyBorder="0" applyAlignment="0"/>
    <xf numFmtId="43" fontId="22" fillId="0" borderId="0" applyFill="0" applyBorder="0" applyAlignment="0"/>
    <xf numFmtId="177" fontId="27" fillId="0" borderId="0" applyFill="0" applyBorder="0" applyAlignment="0"/>
    <xf numFmtId="173" fontId="27" fillId="0" borderId="0" applyFill="0" applyBorder="0" applyAlignment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0" fontId="40" fillId="22" borderId="0" applyNumberFormat="0" applyBorder="0" applyAlignment="0" applyProtection="0"/>
    <xf numFmtId="185" fontId="22" fillId="0" borderId="0"/>
    <xf numFmtId="0" fontId="16" fillId="0" borderId="0"/>
    <xf numFmtId="0" fontId="16" fillId="0" borderId="0"/>
    <xf numFmtId="0" fontId="16" fillId="0" borderId="0"/>
    <xf numFmtId="0" fontId="57" fillId="0" borderId="0"/>
    <xf numFmtId="0" fontId="16" fillId="0" borderId="0"/>
    <xf numFmtId="0" fontId="22" fillId="0" borderId="0"/>
    <xf numFmtId="0" fontId="22" fillId="0" borderId="0"/>
    <xf numFmtId="0" fontId="6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2" fillId="0" borderId="0"/>
    <xf numFmtId="0" fontId="62" fillId="0" borderId="0"/>
    <xf numFmtId="0" fontId="62" fillId="0" borderId="0"/>
    <xf numFmtId="0" fontId="22" fillId="0" borderId="0"/>
    <xf numFmtId="0" fontId="16" fillId="0" borderId="0"/>
    <xf numFmtId="0" fontId="16" fillId="0" borderId="0"/>
    <xf numFmtId="0" fontId="22" fillId="0" borderId="0"/>
    <xf numFmtId="0" fontId="48" fillId="0" borderId="0"/>
    <xf numFmtId="40" fontId="49" fillId="0" borderId="0" applyFont="0" applyFill="0" applyBorder="0" applyAlignment="0" applyProtection="0"/>
    <xf numFmtId="38" fontId="49" fillId="0" borderId="0" applyFont="0" applyFill="0" applyBorder="0" applyAlignment="0" applyProtection="0"/>
    <xf numFmtId="186" fontId="50" fillId="0" borderId="0" applyFont="0" applyFill="0" applyBorder="0" applyAlignment="0" applyProtection="0"/>
    <xf numFmtId="187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ill="0" applyBorder="0" applyAlignment="0"/>
    <xf numFmtId="188" fontId="50" fillId="0" borderId="0" applyFill="0" applyBorder="0" applyAlignment="0"/>
    <xf numFmtId="43" fontId="22" fillId="0" borderId="0" applyFill="0" applyBorder="0" applyAlignment="0"/>
    <xf numFmtId="189" fontId="50" fillId="0" borderId="0" applyFill="0" applyBorder="0" applyAlignment="0"/>
    <xf numFmtId="188" fontId="50" fillId="0" borderId="0" applyFill="0" applyBorder="0" applyAlignment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52" fillId="0" borderId="13">
      <alignment horizontal="center"/>
    </xf>
    <xf numFmtId="3" fontId="51" fillId="0" borderId="0" applyFont="0" applyFill="0" applyBorder="0" applyAlignment="0" applyProtection="0"/>
    <xf numFmtId="0" fontId="51" fillId="23" borderId="0" applyNumberFormat="0" applyFont="0" applyBorder="0" applyAlignment="0" applyProtection="0"/>
    <xf numFmtId="0" fontId="34" fillId="5" borderId="0" applyNumberFormat="0" applyBorder="0" applyAlignment="0" applyProtection="0"/>
    <xf numFmtId="0" fontId="41" fillId="17" borderId="12" applyNumberFormat="0" applyAlignment="0" applyProtection="0"/>
    <xf numFmtId="0" fontId="2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9" fontId="23" fillId="0" borderId="0" applyFill="0" applyBorder="0" applyAlignment="0"/>
    <xf numFmtId="190" fontId="50" fillId="0" borderId="0" applyFill="0" applyBorder="0" applyAlignment="0"/>
    <xf numFmtId="179" fontId="50" fillId="0" borderId="0" applyFill="0" applyBorder="0" applyAlignment="0"/>
    <xf numFmtId="0" fontId="3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5" fillId="0" borderId="8" applyNumberFormat="0" applyFill="0" applyAlignment="0" applyProtection="0"/>
    <xf numFmtId="0" fontId="36" fillId="0" borderId="9" applyNumberFormat="0" applyFill="0" applyAlignment="0" applyProtection="0"/>
    <xf numFmtId="0" fontId="37" fillId="0" borderId="10" applyNumberFormat="0" applyFill="0" applyAlignment="0" applyProtection="0"/>
    <xf numFmtId="0" fontId="37" fillId="0" borderId="0" applyNumberFormat="0" applyFill="0" applyBorder="0" applyAlignment="0" applyProtection="0"/>
    <xf numFmtId="191" fontId="50" fillId="0" borderId="0">
      <alignment horizontal="left"/>
    </xf>
    <xf numFmtId="0" fontId="53" fillId="0" borderId="0">
      <alignment vertical="top"/>
    </xf>
    <xf numFmtId="180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32" fillId="18" borderId="4" applyNumberFormat="0" applyAlignment="0" applyProtection="0"/>
    <xf numFmtId="0" fontId="58" fillId="0" borderId="0"/>
    <xf numFmtId="0" fontId="61" fillId="0" borderId="0"/>
    <xf numFmtId="192" fontId="54" fillId="0" borderId="0" applyFont="0" applyFill="0" applyBorder="0" applyAlignment="0" applyProtection="0"/>
    <xf numFmtId="193" fontId="54" fillId="0" borderId="0" applyFont="0" applyFill="0" applyBorder="0" applyAlignment="0" applyProtection="0"/>
    <xf numFmtId="0" fontId="14" fillId="0" borderId="0"/>
    <xf numFmtId="0" fontId="13" fillId="0" borderId="0"/>
    <xf numFmtId="0" fontId="61" fillId="0" borderId="0"/>
    <xf numFmtId="9" fontId="61" fillId="0" borderId="0" applyFont="0" applyFill="0" applyBorder="0" applyAlignment="0" applyProtection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67" fillId="0" borderId="0"/>
    <xf numFmtId="0" fontId="4" fillId="0" borderId="0"/>
    <xf numFmtId="0" fontId="16" fillId="0" borderId="0"/>
    <xf numFmtId="0" fontId="3" fillId="0" borderId="0"/>
    <xf numFmtId="10" fontId="16" fillId="21" borderId="58" applyNumberFormat="0" applyBorder="0" applyAlignment="0" applyProtection="0"/>
    <xf numFmtId="170" fontId="2" fillId="0" borderId="0" applyFont="0" applyFill="0" applyBorder="0" applyAlignment="0" applyProtection="0"/>
    <xf numFmtId="0" fontId="21" fillId="0" borderId="59">
      <alignment horizontal="left" vertical="center"/>
    </xf>
    <xf numFmtId="165" fontId="2" fillId="0" borderId="0" applyFont="0" applyFill="0" applyBorder="0" applyAlignment="0" applyProtection="0"/>
    <xf numFmtId="0" fontId="21" fillId="0" borderId="54">
      <alignment horizontal="left" vertical="center"/>
    </xf>
    <xf numFmtId="10" fontId="16" fillId="21" borderId="53" applyNumberFormat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8" fillId="0" borderId="0"/>
    <xf numFmtId="0" fontId="68" fillId="0" borderId="0"/>
    <xf numFmtId="0" fontId="68" fillId="0" borderId="0"/>
    <xf numFmtId="0" fontId="41" fillId="17" borderId="115" applyNumberFormat="0" applyAlignment="0" applyProtection="0"/>
    <xf numFmtId="170" fontId="16" fillId="0" borderId="0" applyFont="0" applyFill="0" applyBorder="0" applyAlignment="0" applyProtection="0"/>
    <xf numFmtId="0" fontId="38" fillId="8" borderId="119" applyNumberFormat="0" applyAlignment="0" applyProtection="0"/>
  </cellStyleXfs>
  <cellXfs count="958">
    <xf numFmtId="0" fontId="0" fillId="0" borderId="0" xfId="0"/>
    <xf numFmtId="0" fontId="22" fillId="0" borderId="0" xfId="0" applyFont="1" applyProtection="1">
      <protection locked="0"/>
    </xf>
    <xf numFmtId="0" fontId="0" fillId="0" borderId="0" xfId="0" applyProtection="1">
      <protection locked="0"/>
    </xf>
    <xf numFmtId="0" fontId="16" fillId="0" borderId="22" xfId="127" applyBorder="1" applyAlignment="1" applyProtection="1">
      <alignment horizontal="left" vertical="center" wrapText="1"/>
      <protection locked="0"/>
    </xf>
    <xf numFmtId="0" fontId="16" fillId="0" borderId="23" xfId="127" applyFont="1" applyBorder="1" applyAlignment="1" applyProtection="1">
      <alignment horizontal="left" vertical="center" wrapText="1"/>
      <protection locked="0"/>
    </xf>
    <xf numFmtId="0" fontId="63" fillId="0" borderId="20" xfId="127" applyFont="1" applyFill="1" applyBorder="1" applyAlignment="1" applyProtection="1">
      <alignment horizontal="left" vertical="center" wrapText="1" indent="1"/>
      <protection locked="0"/>
    </xf>
    <xf numFmtId="0" fontId="63" fillId="0" borderId="0" xfId="127" applyFont="1" applyFill="1" applyBorder="1" applyAlignment="1" applyProtection="1">
      <alignment horizontal="left" vertical="center" wrapText="1" indent="1"/>
      <protection locked="0"/>
    </xf>
    <xf numFmtId="0" fontId="63" fillId="0" borderId="21" xfId="127" applyFont="1" applyFill="1" applyBorder="1" applyAlignment="1" applyProtection="1">
      <alignment horizontal="left" vertical="center" wrapText="1" indent="1"/>
      <protection locked="0"/>
    </xf>
    <xf numFmtId="0" fontId="16" fillId="0" borderId="0" xfId="127" applyFill="1" applyBorder="1" applyAlignment="1" applyProtection="1">
      <alignment horizontal="left" vertical="center" wrapText="1" indent="1"/>
      <protection locked="0"/>
    </xf>
    <xf numFmtId="0" fontId="16" fillId="26" borderId="26" xfId="0" applyFont="1" applyFill="1" applyBorder="1" applyAlignment="1" applyProtection="1">
      <alignment horizontal="left" vertical="center" wrapText="1"/>
    </xf>
    <xf numFmtId="0" fontId="24" fillId="0" borderId="22" xfId="0" applyFont="1" applyBorder="1" applyAlignment="1" applyProtection="1">
      <alignment horizontal="center"/>
      <protection locked="0"/>
    </xf>
    <xf numFmtId="0" fontId="24" fillId="0" borderId="19" xfId="0" applyFont="1" applyBorder="1" applyAlignment="1" applyProtection="1">
      <alignment horizontal="center"/>
      <protection locked="0"/>
    </xf>
    <xf numFmtId="0" fontId="16" fillId="0" borderId="26" xfId="0" applyFont="1" applyBorder="1" applyProtection="1">
      <protection locked="0"/>
    </xf>
    <xf numFmtId="0" fontId="28" fillId="0" borderId="0" xfId="0" applyFont="1" applyProtection="1">
      <protection locked="0"/>
    </xf>
    <xf numFmtId="0" fontId="24" fillId="0" borderId="23" xfId="0" applyFont="1" applyBorder="1" applyAlignment="1" applyProtection="1">
      <alignment horizontal="center"/>
      <protection locked="0"/>
    </xf>
    <xf numFmtId="0" fontId="24" fillId="0" borderId="17" xfId="0" applyFont="1" applyBorder="1" applyAlignment="1" applyProtection="1">
      <alignment horizontal="center"/>
      <protection locked="0"/>
    </xf>
    <xf numFmtId="0" fontId="28" fillId="0" borderId="25" xfId="0" applyFont="1" applyBorder="1" applyProtection="1">
      <protection locked="0"/>
    </xf>
    <xf numFmtId="0" fontId="28" fillId="0" borderId="11" xfId="0" applyFont="1" applyBorder="1" applyProtection="1"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26" fillId="0" borderId="11" xfId="0" applyFont="1" applyBorder="1" applyAlignment="1" applyProtection="1">
      <alignment horizontal="center"/>
      <protection locked="0"/>
    </xf>
    <xf numFmtId="172" fontId="28" fillId="0" borderId="11" xfId="0" applyNumberFormat="1" applyFont="1" applyBorder="1" applyAlignment="1" applyProtection="1">
      <alignment horizontal="right"/>
      <protection locked="0"/>
    </xf>
    <xf numFmtId="0" fontId="22" fillId="0" borderId="11" xfId="0" applyFont="1" applyFill="1" applyBorder="1" applyProtection="1">
      <protection locked="0"/>
    </xf>
    <xf numFmtId="0" fontId="25" fillId="0" borderId="11" xfId="0" applyFont="1" applyFill="1" applyBorder="1" applyProtection="1">
      <protection locked="0"/>
    </xf>
    <xf numFmtId="0" fontId="0" fillId="0" borderId="11" xfId="0" applyBorder="1" applyProtection="1">
      <protection locked="0"/>
    </xf>
    <xf numFmtId="194" fontId="59" fillId="0" borderId="11" xfId="0" applyNumberFormat="1" applyFont="1" applyBorder="1" applyAlignment="1" applyProtection="1">
      <alignment horizontal="center"/>
      <protection locked="0"/>
    </xf>
    <xf numFmtId="194" fontId="22" fillId="0" borderId="11" xfId="0" applyNumberFormat="1" applyFont="1" applyBorder="1" applyAlignment="1" applyProtection="1">
      <alignment horizontal="center"/>
      <protection locked="0"/>
    </xf>
    <xf numFmtId="194" fontId="0" fillId="0" borderId="11" xfId="0" applyNumberFormat="1" applyBorder="1" applyAlignment="1" applyProtection="1">
      <alignment horizontal="center"/>
      <protection locked="0"/>
    </xf>
    <xf numFmtId="0" fontId="25" fillId="0" borderId="11" xfId="0" applyFont="1" applyBorder="1" applyProtection="1">
      <protection locked="0"/>
    </xf>
    <xf numFmtId="0" fontId="28" fillId="0" borderId="0" xfId="0" applyFont="1" applyAlignment="1" applyProtection="1">
      <alignment horizontal="right"/>
      <protection locked="0"/>
    </xf>
    <xf numFmtId="0" fontId="26" fillId="0" borderId="11" xfId="0" applyFont="1" applyFill="1" applyBorder="1" applyAlignment="1" applyProtection="1">
      <alignment horizontal="center"/>
      <protection locked="0"/>
    </xf>
    <xf numFmtId="0" fontId="0" fillId="0" borderId="32" xfId="0" applyFill="1" applyBorder="1" applyProtection="1">
      <protection locked="0"/>
    </xf>
    <xf numFmtId="0" fontId="22" fillId="0" borderId="11" xfId="0" applyFont="1" applyBorder="1" applyProtection="1">
      <protection locked="0"/>
    </xf>
    <xf numFmtId="172" fontId="22" fillId="0" borderId="11" xfId="0" applyNumberFormat="1" applyFont="1" applyBorder="1" applyAlignment="1" applyProtection="1">
      <alignment horizontal="right"/>
      <protection locked="0"/>
    </xf>
    <xf numFmtId="0" fontId="16" fillId="0" borderId="0" xfId="0" applyFont="1" applyAlignment="1" applyProtection="1">
      <alignment horizontal="center"/>
      <protection locked="0"/>
    </xf>
    <xf numFmtId="0" fontId="28" fillId="0" borderId="11" xfId="0" applyFont="1" applyFill="1" applyBorder="1" applyAlignment="1" applyProtection="1">
      <alignment horizontal="left"/>
      <protection locked="0"/>
    </xf>
    <xf numFmtId="0" fontId="28" fillId="28" borderId="33" xfId="0" applyFont="1" applyFill="1" applyBorder="1" applyProtection="1">
      <protection locked="0"/>
    </xf>
    <xf numFmtId="0" fontId="16" fillId="28" borderId="34" xfId="0" applyFont="1" applyFill="1" applyBorder="1" applyAlignment="1" applyProtection="1">
      <alignment horizontal="center"/>
      <protection locked="0"/>
    </xf>
    <xf numFmtId="0" fontId="16" fillId="28" borderId="35" xfId="0" applyFont="1" applyFill="1" applyBorder="1" applyAlignment="1" applyProtection="1">
      <alignment horizontal="center"/>
      <protection locked="0"/>
    </xf>
    <xf numFmtId="0" fontId="28" fillId="28" borderId="36" xfId="0" applyFont="1" applyFill="1" applyBorder="1" applyProtection="1">
      <protection locked="0"/>
    </xf>
    <xf numFmtId="0" fontId="28" fillId="28" borderId="37" xfId="0" applyFont="1" applyFill="1" applyBorder="1" applyProtection="1">
      <protection locked="0"/>
    </xf>
    <xf numFmtId="0" fontId="28" fillId="28" borderId="38" xfId="0" applyFont="1" applyFill="1" applyBorder="1" applyProtection="1">
      <protection locked="0"/>
    </xf>
    <xf numFmtId="194" fontId="60" fillId="0" borderId="11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94" fontId="59" fillId="0" borderId="0" xfId="0" applyNumberFormat="1" applyFont="1" applyBorder="1" applyAlignment="1" applyProtection="1">
      <alignment horizontal="center"/>
      <protection locked="0"/>
    </xf>
    <xf numFmtId="194" fontId="0" fillId="0" borderId="0" xfId="0" applyNumberFormat="1" applyAlignment="1" applyProtection="1">
      <alignment horizontal="center"/>
      <protection locked="0"/>
    </xf>
    <xf numFmtId="194" fontId="60" fillId="0" borderId="0" xfId="0" applyNumberFormat="1" applyFont="1" applyBorder="1" applyAlignment="1" applyProtection="1">
      <alignment horizontal="center"/>
      <protection locked="0"/>
    </xf>
    <xf numFmtId="172" fontId="28" fillId="28" borderId="11" xfId="0" applyNumberFormat="1" applyFont="1" applyFill="1" applyBorder="1" applyProtection="1">
      <protection locked="0"/>
    </xf>
    <xf numFmtId="0" fontId="22" fillId="29" borderId="11" xfId="0" applyFont="1" applyFill="1" applyBorder="1" applyProtection="1"/>
    <xf numFmtId="0" fontId="28" fillId="29" borderId="11" xfId="0" applyFont="1" applyFill="1" applyBorder="1" applyProtection="1"/>
    <xf numFmtId="0" fontId="22" fillId="25" borderId="11" xfId="0" applyFont="1" applyFill="1" applyBorder="1" applyProtection="1"/>
    <xf numFmtId="194" fontId="26" fillId="20" borderId="11" xfId="0" applyNumberFormat="1" applyFont="1" applyFill="1" applyBorder="1" applyAlignment="1" applyProtection="1">
      <alignment horizontal="center"/>
    </xf>
    <xf numFmtId="194" fontId="26" fillId="20" borderId="11" xfId="0" applyNumberFormat="1" applyFont="1" applyFill="1" applyBorder="1" applyAlignment="1" applyProtection="1">
      <alignment horizontal="center" wrapText="1"/>
    </xf>
    <xf numFmtId="0" fontId="26" fillId="20" borderId="11" xfId="0" applyFont="1" applyFill="1" applyBorder="1" applyProtection="1"/>
    <xf numFmtId="194" fontId="59" fillId="25" borderId="11" xfId="0" applyNumberFormat="1" applyFont="1" applyFill="1" applyBorder="1" applyAlignment="1" applyProtection="1">
      <alignment horizontal="center"/>
    </xf>
    <xf numFmtId="194" fontId="22" fillId="25" borderId="11" xfId="0" applyNumberFormat="1" applyFont="1" applyFill="1" applyBorder="1" applyAlignment="1" applyProtection="1">
      <alignment horizontal="center"/>
    </xf>
    <xf numFmtId="0" fontId="17" fillId="25" borderId="11" xfId="0" applyFont="1" applyFill="1" applyBorder="1" applyProtection="1"/>
    <xf numFmtId="194" fontId="17" fillId="25" borderId="0" xfId="0" applyNumberFormat="1" applyFont="1" applyFill="1" applyBorder="1" applyAlignment="1" applyProtection="1">
      <alignment horizontal="center"/>
    </xf>
    <xf numFmtId="194" fontId="17" fillId="25" borderId="11" xfId="0" applyNumberFormat="1" applyFont="1" applyFill="1" applyBorder="1" applyAlignment="1" applyProtection="1">
      <alignment horizontal="center"/>
    </xf>
    <xf numFmtId="0" fontId="16" fillId="0" borderId="41" xfId="127" applyFill="1" applyBorder="1" applyAlignment="1" applyProtection="1">
      <alignment horizontal="left" vertical="center" wrapText="1"/>
    </xf>
    <xf numFmtId="0" fontId="16" fillId="0" borderId="42" xfId="127" applyFill="1" applyBorder="1" applyAlignment="1" applyProtection="1">
      <alignment horizontal="left" vertical="center" wrapText="1"/>
    </xf>
    <xf numFmtId="0" fontId="16" fillId="0" borderId="40" xfId="127" applyFont="1" applyFill="1" applyBorder="1" applyAlignment="1" applyProtection="1">
      <alignment horizontal="left" vertical="center" wrapText="1" indent="1"/>
    </xf>
    <xf numFmtId="0" fontId="16" fillId="0" borderId="40" xfId="127" applyFill="1" applyBorder="1" applyAlignment="1" applyProtection="1">
      <alignment horizontal="left" vertical="center" wrapText="1" indent="1"/>
    </xf>
    <xf numFmtId="0" fontId="16" fillId="0" borderId="40" xfId="127" applyFill="1" applyBorder="1" applyAlignment="1" applyProtection="1">
      <alignment horizontal="left" vertical="center" wrapText="1" indent="6"/>
    </xf>
    <xf numFmtId="0" fontId="24" fillId="27" borderId="19" xfId="0" applyFont="1" applyFill="1" applyBorder="1" applyAlignment="1" applyProtection="1">
      <alignment horizontal="center"/>
    </xf>
    <xf numFmtId="0" fontId="24" fillId="27" borderId="11" xfId="0" applyFont="1" applyFill="1" applyBorder="1" applyAlignment="1" applyProtection="1">
      <alignment horizontal="center"/>
    </xf>
    <xf numFmtId="0" fontId="22" fillId="27" borderId="11" xfId="0" applyFont="1" applyFill="1" applyBorder="1" applyProtection="1"/>
    <xf numFmtId="0" fontId="28" fillId="27" borderId="11" xfId="0" applyFont="1" applyFill="1" applyBorder="1" applyProtection="1"/>
    <xf numFmtId="0" fontId="28" fillId="27" borderId="11" xfId="0" applyFont="1" applyFill="1" applyBorder="1" applyAlignment="1" applyProtection="1">
      <alignment horizontal="left"/>
    </xf>
    <xf numFmtId="0" fontId="22" fillId="27" borderId="11" xfId="0" applyFont="1" applyFill="1" applyBorder="1" applyAlignment="1" applyProtection="1">
      <alignment horizontal="left"/>
    </xf>
    <xf numFmtId="172" fontId="28" fillId="27" borderId="11" xfId="0" applyNumberFormat="1" applyFont="1" applyFill="1" applyBorder="1" applyAlignment="1" applyProtection="1">
      <alignment horizontal="right"/>
    </xf>
    <xf numFmtId="194" fontId="0" fillId="0" borderId="16" xfId="0" applyNumberFormat="1" applyBorder="1" applyAlignment="1" applyProtection="1">
      <alignment horizontal="center"/>
      <protection locked="0"/>
    </xf>
    <xf numFmtId="0" fontId="26" fillId="27" borderId="11" xfId="0" applyFont="1" applyFill="1" applyBorder="1" applyProtection="1"/>
    <xf numFmtId="0" fontId="16" fillId="0" borderId="22" xfId="127" applyFill="1" applyBorder="1" applyAlignment="1" applyProtection="1">
      <alignment horizontal="left" vertical="center" wrapText="1" indent="2"/>
    </xf>
    <xf numFmtId="0" fontId="16" fillId="0" borderId="23" xfId="127" applyFill="1" applyBorder="1" applyAlignment="1" applyProtection="1">
      <alignment horizontal="left" vertical="center" wrapText="1" indent="2"/>
    </xf>
    <xf numFmtId="0" fontId="24" fillId="0" borderId="19" xfId="0" applyFont="1" applyFill="1" applyBorder="1" applyAlignment="1" applyProtection="1">
      <alignment horizontal="center" vertical="center" wrapText="1"/>
      <protection locked="0"/>
    </xf>
    <xf numFmtId="0" fontId="24" fillId="0" borderId="26" xfId="0" applyFont="1" applyFill="1" applyBorder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center"/>
      <protection locked="0"/>
    </xf>
    <xf numFmtId="1" fontId="25" fillId="27" borderId="11" xfId="0" applyNumberFormat="1" applyFont="1" applyFill="1" applyBorder="1" applyProtection="1"/>
    <xf numFmtId="1" fontId="28" fillId="27" borderId="11" xfId="0" applyNumberFormat="1" applyFont="1" applyFill="1" applyBorder="1" applyAlignment="1" applyProtection="1">
      <alignment horizontal="right"/>
    </xf>
    <xf numFmtId="0" fontId="22" fillId="27" borderId="11" xfId="0" applyFont="1" applyFill="1" applyBorder="1" applyProtection="1">
      <protection locked="0"/>
    </xf>
    <xf numFmtId="1" fontId="28" fillId="0" borderId="0" xfId="0" applyNumberFormat="1" applyFont="1" applyAlignment="1" applyProtection="1">
      <alignment horizontal="center"/>
      <protection locked="0"/>
    </xf>
    <xf numFmtId="1" fontId="28" fillId="0" borderId="14" xfId="0" applyNumberFormat="1" applyFont="1" applyBorder="1" applyAlignment="1" applyProtection="1">
      <alignment horizontal="center"/>
      <protection locked="0"/>
    </xf>
    <xf numFmtId="0" fontId="16" fillId="26" borderId="15" xfId="127" applyFont="1" applyFill="1" applyBorder="1" applyAlignment="1" applyProtection="1">
      <alignment horizontal="left" vertical="center" wrapText="1"/>
    </xf>
    <xf numFmtId="0" fontId="16" fillId="0" borderId="20" xfId="127" applyBorder="1" applyAlignment="1" applyProtection="1">
      <alignment horizontal="left" vertical="center" wrapText="1"/>
      <protection locked="0"/>
    </xf>
    <xf numFmtId="0" fontId="0" fillId="24" borderId="0" xfId="0" applyFill="1" applyProtection="1">
      <protection locked="0"/>
    </xf>
    <xf numFmtId="0" fontId="0" fillId="24" borderId="0" xfId="0" applyFill="1" applyBorder="1" applyProtection="1">
      <protection locked="0"/>
    </xf>
    <xf numFmtId="0" fontId="16" fillId="24" borderId="0" xfId="127" applyFill="1" applyBorder="1" applyAlignment="1" applyProtection="1">
      <alignment vertical="center" wrapText="1"/>
      <protection locked="0"/>
    </xf>
    <xf numFmtId="0" fontId="16" fillId="24" borderId="0" xfId="127" applyFill="1" applyAlignment="1" applyProtection="1">
      <alignment vertical="center" wrapText="1"/>
      <protection locked="0"/>
    </xf>
    <xf numFmtId="0" fontId="0" fillId="24" borderId="0" xfId="0" applyFill="1" applyBorder="1" applyAlignment="1" applyProtection="1">
      <alignment horizontal="center"/>
      <protection locked="0"/>
    </xf>
    <xf numFmtId="0" fontId="0" fillId="24" borderId="0" xfId="0" applyNumberFormat="1" applyFill="1" applyBorder="1" applyAlignment="1" applyProtection="1">
      <alignment horizontal="center"/>
      <protection locked="0"/>
    </xf>
    <xf numFmtId="49" fontId="0" fillId="24" borderId="0" xfId="0" quotePrefix="1" applyNumberFormat="1" applyFill="1" applyBorder="1" applyAlignment="1" applyProtection="1">
      <alignment horizontal="center"/>
      <protection locked="0"/>
    </xf>
    <xf numFmtId="0" fontId="0" fillId="24" borderId="0" xfId="0" quotePrefix="1" applyNumberFormat="1" applyFill="1" applyBorder="1" applyAlignment="1" applyProtection="1">
      <alignment horizontal="center"/>
      <protection locked="0"/>
    </xf>
    <xf numFmtId="0" fontId="0" fillId="24" borderId="0" xfId="0" applyFill="1" applyBorder="1" applyAlignment="1" applyProtection="1">
      <alignment horizontal="center" vertical="center"/>
      <protection locked="0"/>
    </xf>
    <xf numFmtId="195" fontId="0" fillId="24" borderId="0" xfId="0" applyNumberFormat="1" applyFill="1" applyProtection="1">
      <protection locked="0"/>
    </xf>
    <xf numFmtId="14" fontId="16" fillId="0" borderId="52" xfId="0" applyNumberFormat="1" applyFont="1" applyBorder="1" applyAlignment="1" applyProtection="1">
      <alignment horizontal="left" vertical="center" wrapText="1"/>
      <protection locked="0"/>
    </xf>
    <xf numFmtId="0" fontId="16" fillId="0" borderId="62" xfId="127" applyFont="1" applyFill="1" applyBorder="1" applyAlignment="1" applyProtection="1">
      <alignment horizontal="left" vertical="center" wrapText="1" indent="1"/>
      <protection locked="0"/>
    </xf>
    <xf numFmtId="0" fontId="16" fillId="26" borderId="52" xfId="0" applyNumberFormat="1" applyFont="1" applyFill="1" applyBorder="1" applyAlignment="1" applyProtection="1">
      <alignment horizontal="left" vertical="center" wrapText="1"/>
    </xf>
    <xf numFmtId="0" fontId="16" fillId="0" borderId="65" xfId="127" applyBorder="1" applyAlignment="1" applyProtection="1">
      <alignment horizontal="left" vertical="center" wrapText="1"/>
      <protection locked="0"/>
    </xf>
    <xf numFmtId="14" fontId="16" fillId="26" borderId="67" xfId="0" applyNumberFormat="1" applyFont="1" applyFill="1" applyBorder="1" applyAlignment="1" applyProtection="1">
      <alignment horizontal="left" vertical="center" wrapText="1"/>
    </xf>
    <xf numFmtId="0" fontId="16" fillId="0" borderId="51" xfId="127" applyBorder="1" applyAlignment="1" applyProtection="1">
      <alignment horizontal="left" vertical="center" wrapText="1"/>
      <protection locked="0"/>
    </xf>
    <xf numFmtId="0" fontId="16" fillId="0" borderId="62" xfId="127" applyFill="1" applyBorder="1" applyAlignment="1" applyProtection="1">
      <alignment horizontal="left" vertical="center" wrapText="1" indent="1"/>
      <protection locked="0"/>
    </xf>
    <xf numFmtId="0" fontId="16" fillId="0" borderId="52" xfId="127" applyFont="1" applyFill="1" applyBorder="1" applyAlignment="1" applyProtection="1">
      <alignment horizontal="left" vertical="center" wrapText="1" indent="1"/>
      <protection locked="0"/>
    </xf>
    <xf numFmtId="0" fontId="16" fillId="0" borderId="65" xfId="127" applyFill="1" applyBorder="1" applyAlignment="1" applyProtection="1">
      <alignment horizontal="left" vertical="center" wrapText="1"/>
    </xf>
    <xf numFmtId="0" fontId="16" fillId="0" borderId="62" xfId="127" applyFill="1" applyBorder="1" applyAlignment="1" applyProtection="1">
      <alignment horizontal="left" vertical="center" wrapText="1" indent="1"/>
    </xf>
    <xf numFmtId="0" fontId="16" fillId="0" borderId="51" xfId="127" applyFill="1" applyBorder="1" applyAlignment="1" applyProtection="1">
      <alignment horizontal="left" vertical="center" wrapText="1" indent="2"/>
    </xf>
    <xf numFmtId="0" fontId="16" fillId="0" borderId="62" xfId="0" applyFont="1" applyFill="1" applyBorder="1" applyAlignment="1" applyProtection="1">
      <alignment horizontal="center" vertical="center" wrapText="1"/>
      <protection locked="0"/>
    </xf>
    <xf numFmtId="1" fontId="16" fillId="0" borderId="62" xfId="0" applyNumberFormat="1" applyFont="1" applyFill="1" applyBorder="1" applyAlignment="1" applyProtection="1">
      <alignment horizontal="center" vertical="center" wrapText="1"/>
      <protection locked="0"/>
    </xf>
    <xf numFmtId="1" fontId="16" fillId="0" borderId="52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62" xfId="0" applyFont="1" applyFill="1" applyBorder="1" applyAlignment="1" applyProtection="1">
      <alignment horizontal="center" vertical="center" wrapText="1"/>
      <protection locked="0"/>
    </xf>
    <xf numFmtId="0" fontId="24" fillId="0" borderId="52" xfId="0" applyFont="1" applyFill="1" applyBorder="1" applyAlignment="1" applyProtection="1">
      <alignment horizontal="center" vertical="center" wrapText="1"/>
      <protection locked="0"/>
    </xf>
    <xf numFmtId="1" fontId="16" fillId="0" borderId="62" xfId="0" applyNumberFormat="1" applyFont="1" applyFill="1" applyBorder="1" applyAlignment="1" applyProtection="1">
      <alignment vertical="center" wrapText="1"/>
      <protection locked="0"/>
    </xf>
    <xf numFmtId="0" fontId="16" fillId="0" borderId="62" xfId="0" applyFont="1" applyFill="1" applyBorder="1" applyAlignment="1" applyProtection="1">
      <alignment vertical="center" wrapText="1"/>
      <protection locked="0"/>
    </xf>
    <xf numFmtId="1" fontId="16" fillId="0" borderId="52" xfId="0" applyNumberFormat="1" applyFont="1" applyFill="1" applyBorder="1" applyAlignment="1" applyProtection="1">
      <alignment vertical="center" wrapText="1"/>
      <protection locked="0"/>
    </xf>
    <xf numFmtId="0" fontId="16" fillId="0" borderId="60" xfId="127" applyFill="1" applyBorder="1" applyAlignment="1" applyProtection="1">
      <alignment horizontal="center" vertical="center" wrapText="1"/>
      <protection locked="0"/>
    </xf>
    <xf numFmtId="0" fontId="16" fillId="0" borderId="56" xfId="127" applyFill="1" applyBorder="1" applyAlignment="1" applyProtection="1">
      <alignment horizontal="center" vertical="center" wrapText="1"/>
      <protection locked="0"/>
    </xf>
    <xf numFmtId="1" fontId="16" fillId="0" borderId="68" xfId="0" applyNumberFormat="1" applyFont="1" applyFill="1" applyBorder="1" applyAlignment="1" applyProtection="1">
      <alignment vertical="center" wrapText="1"/>
      <protection locked="0"/>
    </xf>
    <xf numFmtId="1" fontId="16" fillId="0" borderId="71" xfId="0" applyNumberFormat="1" applyFont="1" applyFill="1" applyBorder="1" applyAlignment="1" applyProtection="1">
      <alignment vertical="center" wrapText="1"/>
      <protection locked="0"/>
    </xf>
    <xf numFmtId="14" fontId="0" fillId="24" borderId="0" xfId="0" applyNumberFormat="1" applyFill="1" applyBorder="1" applyProtection="1">
      <protection locked="0"/>
    </xf>
    <xf numFmtId="0" fontId="24" fillId="0" borderId="52" xfId="127" applyFont="1" applyFill="1" applyBorder="1" applyAlignment="1" applyProtection="1">
      <alignment horizontal="left" vertical="center" wrapText="1" indent="1"/>
      <protection locked="0"/>
    </xf>
    <xf numFmtId="0" fontId="16" fillId="31" borderId="62" xfId="127" applyFill="1" applyBorder="1" applyAlignment="1" applyProtection="1">
      <alignment horizontal="left" vertical="center" wrapText="1" indent="1"/>
    </xf>
    <xf numFmtId="0" fontId="16" fillId="32" borderId="62" xfId="127" applyFill="1" applyBorder="1" applyAlignment="1" applyProtection="1">
      <alignment horizontal="left" vertical="center" wrapText="1" indent="1"/>
    </xf>
    <xf numFmtId="0" fontId="16" fillId="31" borderId="41" xfId="127" applyFill="1" applyBorder="1" applyAlignment="1" applyProtection="1">
      <alignment horizontal="left" vertical="center" wrapText="1"/>
    </xf>
    <xf numFmtId="0" fontId="16" fillId="0" borderId="28" xfId="127" applyFill="1" applyBorder="1" applyAlignment="1" applyProtection="1">
      <alignment horizontal="left" vertical="center" wrapText="1" indent="2"/>
    </xf>
    <xf numFmtId="0" fontId="1" fillId="0" borderId="0" xfId="232"/>
    <xf numFmtId="0" fontId="72" fillId="0" borderId="39" xfId="232" applyFont="1" applyBorder="1"/>
    <xf numFmtId="0" fontId="72" fillId="0" borderId="30" xfId="232" applyFont="1" applyBorder="1"/>
    <xf numFmtId="0" fontId="72" fillId="0" borderId="62" xfId="232" applyFont="1" applyBorder="1"/>
    <xf numFmtId="0" fontId="72" fillId="0" borderId="62" xfId="205" applyFont="1" applyFill="1" applyBorder="1" applyAlignment="1">
      <alignment horizontal="center" vertical="center"/>
    </xf>
    <xf numFmtId="0" fontId="72" fillId="0" borderId="62" xfId="232" applyFont="1" applyFill="1" applyBorder="1" applyAlignment="1">
      <alignment horizontal="center"/>
    </xf>
    <xf numFmtId="0" fontId="72" fillId="33" borderId="56" xfId="127" applyFont="1" applyFill="1" applyBorder="1" applyAlignment="1">
      <alignment horizontal="left" vertical="center" wrapText="1"/>
    </xf>
    <xf numFmtId="1" fontId="72" fillId="0" borderId="62" xfId="232" applyNumberFormat="1" applyFont="1" applyFill="1" applyBorder="1" applyAlignment="1">
      <alignment horizontal="center" vertical="center"/>
    </xf>
    <xf numFmtId="0" fontId="72" fillId="0" borderId="62" xfId="232" applyFont="1" applyFill="1" applyBorder="1" applyAlignment="1">
      <alignment horizontal="center" vertical="center"/>
    </xf>
    <xf numFmtId="0" fontId="71" fillId="0" borderId="77" xfId="232" applyFont="1" applyBorder="1" applyAlignment="1">
      <alignment vertical="center" textRotation="90" wrapText="1"/>
    </xf>
    <xf numFmtId="0" fontId="72" fillId="0" borderId="76" xfId="127" applyFont="1" applyBorder="1" applyAlignment="1">
      <alignment horizontal="left" vertical="center" wrapText="1"/>
    </xf>
    <xf numFmtId="0" fontId="71" fillId="0" borderId="78" xfId="232" applyFont="1" applyBorder="1" applyAlignment="1">
      <alignment vertical="center" wrapText="1"/>
    </xf>
    <xf numFmtId="0" fontId="71" fillId="0" borderId="79" xfId="232" applyFont="1" applyBorder="1" applyAlignment="1">
      <alignment horizontal="center" vertical="center" wrapText="1"/>
    </xf>
    <xf numFmtId="0" fontId="71" fillId="0" borderId="27" xfId="127" applyFont="1" applyBorder="1" applyAlignment="1">
      <alignment horizontal="center" vertical="center" wrapText="1"/>
    </xf>
    <xf numFmtId="0" fontId="73" fillId="0" borderId="72" xfId="232" applyFont="1" applyBorder="1"/>
    <xf numFmtId="0" fontId="73" fillId="0" borderId="62" xfId="232" applyFont="1" applyBorder="1" applyAlignment="1"/>
    <xf numFmtId="0" fontId="73" fillId="0" borderId="62" xfId="232" applyFont="1" applyBorder="1"/>
    <xf numFmtId="0" fontId="72" fillId="33" borderId="52" xfId="127" applyFont="1" applyFill="1" applyBorder="1" applyAlignment="1">
      <alignment horizontal="left" vertical="center" wrapText="1"/>
    </xf>
    <xf numFmtId="0" fontId="75" fillId="0" borderId="21" xfId="232" applyFont="1" applyFill="1" applyBorder="1" applyAlignment="1">
      <alignment horizontal="center"/>
    </xf>
    <xf numFmtId="0" fontId="73" fillId="0" borderId="0" xfId="232" applyFont="1" applyAlignment="1">
      <alignment vertical="center"/>
    </xf>
    <xf numFmtId="0" fontId="73" fillId="0" borderId="68" xfId="232" applyFont="1" applyBorder="1" applyAlignment="1"/>
    <xf numFmtId="0" fontId="73" fillId="0" borderId="68" xfId="232" applyFont="1" applyBorder="1"/>
    <xf numFmtId="0" fontId="72" fillId="33" borderId="71" xfId="127" applyFont="1" applyFill="1" applyBorder="1" applyAlignment="1">
      <alignment horizontal="left" vertical="center" wrapText="1"/>
    </xf>
    <xf numFmtId="0" fontId="73" fillId="0" borderId="19" xfId="232" applyFont="1" applyBorder="1" applyAlignment="1"/>
    <xf numFmtId="0" fontId="73" fillId="0" borderId="19" xfId="232" applyFont="1" applyBorder="1"/>
    <xf numFmtId="0" fontId="72" fillId="0" borderId="26" xfId="232" applyFont="1" applyBorder="1"/>
    <xf numFmtId="0" fontId="72" fillId="0" borderId="52" xfId="232" applyFont="1" applyBorder="1"/>
    <xf numFmtId="0" fontId="72" fillId="0" borderId="71" xfId="232" applyFont="1" applyBorder="1"/>
    <xf numFmtId="0" fontId="71" fillId="0" borderId="0" xfId="232" applyFont="1" applyBorder="1" applyAlignment="1">
      <alignment horizontal="center" vertical="center"/>
    </xf>
    <xf numFmtId="0" fontId="72" fillId="0" borderId="19" xfId="127" applyFont="1" applyFill="1" applyBorder="1" applyAlignment="1">
      <alignment horizontal="left" vertical="center" wrapText="1"/>
    </xf>
    <xf numFmtId="0" fontId="72" fillId="0" borderId="83" xfId="232" applyFont="1" applyBorder="1" applyAlignment="1"/>
    <xf numFmtId="0" fontId="76" fillId="0" borderId="79" xfId="207" applyFont="1" applyBorder="1" applyAlignment="1" applyProtection="1">
      <alignment vertical="center" wrapText="1"/>
      <protection locked="0"/>
    </xf>
    <xf numFmtId="0" fontId="76" fillId="0" borderId="79" xfId="207" applyFont="1" applyBorder="1" applyAlignment="1" applyProtection="1">
      <alignment horizontal="center" vertical="center" wrapText="1"/>
      <protection locked="0"/>
    </xf>
    <xf numFmtId="0" fontId="76" fillId="0" borderId="85" xfId="207" applyFont="1" applyBorder="1" applyAlignment="1" applyProtection="1">
      <alignment horizontal="center" vertical="center" wrapText="1"/>
      <protection locked="0"/>
    </xf>
    <xf numFmtId="0" fontId="72" fillId="0" borderId="87" xfId="232" applyFont="1" applyBorder="1" applyAlignment="1"/>
    <xf numFmtId="0" fontId="24" fillId="0" borderId="86" xfId="207" applyFont="1" applyBorder="1" applyAlignment="1" applyProtection="1">
      <alignment vertical="center" wrapText="1"/>
      <protection locked="0"/>
    </xf>
    <xf numFmtId="0" fontId="24" fillId="0" borderId="87" xfId="207" applyFont="1" applyBorder="1" applyAlignment="1" applyProtection="1">
      <alignment vertical="center" wrapText="1"/>
      <protection locked="0"/>
    </xf>
    <xf numFmtId="0" fontId="77" fillId="0" borderId="72" xfId="207" applyFont="1" applyBorder="1" applyAlignment="1" applyProtection="1">
      <alignment vertical="center" wrapText="1"/>
      <protection locked="0"/>
    </xf>
    <xf numFmtId="0" fontId="24" fillId="0" borderId="72" xfId="207" applyFont="1" applyBorder="1" applyAlignment="1" applyProtection="1">
      <alignment vertical="center" wrapText="1"/>
      <protection locked="0"/>
    </xf>
    <xf numFmtId="0" fontId="24" fillId="0" borderId="80" xfId="207" applyFont="1" applyBorder="1" applyAlignment="1" applyProtection="1">
      <alignment vertical="center" wrapText="1"/>
      <protection locked="0"/>
    </xf>
    <xf numFmtId="0" fontId="78" fillId="0" borderId="18" xfId="127" applyFont="1" applyBorder="1" applyAlignment="1">
      <alignment horizontal="center"/>
    </xf>
    <xf numFmtId="0" fontId="79" fillId="34" borderId="29" xfId="207" applyFont="1" applyFill="1" applyBorder="1" applyAlignment="1" applyProtection="1">
      <alignment horizontal="left" vertical="center" wrapText="1" indent="1"/>
      <protection locked="0"/>
    </xf>
    <xf numFmtId="0" fontId="77" fillId="34" borderId="13" xfId="207" applyFont="1" applyFill="1" applyBorder="1" applyAlignment="1" applyProtection="1">
      <alignment horizontal="center" vertical="center" textRotation="90" wrapText="1"/>
      <protection locked="0"/>
    </xf>
    <xf numFmtId="0" fontId="77" fillId="34" borderId="0" xfId="207" applyFont="1" applyFill="1" applyBorder="1" applyAlignment="1" applyProtection="1">
      <alignment horizontal="center" vertical="center" textRotation="90" wrapText="1"/>
      <protection locked="0"/>
    </xf>
    <xf numFmtId="0" fontId="16" fillId="34" borderId="0" xfId="207" applyFont="1" applyFill="1" applyBorder="1" applyAlignment="1" applyProtection="1">
      <alignment vertical="center" wrapText="1"/>
      <protection locked="0"/>
    </xf>
    <xf numFmtId="0" fontId="16" fillId="34" borderId="18" xfId="207" applyFont="1" applyFill="1" applyBorder="1" applyAlignment="1" applyProtection="1">
      <alignment horizontal="center" vertical="center" wrapText="1"/>
      <protection locked="0"/>
    </xf>
    <xf numFmtId="0" fontId="16" fillId="0" borderId="89" xfId="207" applyFont="1" applyBorder="1" applyAlignment="1" applyProtection="1">
      <alignment vertical="center" wrapText="1"/>
      <protection locked="0"/>
    </xf>
    <xf numFmtId="0" fontId="16" fillId="0" borderId="80" xfId="207" applyFont="1" applyBorder="1" applyAlignment="1" applyProtection="1">
      <alignment vertical="center" wrapText="1"/>
      <protection locked="0"/>
    </xf>
    <xf numFmtId="0" fontId="16" fillId="0" borderId="67" xfId="207" applyFont="1" applyBorder="1" applyAlignment="1" applyProtection="1">
      <alignment vertical="center" wrapText="1"/>
      <protection locked="0"/>
    </xf>
    <xf numFmtId="0" fontId="72" fillId="0" borderId="0" xfId="232" applyFont="1"/>
    <xf numFmtId="0" fontId="72" fillId="0" borderId="0" xfId="232" applyFont="1" applyAlignment="1"/>
    <xf numFmtId="0" fontId="16" fillId="0" borderId="91" xfId="207" applyFont="1" applyBorder="1" applyAlignment="1" applyProtection="1">
      <alignment vertical="center" wrapText="1"/>
      <protection locked="0"/>
    </xf>
    <xf numFmtId="0" fontId="16" fillId="0" borderId="94" xfId="207" applyFont="1" applyBorder="1" applyAlignment="1" applyProtection="1">
      <alignment vertical="center" wrapText="1"/>
      <protection locked="0"/>
    </xf>
    <xf numFmtId="0" fontId="78" fillId="0" borderId="0" xfId="127" applyFont="1" applyBorder="1"/>
    <xf numFmtId="0" fontId="78" fillId="0" borderId="21" xfId="127" applyFont="1" applyBorder="1"/>
    <xf numFmtId="0" fontId="72" fillId="0" borderId="0" xfId="232" applyFont="1" applyBorder="1"/>
    <xf numFmtId="0" fontId="72" fillId="0" borderId="0" xfId="232" applyFont="1" applyBorder="1" applyAlignment="1"/>
    <xf numFmtId="0" fontId="71" fillId="0" borderId="0" xfId="232" applyFont="1" applyBorder="1" applyAlignment="1"/>
    <xf numFmtId="0" fontId="73" fillId="0" borderId="51" xfId="232" applyFont="1" applyBorder="1" applyAlignment="1">
      <alignment horizontal="center"/>
    </xf>
    <xf numFmtId="0" fontId="71" fillId="0" borderId="26" xfId="232" applyFont="1" applyBorder="1" applyAlignment="1">
      <alignment horizontal="center"/>
    </xf>
    <xf numFmtId="0" fontId="71" fillId="0" borderId="0" xfId="232" applyFont="1" applyBorder="1" applyAlignment="1">
      <alignment horizontal="center"/>
    </xf>
    <xf numFmtId="0" fontId="71" fillId="0" borderId="51" xfId="232" applyFont="1" applyBorder="1" applyAlignment="1">
      <alignment horizontal="center"/>
    </xf>
    <xf numFmtId="0" fontId="71" fillId="0" borderId="52" xfId="232" applyFont="1" applyBorder="1" applyAlignment="1">
      <alignment horizontal="center"/>
    </xf>
    <xf numFmtId="0" fontId="73" fillId="0" borderId="52" xfId="232" applyFont="1" applyBorder="1" applyAlignment="1">
      <alignment horizontal="center"/>
    </xf>
    <xf numFmtId="0" fontId="73" fillId="0" borderId="0" xfId="232" applyFont="1" applyBorder="1" applyAlignment="1">
      <alignment horizontal="center"/>
    </xf>
    <xf numFmtId="0" fontId="73" fillId="0" borderId="0" xfId="232" applyFont="1" applyBorder="1"/>
    <xf numFmtId="0" fontId="72" fillId="0" borderId="51" xfId="232" applyFont="1" applyBorder="1"/>
    <xf numFmtId="0" fontId="73" fillId="0" borderId="51" xfId="232" applyFont="1" applyBorder="1"/>
    <xf numFmtId="0" fontId="73" fillId="0" borderId="52" xfId="232" applyFont="1" applyBorder="1"/>
    <xf numFmtId="0" fontId="72" fillId="0" borderId="0" xfId="232" applyFont="1" applyFill="1" applyBorder="1"/>
    <xf numFmtId="0" fontId="73" fillId="0" borderId="0" xfId="232" applyFont="1" applyFill="1" applyBorder="1"/>
    <xf numFmtId="0" fontId="76" fillId="36" borderId="51" xfId="232" applyFont="1" applyFill="1" applyBorder="1"/>
    <xf numFmtId="0" fontId="76" fillId="36" borderId="52" xfId="232" applyFont="1" applyFill="1" applyBorder="1" applyAlignment="1">
      <alignment horizontal="center"/>
    </xf>
    <xf numFmtId="0" fontId="76" fillId="0" borderId="0" xfId="232" applyFont="1" applyFill="1" applyBorder="1" applyAlignment="1">
      <alignment horizontal="center"/>
    </xf>
    <xf numFmtId="0" fontId="73" fillId="0" borderId="0" xfId="232" applyFont="1" applyFill="1" applyBorder="1" applyAlignment="1">
      <alignment horizontal="center"/>
    </xf>
    <xf numFmtId="0" fontId="72" fillId="0" borderId="52" xfId="232" applyFont="1" applyBorder="1" applyAlignment="1">
      <alignment horizontal="center"/>
    </xf>
    <xf numFmtId="0" fontId="72" fillId="0" borderId="0" xfId="232" applyFont="1" applyBorder="1" applyAlignment="1">
      <alignment horizontal="center"/>
    </xf>
    <xf numFmtId="0" fontId="72" fillId="0" borderId="23" xfId="232" applyFont="1" applyBorder="1"/>
    <xf numFmtId="0" fontId="71" fillId="0" borderId="68" xfId="232" applyFont="1" applyBorder="1"/>
    <xf numFmtId="0" fontId="72" fillId="0" borderId="71" xfId="232" applyFont="1" applyBorder="1" applyAlignment="1">
      <alignment horizontal="center"/>
    </xf>
    <xf numFmtId="0" fontId="76" fillId="36" borderId="23" xfId="232" applyFont="1" applyFill="1" applyBorder="1"/>
    <xf numFmtId="0" fontId="1" fillId="0" borderId="0" xfId="232" applyBorder="1"/>
    <xf numFmtId="0" fontId="71" fillId="0" borderId="95" xfId="232" applyFont="1" applyBorder="1" applyAlignment="1">
      <alignment horizontal="center" vertical="center"/>
    </xf>
    <xf numFmtId="0" fontId="71" fillId="0" borderId="72" xfId="232" applyFont="1" applyBorder="1" applyAlignment="1">
      <alignment wrapText="1"/>
    </xf>
    <xf numFmtId="0" fontId="71" fillId="0" borderId="80" xfId="232" applyFont="1" applyBorder="1" applyAlignment="1">
      <alignment horizontal="center" vertical="center"/>
    </xf>
    <xf numFmtId="0" fontId="73" fillId="0" borderId="23" xfId="232" applyFont="1" applyBorder="1"/>
    <xf numFmtId="0" fontId="73" fillId="0" borderId="71" xfId="232" applyFont="1" applyBorder="1" applyAlignment="1">
      <alignment horizontal="center"/>
    </xf>
    <xf numFmtId="0" fontId="71" fillId="0" borderId="22" xfId="232" applyFont="1" applyBorder="1" applyAlignment="1">
      <alignment horizontal="left" vertical="center"/>
    </xf>
    <xf numFmtId="0" fontId="71" fillId="0" borderId="19" xfId="232" applyFont="1" applyBorder="1" applyAlignment="1">
      <alignment horizontal="left" vertical="center"/>
    </xf>
    <xf numFmtId="0" fontId="71" fillId="0" borderId="51" xfId="232" applyFont="1" applyBorder="1" applyAlignment="1">
      <alignment horizontal="left" vertical="center"/>
    </xf>
    <xf numFmtId="0" fontId="71" fillId="0" borderId="62" xfId="232" applyFont="1" applyBorder="1" applyAlignment="1">
      <alignment horizontal="left" vertical="center"/>
    </xf>
    <xf numFmtId="0" fontId="71" fillId="0" borderId="23" xfId="232" applyFont="1" applyBorder="1" applyAlignment="1">
      <alignment horizontal="left" vertical="center"/>
    </xf>
    <xf numFmtId="0" fontId="71" fillId="0" borderId="68" xfId="232" applyFont="1" applyBorder="1" applyAlignment="1">
      <alignment horizontal="left" vertical="center"/>
    </xf>
    <xf numFmtId="11" fontId="71" fillId="0" borderId="62" xfId="232" applyNumberFormat="1" applyFont="1" applyBorder="1" applyAlignment="1">
      <alignment horizontal="left" vertical="center"/>
    </xf>
    <xf numFmtId="0" fontId="71" fillId="0" borderId="96" xfId="232" applyFont="1" applyBorder="1" applyAlignment="1">
      <alignment horizontal="left" vertical="center"/>
    </xf>
    <xf numFmtId="0" fontId="71" fillId="0" borderId="60" xfId="232" applyFont="1" applyBorder="1" applyAlignment="1">
      <alignment horizontal="left" vertical="center"/>
    </xf>
    <xf numFmtId="0" fontId="71" fillId="0" borderId="66" xfId="232" applyFont="1" applyBorder="1" applyAlignment="1">
      <alignment vertical="center"/>
    </xf>
    <xf numFmtId="0" fontId="71" fillId="0" borderId="63" xfId="232" applyFont="1" applyBorder="1" applyAlignment="1">
      <alignment vertical="center"/>
    </xf>
    <xf numFmtId="0" fontId="71" fillId="0" borderId="86" xfId="232" applyFont="1" applyBorder="1" applyAlignment="1">
      <alignment vertical="center"/>
    </xf>
    <xf numFmtId="0" fontId="71" fillId="0" borderId="87" xfId="232" applyFont="1" applyBorder="1" applyAlignment="1">
      <alignment vertical="center"/>
    </xf>
    <xf numFmtId="0" fontId="71" fillId="0" borderId="66" xfId="232" applyFont="1" applyBorder="1" applyAlignment="1">
      <alignment vertical="top"/>
    </xf>
    <xf numFmtId="0" fontId="71" fillId="0" borderId="63" xfId="232" applyFont="1" applyBorder="1" applyAlignment="1">
      <alignment vertical="top"/>
    </xf>
    <xf numFmtId="0" fontId="71" fillId="0" borderId="86" xfId="232" applyFont="1" applyBorder="1" applyAlignment="1">
      <alignment vertical="top"/>
    </xf>
    <xf numFmtId="0" fontId="71" fillId="0" borderId="87" xfId="232" applyFont="1" applyBorder="1" applyAlignment="1">
      <alignment vertical="top"/>
    </xf>
    <xf numFmtId="0" fontId="73" fillId="28" borderId="62" xfId="127" applyFont="1" applyFill="1" applyBorder="1" applyAlignment="1">
      <alignment horizontal="left" vertical="center" wrapText="1"/>
    </xf>
    <xf numFmtId="0" fontId="71" fillId="0" borderId="18" xfId="127" applyFont="1" applyBorder="1" applyAlignment="1">
      <alignment horizontal="center" vertical="center"/>
    </xf>
    <xf numFmtId="0" fontId="71" fillId="0" borderId="66" xfId="232" applyFont="1" applyBorder="1" applyAlignment="1">
      <alignment horizontal="left" vertical="center"/>
    </xf>
    <xf numFmtId="0" fontId="72" fillId="0" borderId="72" xfId="232" applyFont="1" applyBorder="1"/>
    <xf numFmtId="0" fontId="71" fillId="37" borderId="78" xfId="127" applyFont="1" applyFill="1" applyBorder="1" applyAlignment="1">
      <alignment vertical="center" wrapText="1"/>
    </xf>
    <xf numFmtId="0" fontId="71" fillId="37" borderId="79" xfId="127" applyFont="1" applyFill="1" applyBorder="1" applyAlignment="1">
      <alignment horizontal="center" vertical="center" wrapText="1"/>
    </xf>
    <xf numFmtId="0" fontId="71" fillId="37" borderId="85" xfId="127" applyFont="1" applyFill="1" applyBorder="1" applyAlignment="1">
      <alignment horizontal="center" vertical="center" wrapText="1"/>
    </xf>
    <xf numFmtId="0" fontId="72" fillId="0" borderId="61" xfId="205" applyFont="1" applyFill="1" applyBorder="1" applyAlignment="1">
      <alignment horizontal="center" vertical="center"/>
    </xf>
    <xf numFmtId="0" fontId="72" fillId="0" borderId="61" xfId="232" applyFont="1" applyFill="1" applyBorder="1" applyAlignment="1">
      <alignment horizontal="center"/>
    </xf>
    <xf numFmtId="1" fontId="72" fillId="0" borderId="61" xfId="232" applyNumberFormat="1" applyFont="1" applyFill="1" applyBorder="1" applyAlignment="1">
      <alignment horizontal="center" vertical="center"/>
    </xf>
    <xf numFmtId="0" fontId="71" fillId="28" borderId="99" xfId="127" applyFont="1" applyFill="1" applyBorder="1" applyAlignment="1">
      <alignment horizontal="left" vertical="center" wrapText="1"/>
    </xf>
    <xf numFmtId="0" fontId="73" fillId="28" borderId="100" xfId="127" applyFont="1" applyFill="1" applyBorder="1" applyAlignment="1">
      <alignment horizontal="left" vertical="center" wrapText="1"/>
    </xf>
    <xf numFmtId="0" fontId="74" fillId="28" borderId="101" xfId="127" applyFont="1" applyFill="1" applyBorder="1" applyAlignment="1">
      <alignment horizontal="left" vertical="center" wrapText="1"/>
    </xf>
    <xf numFmtId="0" fontId="73" fillId="28" borderId="68" xfId="127" applyFont="1" applyFill="1" applyBorder="1" applyAlignment="1">
      <alignment horizontal="left" vertical="center" wrapText="1"/>
    </xf>
    <xf numFmtId="0" fontId="73" fillId="0" borderId="62" xfId="232" applyFont="1" applyFill="1" applyBorder="1" applyAlignment="1"/>
    <xf numFmtId="0" fontId="73" fillId="0" borderId="61" xfId="232" applyFont="1" applyBorder="1"/>
    <xf numFmtId="0" fontId="73" fillId="0" borderId="61" xfId="232" applyFont="1" applyFill="1" applyBorder="1"/>
    <xf numFmtId="0" fontId="73" fillId="0" borderId="69" xfId="232" applyFont="1" applyBorder="1"/>
    <xf numFmtId="0" fontId="73" fillId="31" borderId="99" xfId="232" applyFont="1" applyFill="1" applyBorder="1" applyAlignment="1"/>
    <xf numFmtId="0" fontId="73" fillId="31" borderId="100" xfId="232" applyFont="1" applyFill="1" applyBorder="1" applyAlignment="1"/>
    <xf numFmtId="0" fontId="73" fillId="0" borderId="100" xfId="232" applyFont="1" applyFill="1" applyBorder="1" applyAlignment="1">
      <alignment vertical="center"/>
    </xf>
    <xf numFmtId="0" fontId="73" fillId="31" borderId="101" xfId="232" applyFont="1" applyFill="1" applyBorder="1" applyAlignment="1"/>
    <xf numFmtId="0" fontId="73" fillId="28" borderId="99" xfId="127" applyFont="1" applyFill="1" applyBorder="1" applyAlignment="1">
      <alignment horizontal="left" vertical="center"/>
    </xf>
    <xf numFmtId="0" fontId="73" fillId="28" borderId="100" xfId="127" applyFont="1" applyFill="1" applyBorder="1" applyAlignment="1">
      <alignment horizontal="left" vertical="center"/>
    </xf>
    <xf numFmtId="0" fontId="73" fillId="28" borderId="101" xfId="127" applyFont="1" applyFill="1" applyBorder="1" applyAlignment="1">
      <alignment horizontal="left" vertical="center" wrapText="1"/>
    </xf>
    <xf numFmtId="0" fontId="72" fillId="33" borderId="74" xfId="127" applyFont="1" applyFill="1" applyBorder="1" applyAlignment="1">
      <alignment horizontal="left" vertical="center" wrapText="1"/>
    </xf>
    <xf numFmtId="0" fontId="73" fillId="0" borderId="87" xfId="232" applyFont="1" applyBorder="1"/>
    <xf numFmtId="1" fontId="73" fillId="38" borderId="22" xfId="232" applyNumberFormat="1" applyFont="1" applyFill="1" applyBorder="1" applyAlignment="1">
      <alignment horizontal="center" vertical="center"/>
    </xf>
    <xf numFmtId="1" fontId="73" fillId="38" borderId="19" xfId="232" applyNumberFormat="1" applyFont="1" applyFill="1" applyBorder="1" applyAlignment="1">
      <alignment horizontal="center" vertical="center"/>
    </xf>
    <xf numFmtId="1" fontId="73" fillId="38" borderId="51" xfId="232" applyNumberFormat="1" applyFont="1" applyFill="1" applyBorder="1" applyAlignment="1">
      <alignment horizontal="center" vertical="center"/>
    </xf>
    <xf numFmtId="1" fontId="73" fillId="38" borderId="62" xfId="232" applyNumberFormat="1" applyFont="1" applyFill="1" applyBorder="1" applyAlignment="1">
      <alignment horizontal="center" vertical="center"/>
    </xf>
    <xf numFmtId="1" fontId="73" fillId="38" borderId="23" xfId="232" applyNumberFormat="1" applyFont="1" applyFill="1" applyBorder="1" applyAlignment="1">
      <alignment horizontal="center" vertical="center"/>
    </xf>
    <xf numFmtId="1" fontId="73" fillId="38" borderId="68" xfId="232" applyNumberFormat="1" applyFont="1" applyFill="1" applyBorder="1" applyAlignment="1">
      <alignment horizontal="center" vertical="center"/>
    </xf>
    <xf numFmtId="1" fontId="73" fillId="38" borderId="26" xfId="232" applyNumberFormat="1" applyFont="1" applyFill="1" applyBorder="1" applyAlignment="1">
      <alignment horizontal="center" vertical="center"/>
    </xf>
    <xf numFmtId="1" fontId="73" fillId="38" borderId="80" xfId="232" applyNumberFormat="1" applyFont="1" applyFill="1" applyBorder="1" applyAlignment="1">
      <alignment horizontal="center" vertical="center"/>
    </xf>
    <xf numFmtId="1" fontId="73" fillId="38" borderId="94" xfId="232" applyNumberFormat="1" applyFont="1" applyFill="1" applyBorder="1" applyAlignment="1">
      <alignment horizontal="center" vertical="center"/>
    </xf>
    <xf numFmtId="0" fontId="73" fillId="28" borderId="19" xfId="127" applyFont="1" applyFill="1" applyBorder="1" applyAlignment="1">
      <alignment horizontal="left" vertical="center" wrapText="1"/>
    </xf>
    <xf numFmtId="0" fontId="73" fillId="0" borderId="62" xfId="232" applyFont="1" applyFill="1" applyBorder="1" applyAlignment="1">
      <alignment horizontal="center"/>
    </xf>
    <xf numFmtId="0" fontId="71" fillId="0" borderId="93" xfId="232" applyFont="1" applyBorder="1" applyAlignment="1">
      <alignment horizontal="center" vertical="center" wrapText="1"/>
    </xf>
    <xf numFmtId="0" fontId="73" fillId="28" borderId="72" xfId="127" applyFont="1" applyFill="1" applyBorder="1" applyAlignment="1">
      <alignment horizontal="left" vertical="center" wrapText="1"/>
    </xf>
    <xf numFmtId="0" fontId="73" fillId="35" borderId="72" xfId="232" applyFont="1" applyFill="1" applyBorder="1" applyAlignment="1">
      <alignment horizontal="center" vertical="center"/>
    </xf>
    <xf numFmtId="0" fontId="73" fillId="35" borderId="62" xfId="232" applyFont="1" applyFill="1" applyBorder="1" applyAlignment="1">
      <alignment horizontal="center" vertical="center"/>
    </xf>
    <xf numFmtId="0" fontId="73" fillId="35" borderId="68" xfId="232" applyFont="1" applyFill="1" applyBorder="1" applyAlignment="1">
      <alignment horizontal="center" vertical="center"/>
    </xf>
    <xf numFmtId="0" fontId="73" fillId="35" borderId="86" xfId="232" applyFont="1" applyFill="1" applyBorder="1" applyAlignment="1">
      <alignment horizontal="center" vertical="center"/>
    </xf>
    <xf numFmtId="0" fontId="73" fillId="35" borderId="60" xfId="232" applyFont="1" applyFill="1" applyBorder="1" applyAlignment="1">
      <alignment horizontal="center" vertical="center"/>
    </xf>
    <xf numFmtId="0" fontId="73" fillId="35" borderId="70" xfId="232" applyFont="1" applyFill="1" applyBorder="1" applyAlignment="1">
      <alignment horizontal="center" vertical="center"/>
    </xf>
    <xf numFmtId="0" fontId="73" fillId="39" borderId="99" xfId="232" applyFont="1" applyFill="1" applyBorder="1" applyAlignment="1">
      <alignment horizontal="center" vertical="center"/>
    </xf>
    <xf numFmtId="0" fontId="73" fillId="39" borderId="100" xfId="232" applyFont="1" applyFill="1" applyBorder="1" applyAlignment="1">
      <alignment horizontal="center" vertical="center"/>
    </xf>
    <xf numFmtId="0" fontId="73" fillId="39" borderId="101" xfId="232" applyFont="1" applyFill="1" applyBorder="1" applyAlignment="1">
      <alignment horizontal="center" vertical="center"/>
    </xf>
    <xf numFmtId="0" fontId="16" fillId="0" borderId="64" xfId="207" applyFont="1" applyFill="1" applyBorder="1" applyAlignment="1" applyProtection="1">
      <alignment horizontal="center" vertical="center" wrapText="1"/>
      <protection locked="0"/>
    </xf>
    <xf numFmtId="0" fontId="16" fillId="0" borderId="75" xfId="207" applyFont="1" applyFill="1" applyBorder="1" applyAlignment="1" applyProtection="1">
      <alignment horizontal="center" vertical="center" wrapText="1"/>
      <protection locked="0"/>
    </xf>
    <xf numFmtId="0" fontId="16" fillId="0" borderId="72" xfId="207" applyFont="1" applyFill="1" applyBorder="1" applyAlignment="1" applyProtection="1">
      <alignment horizontal="center" vertical="center" wrapText="1"/>
      <protection locked="0"/>
    </xf>
    <xf numFmtId="0" fontId="16" fillId="0" borderId="32" xfId="207" applyFont="1" applyFill="1" applyBorder="1" applyAlignment="1" applyProtection="1">
      <alignment horizontal="center" vertical="center" wrapText="1"/>
      <protection locked="0"/>
    </xf>
    <xf numFmtId="0" fontId="16" fillId="0" borderId="93" xfId="207" applyFont="1" applyFill="1" applyBorder="1" applyAlignment="1" applyProtection="1">
      <alignment horizontal="center" vertical="center" wrapText="1"/>
      <protection locked="0"/>
    </xf>
    <xf numFmtId="0" fontId="73" fillId="41" borderId="99" xfId="232" applyFont="1" applyFill="1" applyBorder="1" applyAlignment="1">
      <alignment horizontal="center" vertical="center"/>
    </xf>
    <xf numFmtId="0" fontId="73" fillId="41" borderId="100" xfId="232" applyFont="1" applyFill="1" applyBorder="1" applyAlignment="1">
      <alignment horizontal="center" vertical="center"/>
    </xf>
    <xf numFmtId="0" fontId="73" fillId="41" borderId="101" xfId="232" applyFont="1" applyFill="1" applyBorder="1" applyAlignment="1">
      <alignment horizontal="center" vertical="center"/>
    </xf>
    <xf numFmtId="0" fontId="72" fillId="33" borderId="99" xfId="127" applyFont="1" applyFill="1" applyBorder="1" applyAlignment="1">
      <alignment horizontal="left" vertical="center" wrapText="1"/>
    </xf>
    <xf numFmtId="0" fontId="72" fillId="33" borderId="100" xfId="127" applyFont="1" applyFill="1" applyBorder="1" applyAlignment="1">
      <alignment horizontal="left" vertical="center" wrapText="1"/>
    </xf>
    <xf numFmtId="0" fontId="72" fillId="33" borderId="101" xfId="127" applyFont="1" applyFill="1" applyBorder="1" applyAlignment="1">
      <alignment horizontal="left" vertical="center" wrapText="1"/>
    </xf>
    <xf numFmtId="0" fontId="72" fillId="0" borderId="52" xfId="127" applyFont="1" applyFill="1" applyBorder="1" applyAlignment="1">
      <alignment horizontal="left" vertical="center" wrapText="1"/>
    </xf>
    <xf numFmtId="0" fontId="82" fillId="0" borderId="39" xfId="127" applyFont="1" applyBorder="1" applyAlignment="1">
      <alignment vertical="center"/>
    </xf>
    <xf numFmtId="0" fontId="82" fillId="0" borderId="30" xfId="127" applyFont="1" applyBorder="1" applyAlignment="1">
      <alignment vertical="center"/>
    </xf>
    <xf numFmtId="0" fontId="82" fillId="0" borderId="31" xfId="127" applyFont="1" applyBorder="1" applyAlignment="1">
      <alignment vertical="center"/>
    </xf>
    <xf numFmtId="0" fontId="71" fillId="0" borderId="63" xfId="232" applyFont="1" applyBorder="1" applyAlignment="1">
      <alignment horizontal="center" vertical="center" wrapText="1"/>
    </xf>
    <xf numFmtId="0" fontId="71" fillId="0" borderId="64" xfId="232" applyFont="1" applyBorder="1" applyAlignment="1">
      <alignment horizontal="center" vertical="center" wrapText="1"/>
    </xf>
    <xf numFmtId="0" fontId="73" fillId="0" borderId="78" xfId="232" applyFont="1" applyBorder="1"/>
    <xf numFmtId="0" fontId="73" fillId="0" borderId="79" xfId="232" applyFont="1" applyBorder="1"/>
    <xf numFmtId="0" fontId="73" fillId="0" borderId="85" xfId="232" applyFont="1" applyBorder="1"/>
    <xf numFmtId="0" fontId="16" fillId="0" borderId="6" xfId="127" applyFill="1" applyBorder="1" applyAlignment="1" applyProtection="1">
      <alignment vertical="center" wrapText="1"/>
    </xf>
    <xf numFmtId="0" fontId="16" fillId="0" borderId="27" xfId="127" applyFill="1" applyBorder="1" applyAlignment="1" applyProtection="1">
      <alignment vertical="center" wrapText="1"/>
    </xf>
    <xf numFmtId="0" fontId="24" fillId="0" borderId="78" xfId="0" applyFont="1" applyBorder="1" applyAlignment="1">
      <alignment vertical="center" wrapText="1"/>
    </xf>
    <xf numFmtId="0" fontId="24" fillId="0" borderId="28" xfId="0" applyFont="1" applyBorder="1" applyAlignment="1">
      <alignment wrapText="1"/>
    </xf>
    <xf numFmtId="0" fontId="21" fillId="24" borderId="6" xfId="0" applyFont="1" applyFill="1" applyBorder="1" applyAlignment="1"/>
    <xf numFmtId="0" fontId="21" fillId="24" borderId="27" xfId="0" applyFont="1" applyFill="1" applyBorder="1" applyAlignment="1"/>
    <xf numFmtId="0" fontId="21" fillId="0" borderId="29" xfId="0" applyFont="1" applyBorder="1" applyAlignment="1">
      <alignment wrapText="1"/>
    </xf>
    <xf numFmtId="0" fontId="21" fillId="0" borderId="78" xfId="0" applyFont="1" applyBorder="1" applyAlignment="1">
      <alignment horizontal="center"/>
    </xf>
    <xf numFmtId="0" fontId="75" fillId="24" borderId="0" xfId="0" applyFont="1" applyFill="1" applyBorder="1" applyAlignment="1">
      <alignment horizontal="center" vertical="center" wrapText="1"/>
    </xf>
    <xf numFmtId="0" fontId="75" fillId="24" borderId="0" xfId="0" applyFont="1" applyFill="1" applyBorder="1" applyAlignment="1">
      <alignment vertical="center"/>
    </xf>
    <xf numFmtId="0" fontId="0" fillId="24" borderId="21" xfId="0" applyFill="1" applyBorder="1"/>
    <xf numFmtId="0" fontId="86" fillId="44" borderId="99" xfId="0" applyFont="1" applyFill="1" applyBorder="1" applyAlignment="1">
      <alignment vertical="center"/>
    </xf>
    <xf numFmtId="0" fontId="86" fillId="44" borderId="107" xfId="0" applyFont="1" applyFill="1" applyBorder="1" applyAlignment="1">
      <alignment vertical="center"/>
    </xf>
    <xf numFmtId="0" fontId="86" fillId="44" borderId="107" xfId="0" applyFont="1" applyFill="1" applyBorder="1" applyAlignment="1">
      <alignment horizontal="left" shrinkToFit="1"/>
    </xf>
    <xf numFmtId="0" fontId="86" fillId="44" borderId="101" xfId="0" applyFont="1" applyFill="1" applyBorder="1" applyAlignment="1">
      <alignment vertical="center"/>
    </xf>
    <xf numFmtId="0" fontId="75" fillId="24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wrapText="1"/>
    </xf>
    <xf numFmtId="0" fontId="0" fillId="24" borderId="0" xfId="0" applyFill="1" applyBorder="1"/>
    <xf numFmtId="0" fontId="0" fillId="0" borderId="0" xfId="0" applyBorder="1"/>
    <xf numFmtId="0" fontId="16" fillId="44" borderId="109" xfId="0" applyFont="1" applyFill="1" applyBorder="1"/>
    <xf numFmtId="0" fontId="0" fillId="24" borderId="20" xfId="0" applyFill="1" applyBorder="1"/>
    <xf numFmtId="0" fontId="16" fillId="44" borderId="97" xfId="0" applyFont="1" applyFill="1" applyBorder="1"/>
    <xf numFmtId="0" fontId="24" fillId="24" borderId="0" xfId="0" applyFont="1" applyFill="1" applyBorder="1" applyAlignment="1">
      <alignment horizontal="center" vertical="center"/>
    </xf>
    <xf numFmtId="196" fontId="24" fillId="24" borderId="0" xfId="0" applyNumberFormat="1" applyFont="1" applyFill="1" applyBorder="1" applyAlignment="1">
      <alignment horizontal="center" vertical="center"/>
    </xf>
    <xf numFmtId="2" fontId="24" fillId="24" borderId="0" xfId="0" applyNumberFormat="1" applyFont="1" applyFill="1" applyBorder="1" applyAlignment="1">
      <alignment horizontal="center" vertical="center"/>
    </xf>
    <xf numFmtId="196" fontId="24" fillId="24" borderId="21" xfId="0" applyNumberFormat="1" applyFont="1" applyFill="1" applyBorder="1" applyAlignment="1">
      <alignment horizontal="center" vertical="center" wrapText="1"/>
    </xf>
    <xf numFmtId="0" fontId="0" fillId="24" borderId="0" xfId="0" applyNumberFormat="1" applyFill="1" applyBorder="1"/>
    <xf numFmtId="0" fontId="16" fillId="24" borderId="0" xfId="0" applyNumberFormat="1" applyFont="1" applyFill="1" applyBorder="1"/>
    <xf numFmtId="0" fontId="0" fillId="24" borderId="21" xfId="0" applyNumberFormat="1" applyFill="1" applyBorder="1" applyAlignment="1">
      <alignment horizontal="center"/>
    </xf>
    <xf numFmtId="0" fontId="16" fillId="44" borderId="57" xfId="0" applyFont="1" applyFill="1" applyBorder="1"/>
    <xf numFmtId="0" fontId="16" fillId="0" borderId="23" xfId="0" applyFont="1" applyBorder="1"/>
    <xf numFmtId="0" fontId="16" fillId="0" borderId="51" xfId="0" applyFont="1" applyBorder="1"/>
    <xf numFmtId="0" fontId="16" fillId="24" borderId="6" xfId="0" applyFont="1" applyFill="1" applyBorder="1"/>
    <xf numFmtId="2" fontId="0" fillId="24" borderId="13" xfId="0" applyNumberFormat="1" applyFill="1" applyBorder="1" applyAlignment="1">
      <alignment horizontal="center"/>
    </xf>
    <xf numFmtId="2" fontId="0" fillId="24" borderId="0" xfId="0" applyNumberFormat="1" applyFill="1" applyBorder="1" applyAlignment="1">
      <alignment horizontal="center"/>
    </xf>
    <xf numFmtId="0" fontId="0" fillId="24" borderId="0" xfId="0" applyFill="1"/>
    <xf numFmtId="0" fontId="0" fillId="24" borderId="29" xfId="0" applyFill="1" applyBorder="1"/>
    <xf numFmtId="0" fontId="0" fillId="24" borderId="13" xfId="0" applyFill="1" applyBorder="1"/>
    <xf numFmtId="0" fontId="87" fillId="42" borderId="22" xfId="0" applyFont="1" applyFill="1" applyBorder="1" applyAlignment="1">
      <alignment vertical="center"/>
    </xf>
    <xf numFmtId="0" fontId="24" fillId="24" borderId="20" xfId="0" applyFont="1" applyFill="1" applyBorder="1" applyAlignment="1">
      <alignment horizontal="center" vertical="center" wrapText="1"/>
    </xf>
    <xf numFmtId="2" fontId="24" fillId="24" borderId="0" xfId="0" applyNumberFormat="1" applyFont="1" applyFill="1" applyBorder="1" applyAlignment="1">
      <alignment horizontal="center" vertical="center" wrapText="1"/>
    </xf>
    <xf numFmtId="2" fontId="24" fillId="24" borderId="21" xfId="0" applyNumberFormat="1" applyFont="1" applyFill="1" applyBorder="1" applyAlignment="1">
      <alignment horizontal="center" vertical="center" wrapText="1"/>
    </xf>
    <xf numFmtId="0" fontId="88" fillId="44" borderId="51" xfId="0" applyFont="1" applyFill="1" applyBorder="1"/>
    <xf numFmtId="196" fontId="89" fillId="0" borderId="62" xfId="0" applyNumberFormat="1" applyFont="1" applyBorder="1" applyAlignment="1">
      <alignment horizontal="center"/>
    </xf>
    <xf numFmtId="2" fontId="89" fillId="25" borderId="52" xfId="0" applyNumberFormat="1" applyFont="1" applyFill="1" applyBorder="1" applyAlignment="1">
      <alignment horizontal="center"/>
    </xf>
    <xf numFmtId="0" fontId="0" fillId="24" borderId="20" xfId="0" applyFill="1" applyBorder="1" applyAlignment="1">
      <alignment horizontal="center"/>
    </xf>
    <xf numFmtId="2" fontId="0" fillId="24" borderId="21" xfId="0" applyNumberFormat="1" applyFill="1" applyBorder="1" applyAlignment="1">
      <alignment horizontal="center"/>
    </xf>
    <xf numFmtId="1" fontId="89" fillId="0" borderId="62" xfId="0" applyNumberFormat="1" applyFont="1" applyBorder="1" applyAlignment="1">
      <alignment horizontal="center"/>
    </xf>
    <xf numFmtId="2" fontId="89" fillId="28" borderId="61" xfId="0" applyNumberFormat="1" applyFont="1" applyFill="1" applyBorder="1" applyAlignment="1">
      <alignment horizontal="center"/>
    </xf>
    <xf numFmtId="0" fontId="88" fillId="44" borderId="51" xfId="0" applyFont="1" applyFill="1" applyBorder="1" applyAlignment="1">
      <alignment horizontal="left"/>
    </xf>
    <xf numFmtId="0" fontId="24" fillId="0" borderId="62" xfId="0" applyFont="1" applyBorder="1" applyAlignment="1"/>
    <xf numFmtId="0" fontId="24" fillId="28" borderId="62" xfId="0" applyFont="1" applyFill="1" applyBorder="1" applyAlignment="1"/>
    <xf numFmtId="196" fontId="89" fillId="25" borderId="52" xfId="0" applyNumberFormat="1" applyFont="1" applyFill="1" applyBorder="1" applyAlignment="1">
      <alignment horizontal="center"/>
    </xf>
    <xf numFmtId="0" fontId="24" fillId="0" borderId="61" xfId="0" applyFont="1" applyBorder="1" applyAlignment="1">
      <alignment horizontal="center"/>
    </xf>
    <xf numFmtId="0" fontId="24" fillId="28" borderId="62" xfId="0" applyFont="1" applyFill="1" applyBorder="1" applyAlignment="1">
      <alignment horizontal="center"/>
    </xf>
    <xf numFmtId="0" fontId="90" fillId="0" borderId="23" xfId="0" applyFont="1" applyBorder="1" applyAlignment="1">
      <alignment horizontal="left"/>
    </xf>
    <xf numFmtId="0" fontId="89" fillId="0" borderId="70" xfId="0" applyFont="1" applyBorder="1" applyAlignment="1"/>
    <xf numFmtId="0" fontId="89" fillId="0" borderId="69" xfId="0" applyFont="1" applyBorder="1" applyAlignment="1"/>
    <xf numFmtId="0" fontId="24" fillId="0" borderId="68" xfId="0" applyFont="1" applyBorder="1" applyAlignment="1">
      <alignment horizontal="center"/>
    </xf>
    <xf numFmtId="196" fontId="89" fillId="29" borderId="71" xfId="0" applyNumberFormat="1" applyFont="1" applyFill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0" xfId="0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20" xfId="0" applyBorder="1" applyAlignment="1">
      <alignment wrapText="1"/>
    </xf>
    <xf numFmtId="0" fontId="0" fillId="0" borderId="0" xfId="0" applyFill="1" applyBorder="1"/>
    <xf numFmtId="0" fontId="91" fillId="0" borderId="22" xfId="0" applyFont="1" applyBorder="1"/>
    <xf numFmtId="2" fontId="26" fillId="29" borderId="26" xfId="0" applyNumberFormat="1" applyFont="1" applyFill="1" applyBorder="1" applyAlignment="1">
      <alignment horizontal="center"/>
    </xf>
    <xf numFmtId="2" fontId="26" fillId="24" borderId="0" xfId="0" applyNumberFormat="1" applyFont="1" applyFill="1" applyBorder="1" applyAlignment="1">
      <alignment horizontal="center"/>
    </xf>
    <xf numFmtId="2" fontId="26" fillId="0" borderId="26" xfId="0" applyNumberFormat="1" applyFont="1" applyBorder="1" applyAlignment="1">
      <alignment horizontal="center"/>
    </xf>
    <xf numFmtId="2" fontId="26" fillId="0" borderId="0" xfId="0" applyNumberFormat="1" applyFont="1" applyBorder="1" applyAlignment="1">
      <alignment horizontal="center"/>
    </xf>
    <xf numFmtId="0" fontId="92" fillId="0" borderId="51" xfId="0" applyFont="1" applyBorder="1"/>
    <xf numFmtId="2" fontId="26" fillId="29" borderId="52" xfId="0" applyNumberFormat="1" applyFont="1" applyFill="1" applyBorder="1" applyAlignment="1">
      <alignment horizontal="center"/>
    </xf>
    <xf numFmtId="0" fontId="26" fillId="24" borderId="0" xfId="0" applyFont="1" applyFill="1" applyBorder="1"/>
    <xf numFmtId="2" fontId="26" fillId="0" borderId="52" xfId="0" applyNumberFormat="1" applyFont="1" applyBorder="1" applyAlignment="1">
      <alignment horizontal="center"/>
    </xf>
    <xf numFmtId="0" fontId="26" fillId="0" borderId="0" xfId="0" applyFont="1" applyFill="1" applyBorder="1"/>
    <xf numFmtId="2" fontId="26" fillId="29" borderId="21" xfId="0" applyNumberFormat="1" applyFont="1" applyFill="1" applyBorder="1" applyAlignment="1">
      <alignment horizontal="center"/>
    </xf>
    <xf numFmtId="0" fontId="91" fillId="0" borderId="51" xfId="0" applyFont="1" applyBorder="1"/>
    <xf numFmtId="0" fontId="0" fillId="24" borderId="0" xfId="0" applyFill="1" applyBorder="1" applyAlignment="1"/>
    <xf numFmtId="0" fontId="93" fillId="45" borderId="23" xfId="0" applyFont="1" applyFill="1" applyBorder="1"/>
    <xf numFmtId="2" fontId="26" fillId="29" borderId="71" xfId="0" applyNumberFormat="1" applyFont="1" applyFill="1" applyBorder="1" applyAlignment="1">
      <alignment horizontal="center"/>
    </xf>
    <xf numFmtId="0" fontId="0" fillId="24" borderId="18" xfId="0" applyFill="1" applyBorder="1"/>
    <xf numFmtId="2" fontId="26" fillId="45" borderId="71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24" fillId="0" borderId="0" xfId="0" applyFont="1" applyFill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85" fillId="0" borderId="0" xfId="0" applyFont="1" applyFill="1" applyBorder="1" applyAlignment="1">
      <alignment vertical="center"/>
    </xf>
    <xf numFmtId="0" fontId="75" fillId="0" borderId="0" xfId="0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vertical="center"/>
    </xf>
    <xf numFmtId="0" fontId="16" fillId="0" borderId="0" xfId="0" applyFont="1" applyFill="1" applyBorder="1"/>
    <xf numFmtId="0" fontId="24" fillId="0" borderId="0" xfId="0" applyFont="1" applyFill="1" applyBorder="1" applyAlignment="1">
      <alignment horizontal="center" vertical="center"/>
    </xf>
    <xf numFmtId="196" fontId="24" fillId="0" borderId="0" xfId="0" applyNumberFormat="1" applyFont="1" applyFill="1" applyBorder="1" applyAlignment="1">
      <alignment horizontal="center" vertical="center"/>
    </xf>
    <xf numFmtId="2" fontId="24" fillId="0" borderId="0" xfId="0" applyNumberFormat="1" applyFont="1" applyFill="1" applyBorder="1" applyAlignment="1">
      <alignment horizontal="center" vertical="center"/>
    </xf>
    <xf numFmtId="196" fontId="24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Border="1"/>
    <xf numFmtId="0" fontId="16" fillId="0" borderId="0" xfId="0" applyNumberFormat="1" applyFont="1" applyFill="1" applyBorder="1"/>
    <xf numFmtId="0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87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/>
    </xf>
    <xf numFmtId="2" fontId="24" fillId="0" borderId="0" xfId="0" applyNumberFormat="1" applyFont="1" applyFill="1" applyBorder="1" applyAlignment="1">
      <alignment horizontal="center" vertical="center" wrapText="1"/>
    </xf>
    <xf numFmtId="0" fontId="89" fillId="0" borderId="0" xfId="0" applyFont="1" applyFill="1" applyBorder="1"/>
    <xf numFmtId="196" fontId="89" fillId="0" borderId="0" xfId="0" applyNumberFormat="1" applyFont="1" applyFill="1" applyBorder="1" applyAlignment="1">
      <alignment horizontal="center"/>
    </xf>
    <xf numFmtId="0" fontId="89" fillId="0" borderId="0" xfId="0" applyFont="1" applyFill="1" applyBorder="1" applyAlignment="1">
      <alignment horizontal="center"/>
    </xf>
    <xf numFmtId="2" fontId="89" fillId="0" borderId="0" xfId="0" applyNumberFormat="1" applyFont="1" applyFill="1" applyBorder="1" applyAlignment="1">
      <alignment horizontal="center"/>
    </xf>
    <xf numFmtId="1" fontId="89" fillId="0" borderId="0" xfId="0" applyNumberFormat="1" applyFont="1" applyFill="1" applyBorder="1" applyAlignment="1">
      <alignment horizontal="center"/>
    </xf>
    <xf numFmtId="0" fontId="89" fillId="0" borderId="0" xfId="0" applyFont="1" applyFill="1" applyBorder="1" applyAlignment="1">
      <alignment horizontal="left"/>
    </xf>
    <xf numFmtId="0" fontId="24" fillId="0" borderId="0" xfId="0" applyFont="1" applyFill="1" applyBorder="1" applyAlignment="1"/>
    <xf numFmtId="0" fontId="24" fillId="0" borderId="0" xfId="0" applyFont="1" applyFill="1" applyBorder="1" applyAlignment="1">
      <alignment horizontal="center"/>
    </xf>
    <xf numFmtId="0" fontId="90" fillId="0" borderId="0" xfId="0" applyFont="1" applyFill="1" applyBorder="1" applyAlignment="1">
      <alignment horizontal="left"/>
    </xf>
    <xf numFmtId="0" fontId="89" fillId="0" borderId="0" xfId="0" applyFont="1" applyFill="1" applyBorder="1" applyAlignment="1"/>
    <xf numFmtId="0" fontId="0" fillId="0" borderId="0" xfId="0" applyFill="1" applyBorder="1" applyAlignment="1">
      <alignment wrapText="1"/>
    </xf>
    <xf numFmtId="0" fontId="91" fillId="0" borderId="0" xfId="0" applyFont="1" applyFill="1" applyBorder="1"/>
    <xf numFmtId="0" fontId="92" fillId="0" borderId="0" xfId="0" applyFont="1" applyFill="1" applyBorder="1"/>
    <xf numFmtId="0" fontId="93" fillId="0" borderId="0" xfId="0" applyFont="1" applyFill="1" applyBorder="1"/>
    <xf numFmtId="0" fontId="84" fillId="42" borderId="0" xfId="0" applyFont="1" applyFill="1" applyBorder="1" applyAlignment="1">
      <alignment horizontal="center" vertical="center"/>
    </xf>
    <xf numFmtId="196" fontId="0" fillId="0" borderId="0" xfId="0" applyNumberForma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4" fillId="0" borderId="77" xfId="0" applyFont="1" applyBorder="1"/>
    <xf numFmtId="0" fontId="24" fillId="0" borderId="0" xfId="0" applyFont="1" applyFill="1" applyBorder="1"/>
    <xf numFmtId="0" fontId="24" fillId="0" borderId="81" xfId="0" applyFont="1" applyBorder="1" applyAlignment="1">
      <alignment wrapText="1"/>
    </xf>
    <xf numFmtId="0" fontId="26" fillId="0" borderId="99" xfId="0" applyFont="1" applyBorder="1"/>
    <xf numFmtId="0" fontId="26" fillId="0" borderId="30" xfId="0" applyFont="1" applyBorder="1" applyAlignment="1"/>
    <xf numFmtId="0" fontId="26" fillId="0" borderId="97" xfId="0" applyFont="1" applyBorder="1"/>
    <xf numFmtId="0" fontId="26" fillId="0" borderId="0" xfId="0" applyFont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6" fillId="0" borderId="98" xfId="0" applyFont="1" applyBorder="1"/>
    <xf numFmtId="0" fontId="87" fillId="42" borderId="72" xfId="0" applyFont="1" applyFill="1" applyBorder="1" applyAlignment="1">
      <alignment vertical="center"/>
    </xf>
    <xf numFmtId="172" fontId="89" fillId="0" borderId="62" xfId="0" applyNumberFormat="1" applyFont="1" applyFill="1" applyBorder="1" applyAlignment="1">
      <alignment horizontal="center" vertical="center"/>
    </xf>
    <xf numFmtId="172" fontId="89" fillId="0" borderId="6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75" fillId="0" borderId="0" xfId="0" applyFont="1" applyBorder="1" applyAlignment="1">
      <alignment vertical="center" wrapText="1"/>
    </xf>
    <xf numFmtId="0" fontId="75" fillId="0" borderId="0" xfId="0" quotePrefix="1" applyFont="1" applyBorder="1" applyAlignment="1">
      <alignment horizontal="center" vertical="center" wrapText="1"/>
    </xf>
    <xf numFmtId="0" fontId="88" fillId="0" borderId="0" xfId="0" applyFont="1" applyFill="1" applyBorder="1" applyAlignment="1">
      <alignment horizontal="center"/>
    </xf>
    <xf numFmtId="0" fontId="75" fillId="0" borderId="0" xfId="0" applyFont="1" applyFill="1" applyBorder="1" applyAlignment="1">
      <alignment vertical="center" wrapText="1"/>
    </xf>
    <xf numFmtId="0" fontId="75" fillId="0" borderId="0" xfId="0" quotePrefix="1" applyFont="1" applyFill="1" applyBorder="1" applyAlignment="1">
      <alignment horizontal="center" vertical="center" wrapText="1"/>
    </xf>
    <xf numFmtId="0" fontId="87" fillId="42" borderId="62" xfId="0" applyFont="1" applyFill="1" applyBorder="1" applyAlignment="1">
      <alignment vertical="center"/>
    </xf>
    <xf numFmtId="172" fontId="89" fillId="31" borderId="62" xfId="0" applyNumberFormat="1" applyFont="1" applyFill="1" applyBorder="1" applyAlignment="1">
      <alignment horizontal="center" vertical="center"/>
    </xf>
    <xf numFmtId="172" fontId="89" fillId="31" borderId="60" xfId="0" applyNumberFormat="1" applyFont="1" applyFill="1" applyBorder="1" applyAlignment="1">
      <alignment horizontal="center" vertical="center"/>
    </xf>
    <xf numFmtId="0" fontId="24" fillId="0" borderId="22" xfId="0" applyFont="1" applyBorder="1" applyAlignment="1">
      <alignment vertical="center" wrapText="1"/>
    </xf>
    <xf numFmtId="0" fontId="75" fillId="0" borderId="31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75" fillId="0" borderId="18" xfId="0" applyFont="1" applyBorder="1" applyAlignment="1">
      <alignment vertical="center" wrapText="1"/>
    </xf>
    <xf numFmtId="0" fontId="16" fillId="0" borderId="62" xfId="0" applyFont="1" applyBorder="1" applyAlignment="1">
      <alignment wrapText="1"/>
    </xf>
    <xf numFmtId="0" fontId="89" fillId="0" borderId="72" xfId="0" applyFont="1" applyBorder="1" applyAlignment="1">
      <alignment horizontal="center" vertical="center" wrapText="1"/>
    </xf>
    <xf numFmtId="0" fontId="89" fillId="0" borderId="0" xfId="0" applyFont="1" applyBorder="1" applyAlignment="1">
      <alignment horizontal="center" vertical="center" wrapText="1"/>
    </xf>
    <xf numFmtId="0" fontId="89" fillId="0" borderId="0" xfId="0" applyFont="1" applyFill="1" applyBorder="1" applyAlignment="1">
      <alignment horizontal="center" vertical="center" wrapText="1"/>
    </xf>
    <xf numFmtId="172" fontId="89" fillId="0" borderId="0" xfId="0" applyNumberFormat="1" applyFont="1" applyBorder="1" applyAlignment="1">
      <alignment horizontal="center" vertical="center" wrapText="1"/>
    </xf>
    <xf numFmtId="0" fontId="16" fillId="0" borderId="0" xfId="0" applyFont="1" applyFill="1" applyBorder="1" applyAlignment="1">
      <alignment wrapText="1"/>
    </xf>
    <xf numFmtId="172" fontId="89" fillId="0" borderId="0" xfId="0" applyNumberFormat="1" applyFont="1" applyFill="1" applyBorder="1" applyAlignment="1">
      <alignment horizontal="center" vertical="center" wrapText="1"/>
    </xf>
    <xf numFmtId="0" fontId="16" fillId="0" borderId="95" xfId="0" applyFont="1" applyBorder="1"/>
    <xf numFmtId="0" fontId="24" fillId="0" borderId="0" xfId="0" applyFont="1" applyBorder="1"/>
    <xf numFmtId="196" fontId="89" fillId="0" borderId="0" xfId="0" applyNumberFormat="1" applyFont="1" applyFill="1" applyBorder="1"/>
    <xf numFmtId="2" fontId="0" fillId="0" borderId="0" xfId="0" applyNumberFormat="1" applyFill="1" applyBorder="1"/>
    <xf numFmtId="196" fontId="94" fillId="0" borderId="0" xfId="0" applyNumberFormat="1" applyFont="1" applyFill="1" applyBorder="1" applyAlignment="1">
      <alignment horizontal="center"/>
    </xf>
    <xf numFmtId="2" fontId="0" fillId="0" borderId="83" xfId="0" applyNumberFormat="1" applyBorder="1" applyAlignment="1">
      <alignment horizontal="center"/>
    </xf>
    <xf numFmtId="0" fontId="16" fillId="0" borderId="0" xfId="0" applyFont="1" applyBorder="1"/>
    <xf numFmtId="2" fontId="94" fillId="0" borderId="0" xfId="0" applyNumberFormat="1" applyFont="1" applyFill="1" applyBorder="1" applyAlignment="1">
      <alignment horizontal="center"/>
    </xf>
    <xf numFmtId="0" fontId="26" fillId="0" borderId="29" xfId="0" applyFont="1" applyBorder="1"/>
    <xf numFmtId="0" fontId="0" fillId="0" borderId="1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0" xfId="0" applyBorder="1"/>
    <xf numFmtId="0" fontId="0" fillId="0" borderId="0" xfId="0" applyFill="1" applyBorder="1" applyAlignment="1">
      <alignment horizontal="left"/>
    </xf>
    <xf numFmtId="0" fontId="87" fillId="42" borderId="78" xfId="0" applyFont="1" applyFill="1" applyBorder="1" applyAlignment="1">
      <alignment vertical="center"/>
    </xf>
    <xf numFmtId="0" fontId="24" fillId="0" borderId="103" xfId="0" applyFont="1" applyBorder="1" applyAlignment="1">
      <alignment horizontal="center" vertical="center" wrapText="1"/>
    </xf>
    <xf numFmtId="0" fontId="24" fillId="0" borderId="14" xfId="0" applyFont="1" applyFill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2" fontId="24" fillId="0" borderId="0" xfId="0" applyNumberFormat="1" applyFont="1" applyBorder="1" applyAlignment="1">
      <alignment horizontal="center" vertical="center" wrapText="1"/>
    </xf>
    <xf numFmtId="0" fontId="89" fillId="31" borderId="95" xfId="0" applyFont="1" applyFill="1" applyBorder="1"/>
    <xf numFmtId="196" fontId="89" fillId="0" borderId="72" xfId="0" applyNumberFormat="1" applyFont="1" applyBorder="1" applyAlignment="1">
      <alignment horizontal="center"/>
    </xf>
    <xf numFmtId="0" fontId="89" fillId="31" borderId="73" xfId="0" applyFont="1" applyFill="1" applyBorder="1" applyAlignment="1">
      <alignment horizontal="center"/>
    </xf>
    <xf numFmtId="2" fontId="89" fillId="0" borderId="99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89" fillId="31" borderId="51" xfId="0" applyFont="1" applyFill="1" applyBorder="1"/>
    <xf numFmtId="2" fontId="89" fillId="31" borderId="59" xfId="0" applyNumberFormat="1" applyFont="1" applyFill="1" applyBorder="1" applyAlignment="1">
      <alignment horizontal="center"/>
    </xf>
    <xf numFmtId="2" fontId="89" fillId="0" borderId="100" xfId="0" applyNumberFormat="1" applyFont="1" applyBorder="1" applyAlignment="1">
      <alignment horizontal="center"/>
    </xf>
    <xf numFmtId="0" fontId="89" fillId="0" borderId="62" xfId="0" applyFont="1" applyBorder="1" applyAlignment="1"/>
    <xf numFmtId="0" fontId="16" fillId="31" borderId="51" xfId="0" applyFont="1" applyFill="1" applyBorder="1"/>
    <xf numFmtId="0" fontId="89" fillId="0" borderId="62" xfId="0" applyFont="1" applyBorder="1" applyAlignment="1">
      <alignment horizontal="center"/>
    </xf>
    <xf numFmtId="2" fontId="89" fillId="0" borderId="62" xfId="0" applyNumberFormat="1" applyFont="1" applyBorder="1" applyAlignment="1">
      <alignment horizontal="center"/>
    </xf>
    <xf numFmtId="2" fontId="89" fillId="31" borderId="60" xfId="0" applyNumberFormat="1" applyFont="1" applyFill="1" applyBorder="1" applyAlignment="1">
      <alignment horizontal="center"/>
    </xf>
    <xf numFmtId="196" fontId="24" fillId="0" borderId="100" xfId="0" applyNumberFormat="1" applyFont="1" applyBorder="1" applyAlignment="1">
      <alignment horizontal="center" vertical="center"/>
    </xf>
    <xf numFmtId="0" fontId="16" fillId="31" borderId="65" xfId="0" applyFont="1" applyFill="1" applyBorder="1"/>
    <xf numFmtId="0" fontId="89" fillId="0" borderId="64" xfId="0" applyFont="1" applyBorder="1" applyAlignment="1">
      <alignment horizontal="center"/>
    </xf>
    <xf numFmtId="2" fontId="89" fillId="0" borderId="64" xfId="0" applyNumberFormat="1" applyFont="1" applyBorder="1" applyAlignment="1">
      <alignment horizontal="center"/>
    </xf>
    <xf numFmtId="2" fontId="89" fillId="31" borderId="66" xfId="0" applyNumberFormat="1" applyFont="1" applyFill="1" applyBorder="1" applyAlignment="1">
      <alignment horizontal="center"/>
    </xf>
    <xf numFmtId="196" fontId="24" fillId="0" borderId="114" xfId="0" applyNumberFormat="1" applyFont="1" applyBorder="1" applyAlignment="1">
      <alignment horizontal="center" vertical="center"/>
    </xf>
    <xf numFmtId="0" fontId="24" fillId="0" borderId="23" xfId="0" applyFont="1" applyBorder="1" applyAlignment="1">
      <alignment wrapText="1"/>
    </xf>
    <xf numFmtId="0" fontId="89" fillId="0" borderId="68" xfId="0" applyFont="1" applyBorder="1" applyAlignment="1">
      <alignment horizontal="center"/>
    </xf>
    <xf numFmtId="0" fontId="89" fillId="0" borderId="68" xfId="0" applyFont="1" applyBorder="1"/>
    <xf numFmtId="0" fontId="89" fillId="0" borderId="70" xfId="0" applyFont="1" applyFill="1" applyBorder="1"/>
    <xf numFmtId="196" fontId="24" fillId="0" borderId="101" xfId="0" applyNumberFormat="1" applyFont="1" applyBorder="1" applyAlignment="1">
      <alignment horizontal="center"/>
    </xf>
    <xf numFmtId="0" fontId="91" fillId="0" borderId="113" xfId="0" applyFont="1" applyBorder="1"/>
    <xf numFmtId="196" fontId="24" fillId="0" borderId="0" xfId="0" applyNumberFormat="1" applyFont="1" applyFill="1" applyBorder="1" applyAlignment="1">
      <alignment horizontal="center"/>
    </xf>
    <xf numFmtId="196" fontId="0" fillId="0" borderId="0" xfId="0" applyNumberFormat="1" applyFill="1" applyBorder="1"/>
    <xf numFmtId="0" fontId="0" fillId="0" borderId="21" xfId="0" applyBorder="1" applyAlignment="1">
      <alignment horizontal="center"/>
    </xf>
    <xf numFmtId="0" fontId="92" fillId="0" borderId="59" xfId="0" applyFont="1" applyBorder="1"/>
    <xf numFmtId="0" fontId="95" fillId="0" borderId="0" xfId="0" applyFont="1" applyBorder="1" applyAlignment="1">
      <alignment horizontal="center"/>
    </xf>
    <xf numFmtId="2" fontId="95" fillId="0" borderId="0" xfId="0" applyNumberFormat="1" applyFont="1" applyFill="1" applyBorder="1" applyAlignment="1">
      <alignment horizontal="center"/>
    </xf>
    <xf numFmtId="0" fontId="95" fillId="0" borderId="0" xfId="0" applyFont="1" applyFill="1" applyBorder="1" applyAlignment="1">
      <alignment horizontal="center"/>
    </xf>
    <xf numFmtId="10" fontId="92" fillId="0" borderId="59" xfId="0" applyNumberFormat="1" applyFont="1" applyBorder="1"/>
    <xf numFmtId="0" fontId="96" fillId="0" borderId="0" xfId="0" applyFont="1" applyFill="1" applyBorder="1"/>
    <xf numFmtId="0" fontId="91" fillId="0" borderId="59" xfId="0" applyFont="1" applyBorder="1"/>
    <xf numFmtId="0" fontId="93" fillId="45" borderId="108" xfId="0" applyFont="1" applyFill="1" applyBorder="1"/>
    <xf numFmtId="0" fontId="84" fillId="0" borderId="0" xfId="0" applyFont="1" applyFill="1" applyBorder="1" applyAlignment="1">
      <alignment horizontal="center" vertical="center"/>
    </xf>
    <xf numFmtId="0" fontId="24" fillId="0" borderId="28" xfId="0" applyFont="1" applyBorder="1" applyAlignment="1">
      <alignment vertical="center" wrapText="1"/>
    </xf>
    <xf numFmtId="172" fontId="16" fillId="0" borderId="0" xfId="123" applyNumberFormat="1" applyProtection="1">
      <protection locked="0"/>
    </xf>
    <xf numFmtId="172" fontId="100" fillId="0" borderId="0" xfId="123" applyNumberFormat="1" applyFont="1" applyProtection="1">
      <protection locked="0"/>
    </xf>
    <xf numFmtId="0" fontId="98" fillId="0" borderId="0" xfId="123" applyNumberFormat="1" applyFont="1" applyFill="1" applyBorder="1" applyAlignment="1" applyProtection="1">
      <alignment vertical="center"/>
    </xf>
    <xf numFmtId="172" fontId="100" fillId="0" borderId="0" xfId="123" applyNumberFormat="1" applyFont="1" applyFill="1" applyProtection="1">
      <protection locked="0"/>
    </xf>
    <xf numFmtId="172" fontId="103" fillId="0" borderId="0" xfId="123" applyNumberFormat="1" applyFont="1" applyProtection="1">
      <protection locked="0"/>
    </xf>
    <xf numFmtId="172" fontId="103" fillId="0" borderId="0" xfId="123" applyNumberFormat="1" applyFont="1" applyFill="1" applyProtection="1">
      <protection locked="0"/>
    </xf>
    <xf numFmtId="172" fontId="102" fillId="24" borderId="68" xfId="123" applyNumberFormat="1" applyFont="1" applyFill="1" applyBorder="1" applyAlignment="1" applyProtection="1">
      <alignment horizontal="center" vertical="center" wrapText="1"/>
    </xf>
    <xf numFmtId="172" fontId="102" fillId="24" borderId="68" xfId="123" applyNumberFormat="1" applyFont="1" applyFill="1" applyBorder="1" applyAlignment="1" applyProtection="1">
      <alignment horizontal="centerContinuous" vertical="center"/>
    </xf>
    <xf numFmtId="172" fontId="102" fillId="24" borderId="68" xfId="123" applyNumberFormat="1" applyFont="1" applyFill="1" applyBorder="1" applyAlignment="1" applyProtection="1">
      <alignment horizontal="centerContinuous" vertical="center" wrapText="1"/>
    </xf>
    <xf numFmtId="172" fontId="104" fillId="24" borderId="68" xfId="123" applyNumberFormat="1" applyFont="1" applyFill="1" applyBorder="1" applyAlignment="1" applyProtection="1">
      <alignment horizontal="center" vertical="center" wrapText="1"/>
    </xf>
    <xf numFmtId="0" fontId="41" fillId="17" borderId="115" xfId="236" applyNumberFormat="1" applyAlignment="1" applyProtection="1">
      <alignment horizontal="center" vertical="center" wrapText="1"/>
    </xf>
    <xf numFmtId="2" fontId="41" fillId="17" borderId="115" xfId="236" applyNumberFormat="1" applyAlignment="1" applyProtection="1">
      <alignment horizontal="center" vertical="center" wrapText="1"/>
    </xf>
    <xf numFmtId="172" fontId="41" fillId="17" borderId="115" xfId="236" applyNumberFormat="1" applyAlignment="1" applyProtection="1">
      <alignment horizontal="center" vertical="center" wrapText="1"/>
    </xf>
    <xf numFmtId="172" fontId="41" fillId="17" borderId="116" xfId="236" applyNumberFormat="1" applyBorder="1" applyAlignment="1" applyProtection="1">
      <alignment horizontal="center" vertical="center" wrapText="1"/>
    </xf>
    <xf numFmtId="172" fontId="16" fillId="0" borderId="62" xfId="123" applyNumberFormat="1" applyFill="1" applyBorder="1" applyAlignment="1" applyProtection="1">
      <alignment horizontal="center" vertical="center"/>
      <protection locked="0"/>
    </xf>
    <xf numFmtId="172" fontId="16" fillId="0" borderId="0" xfId="123" applyNumberFormat="1" applyFill="1" applyProtection="1">
      <protection locked="0"/>
    </xf>
    <xf numFmtId="0" fontId="41" fillId="17" borderId="115" xfId="236" applyNumberFormat="1" applyAlignment="1" applyProtection="1">
      <alignment horizontal="center" vertical="center"/>
    </xf>
    <xf numFmtId="2" fontId="41" fillId="17" borderId="115" xfId="236" applyNumberFormat="1" applyAlignment="1" applyProtection="1">
      <alignment horizontal="center" vertical="center"/>
    </xf>
    <xf numFmtId="172" fontId="16" fillId="0" borderId="0" xfId="123" applyNumberFormat="1" applyFill="1" applyBorder="1" applyProtection="1">
      <protection locked="0"/>
    </xf>
    <xf numFmtId="0" fontId="21" fillId="0" borderId="0" xfId="123" applyNumberFormat="1" applyFont="1" applyFill="1" applyBorder="1" applyAlignment="1" applyProtection="1">
      <alignment horizontal="center"/>
      <protection locked="0"/>
    </xf>
    <xf numFmtId="0" fontId="105" fillId="0" borderId="0" xfId="123" applyNumberFormat="1" applyFont="1" applyFill="1" applyBorder="1" applyAlignment="1" applyProtection="1">
      <alignment horizontal="center" vertical="center"/>
    </xf>
    <xf numFmtId="0" fontId="105" fillId="0" borderId="0" xfId="237" applyNumberFormat="1" applyFont="1" applyFill="1" applyBorder="1" applyAlignment="1" applyProtection="1">
      <alignment horizontal="center" vertical="center"/>
    </xf>
    <xf numFmtId="0" fontId="21" fillId="0" borderId="0" xfId="123" applyNumberFormat="1" applyFont="1" applyFill="1" applyBorder="1" applyAlignment="1" applyProtection="1">
      <alignment horizontal="center" vertical="center"/>
      <protection locked="0"/>
    </xf>
    <xf numFmtId="172" fontId="102" fillId="24" borderId="82" xfId="123" applyNumberFormat="1" applyFont="1" applyFill="1" applyBorder="1" applyAlignment="1" applyProtection="1">
      <alignment horizontal="center" vertical="center"/>
    </xf>
    <xf numFmtId="172" fontId="102" fillId="24" borderId="117" xfId="123" applyNumberFormat="1" applyFont="1" applyFill="1" applyBorder="1" applyAlignment="1" applyProtection="1">
      <alignment horizontal="center" vertical="center"/>
    </xf>
    <xf numFmtId="172" fontId="102" fillId="24" borderId="118" xfId="123" applyNumberFormat="1" applyFont="1" applyFill="1" applyBorder="1" applyAlignment="1" applyProtection="1">
      <alignment horizontal="center" vertical="center" wrapText="1"/>
    </xf>
    <xf numFmtId="172" fontId="105" fillId="24" borderId="81" xfId="123" applyNumberFormat="1" applyFont="1" applyFill="1" applyBorder="1" applyAlignment="1" applyProtection="1">
      <alignment horizontal="center" vertical="center"/>
      <protection locked="0"/>
    </xf>
    <xf numFmtId="172" fontId="38" fillId="8" borderId="119" xfId="238" applyNumberFormat="1" applyAlignment="1" applyProtection="1">
      <alignment vertical="center"/>
      <protection locked="0"/>
    </xf>
    <xf numFmtId="2" fontId="19" fillId="48" borderId="120" xfId="123" applyNumberFormat="1" applyFont="1" applyFill="1" applyBorder="1" applyAlignment="1" applyProtection="1">
      <alignment horizontal="center" vertical="center"/>
    </xf>
    <xf numFmtId="172" fontId="19" fillId="48" borderId="120" xfId="123" applyNumberFormat="1" applyFont="1" applyFill="1" applyBorder="1" applyAlignment="1" applyProtection="1">
      <alignment horizontal="center" vertical="center"/>
    </xf>
    <xf numFmtId="172" fontId="19" fillId="49" borderId="72" xfId="100" applyNumberFormat="1" applyFont="1" applyFill="1" applyBorder="1" applyAlignment="1" applyProtection="1">
      <alignment horizontal="center" vertical="center"/>
    </xf>
    <xf numFmtId="197" fontId="105" fillId="50" borderId="121" xfId="123" applyNumberFormat="1" applyFont="1" applyFill="1" applyBorder="1" applyAlignment="1" applyProtection="1">
      <alignment horizontal="center" vertical="center"/>
    </xf>
    <xf numFmtId="172" fontId="105" fillId="24" borderId="122" xfId="123" applyNumberFormat="1" applyFont="1" applyFill="1" applyBorder="1" applyAlignment="1" applyProtection="1">
      <alignment horizontal="center" vertical="center"/>
      <protection locked="0"/>
    </xf>
    <xf numFmtId="2" fontId="19" fillId="48" borderId="123" xfId="123" applyNumberFormat="1" applyFont="1" applyFill="1" applyBorder="1" applyAlignment="1" applyProtection="1">
      <alignment horizontal="center" vertical="center"/>
    </xf>
    <xf numFmtId="172" fontId="19" fillId="48" borderId="123" xfId="123" applyNumberFormat="1" applyFont="1" applyFill="1" applyBorder="1" applyAlignment="1" applyProtection="1">
      <alignment horizontal="center" vertical="center"/>
    </xf>
    <xf numFmtId="172" fontId="19" fillId="49" borderId="62" xfId="100" applyNumberFormat="1" applyFont="1" applyFill="1" applyBorder="1" applyAlignment="1" applyProtection="1">
      <alignment horizontal="center" vertical="center"/>
    </xf>
    <xf numFmtId="197" fontId="105" fillId="50" borderId="124" xfId="123" applyNumberFormat="1" applyFont="1" applyFill="1" applyBorder="1" applyAlignment="1" applyProtection="1">
      <alignment horizontal="center" vertical="center"/>
    </xf>
    <xf numFmtId="172" fontId="38" fillId="8" borderId="125" xfId="238" applyNumberFormat="1" applyBorder="1" applyAlignment="1" applyProtection="1">
      <alignment vertical="center"/>
      <protection locked="0"/>
    </xf>
    <xf numFmtId="172" fontId="19" fillId="49" borderId="64" xfId="100" applyNumberFormat="1" applyFont="1" applyFill="1" applyBorder="1" applyAlignment="1" applyProtection="1">
      <alignment horizontal="center" vertical="center"/>
    </xf>
    <xf numFmtId="197" fontId="105" fillId="50" borderId="126" xfId="123" applyNumberFormat="1" applyFont="1" applyFill="1" applyBorder="1" applyAlignment="1" applyProtection="1">
      <alignment horizontal="center" vertical="center"/>
    </xf>
    <xf numFmtId="172" fontId="19" fillId="0" borderId="0" xfId="123" applyNumberFormat="1" applyFont="1" applyProtection="1">
      <protection locked="0"/>
    </xf>
    <xf numFmtId="172" fontId="19" fillId="0" borderId="0" xfId="123" applyNumberFormat="1" applyFont="1" applyAlignment="1" applyProtection="1">
      <alignment wrapText="1"/>
      <protection locked="0"/>
    </xf>
    <xf numFmtId="172" fontId="21" fillId="0" borderId="0" xfId="123" applyNumberFormat="1" applyFont="1" applyFill="1" applyBorder="1" applyAlignment="1" applyProtection="1">
      <alignment horizontal="center" vertical="center"/>
    </xf>
    <xf numFmtId="172" fontId="106" fillId="0" borderId="0" xfId="100" applyNumberFormat="1" applyFont="1" applyFill="1" applyBorder="1" applyAlignment="1" applyProtection="1">
      <alignment horizontal="center" vertical="center"/>
    </xf>
    <xf numFmtId="172" fontId="19" fillId="0" borderId="0" xfId="123" applyNumberFormat="1" applyFont="1" applyFill="1" applyAlignment="1" applyProtection="1">
      <alignment vertical="center"/>
      <protection locked="0"/>
    </xf>
    <xf numFmtId="0" fontId="41" fillId="17" borderId="127" xfId="236" applyNumberFormat="1" applyBorder="1" applyAlignment="1" applyProtection="1">
      <alignment horizontal="center" vertical="center"/>
    </xf>
    <xf numFmtId="0" fontId="41" fillId="17" borderId="127" xfId="236" applyNumberFormat="1" applyBorder="1" applyAlignment="1" applyProtection="1">
      <alignment horizontal="center" vertical="center" wrapText="1"/>
    </xf>
    <xf numFmtId="2" fontId="41" fillId="17" borderId="127" xfId="236" applyNumberFormat="1" applyBorder="1" applyAlignment="1" applyProtection="1">
      <alignment horizontal="center" vertical="center"/>
    </xf>
    <xf numFmtId="172" fontId="41" fillId="17" borderId="127" xfId="236" applyNumberFormat="1" applyBorder="1" applyAlignment="1" applyProtection="1">
      <alignment horizontal="center" vertical="center" wrapText="1"/>
    </xf>
    <xf numFmtId="172" fontId="41" fillId="17" borderId="128" xfId="236" applyNumberFormat="1" applyBorder="1" applyAlignment="1" applyProtection="1">
      <alignment horizontal="center" vertical="center" wrapText="1"/>
    </xf>
    <xf numFmtId="172" fontId="16" fillId="0" borderId="64" xfId="123" applyNumberFormat="1" applyFill="1" applyBorder="1" applyAlignment="1" applyProtection="1">
      <alignment horizontal="center" vertical="center"/>
      <protection locked="0"/>
    </xf>
    <xf numFmtId="172" fontId="98" fillId="0" borderId="0" xfId="123" applyNumberFormat="1" applyFont="1" applyFill="1" applyBorder="1" applyAlignment="1" applyProtection="1">
      <alignment horizontal="center" vertical="center"/>
    </xf>
    <xf numFmtId="172" fontId="102" fillId="24" borderId="72" xfId="123" applyNumberFormat="1" applyFont="1" applyFill="1" applyBorder="1" applyAlignment="1" applyProtection="1">
      <alignment horizontal="center" vertical="center" wrapText="1"/>
    </xf>
    <xf numFmtId="172" fontId="105" fillId="24" borderId="62" xfId="123" applyNumberFormat="1" applyFont="1" applyFill="1" applyBorder="1" applyAlignment="1" applyProtection="1">
      <alignment horizontal="center" vertical="center"/>
      <protection locked="0"/>
    </xf>
    <xf numFmtId="172" fontId="38" fillId="8" borderId="62" xfId="238" applyNumberFormat="1" applyBorder="1" applyAlignment="1" applyProtection="1">
      <alignment vertical="center"/>
      <protection locked="0"/>
    </xf>
    <xf numFmtId="2" fontId="19" fillId="48" borderId="62" xfId="123" applyNumberFormat="1" applyFont="1" applyFill="1" applyBorder="1" applyAlignment="1" applyProtection="1">
      <alignment horizontal="center" vertical="center"/>
    </xf>
    <xf numFmtId="172" fontId="19" fillId="48" borderId="62" xfId="123" applyNumberFormat="1" applyFont="1" applyFill="1" applyBorder="1" applyAlignment="1" applyProtection="1">
      <alignment horizontal="center" vertical="center"/>
    </xf>
    <xf numFmtId="197" fontId="105" fillId="50" borderId="62" xfId="123" applyNumberFormat="1" applyFont="1" applyFill="1" applyBorder="1" applyAlignment="1" applyProtection="1">
      <alignment horizontal="center" vertical="center"/>
    </xf>
    <xf numFmtId="0" fontId="89" fillId="28" borderId="72" xfId="0" applyFont="1" applyFill="1" applyBorder="1" applyAlignment="1">
      <alignment horizontal="center"/>
    </xf>
    <xf numFmtId="172" fontId="102" fillId="24" borderId="130" xfId="123" applyNumberFormat="1" applyFont="1" applyFill="1" applyBorder="1" applyAlignment="1" applyProtection="1">
      <alignment horizontal="center" vertical="center" wrapText="1"/>
    </xf>
    <xf numFmtId="172" fontId="19" fillId="49" borderId="86" xfId="100" applyNumberFormat="1" applyFont="1" applyFill="1" applyBorder="1" applyAlignment="1" applyProtection="1">
      <alignment horizontal="center" vertical="center"/>
    </xf>
    <xf numFmtId="172" fontId="19" fillId="49" borderId="60" xfId="100" applyNumberFormat="1" applyFont="1" applyFill="1" applyBorder="1" applyAlignment="1" applyProtection="1">
      <alignment horizontal="center" vertical="center"/>
    </xf>
    <xf numFmtId="172" fontId="19" fillId="49" borderId="66" xfId="100" applyNumberFormat="1" applyFont="1" applyFill="1" applyBorder="1" applyAlignment="1" applyProtection="1">
      <alignment horizontal="center" vertical="center"/>
    </xf>
    <xf numFmtId="197" fontId="105" fillId="50" borderId="131" xfId="123" applyNumberFormat="1" applyFont="1" applyFill="1" applyBorder="1" applyAlignment="1" applyProtection="1">
      <alignment horizontal="center" vertical="center"/>
    </xf>
    <xf numFmtId="197" fontId="105" fillId="50" borderId="132" xfId="123" applyNumberFormat="1" applyFont="1" applyFill="1" applyBorder="1" applyAlignment="1" applyProtection="1">
      <alignment horizontal="center" vertical="center"/>
    </xf>
    <xf numFmtId="197" fontId="105" fillId="50" borderId="133" xfId="123" applyNumberFormat="1" applyFont="1" applyFill="1" applyBorder="1" applyAlignment="1" applyProtection="1">
      <alignment horizontal="center" vertical="center"/>
    </xf>
    <xf numFmtId="197" fontId="105" fillId="50" borderId="61" xfId="123" applyNumberFormat="1" applyFont="1" applyFill="1" applyBorder="1" applyAlignment="1" applyProtection="1">
      <alignment horizontal="center" vertical="center"/>
    </xf>
    <xf numFmtId="172" fontId="107" fillId="0" borderId="134" xfId="123" applyNumberFormat="1" applyFont="1" applyFill="1" applyBorder="1" applyAlignment="1" applyProtection="1">
      <alignment vertical="center"/>
      <protection locked="0"/>
    </xf>
    <xf numFmtId="198" fontId="105" fillId="0" borderId="134" xfId="123" applyNumberFormat="1" applyFont="1" applyFill="1" applyBorder="1" applyAlignment="1" applyProtection="1">
      <alignment vertical="center" wrapText="1"/>
      <protection locked="0"/>
    </xf>
    <xf numFmtId="199" fontId="105" fillId="0" borderId="134" xfId="123" applyNumberFormat="1" applyFont="1" applyFill="1" applyBorder="1" applyAlignment="1" applyProtection="1">
      <alignment vertical="center"/>
      <protection locked="0"/>
    </xf>
    <xf numFmtId="200" fontId="105" fillId="0" borderId="134" xfId="237" applyNumberFormat="1" applyFont="1" applyFill="1" applyBorder="1" applyAlignment="1" applyProtection="1">
      <alignment vertical="center"/>
      <protection locked="0"/>
    </xf>
    <xf numFmtId="201" fontId="19" fillId="0" borderId="134" xfId="100" applyNumberFormat="1" applyFont="1" applyFill="1" applyBorder="1" applyAlignment="1" applyProtection="1">
      <alignment vertical="center"/>
      <protection locked="0"/>
    </xf>
    <xf numFmtId="172" fontId="16" fillId="0" borderId="134" xfId="123" applyNumberFormat="1" applyFill="1" applyBorder="1" applyProtection="1">
      <protection locked="0"/>
    </xf>
    <xf numFmtId="0" fontId="24" fillId="0" borderId="6" xfId="0" applyFont="1" applyBorder="1" applyAlignment="1">
      <alignment wrapText="1"/>
    </xf>
    <xf numFmtId="0" fontId="24" fillId="0" borderId="27" xfId="0" applyFont="1" applyBorder="1" applyAlignment="1">
      <alignment wrapText="1"/>
    </xf>
    <xf numFmtId="0" fontId="21" fillId="0" borderId="0" xfId="0" applyFont="1" applyFill="1" applyBorder="1" applyAlignment="1">
      <alignment horizontal="center"/>
    </xf>
    <xf numFmtId="0" fontId="21" fillId="24" borderId="29" xfId="0" applyFont="1" applyFill="1" applyBorder="1" applyAlignment="1">
      <alignment wrapText="1"/>
    </xf>
    <xf numFmtId="0" fontId="21" fillId="24" borderId="0" xfId="0" applyFont="1" applyFill="1" applyBorder="1" applyAlignment="1">
      <alignment horizontal="center"/>
    </xf>
    <xf numFmtId="0" fontId="21" fillId="24" borderId="21" xfId="0" applyFont="1" applyFill="1" applyBorder="1" applyAlignment="1">
      <alignment horizontal="center"/>
    </xf>
    <xf numFmtId="0" fontId="75" fillId="0" borderId="138" xfId="0" applyFont="1" applyBorder="1" applyAlignment="1">
      <alignment horizontal="center" vertical="center" wrapText="1"/>
    </xf>
    <xf numFmtId="0" fontId="85" fillId="42" borderId="102" xfId="0" applyFont="1" applyFill="1" applyBorder="1" applyAlignment="1">
      <alignment vertical="center"/>
    </xf>
    <xf numFmtId="0" fontId="75" fillId="24" borderId="20" xfId="0" applyFont="1" applyFill="1" applyBorder="1" applyAlignment="1">
      <alignment horizontal="center" vertical="center" wrapText="1"/>
    </xf>
    <xf numFmtId="0" fontId="75" fillId="0" borderId="74" xfId="0" applyFont="1" applyBorder="1" applyAlignment="1">
      <alignment horizontal="center" vertical="center" wrapText="1"/>
    </xf>
    <xf numFmtId="0" fontId="75" fillId="0" borderId="56" xfId="0" applyFont="1" applyBorder="1" applyAlignment="1">
      <alignment horizontal="center" vertical="center" wrapText="1"/>
    </xf>
    <xf numFmtId="0" fontId="75" fillId="0" borderId="110" xfId="0" applyFont="1" applyBorder="1" applyAlignment="1">
      <alignment vertical="center" wrapText="1"/>
    </xf>
    <xf numFmtId="2" fontId="106" fillId="48" borderId="62" xfId="123" applyNumberFormat="1" applyFont="1" applyFill="1" applyBorder="1" applyAlignment="1" applyProtection="1">
      <alignment horizontal="center" vertical="center"/>
    </xf>
    <xf numFmtId="198" fontId="19" fillId="0" borderId="134" xfId="123" applyNumberFormat="1" applyFont="1" applyFill="1" applyBorder="1" applyAlignment="1" applyProtection="1">
      <alignment vertical="center" wrapText="1"/>
      <protection locked="0"/>
    </xf>
    <xf numFmtId="0" fontId="2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96" fontId="0" fillId="0" borderId="0" xfId="0" applyNumberFormat="1" applyFill="1" applyBorder="1" applyAlignment="1">
      <alignment horizontal="center"/>
    </xf>
    <xf numFmtId="0" fontId="84" fillId="42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0" fontId="8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center"/>
    </xf>
    <xf numFmtId="0" fontId="0" fillId="43" borderId="0" xfId="0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2" fontId="94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4" fillId="0" borderId="0" xfId="0" applyFont="1" applyFill="1" applyBorder="1" applyAlignment="1">
      <alignment horizontal="center" vertical="center"/>
    </xf>
    <xf numFmtId="0" fontId="0" fillId="24" borderId="0" xfId="0" applyFill="1" applyBorder="1" applyAlignment="1"/>
    <xf numFmtId="0" fontId="0" fillId="0" borderId="0" xfId="0" applyFill="1" applyBorder="1" applyAlignment="1"/>
    <xf numFmtId="172" fontId="97" fillId="24" borderId="30" xfId="123" applyNumberFormat="1" applyFont="1" applyFill="1" applyBorder="1" applyAlignment="1" applyProtection="1">
      <alignment vertical="center"/>
      <protection locked="0"/>
    </xf>
    <xf numFmtId="172" fontId="97" fillId="24" borderId="31" xfId="123" applyNumberFormat="1" applyFont="1" applyFill="1" applyBorder="1" applyAlignment="1" applyProtection="1">
      <alignment vertical="center"/>
      <protection locked="0"/>
    </xf>
    <xf numFmtId="172" fontId="97" fillId="24" borderId="0" xfId="123" applyNumberFormat="1" applyFont="1" applyFill="1" applyBorder="1" applyAlignment="1" applyProtection="1">
      <alignment vertical="center"/>
      <protection locked="0"/>
    </xf>
    <xf numFmtId="172" fontId="97" fillId="24" borderId="21" xfId="123" applyNumberFormat="1" applyFont="1" applyFill="1" applyBorder="1" applyAlignment="1" applyProtection="1">
      <alignment vertical="center"/>
      <protection locked="0"/>
    </xf>
    <xf numFmtId="172" fontId="97" fillId="24" borderId="13" xfId="123" applyNumberFormat="1" applyFont="1" applyFill="1" applyBorder="1" applyAlignment="1" applyProtection="1">
      <alignment vertical="center"/>
      <protection locked="0"/>
    </xf>
    <xf numFmtId="172" fontId="97" fillId="24" borderId="18" xfId="123" applyNumberFormat="1" applyFont="1" applyFill="1" applyBorder="1" applyAlignment="1" applyProtection="1">
      <alignment vertical="center"/>
      <protection locked="0"/>
    </xf>
    <xf numFmtId="0" fontId="41" fillId="17" borderId="64" xfId="236" applyNumberFormat="1" applyBorder="1" applyAlignment="1" applyProtection="1">
      <alignment horizontal="center" vertical="center"/>
    </xf>
    <xf numFmtId="0" fontId="41" fillId="17" borderId="64" xfId="236" applyNumberFormat="1" applyBorder="1" applyAlignment="1" applyProtection="1">
      <alignment horizontal="center" vertical="center" wrapText="1"/>
    </xf>
    <xf numFmtId="2" fontId="41" fillId="17" borderId="64" xfId="236" applyNumberFormat="1" applyBorder="1" applyAlignment="1" applyProtection="1">
      <alignment horizontal="center" vertical="center"/>
    </xf>
    <xf numFmtId="172" fontId="41" fillId="17" borderId="64" xfId="236" applyNumberFormat="1" applyBorder="1" applyAlignment="1" applyProtection="1">
      <alignment horizontal="center" vertical="center" wrapText="1"/>
    </xf>
    <xf numFmtId="172" fontId="102" fillId="24" borderId="81" xfId="123" applyNumberFormat="1" applyFont="1" applyFill="1" applyBorder="1" applyAlignment="1" applyProtection="1">
      <alignment horizontal="center" vertical="center"/>
    </xf>
    <xf numFmtId="172" fontId="16" fillId="47" borderId="27" xfId="123" applyNumberFormat="1" applyFill="1" applyBorder="1" applyProtection="1">
      <protection locked="0"/>
    </xf>
    <xf numFmtId="172" fontId="107" fillId="50" borderId="64" xfId="123" applyNumberFormat="1" applyFont="1" applyFill="1" applyBorder="1" applyAlignment="1" applyProtection="1">
      <alignment horizontal="right" vertical="center" wrapText="1"/>
      <protection locked="0"/>
    </xf>
    <xf numFmtId="198" fontId="19" fillId="50" borderId="64" xfId="123" applyNumberFormat="1" applyFont="1" applyFill="1" applyBorder="1" applyAlignment="1" applyProtection="1">
      <alignment vertical="center" wrapText="1"/>
      <protection locked="0"/>
    </xf>
    <xf numFmtId="199" fontId="105" fillId="50" borderId="64" xfId="123" applyNumberFormat="1" applyFont="1" applyFill="1" applyBorder="1" applyAlignment="1" applyProtection="1">
      <alignment vertical="center"/>
      <protection locked="0"/>
    </xf>
    <xf numFmtId="200" fontId="105" fillId="50" borderId="64" xfId="237" applyNumberFormat="1" applyFont="1" applyFill="1" applyBorder="1" applyAlignment="1" applyProtection="1">
      <alignment vertical="center"/>
      <protection locked="0"/>
    </xf>
    <xf numFmtId="202" fontId="19" fillId="50" borderId="64" xfId="100" applyNumberFormat="1" applyFont="1" applyFill="1" applyBorder="1" applyAlignment="1" applyProtection="1">
      <alignment vertical="center"/>
      <protection locked="0"/>
    </xf>
    <xf numFmtId="198" fontId="105" fillId="50" borderId="64" xfId="123" applyNumberFormat="1" applyFont="1" applyFill="1" applyBorder="1" applyAlignment="1" applyProtection="1">
      <alignment vertical="center" wrapText="1"/>
      <protection locked="0"/>
    </xf>
    <xf numFmtId="172" fontId="16" fillId="0" borderId="64" xfId="123" applyNumberFormat="1" applyBorder="1" applyProtection="1">
      <protection locked="0"/>
    </xf>
    <xf numFmtId="172" fontId="19" fillId="0" borderId="134" xfId="123" applyNumberFormat="1" applyFont="1" applyFill="1" applyBorder="1" applyAlignment="1" applyProtection="1">
      <alignment horizontal="center" vertical="center"/>
      <protection locked="0"/>
    </xf>
    <xf numFmtId="172" fontId="21" fillId="0" borderId="134" xfId="123" applyNumberFormat="1" applyFont="1" applyFill="1" applyBorder="1" applyAlignment="1" applyProtection="1">
      <alignment horizontal="center" vertical="center"/>
    </xf>
    <xf numFmtId="9" fontId="21" fillId="0" borderId="134" xfId="149" applyFont="1" applyFill="1" applyBorder="1" applyAlignment="1" applyProtection="1">
      <alignment horizontal="center" vertical="center"/>
    </xf>
    <xf numFmtId="172" fontId="106" fillId="0" borderId="134" xfId="100" applyNumberFormat="1" applyFont="1" applyFill="1" applyBorder="1" applyAlignment="1" applyProtection="1">
      <alignment horizontal="center" vertical="center"/>
    </xf>
    <xf numFmtId="172" fontId="19" fillId="0" borderId="134" xfId="123" applyNumberFormat="1" applyFont="1" applyFill="1" applyBorder="1" applyAlignment="1" applyProtection="1">
      <alignment vertical="center"/>
      <protection locked="0"/>
    </xf>
    <xf numFmtId="172" fontId="21" fillId="0" borderId="134" xfId="123" applyNumberFormat="1" applyFont="1" applyFill="1" applyBorder="1" applyAlignment="1" applyProtection="1">
      <alignment horizontal="center" vertical="center"/>
      <protection locked="0"/>
    </xf>
    <xf numFmtId="172" fontId="108" fillId="0" borderId="28" xfId="123" applyNumberFormat="1" applyFont="1" applyFill="1" applyBorder="1" applyAlignment="1" applyProtection="1">
      <alignment vertical="center" wrapText="1"/>
    </xf>
    <xf numFmtId="172" fontId="108" fillId="0" borderId="14" xfId="123" applyNumberFormat="1" applyFont="1" applyFill="1" applyBorder="1" applyAlignment="1" applyProtection="1">
      <alignment vertical="center" wrapText="1"/>
    </xf>
    <xf numFmtId="172" fontId="100" fillId="0" borderId="142" xfId="123" applyNumberFormat="1" applyFont="1" applyBorder="1" applyProtection="1">
      <protection locked="0"/>
    </xf>
    <xf numFmtId="172" fontId="100" fillId="0" borderId="147" xfId="123" applyNumberFormat="1" applyFont="1" applyBorder="1" applyProtection="1">
      <protection locked="0"/>
    </xf>
    <xf numFmtId="172" fontId="17" fillId="46" borderId="59" xfId="123" applyNumberFormat="1" applyFont="1" applyFill="1" applyBorder="1" applyAlignment="1" applyProtection="1">
      <alignment horizontal="center" vertical="center"/>
    </xf>
    <xf numFmtId="172" fontId="17" fillId="46" borderId="83" xfId="123" applyNumberFormat="1" applyFont="1" applyFill="1" applyBorder="1" applyAlignment="1" applyProtection="1">
      <alignment horizontal="center" vertical="center"/>
    </xf>
    <xf numFmtId="172" fontId="17" fillId="24" borderId="73" xfId="123" applyNumberFormat="1" applyFont="1" applyFill="1" applyBorder="1" applyAlignment="1" applyProtection="1">
      <alignment horizontal="center" vertical="center"/>
    </xf>
    <xf numFmtId="172" fontId="17" fillId="46" borderId="62" xfId="123" applyNumberFormat="1" applyFont="1" applyFill="1" applyBorder="1" applyAlignment="1" applyProtection="1">
      <alignment vertical="center"/>
    </xf>
    <xf numFmtId="172" fontId="17" fillId="46" borderId="61" xfId="123" applyNumberFormat="1" applyFont="1" applyFill="1" applyBorder="1" applyAlignment="1" applyProtection="1">
      <alignment vertical="center" wrapText="1"/>
    </xf>
    <xf numFmtId="172" fontId="17" fillId="46" borderId="143" xfId="123" applyNumberFormat="1" applyFont="1" applyFill="1" applyBorder="1" applyAlignment="1" applyProtection="1">
      <alignment horizontal="center" vertical="center"/>
    </xf>
    <xf numFmtId="172" fontId="17" fillId="46" borderId="149" xfId="123" applyNumberFormat="1" applyFont="1" applyFill="1" applyBorder="1" applyAlignment="1" applyProtection="1">
      <alignment vertical="center"/>
    </xf>
    <xf numFmtId="172" fontId="17" fillId="46" borderId="150" xfId="123" applyNumberFormat="1" applyFont="1" applyFill="1" applyBorder="1" applyAlignment="1" applyProtection="1">
      <alignment vertical="center" wrapText="1"/>
    </xf>
    <xf numFmtId="172" fontId="99" fillId="0" borderId="147" xfId="123" applyNumberFormat="1" applyFont="1" applyFill="1" applyBorder="1" applyAlignment="1" applyProtection="1">
      <alignment vertical="center" wrapText="1"/>
    </xf>
    <xf numFmtId="172" fontId="17" fillId="46" borderId="151" xfId="123" applyNumberFormat="1" applyFont="1" applyFill="1" applyBorder="1" applyAlignment="1" applyProtection="1">
      <alignment vertical="center" wrapText="1"/>
    </xf>
    <xf numFmtId="172" fontId="17" fillId="24" borderId="152" xfId="123" applyNumberFormat="1" applyFont="1" applyFill="1" applyBorder="1" applyAlignment="1" applyProtection="1">
      <alignment vertical="center"/>
    </xf>
    <xf numFmtId="172" fontId="17" fillId="46" borderId="64" xfId="123" applyNumberFormat="1" applyFont="1" applyFill="1" applyBorder="1" applyAlignment="1" applyProtection="1">
      <alignment vertical="center"/>
    </xf>
    <xf numFmtId="0" fontId="66" fillId="24" borderId="28" xfId="127" applyFont="1" applyFill="1" applyBorder="1" applyAlignment="1" applyProtection="1">
      <alignment horizontal="center" vertical="center" wrapText="1"/>
    </xf>
    <xf numFmtId="0" fontId="66" fillId="24" borderId="6" xfId="127" applyFont="1" applyFill="1" applyBorder="1" applyAlignment="1" applyProtection="1">
      <alignment horizontal="center" vertical="center" wrapText="1"/>
    </xf>
    <xf numFmtId="0" fontId="66" fillId="24" borderId="27" xfId="127" applyFont="1" applyFill="1" applyBorder="1" applyAlignment="1" applyProtection="1">
      <alignment horizontal="center" vertical="center" wrapText="1"/>
    </xf>
    <xf numFmtId="0" fontId="0" fillId="24" borderId="0" xfId="0" applyFill="1" applyBorder="1" applyAlignment="1" applyProtection="1">
      <alignment horizontal="center" vertical="center"/>
      <protection locked="0"/>
    </xf>
    <xf numFmtId="0" fontId="24" fillId="0" borderId="57" xfId="127" applyFont="1" applyBorder="1" applyAlignment="1" applyProtection="1">
      <alignment horizontal="center" vertical="center" wrapText="1"/>
      <protection locked="0"/>
    </xf>
    <xf numFmtId="0" fontId="24" fillId="0" borderId="50" xfId="127" applyFont="1" applyBorder="1" applyAlignment="1" applyProtection="1">
      <alignment horizontal="center" vertical="center" wrapText="1"/>
      <protection locked="0"/>
    </xf>
    <xf numFmtId="0" fontId="24" fillId="0" borderId="55" xfId="127" applyFont="1" applyBorder="1" applyAlignment="1" applyProtection="1">
      <alignment horizontal="center" vertical="center" wrapText="1"/>
      <protection locked="0"/>
    </xf>
    <xf numFmtId="0" fontId="24" fillId="0" borderId="20" xfId="127" applyFont="1" applyBorder="1" applyAlignment="1" applyProtection="1">
      <alignment horizontal="center" vertical="center" wrapText="1"/>
      <protection locked="0"/>
    </xf>
    <xf numFmtId="0" fontId="24" fillId="0" borderId="0" xfId="127" applyFont="1" applyBorder="1" applyAlignment="1" applyProtection="1">
      <alignment horizontal="center" vertical="center" wrapText="1"/>
      <protection locked="0"/>
    </xf>
    <xf numFmtId="0" fontId="24" fillId="0" borderId="21" xfId="127" applyFont="1" applyBorder="1" applyAlignment="1" applyProtection="1">
      <alignment horizontal="center" vertical="center" wrapText="1"/>
      <protection locked="0"/>
    </xf>
    <xf numFmtId="0" fontId="24" fillId="0" borderId="29" xfId="127" applyFont="1" applyBorder="1" applyAlignment="1" applyProtection="1">
      <alignment horizontal="center" vertical="center" wrapText="1"/>
      <protection locked="0"/>
    </xf>
    <xf numFmtId="0" fontId="24" fillId="0" borderId="13" xfId="127" applyFont="1" applyBorder="1" applyAlignment="1" applyProtection="1">
      <alignment horizontal="center" vertical="center" wrapText="1"/>
      <protection locked="0"/>
    </xf>
    <xf numFmtId="0" fontId="24" fillId="0" borderId="18" xfId="127" applyFont="1" applyBorder="1" applyAlignment="1" applyProtection="1">
      <alignment horizontal="center" vertical="center" wrapText="1"/>
      <protection locked="0"/>
    </xf>
    <xf numFmtId="0" fontId="65" fillId="30" borderId="29" xfId="127" applyFont="1" applyFill="1" applyBorder="1" applyAlignment="1" applyProtection="1">
      <alignment horizontal="left" vertical="center" wrapText="1" indent="1"/>
      <protection locked="0"/>
    </xf>
    <xf numFmtId="0" fontId="63" fillId="30" borderId="13" xfId="127" applyFont="1" applyFill="1" applyBorder="1" applyAlignment="1" applyProtection="1">
      <alignment horizontal="left" vertical="center" wrapText="1" indent="1"/>
      <protection locked="0"/>
    </xf>
    <xf numFmtId="0" fontId="63" fillId="30" borderId="18" xfId="127" applyFont="1" applyFill="1" applyBorder="1" applyAlignment="1" applyProtection="1">
      <alignment horizontal="left" vertical="center" wrapText="1" indent="1"/>
      <protection locked="0"/>
    </xf>
    <xf numFmtId="0" fontId="16" fillId="31" borderId="43" xfId="0" applyFont="1" applyFill="1" applyBorder="1" applyAlignment="1" applyProtection="1">
      <alignment horizontal="left" vertical="center"/>
      <protection locked="0"/>
    </xf>
    <xf numFmtId="0" fontId="55" fillId="31" borderId="44" xfId="0" applyFont="1" applyFill="1" applyBorder="1" applyAlignment="1" applyProtection="1">
      <alignment horizontal="left" vertical="center"/>
      <protection locked="0"/>
    </xf>
    <xf numFmtId="0" fontId="55" fillId="31" borderId="45" xfId="0" applyFont="1" applyFill="1" applyBorder="1" applyAlignment="1" applyProtection="1">
      <alignment horizontal="left" vertical="center"/>
      <protection locked="0"/>
    </xf>
    <xf numFmtId="1" fontId="0" fillId="0" borderId="43" xfId="0" applyNumberFormat="1" applyFill="1" applyBorder="1" applyAlignment="1" applyProtection="1">
      <alignment horizontal="left" vertical="center" wrapText="1"/>
      <protection locked="0"/>
    </xf>
    <xf numFmtId="1" fontId="0" fillId="0" borderId="46" xfId="0" applyNumberFormat="1" applyFill="1" applyBorder="1" applyAlignment="1" applyProtection="1">
      <alignment horizontal="left" vertical="center" wrapText="1"/>
      <protection locked="0"/>
    </xf>
    <xf numFmtId="0" fontId="16" fillId="0" borderId="43" xfId="0" applyFont="1" applyBorder="1" applyAlignment="1" applyProtection="1">
      <alignment horizontal="left" vertical="center"/>
      <protection locked="0"/>
    </xf>
    <xf numFmtId="0" fontId="55" fillId="0" borderId="44" xfId="0" applyFont="1" applyBorder="1" applyAlignment="1" applyProtection="1">
      <alignment horizontal="left" vertical="center"/>
      <protection locked="0"/>
    </xf>
    <xf numFmtId="0" fontId="55" fillId="0" borderId="45" xfId="0" applyFont="1" applyBorder="1" applyAlignment="1" applyProtection="1">
      <alignment horizontal="left" vertical="center"/>
      <protection locked="0"/>
    </xf>
    <xf numFmtId="0" fontId="0" fillId="0" borderId="46" xfId="0" applyFill="1" applyBorder="1" applyAlignment="1" applyProtection="1">
      <alignment horizontal="left" vertical="center" wrapText="1"/>
      <protection locked="0"/>
    </xf>
    <xf numFmtId="0" fontId="16" fillId="0" borderId="43" xfId="0" applyFont="1" applyFill="1" applyBorder="1" applyAlignment="1" applyProtection="1">
      <alignment horizontal="left" vertical="center" wrapText="1"/>
      <protection locked="0"/>
    </xf>
    <xf numFmtId="0" fontId="0" fillId="0" borderId="44" xfId="0" applyFill="1" applyBorder="1" applyAlignment="1" applyProtection="1">
      <alignment horizontal="left" vertical="center" wrapText="1"/>
      <protection locked="0"/>
    </xf>
    <xf numFmtId="0" fontId="0" fillId="0" borderId="45" xfId="0" applyFill="1" applyBorder="1" applyAlignment="1" applyProtection="1">
      <alignment horizontal="left" vertical="center" wrapText="1"/>
      <protection locked="0"/>
    </xf>
    <xf numFmtId="0" fontId="24" fillId="0" borderId="43" xfId="0" applyFont="1" applyFill="1" applyBorder="1" applyAlignment="1" applyProtection="1">
      <alignment horizontal="left" vertical="center" wrapText="1"/>
      <protection locked="0"/>
    </xf>
    <xf numFmtId="0" fontId="24" fillId="0" borderId="44" xfId="0" applyFont="1" applyFill="1" applyBorder="1" applyAlignment="1" applyProtection="1">
      <alignment horizontal="left" vertical="center" wrapText="1"/>
      <protection locked="0"/>
    </xf>
    <xf numFmtId="0" fontId="24" fillId="0" borderId="45" xfId="0" applyFont="1" applyFill="1" applyBorder="1" applyAlignment="1" applyProtection="1">
      <alignment horizontal="left" vertical="center" wrapText="1"/>
      <protection locked="0"/>
    </xf>
    <xf numFmtId="0" fontId="16" fillId="0" borderId="64" xfId="127" applyFill="1" applyBorder="1" applyAlignment="1" applyProtection="1">
      <alignment horizontal="left" vertical="center" wrapText="1" indent="1"/>
    </xf>
    <xf numFmtId="0" fontId="16" fillId="0" borderId="72" xfId="127" applyFill="1" applyBorder="1" applyAlignment="1" applyProtection="1">
      <alignment horizontal="left" vertical="center" wrapText="1" indent="1"/>
    </xf>
    <xf numFmtId="0" fontId="16" fillId="0" borderId="66" xfId="0" applyFont="1" applyFill="1" applyBorder="1" applyAlignment="1" applyProtection="1">
      <alignment horizontal="left" vertical="center" wrapText="1"/>
      <protection locked="0"/>
    </xf>
    <xf numFmtId="0" fontId="16" fillId="0" borderId="50" xfId="0" applyFont="1" applyFill="1" applyBorder="1" applyAlignment="1" applyProtection="1">
      <alignment horizontal="left" vertical="center" wrapText="1"/>
      <protection locked="0"/>
    </xf>
    <xf numFmtId="0" fontId="16" fillId="0" borderId="63" xfId="0" applyFont="1" applyFill="1" applyBorder="1" applyAlignment="1" applyProtection="1">
      <alignment horizontal="left" vertical="center" wrapText="1"/>
      <protection locked="0"/>
    </xf>
    <xf numFmtId="0" fontId="27" fillId="0" borderId="61" xfId="0" applyFont="1" applyBorder="1" applyAlignment="1" applyProtection="1">
      <alignment horizontal="center" vertical="center" wrapText="1"/>
      <protection locked="0"/>
    </xf>
    <xf numFmtId="0" fontId="27" fillId="0" borderId="62" xfId="0" applyFont="1" applyBorder="1" applyAlignment="1" applyProtection="1">
      <alignment horizontal="center" vertical="center" wrapText="1"/>
      <protection locked="0"/>
    </xf>
    <xf numFmtId="0" fontId="27" fillId="0" borderId="60" xfId="0" applyFont="1" applyBorder="1" applyAlignment="1" applyProtection="1">
      <alignment horizontal="center" vertical="center" wrapText="1"/>
      <protection locked="0"/>
    </xf>
    <xf numFmtId="0" fontId="27" fillId="0" borderId="69" xfId="0" applyFont="1" applyBorder="1" applyAlignment="1" applyProtection="1">
      <alignment horizontal="center" vertical="center" wrapText="1"/>
      <protection locked="0"/>
    </xf>
    <xf numFmtId="0" fontId="27" fillId="0" borderId="68" xfId="0" applyFont="1" applyBorder="1" applyAlignment="1" applyProtection="1">
      <alignment horizontal="center" vertical="center" wrapText="1"/>
      <protection locked="0"/>
    </xf>
    <xf numFmtId="0" fontId="27" fillId="0" borderId="70" xfId="0" applyFont="1" applyBorder="1" applyAlignment="1" applyProtection="1">
      <alignment horizontal="center" vertical="center" wrapText="1"/>
      <protection locked="0"/>
    </xf>
    <xf numFmtId="11" fontId="16" fillId="0" borderId="43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44" xfId="0" applyFont="1" applyFill="1" applyBorder="1" applyAlignment="1" applyProtection="1">
      <alignment horizontal="left" vertical="center" wrapText="1"/>
      <protection locked="0"/>
    </xf>
    <xf numFmtId="0" fontId="16" fillId="0" borderId="45" xfId="0" applyFont="1" applyFill="1" applyBorder="1" applyAlignment="1" applyProtection="1">
      <alignment horizontal="left" vertical="center" wrapText="1"/>
      <protection locked="0"/>
    </xf>
    <xf numFmtId="0" fontId="56" fillId="0" borderId="47" xfId="127" applyFont="1" applyFill="1" applyBorder="1" applyAlignment="1" applyProtection="1">
      <alignment horizontal="left" vertical="center" wrapText="1"/>
      <protection locked="0"/>
    </xf>
    <xf numFmtId="0" fontId="56" fillId="0" borderId="48" xfId="127" applyFont="1" applyFill="1" applyBorder="1" applyAlignment="1" applyProtection="1">
      <alignment horizontal="left" vertical="center" wrapText="1"/>
      <protection locked="0"/>
    </xf>
    <xf numFmtId="0" fontId="56" fillId="0" borderId="49" xfId="127" applyFont="1" applyFill="1" applyBorder="1" applyAlignment="1" applyProtection="1">
      <alignment horizontal="left" vertical="center" wrapText="1"/>
      <protection locked="0"/>
    </xf>
    <xf numFmtId="17" fontId="16" fillId="0" borderId="43" xfId="0" applyNumberFormat="1" applyFont="1" applyFill="1" applyBorder="1" applyAlignment="1" applyProtection="1">
      <alignment horizontal="left" vertical="center" wrapText="1"/>
      <protection locked="0"/>
    </xf>
    <xf numFmtId="17" fontId="16" fillId="0" borderId="46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43" xfId="0" quotePrefix="1" applyFont="1" applyFill="1" applyBorder="1" applyAlignment="1" applyProtection="1">
      <alignment horizontal="left" vertical="center" wrapText="1"/>
      <protection locked="0"/>
    </xf>
    <xf numFmtId="0" fontId="16" fillId="0" borderId="44" xfId="0" quotePrefix="1" applyFont="1" applyFill="1" applyBorder="1" applyAlignment="1" applyProtection="1">
      <alignment horizontal="left" vertical="center" wrapText="1"/>
      <protection locked="0"/>
    </xf>
    <xf numFmtId="0" fontId="16" fillId="0" borderId="45" xfId="0" quotePrefix="1" applyFont="1" applyFill="1" applyBorder="1" applyAlignment="1" applyProtection="1">
      <alignment horizontal="left" vertical="center" wrapText="1"/>
      <protection locked="0"/>
    </xf>
    <xf numFmtId="17" fontId="16" fillId="0" borderId="43" xfId="0" quotePrefix="1" applyNumberFormat="1" applyFont="1" applyFill="1" applyBorder="1" applyAlignment="1" applyProtection="1">
      <alignment horizontal="left" vertical="center" wrapText="1"/>
      <protection locked="0"/>
    </xf>
    <xf numFmtId="0" fontId="18" fillId="24" borderId="28" xfId="127" applyFont="1" applyFill="1" applyBorder="1" applyAlignment="1" applyProtection="1">
      <alignment horizontal="center" vertical="center" wrapText="1"/>
    </xf>
    <xf numFmtId="0" fontId="18" fillId="24" borderId="6" xfId="127" applyFont="1" applyFill="1" applyBorder="1" applyAlignment="1" applyProtection="1">
      <alignment horizontal="center" vertical="center" wrapText="1"/>
    </xf>
    <xf numFmtId="0" fontId="18" fillId="24" borderId="27" xfId="127" applyFont="1" applyFill="1" applyBorder="1" applyAlignment="1" applyProtection="1">
      <alignment horizontal="center" vertical="center" wrapText="1"/>
    </xf>
    <xf numFmtId="0" fontId="24" fillId="24" borderId="39" xfId="127" applyFont="1" applyFill="1" applyBorder="1" applyAlignment="1" applyProtection="1">
      <alignment horizontal="center" vertical="center" wrapText="1"/>
    </xf>
    <xf numFmtId="0" fontId="24" fillId="24" borderId="30" xfId="127" applyFont="1" applyFill="1" applyBorder="1" applyAlignment="1" applyProtection="1">
      <alignment horizontal="center" vertical="center" wrapText="1"/>
    </xf>
    <xf numFmtId="0" fontId="24" fillId="24" borderId="31" xfId="127" applyFont="1" applyFill="1" applyBorder="1" applyAlignment="1" applyProtection="1">
      <alignment horizontal="center" vertical="center" wrapText="1"/>
    </xf>
    <xf numFmtId="0" fontId="24" fillId="24" borderId="20" xfId="127" applyFont="1" applyFill="1" applyBorder="1" applyAlignment="1" applyProtection="1">
      <alignment horizontal="center" vertical="center" wrapText="1"/>
    </xf>
    <xf numFmtId="0" fontId="24" fillId="24" borderId="0" xfId="127" applyFont="1" applyFill="1" applyBorder="1" applyAlignment="1" applyProtection="1">
      <alignment horizontal="center" vertical="center" wrapText="1"/>
    </xf>
    <xf numFmtId="0" fontId="24" fillId="24" borderId="21" xfId="127" applyFont="1" applyFill="1" applyBorder="1" applyAlignment="1" applyProtection="1">
      <alignment horizontal="center" vertical="center" wrapText="1"/>
    </xf>
    <xf numFmtId="0" fontId="24" fillId="24" borderId="24" xfId="127" applyFont="1" applyFill="1" applyBorder="1" applyAlignment="1" applyProtection="1">
      <alignment horizontal="center" vertical="center" wrapText="1"/>
    </xf>
    <xf numFmtId="0" fontId="24" fillId="24" borderId="73" xfId="127" applyFont="1" applyFill="1" applyBorder="1" applyAlignment="1" applyProtection="1">
      <alignment horizontal="center" vertical="center" wrapText="1"/>
    </xf>
    <xf numFmtId="0" fontId="24" fillId="24" borderId="74" xfId="127" applyFont="1" applyFill="1" applyBorder="1" applyAlignment="1" applyProtection="1">
      <alignment horizontal="center" vertical="center" wrapText="1"/>
    </xf>
    <xf numFmtId="0" fontId="64" fillId="24" borderId="30" xfId="127" applyFont="1" applyFill="1" applyBorder="1" applyAlignment="1" applyProtection="1">
      <alignment horizontal="center" vertical="center"/>
    </xf>
    <xf numFmtId="0" fontId="64" fillId="24" borderId="31" xfId="127" applyFont="1" applyFill="1" applyBorder="1" applyAlignment="1" applyProtection="1">
      <alignment horizontal="center" vertical="center"/>
    </xf>
    <xf numFmtId="0" fontId="64" fillId="24" borderId="0" xfId="127" applyFont="1" applyFill="1" applyBorder="1" applyAlignment="1" applyProtection="1">
      <alignment horizontal="center" vertical="center"/>
    </xf>
    <xf numFmtId="0" fontId="64" fillId="24" borderId="21" xfId="127" applyFont="1" applyFill="1" applyBorder="1" applyAlignment="1" applyProtection="1">
      <alignment horizontal="center" vertical="center"/>
    </xf>
    <xf numFmtId="0" fontId="64" fillId="24" borderId="73" xfId="127" applyFont="1" applyFill="1" applyBorder="1" applyAlignment="1" applyProtection="1">
      <alignment horizontal="center" vertical="center"/>
    </xf>
    <xf numFmtId="0" fontId="64" fillId="24" borderId="74" xfId="127" applyFont="1" applyFill="1" applyBorder="1" applyAlignment="1" applyProtection="1">
      <alignment horizontal="center" vertical="center"/>
    </xf>
    <xf numFmtId="0" fontId="16" fillId="0" borderId="28" xfId="0" applyFont="1" applyBorder="1" applyAlignment="1" applyProtection="1">
      <alignment horizontal="left" vertical="center"/>
      <protection locked="0"/>
    </xf>
    <xf numFmtId="0" fontId="55" fillId="0" borderId="6" xfId="0" applyFont="1" applyBorder="1" applyAlignment="1" applyProtection="1">
      <alignment horizontal="left" vertical="center"/>
      <protection locked="0"/>
    </xf>
    <xf numFmtId="0" fontId="55" fillId="0" borderId="27" xfId="0" applyFont="1" applyBorder="1" applyAlignment="1" applyProtection="1">
      <alignment horizontal="left" vertical="center"/>
      <protection locked="0"/>
    </xf>
    <xf numFmtId="0" fontId="16" fillId="31" borderId="60" xfId="127" applyFill="1" applyBorder="1" applyAlignment="1" applyProtection="1">
      <alignment horizontal="center" vertical="center" wrapText="1"/>
      <protection locked="0"/>
    </xf>
    <xf numFmtId="0" fontId="16" fillId="31" borderId="56" xfId="127" applyFill="1" applyBorder="1" applyAlignment="1" applyProtection="1">
      <alignment horizontal="center" vertical="center" wrapText="1"/>
      <protection locked="0"/>
    </xf>
    <xf numFmtId="0" fontId="24" fillId="32" borderId="62" xfId="127" applyFont="1" applyFill="1" applyBorder="1" applyAlignment="1" applyProtection="1">
      <alignment horizontal="center" vertical="center" wrapText="1"/>
      <protection locked="0"/>
    </xf>
    <xf numFmtId="0" fontId="24" fillId="32" borderId="52" xfId="127" applyFont="1" applyFill="1" applyBorder="1" applyAlignment="1" applyProtection="1">
      <alignment horizontal="center" vertical="center" wrapText="1"/>
      <protection locked="0"/>
    </xf>
    <xf numFmtId="0" fontId="16" fillId="0" borderId="28" xfId="127" applyFill="1" applyBorder="1" applyAlignment="1" applyProtection="1">
      <alignment horizontal="center" vertical="center" wrapText="1"/>
    </xf>
    <xf numFmtId="0" fontId="16" fillId="0" borderId="6" xfId="127" applyFill="1" applyBorder="1" applyAlignment="1" applyProtection="1">
      <alignment horizontal="center" vertical="center" wrapText="1"/>
    </xf>
    <xf numFmtId="0" fontId="24" fillId="0" borderId="19" xfId="0" applyFont="1" applyBorder="1" applyAlignment="1" applyProtection="1">
      <alignment horizontal="center"/>
      <protection locked="0"/>
    </xf>
    <xf numFmtId="0" fontId="22" fillId="27" borderId="11" xfId="0" applyFont="1" applyFill="1" applyBorder="1" applyAlignment="1" applyProtection="1">
      <alignment horizontal="center"/>
    </xf>
    <xf numFmtId="0" fontId="28" fillId="27" borderId="11" xfId="0" applyFont="1" applyFill="1" applyBorder="1" applyAlignment="1" applyProtection="1">
      <alignment horizontal="center"/>
    </xf>
    <xf numFmtId="0" fontId="71" fillId="0" borderId="6" xfId="232" applyFont="1" applyBorder="1" applyAlignment="1">
      <alignment horizontal="center" vertical="center"/>
    </xf>
    <xf numFmtId="0" fontId="71" fillId="0" borderId="27" xfId="232" applyFont="1" applyBorder="1" applyAlignment="1">
      <alignment horizontal="center" vertical="center"/>
    </xf>
    <xf numFmtId="0" fontId="71" fillId="0" borderId="30" xfId="232" applyFont="1" applyBorder="1" applyAlignment="1">
      <alignment horizontal="center" vertical="center"/>
    </xf>
    <xf numFmtId="0" fontId="71" fillId="0" borderId="31" xfId="232" applyFont="1" applyBorder="1" applyAlignment="1">
      <alignment horizontal="center" vertical="center"/>
    </xf>
    <xf numFmtId="0" fontId="71" fillId="0" borderId="0" xfId="232" applyFont="1" applyBorder="1" applyAlignment="1">
      <alignment horizontal="center" vertical="center"/>
    </xf>
    <xf numFmtId="0" fontId="71" fillId="0" borderId="21" xfId="232" applyFont="1" applyBorder="1" applyAlignment="1">
      <alignment horizontal="center" vertical="center"/>
    </xf>
    <xf numFmtId="0" fontId="71" fillId="0" borderId="20" xfId="232" applyFont="1" applyBorder="1" applyAlignment="1">
      <alignment horizontal="center" vertical="center"/>
    </xf>
    <xf numFmtId="0" fontId="71" fillId="0" borderId="29" xfId="232" applyFont="1" applyBorder="1" applyAlignment="1">
      <alignment horizontal="center" vertical="center"/>
    </xf>
    <xf numFmtId="0" fontId="71" fillId="0" borderId="13" xfId="232" applyFont="1" applyBorder="1" applyAlignment="1">
      <alignment horizontal="center" vertical="center"/>
    </xf>
    <xf numFmtId="0" fontId="71" fillId="0" borderId="18" xfId="232" applyFont="1" applyBorder="1" applyAlignment="1">
      <alignment horizontal="center" vertical="center"/>
    </xf>
    <xf numFmtId="0" fontId="71" fillId="0" borderId="97" xfId="232" applyFont="1" applyBorder="1" applyAlignment="1">
      <alignment horizontal="center" vertical="center" textRotation="90"/>
    </xf>
    <xf numFmtId="0" fontId="71" fillId="0" borderId="57" xfId="232" applyFont="1" applyBorder="1" applyAlignment="1">
      <alignment horizontal="center" vertical="center" textRotation="90"/>
    </xf>
    <xf numFmtId="0" fontId="71" fillId="0" borderId="98" xfId="232" applyFont="1" applyBorder="1" applyAlignment="1">
      <alignment horizontal="center" vertical="center" textRotation="90"/>
    </xf>
    <xf numFmtId="0" fontId="82" fillId="35" borderId="39" xfId="127" applyFont="1" applyFill="1" applyBorder="1" applyAlignment="1">
      <alignment horizontal="left" vertical="center"/>
    </xf>
    <xf numFmtId="0" fontId="82" fillId="35" borderId="30" xfId="127" applyFont="1" applyFill="1" applyBorder="1" applyAlignment="1">
      <alignment horizontal="left" vertical="center"/>
    </xf>
    <xf numFmtId="0" fontId="82" fillId="35" borderId="31" xfId="127" applyFont="1" applyFill="1" applyBorder="1" applyAlignment="1">
      <alignment horizontal="left" vertical="center"/>
    </xf>
    <xf numFmtId="0" fontId="82" fillId="35" borderId="20" xfId="127" applyFont="1" applyFill="1" applyBorder="1" applyAlignment="1">
      <alignment horizontal="left" vertical="center"/>
    </xf>
    <xf numFmtId="0" fontId="82" fillId="35" borderId="0" xfId="127" applyFont="1" applyFill="1" applyBorder="1" applyAlignment="1">
      <alignment horizontal="left" vertical="center"/>
    </xf>
    <xf numFmtId="0" fontId="82" fillId="35" borderId="21" xfId="127" applyFont="1" applyFill="1" applyBorder="1" applyAlignment="1">
      <alignment horizontal="left" vertical="center"/>
    </xf>
    <xf numFmtId="0" fontId="82" fillId="35" borderId="29" xfId="127" applyFont="1" applyFill="1" applyBorder="1" applyAlignment="1">
      <alignment horizontal="left" vertical="center"/>
    </xf>
    <xf numFmtId="0" fontId="82" fillId="35" borderId="13" xfId="127" applyFont="1" applyFill="1" applyBorder="1" applyAlignment="1">
      <alignment horizontal="left" vertical="center"/>
    </xf>
    <xf numFmtId="0" fontId="82" fillId="35" borderId="18" xfId="127" applyFont="1" applyFill="1" applyBorder="1" applyAlignment="1">
      <alignment horizontal="left" vertical="center"/>
    </xf>
    <xf numFmtId="0" fontId="16" fillId="0" borderId="64" xfId="207" applyFont="1" applyBorder="1" applyAlignment="1" applyProtection="1">
      <alignment vertical="center" wrapText="1"/>
      <protection locked="0"/>
    </xf>
    <xf numFmtId="0" fontId="16" fillId="0" borderId="72" xfId="207" applyFont="1" applyBorder="1" applyAlignment="1" applyProtection="1">
      <alignment vertical="center" wrapText="1"/>
      <protection locked="0"/>
    </xf>
    <xf numFmtId="0" fontId="71" fillId="40" borderId="39" xfId="232" applyFont="1" applyFill="1" applyBorder="1" applyAlignment="1">
      <alignment horizontal="center" vertical="center"/>
    </xf>
    <xf numFmtId="0" fontId="71" fillId="40" borderId="30" xfId="232" applyFont="1" applyFill="1" applyBorder="1" applyAlignment="1">
      <alignment horizontal="center" vertical="center"/>
    </xf>
    <xf numFmtId="0" fontId="71" fillId="40" borderId="31" xfId="232" applyFont="1" applyFill="1" applyBorder="1" applyAlignment="1">
      <alignment horizontal="center" vertical="center"/>
    </xf>
    <xf numFmtId="0" fontId="71" fillId="40" borderId="20" xfId="232" applyFont="1" applyFill="1" applyBorder="1" applyAlignment="1">
      <alignment horizontal="center" vertical="center"/>
    </xf>
    <xf numFmtId="0" fontId="71" fillId="40" borderId="0" xfId="232" applyFont="1" applyFill="1" applyBorder="1" applyAlignment="1">
      <alignment horizontal="center" vertical="center"/>
    </xf>
    <xf numFmtId="0" fontId="71" fillId="40" borderId="21" xfId="232" applyFont="1" applyFill="1" applyBorder="1" applyAlignment="1">
      <alignment horizontal="center" vertical="center"/>
    </xf>
    <xf numFmtId="0" fontId="71" fillId="40" borderId="29" xfId="232" applyFont="1" applyFill="1" applyBorder="1" applyAlignment="1">
      <alignment horizontal="center" vertical="center"/>
    </xf>
    <xf numFmtId="0" fontId="71" fillId="40" borderId="13" xfId="232" applyFont="1" applyFill="1" applyBorder="1" applyAlignment="1">
      <alignment horizontal="center" vertical="center"/>
    </xf>
    <xf numFmtId="0" fontId="71" fillId="40" borderId="18" xfId="232" applyFont="1" applyFill="1" applyBorder="1" applyAlignment="1">
      <alignment horizontal="center" vertical="center"/>
    </xf>
    <xf numFmtId="1" fontId="72" fillId="0" borderId="61" xfId="127" applyNumberFormat="1" applyFont="1" applyFill="1" applyBorder="1" applyAlignment="1">
      <alignment horizontal="center" vertical="center" wrapText="1"/>
    </xf>
    <xf numFmtId="1" fontId="72" fillId="0" borderId="62" xfId="127" applyNumberFormat="1" applyFont="1" applyFill="1" applyBorder="1" applyAlignment="1">
      <alignment horizontal="center" vertical="center" wrapText="1"/>
    </xf>
    <xf numFmtId="0" fontId="72" fillId="0" borderId="69" xfId="127" applyFont="1" applyFill="1" applyBorder="1" applyAlignment="1">
      <alignment horizontal="center" vertical="center" wrapText="1"/>
    </xf>
    <xf numFmtId="0" fontId="72" fillId="0" borderId="68" xfId="127" applyFont="1" applyFill="1" applyBorder="1" applyAlignment="1">
      <alignment horizontal="center" vertical="center" wrapText="1"/>
    </xf>
    <xf numFmtId="0" fontId="71" fillId="0" borderId="57" xfId="232" applyFont="1" applyBorder="1" applyAlignment="1">
      <alignment horizontal="center" vertical="center" textRotation="90" wrapText="1"/>
    </xf>
    <xf numFmtId="0" fontId="71" fillId="0" borderId="20" xfId="232" applyFont="1" applyBorder="1" applyAlignment="1">
      <alignment horizontal="center" vertical="center" textRotation="90" wrapText="1"/>
    </xf>
    <xf numFmtId="0" fontId="71" fillId="0" borderId="29" xfId="232" applyFont="1" applyBorder="1" applyAlignment="1">
      <alignment horizontal="center" vertical="center" textRotation="90" wrapText="1"/>
    </xf>
    <xf numFmtId="0" fontId="71" fillId="0" borderId="77" xfId="232" applyFont="1" applyBorder="1" applyAlignment="1">
      <alignment horizontal="center" vertical="center" textRotation="90" wrapText="1"/>
    </xf>
    <xf numFmtId="0" fontId="71" fillId="0" borderId="81" xfId="232" applyFont="1" applyBorder="1" applyAlignment="1">
      <alignment horizontal="center" vertical="center" textRotation="90" wrapText="1"/>
    </xf>
    <xf numFmtId="0" fontId="71" fillId="0" borderId="82" xfId="232" applyFont="1" applyBorder="1" applyAlignment="1">
      <alignment horizontal="center" vertical="center" textRotation="90" wrapText="1"/>
    </xf>
    <xf numFmtId="0" fontId="73" fillId="0" borderId="60" xfId="232" applyFont="1" applyFill="1" applyBorder="1" applyAlignment="1">
      <alignment horizontal="center"/>
    </xf>
    <xf numFmtId="0" fontId="73" fillId="0" borderId="59" xfId="232" applyFont="1" applyFill="1" applyBorder="1" applyAlignment="1">
      <alignment horizontal="center"/>
    </xf>
    <xf numFmtId="0" fontId="73" fillId="0" borderId="61" xfId="232" applyFont="1" applyFill="1" applyBorder="1" applyAlignment="1">
      <alignment horizontal="center"/>
    </xf>
    <xf numFmtId="0" fontId="71" fillId="0" borderId="64" xfId="232" applyFont="1" applyBorder="1" applyAlignment="1">
      <alignment horizontal="center" vertical="center"/>
    </xf>
    <xf numFmtId="0" fontId="71" fillId="0" borderId="64" xfId="232" applyFont="1" applyBorder="1" applyAlignment="1">
      <alignment horizontal="center" vertical="top"/>
    </xf>
    <xf numFmtId="0" fontId="71" fillId="0" borderId="62" xfId="232" applyFont="1" applyBorder="1" applyAlignment="1">
      <alignment horizontal="center" vertical="top"/>
    </xf>
    <xf numFmtId="0" fontId="71" fillId="0" borderId="28" xfId="232" applyFont="1" applyBorder="1" applyAlignment="1">
      <alignment horizontal="center" vertical="center"/>
    </xf>
    <xf numFmtId="0" fontId="81" fillId="0" borderId="57" xfId="207" applyFont="1" applyBorder="1" applyAlignment="1" applyProtection="1">
      <alignment horizontal="left" vertical="center" wrapText="1"/>
      <protection locked="0"/>
    </xf>
    <xf numFmtId="0" fontId="81" fillId="0" borderId="63" xfId="207" applyFont="1" applyBorder="1" applyAlignment="1" applyProtection="1">
      <alignment horizontal="left" vertical="center" wrapText="1"/>
      <protection locked="0"/>
    </xf>
    <xf numFmtId="0" fontId="81" fillId="0" borderId="24" xfId="207" applyFont="1" applyBorder="1" applyAlignment="1" applyProtection="1">
      <alignment horizontal="left" vertical="center" wrapText="1"/>
      <protection locked="0"/>
    </xf>
    <xf numFmtId="0" fontId="81" fillId="0" borderId="87" xfId="207" applyFont="1" applyBorder="1" applyAlignment="1" applyProtection="1">
      <alignment horizontal="left" vertical="center" wrapText="1"/>
      <protection locked="0"/>
    </xf>
    <xf numFmtId="0" fontId="81" fillId="0" borderId="20" xfId="207" applyFont="1" applyBorder="1" applyAlignment="1" applyProtection="1">
      <alignment horizontal="left" vertical="center" wrapText="1"/>
      <protection locked="0"/>
    </xf>
    <xf numFmtId="0" fontId="81" fillId="0" borderId="90" xfId="207" applyFont="1" applyBorder="1" applyAlignment="1" applyProtection="1">
      <alignment horizontal="left" vertical="center" wrapText="1"/>
      <protection locked="0"/>
    </xf>
    <xf numFmtId="0" fontId="81" fillId="0" borderId="29" xfId="207" applyFont="1" applyBorder="1" applyAlignment="1" applyProtection="1">
      <alignment horizontal="left" vertical="center" wrapText="1"/>
      <protection locked="0"/>
    </xf>
    <xf numFmtId="0" fontId="81" fillId="0" borderId="92" xfId="207" applyFont="1" applyBorder="1" applyAlignment="1" applyProtection="1">
      <alignment horizontal="left" vertical="center" wrapText="1"/>
      <protection locked="0"/>
    </xf>
    <xf numFmtId="0" fontId="16" fillId="0" borderId="32" xfId="207" applyFont="1" applyBorder="1" applyAlignment="1" applyProtection="1">
      <alignment vertical="center" wrapText="1"/>
      <protection locked="0"/>
    </xf>
    <xf numFmtId="0" fontId="16" fillId="0" borderId="93" xfId="207" applyFont="1" applyBorder="1" applyAlignment="1" applyProtection="1">
      <alignment vertical="center" wrapText="1"/>
      <protection locked="0"/>
    </xf>
    <xf numFmtId="0" fontId="80" fillId="0" borderId="31" xfId="127" applyFont="1" applyBorder="1" applyAlignment="1">
      <alignment horizontal="center" vertical="center" textRotation="90"/>
    </xf>
    <xf numFmtId="0" fontId="80" fillId="0" borderId="21" xfId="127" applyFont="1" applyBorder="1" applyAlignment="1">
      <alignment horizontal="center" vertical="center" textRotation="90"/>
    </xf>
    <xf numFmtId="0" fontId="80" fillId="0" borderId="18" xfId="127" applyFont="1" applyBorder="1" applyAlignment="1">
      <alignment horizontal="center" vertical="center" textRotation="90"/>
    </xf>
    <xf numFmtId="0" fontId="81" fillId="0" borderId="39" xfId="207" applyFont="1" applyBorder="1" applyAlignment="1" applyProtection="1">
      <alignment horizontal="left" vertical="center" wrapText="1"/>
      <protection locked="0"/>
    </xf>
    <xf numFmtId="0" fontId="81" fillId="0" borderId="88" xfId="207" applyFont="1" applyBorder="1" applyAlignment="1" applyProtection="1">
      <alignment horizontal="left" vertical="center" wrapText="1"/>
      <protection locked="0"/>
    </xf>
    <xf numFmtId="0" fontId="16" fillId="0" borderId="64" xfId="207" applyFont="1" applyFill="1" applyBorder="1" applyAlignment="1" applyProtection="1">
      <alignment vertical="center" wrapText="1"/>
      <protection locked="0"/>
    </xf>
    <xf numFmtId="0" fontId="16" fillId="0" borderId="72" xfId="207" applyFont="1" applyFill="1" applyBorder="1" applyAlignment="1" applyProtection="1">
      <alignment vertical="center" wrapText="1"/>
      <protection locked="0"/>
    </xf>
    <xf numFmtId="0" fontId="71" fillId="0" borderId="28" xfId="232" applyFont="1" applyBorder="1" applyAlignment="1">
      <alignment horizontal="center"/>
    </xf>
    <xf numFmtId="0" fontId="71" fillId="0" borderId="6" xfId="232" applyFont="1" applyBorder="1" applyAlignment="1">
      <alignment horizontal="center"/>
    </xf>
    <xf numFmtId="0" fontId="71" fillId="0" borderId="27" xfId="232" applyFont="1" applyBorder="1" applyAlignment="1">
      <alignment horizontal="center"/>
    </xf>
    <xf numFmtId="0" fontId="71" fillId="0" borderId="22" xfId="232" applyFont="1" applyBorder="1" applyAlignment="1">
      <alignment horizontal="center" vertical="center"/>
    </xf>
    <xf numFmtId="0" fontId="71" fillId="0" borderId="26" xfId="232" applyFont="1" applyBorder="1" applyAlignment="1">
      <alignment horizontal="center" vertical="center"/>
    </xf>
    <xf numFmtId="0" fontId="71" fillId="0" borderId="0" xfId="232" applyFont="1" applyBorder="1" applyAlignment="1">
      <alignment horizontal="center"/>
    </xf>
    <xf numFmtId="0" fontId="71" fillId="0" borderId="22" xfId="232" applyFont="1" applyBorder="1" applyAlignment="1">
      <alignment horizontal="center" vertical="center" textRotation="90" wrapText="1"/>
    </xf>
    <xf numFmtId="0" fontId="71" fillId="0" borderId="51" xfId="232" applyFont="1" applyBorder="1" applyAlignment="1">
      <alignment horizontal="center" vertical="center" textRotation="90" wrapText="1"/>
    </xf>
    <xf numFmtId="0" fontId="71" fillId="0" borderId="23" xfId="232" applyFont="1" applyBorder="1" applyAlignment="1">
      <alignment horizontal="center" vertical="center" textRotation="90" wrapText="1"/>
    </xf>
    <xf numFmtId="0" fontId="76" fillId="0" borderId="28" xfId="207" applyFont="1" applyBorder="1" applyAlignment="1" applyProtection="1">
      <alignment horizontal="center" vertical="center" wrapText="1"/>
      <protection locked="0"/>
    </xf>
    <xf numFmtId="0" fontId="76" fillId="0" borderId="84" xfId="207" applyFont="1" applyBorder="1" applyAlignment="1" applyProtection="1">
      <alignment horizontal="center" vertical="center" wrapText="1"/>
      <protection locked="0"/>
    </xf>
    <xf numFmtId="0" fontId="89" fillId="0" borderId="60" xfId="0" applyFont="1" applyBorder="1" applyAlignment="1">
      <alignment horizontal="center"/>
    </xf>
    <xf numFmtId="0" fontId="89" fillId="0" borderId="61" xfId="0" applyFont="1" applyBorder="1" applyAlignment="1">
      <alignment horizontal="center"/>
    </xf>
    <xf numFmtId="0" fontId="89" fillId="0" borderId="0" xfId="0" applyFont="1" applyFill="1" applyBorder="1" applyAlignment="1">
      <alignment horizontal="center"/>
    </xf>
    <xf numFmtId="0" fontId="0" fillId="43" borderId="30" xfId="0" applyFill="1" applyBorder="1" applyAlignment="1">
      <alignment horizontal="center"/>
    </xf>
    <xf numFmtId="0" fontId="0" fillId="43" borderId="0" xfId="0" applyFill="1" applyBorder="1" applyAlignment="1">
      <alignment horizontal="center"/>
    </xf>
    <xf numFmtId="0" fontId="112" fillId="42" borderId="0" xfId="0" applyFont="1" applyFill="1" applyBorder="1" applyAlignment="1">
      <alignment horizontal="center"/>
    </xf>
    <xf numFmtId="0" fontId="0" fillId="4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4" fillId="0" borderId="96" xfId="0" applyFont="1" applyBorder="1" applyAlignment="1">
      <alignment horizontal="center" vertical="center"/>
    </xf>
    <xf numFmtId="0" fontId="24" fillId="0" borderId="111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2" fontId="24" fillId="0" borderId="0" xfId="0" applyNumberFormat="1" applyFont="1" applyFill="1" applyBorder="1" applyAlignment="1"/>
    <xf numFmtId="0" fontId="0" fillId="0" borderId="0" xfId="0" applyFill="1" applyBorder="1" applyAlignment="1"/>
    <xf numFmtId="2" fontId="0" fillId="0" borderId="70" xfId="0" applyNumberFormat="1" applyBorder="1" applyAlignment="1">
      <alignment horizontal="center"/>
    </xf>
    <xf numFmtId="2" fontId="0" fillId="0" borderId="11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2" fontId="0" fillId="29" borderId="60" xfId="0" applyNumberFormat="1" applyFill="1" applyBorder="1" applyAlignment="1">
      <alignment horizontal="center"/>
    </xf>
    <xf numFmtId="2" fontId="0" fillId="29" borderId="56" xfId="0" applyNumberFormat="1" applyFill="1" applyBorder="1" applyAlignment="1">
      <alignment horizontal="center"/>
    </xf>
    <xf numFmtId="2" fontId="24" fillId="24" borderId="0" xfId="0" applyNumberFormat="1" applyFont="1" applyFill="1" applyBorder="1" applyAlignment="1"/>
    <xf numFmtId="0" fontId="0" fillId="24" borderId="0" xfId="0" applyFill="1" applyBorder="1" applyAlignment="1"/>
    <xf numFmtId="0" fontId="0" fillId="24" borderId="21" xfId="0" applyFill="1" applyBorder="1" applyAlignment="1"/>
    <xf numFmtId="196" fontId="0" fillId="29" borderId="60" xfId="0" applyNumberFormat="1" applyFill="1" applyBorder="1" applyAlignment="1">
      <alignment horizontal="center"/>
    </xf>
    <xf numFmtId="196" fontId="0" fillId="29" borderId="56" xfId="0" applyNumberFormat="1" applyFill="1" applyBorder="1" applyAlignment="1">
      <alignment horizontal="center"/>
    </xf>
    <xf numFmtId="196" fontId="0" fillId="0" borderId="0" xfId="0" applyNumberFormat="1" applyFill="1" applyBorder="1" applyAlignment="1">
      <alignment horizontal="center"/>
    </xf>
    <xf numFmtId="0" fontId="0" fillId="28" borderId="60" xfId="0" applyFill="1" applyBorder="1" applyAlignment="1">
      <alignment horizontal="center"/>
    </xf>
    <xf numFmtId="0" fontId="0" fillId="28" borderId="5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6" xfId="0" applyBorder="1" applyAlignment="1">
      <alignment horizontal="center"/>
    </xf>
    <xf numFmtId="196" fontId="0" fillId="29" borderId="96" xfId="0" applyNumberFormat="1" applyFill="1" applyBorder="1" applyAlignment="1">
      <alignment horizontal="center"/>
    </xf>
    <xf numFmtId="196" fontId="0" fillId="29" borderId="15" xfId="0" applyNumberFormat="1" applyFill="1" applyBorder="1" applyAlignment="1">
      <alignment horizontal="center"/>
    </xf>
    <xf numFmtId="0" fontId="85" fillId="24" borderId="0" xfId="0" applyFont="1" applyFill="1" applyBorder="1" applyAlignment="1">
      <alignment horizontal="center"/>
    </xf>
    <xf numFmtId="0" fontId="85" fillId="24" borderId="21" xfId="0" applyFont="1" applyFill="1" applyBorder="1" applyAlignment="1">
      <alignment horizontal="center"/>
    </xf>
    <xf numFmtId="0" fontId="85" fillId="0" borderId="0" xfId="0" applyFont="1" applyFill="1" applyBorder="1" applyAlignment="1">
      <alignment horizontal="center"/>
    </xf>
    <xf numFmtId="0" fontId="0" fillId="28" borderId="60" xfId="0" applyFill="1" applyBorder="1" applyAlignment="1">
      <alignment horizontal="center" vertical="center"/>
    </xf>
    <xf numFmtId="0" fontId="0" fillId="28" borderId="56" xfId="0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83" fillId="0" borderId="39" xfId="0" applyFont="1" applyBorder="1" applyAlignment="1">
      <alignment horizontal="center"/>
    </xf>
    <xf numFmtId="0" fontId="83" fillId="0" borderId="30" xfId="0" applyFont="1" applyBorder="1" applyAlignment="1">
      <alignment horizontal="center"/>
    </xf>
    <xf numFmtId="0" fontId="83" fillId="0" borderId="31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0" fontId="0" fillId="43" borderId="102" xfId="0" applyFill="1" applyBorder="1" applyAlignment="1">
      <alignment horizontal="center"/>
    </xf>
    <xf numFmtId="0" fontId="0" fillId="43" borderId="104" xfId="0" applyFill="1" applyBorder="1" applyAlignment="1">
      <alignment horizontal="center"/>
    </xf>
    <xf numFmtId="0" fontId="0" fillId="43" borderId="20" xfId="0" applyFill="1" applyBorder="1" applyAlignment="1">
      <alignment horizontal="center"/>
    </xf>
    <xf numFmtId="0" fontId="0" fillId="43" borderId="112" xfId="0" applyFill="1" applyBorder="1" applyAlignment="1">
      <alignment horizontal="center"/>
    </xf>
    <xf numFmtId="0" fontId="21" fillId="0" borderId="28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4" fillId="0" borderId="0" xfId="0" applyFont="1" applyFill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0" fontId="21" fillId="0" borderId="103" xfId="0" applyFont="1" applyBorder="1" applyAlignment="1">
      <alignment horizontal="center"/>
    </xf>
    <xf numFmtId="0" fontId="89" fillId="0" borderId="72" xfId="0" applyFont="1" applyBorder="1" applyAlignment="1">
      <alignment horizontal="center"/>
    </xf>
    <xf numFmtId="0" fontId="87" fillId="0" borderId="0" xfId="0" applyFont="1" applyFill="1" applyBorder="1" applyAlignment="1">
      <alignment horizontal="center"/>
    </xf>
    <xf numFmtId="0" fontId="75" fillId="0" borderId="0" xfId="0" applyFont="1" applyFill="1" applyBorder="1" applyAlignment="1">
      <alignment horizontal="center"/>
    </xf>
    <xf numFmtId="0" fontId="24" fillId="0" borderId="79" xfId="0" applyFon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94" fillId="0" borderId="62" xfId="0" applyFont="1" applyBorder="1" applyAlignment="1">
      <alignment horizontal="center"/>
    </xf>
    <xf numFmtId="0" fontId="94" fillId="0" borderId="0" xfId="0" applyFont="1" applyFill="1" applyBorder="1" applyAlignment="1">
      <alignment horizontal="center"/>
    </xf>
    <xf numFmtId="2" fontId="94" fillId="0" borderId="62" xfId="0" applyNumberFormat="1" applyFont="1" applyBorder="1" applyAlignment="1">
      <alignment horizontal="center"/>
    </xf>
    <xf numFmtId="2" fontId="94" fillId="0" borderId="0" xfId="0" applyNumberFormat="1" applyFont="1" applyFill="1" applyBorder="1" applyAlignment="1">
      <alignment horizontal="center"/>
    </xf>
    <xf numFmtId="0" fontId="75" fillId="0" borderId="20" xfId="0" applyFont="1" applyBorder="1" applyAlignment="1">
      <alignment horizontal="center"/>
    </xf>
    <xf numFmtId="0" fontId="75" fillId="0" borderId="0" xfId="0" applyFont="1" applyBorder="1" applyAlignment="1">
      <alignment horizontal="center"/>
    </xf>
    <xf numFmtId="2" fontId="94" fillId="31" borderId="62" xfId="0" applyNumberFormat="1" applyFont="1" applyFill="1" applyBorder="1" applyAlignment="1" applyProtection="1">
      <alignment horizontal="center" vertical="center"/>
      <protection hidden="1"/>
    </xf>
    <xf numFmtId="2" fontId="94" fillId="0" borderId="0" xfId="0" applyNumberFormat="1" applyFont="1" applyFill="1" applyBorder="1" applyAlignment="1" applyProtection="1">
      <alignment horizontal="center"/>
      <protection hidden="1"/>
    </xf>
    <xf numFmtId="2" fontId="94" fillId="31" borderId="62" xfId="0" applyNumberFormat="1" applyFont="1" applyFill="1" applyBorder="1" applyAlignment="1">
      <alignment horizontal="center" vertical="center"/>
    </xf>
    <xf numFmtId="196" fontId="94" fillId="0" borderId="62" xfId="0" applyNumberFormat="1" applyFont="1" applyBorder="1" applyAlignment="1">
      <alignment horizontal="center"/>
    </xf>
    <xf numFmtId="196" fontId="94" fillId="0" borderId="0" xfId="0" applyNumberFormat="1" applyFont="1" applyFill="1" applyBorder="1" applyAlignment="1">
      <alignment horizontal="center"/>
    </xf>
    <xf numFmtId="196" fontId="94" fillId="31" borderId="62" xfId="0" applyNumberFormat="1" applyFont="1" applyFill="1" applyBorder="1" applyAlignment="1">
      <alignment horizontal="center"/>
    </xf>
    <xf numFmtId="0" fontId="26" fillId="0" borderId="62" xfId="0" applyFont="1" applyBorder="1" applyAlignment="1">
      <alignment horizontal="center"/>
    </xf>
    <xf numFmtId="0" fontId="21" fillId="0" borderId="106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4" fillId="0" borderId="6" xfId="0" applyFont="1" applyBorder="1" applyAlignment="1">
      <alignment horizontal="center" wrapText="1"/>
    </xf>
    <xf numFmtId="0" fontId="24" fillId="0" borderId="27" xfId="0" applyFont="1" applyBorder="1" applyAlignment="1">
      <alignment horizontal="center" wrapText="1"/>
    </xf>
    <xf numFmtId="0" fontId="26" fillId="0" borderId="113" xfId="0" applyFont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0" fontId="24" fillId="0" borderId="28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84" fillId="42" borderId="0" xfId="0" applyFont="1" applyFill="1" applyBorder="1" applyAlignment="1">
      <alignment horizontal="center" vertical="center"/>
    </xf>
    <xf numFmtId="0" fontId="84" fillId="42" borderId="21" xfId="0" applyFont="1" applyFill="1" applyBorder="1" applyAlignment="1">
      <alignment horizontal="center" vertical="center"/>
    </xf>
    <xf numFmtId="0" fontId="94" fillId="0" borderId="0" xfId="0" applyFont="1" applyFill="1" applyBorder="1" applyAlignment="1">
      <alignment horizontal="center" vertical="center"/>
    </xf>
    <xf numFmtId="172" fontId="89" fillId="0" borderId="60" xfId="0" applyNumberFormat="1" applyFont="1" applyFill="1" applyBorder="1" applyAlignment="1">
      <alignment horizontal="center" vertical="center"/>
    </xf>
    <xf numFmtId="172" fontId="89" fillId="0" borderId="59" xfId="0" applyNumberFormat="1" applyFont="1" applyFill="1" applyBorder="1" applyAlignment="1">
      <alignment horizontal="center" vertical="center"/>
    </xf>
    <xf numFmtId="0" fontId="94" fillId="0" borderId="62" xfId="0" applyFont="1" applyBorder="1" applyAlignment="1">
      <alignment horizontal="center" vertical="center"/>
    </xf>
    <xf numFmtId="196" fontId="94" fillId="31" borderId="60" xfId="0" applyNumberFormat="1" applyFont="1" applyFill="1" applyBorder="1" applyAlignment="1">
      <alignment horizontal="center"/>
    </xf>
    <xf numFmtId="196" fontId="94" fillId="31" borderId="61" xfId="0" applyNumberFormat="1" applyFont="1" applyFill="1" applyBorder="1" applyAlignment="1">
      <alignment horizontal="center"/>
    </xf>
    <xf numFmtId="172" fontId="97" fillId="24" borderId="39" xfId="123" applyNumberFormat="1" applyFont="1" applyFill="1" applyBorder="1" applyAlignment="1" applyProtection="1">
      <alignment horizontal="center" vertical="center"/>
      <protection locked="0"/>
    </xf>
    <xf numFmtId="172" fontId="97" fillId="24" borderId="30" xfId="123" applyNumberFormat="1" applyFont="1" applyFill="1" applyBorder="1" applyAlignment="1" applyProtection="1">
      <alignment horizontal="center" vertical="center"/>
      <protection locked="0"/>
    </xf>
    <xf numFmtId="172" fontId="97" fillId="24" borderId="20" xfId="123" applyNumberFormat="1" applyFont="1" applyFill="1" applyBorder="1" applyAlignment="1" applyProtection="1">
      <alignment horizontal="center" vertical="center"/>
      <protection locked="0"/>
    </xf>
    <xf numFmtId="172" fontId="97" fillId="24" borderId="0" xfId="123" applyNumberFormat="1" applyFont="1" applyFill="1" applyBorder="1" applyAlignment="1" applyProtection="1">
      <alignment horizontal="center" vertical="center"/>
      <protection locked="0"/>
    </xf>
    <xf numFmtId="172" fontId="97" fillId="24" borderId="146" xfId="123" applyNumberFormat="1" applyFont="1" applyFill="1" applyBorder="1" applyAlignment="1" applyProtection="1">
      <alignment horizontal="center" vertical="center"/>
      <protection locked="0"/>
    </xf>
    <xf numFmtId="172" fontId="17" fillId="24" borderId="73" xfId="123" applyNumberFormat="1" applyFont="1" applyFill="1" applyBorder="1" applyAlignment="1" applyProtection="1">
      <alignment horizontal="center" vertical="center" wrapText="1"/>
    </xf>
    <xf numFmtId="172" fontId="17" fillId="24" borderId="145" xfId="123" applyNumberFormat="1" applyFont="1" applyFill="1" applyBorder="1" applyAlignment="1" applyProtection="1">
      <alignment horizontal="center" vertical="center" wrapText="1"/>
    </xf>
    <xf numFmtId="172" fontId="17" fillId="46" borderId="59" xfId="123" applyNumberFormat="1" applyFont="1" applyFill="1" applyBorder="1" applyAlignment="1" applyProtection="1">
      <alignment horizontal="center" vertical="center"/>
    </xf>
    <xf numFmtId="172" fontId="17" fillId="46" borderId="61" xfId="123" applyNumberFormat="1" applyFont="1" applyFill="1" applyBorder="1" applyAlignment="1" applyProtection="1">
      <alignment horizontal="center" vertical="center"/>
    </xf>
    <xf numFmtId="172" fontId="17" fillId="46" borderId="60" xfId="123" applyNumberFormat="1" applyFont="1" applyFill="1" applyBorder="1" applyAlignment="1" applyProtection="1">
      <alignment horizontal="center" vertical="center"/>
    </xf>
    <xf numFmtId="172" fontId="17" fillId="46" borderId="143" xfId="123" applyNumberFormat="1" applyFont="1" applyFill="1" applyBorder="1" applyAlignment="1" applyProtection="1">
      <alignment horizontal="center" vertical="center"/>
    </xf>
    <xf numFmtId="172" fontId="102" fillId="24" borderId="139" xfId="123" applyNumberFormat="1" applyFont="1" applyFill="1" applyBorder="1" applyAlignment="1" applyProtection="1">
      <alignment horizontal="center" vertical="center"/>
    </xf>
    <xf numFmtId="172" fontId="102" fillId="24" borderId="141" xfId="123" applyNumberFormat="1" applyFont="1" applyFill="1" applyBorder="1" applyAlignment="1" applyProtection="1">
      <alignment horizontal="center" vertical="center"/>
    </xf>
    <xf numFmtId="172" fontId="102" fillId="24" borderId="104" xfId="123" applyNumberFormat="1" applyFont="1" applyFill="1" applyBorder="1" applyAlignment="1" applyProtection="1">
      <alignment horizontal="center" vertical="center" wrapText="1"/>
    </xf>
    <xf numFmtId="172" fontId="102" fillId="24" borderId="0" xfId="123" applyNumberFormat="1" applyFont="1" applyFill="1" applyBorder="1" applyAlignment="1" applyProtection="1">
      <alignment horizontal="center" vertical="center" wrapText="1"/>
    </xf>
    <xf numFmtId="172" fontId="102" fillId="24" borderId="13" xfId="123" applyNumberFormat="1" applyFont="1" applyFill="1" applyBorder="1" applyAlignment="1" applyProtection="1">
      <alignment horizontal="center" vertical="center" wrapText="1"/>
    </xf>
    <xf numFmtId="172" fontId="17" fillId="46" borderId="148" xfId="123" applyNumberFormat="1" applyFont="1" applyFill="1" applyBorder="1" applyAlignment="1" applyProtection="1">
      <alignment horizontal="center" vertical="center"/>
    </xf>
    <xf numFmtId="172" fontId="17" fillId="46" borderId="144" xfId="123" applyNumberFormat="1" applyFont="1" applyFill="1" applyBorder="1" applyAlignment="1" applyProtection="1">
      <alignment horizontal="center" vertical="center"/>
    </xf>
    <xf numFmtId="172" fontId="102" fillId="24" borderId="77" xfId="123" applyNumberFormat="1" applyFont="1" applyFill="1" applyBorder="1" applyAlignment="1" applyProtection="1">
      <alignment horizontal="center" vertical="center"/>
    </xf>
    <xf numFmtId="172" fontId="102" fillId="24" borderId="82" xfId="123" applyNumberFormat="1" applyFont="1" applyFill="1" applyBorder="1" applyAlignment="1" applyProtection="1">
      <alignment horizontal="center" vertical="center"/>
    </xf>
    <xf numFmtId="2" fontId="41" fillId="17" borderId="128" xfId="236" applyNumberFormat="1" applyBorder="1" applyAlignment="1" applyProtection="1">
      <alignment horizontal="center" vertical="center"/>
    </xf>
    <xf numFmtId="2" fontId="41" fillId="17" borderId="129" xfId="236" applyNumberFormat="1" applyBorder="1" applyAlignment="1" applyProtection="1">
      <alignment horizontal="center" vertical="center"/>
    </xf>
    <xf numFmtId="2" fontId="41" fillId="17" borderId="64" xfId="236" applyNumberFormat="1" applyBorder="1" applyAlignment="1" applyProtection="1">
      <alignment horizontal="center" vertical="center"/>
    </xf>
    <xf numFmtId="172" fontId="101" fillId="47" borderId="28" xfId="123" applyNumberFormat="1" applyFont="1" applyFill="1" applyBorder="1" applyAlignment="1" applyProtection="1">
      <alignment horizontal="center" vertical="center"/>
    </xf>
    <xf numFmtId="172" fontId="101" fillId="47" borderId="6" xfId="123" applyNumberFormat="1" applyFont="1" applyFill="1" applyBorder="1" applyAlignment="1" applyProtection="1">
      <alignment horizontal="center" vertical="center"/>
    </xf>
    <xf numFmtId="172" fontId="101" fillId="47" borderId="78" xfId="123" applyNumberFormat="1" applyFont="1" applyFill="1" applyBorder="1" applyAlignment="1" applyProtection="1">
      <alignment horizontal="center" vertical="center"/>
    </xf>
    <xf numFmtId="172" fontId="101" fillId="47" borderId="79" xfId="123" applyNumberFormat="1" applyFont="1" applyFill="1" applyBorder="1" applyAlignment="1" applyProtection="1">
      <alignment horizontal="center" vertical="center"/>
    </xf>
    <xf numFmtId="172" fontId="101" fillId="47" borderId="85" xfId="123" applyNumberFormat="1" applyFont="1" applyFill="1" applyBorder="1" applyAlignment="1" applyProtection="1">
      <alignment horizontal="center" vertical="center"/>
    </xf>
    <xf numFmtId="172" fontId="102" fillId="24" borderId="72" xfId="123" applyNumberFormat="1" applyFont="1" applyFill="1" applyBorder="1" applyAlignment="1" applyProtection="1">
      <alignment horizontal="center" vertical="center" wrapText="1"/>
    </xf>
    <xf numFmtId="172" fontId="102" fillId="24" borderId="68" xfId="123" applyNumberFormat="1" applyFont="1" applyFill="1" applyBorder="1" applyAlignment="1" applyProtection="1">
      <alignment horizontal="center" vertical="center" wrapText="1"/>
    </xf>
    <xf numFmtId="172" fontId="102" fillId="24" borderId="72" xfId="123" applyNumberFormat="1" applyFont="1" applyFill="1" applyBorder="1" applyAlignment="1" applyProtection="1">
      <alignment horizontal="center" vertical="center"/>
    </xf>
    <xf numFmtId="172" fontId="102" fillId="24" borderId="32" xfId="123" applyNumberFormat="1" applyFont="1" applyFill="1" applyBorder="1" applyAlignment="1" applyProtection="1">
      <alignment horizontal="center" vertical="center" wrapText="1"/>
    </xf>
    <xf numFmtId="172" fontId="102" fillId="24" borderId="93" xfId="123" applyNumberFormat="1" applyFont="1" applyFill="1" applyBorder="1" applyAlignment="1" applyProtection="1">
      <alignment horizontal="center" vertical="center" wrapText="1"/>
    </xf>
    <xf numFmtId="172" fontId="102" fillId="24" borderId="106" xfId="123" applyNumberFormat="1" applyFont="1" applyFill="1" applyBorder="1" applyAlignment="1" applyProtection="1">
      <alignment horizontal="center" vertical="center" wrapText="1"/>
    </xf>
    <xf numFmtId="172" fontId="102" fillId="24" borderId="105" xfId="123" applyNumberFormat="1" applyFont="1" applyFill="1" applyBorder="1" applyAlignment="1" applyProtection="1">
      <alignment horizontal="center" vertical="center" wrapText="1"/>
    </xf>
    <xf numFmtId="172" fontId="102" fillId="0" borderId="72" xfId="123" applyNumberFormat="1" applyFont="1" applyBorder="1" applyAlignment="1" applyProtection="1">
      <alignment horizontal="center" vertical="center" wrapText="1"/>
      <protection locked="0"/>
    </xf>
    <xf numFmtId="172" fontId="102" fillId="0" borderId="62" xfId="123" applyNumberFormat="1" applyFont="1" applyBorder="1" applyAlignment="1" applyProtection="1">
      <alignment horizontal="center" vertical="center" wrapText="1"/>
      <protection locked="0"/>
    </xf>
    <xf numFmtId="172" fontId="102" fillId="24" borderId="20" xfId="123" applyNumberFormat="1" applyFont="1" applyFill="1" applyBorder="1" applyAlignment="1" applyProtection="1">
      <alignment horizontal="center" vertical="center" wrapText="1"/>
    </xf>
    <xf numFmtId="172" fontId="102" fillId="24" borderId="29" xfId="123" applyNumberFormat="1" applyFont="1" applyFill="1" applyBorder="1" applyAlignment="1" applyProtection="1">
      <alignment horizontal="center" vertical="center" wrapText="1"/>
    </xf>
    <xf numFmtId="172" fontId="102" fillId="24" borderId="112" xfId="123" applyNumberFormat="1" applyFont="1" applyFill="1" applyBorder="1" applyAlignment="1" applyProtection="1">
      <alignment horizontal="center" vertical="center" wrapText="1"/>
    </xf>
    <xf numFmtId="172" fontId="101" fillId="47" borderId="27" xfId="123" applyNumberFormat="1" applyFont="1" applyFill="1" applyBorder="1" applyAlignment="1" applyProtection="1">
      <alignment horizontal="center" vertical="center"/>
    </xf>
    <xf numFmtId="172" fontId="101" fillId="47" borderId="28" xfId="40" applyNumberFormat="1" applyFont="1" applyFill="1" applyBorder="1" applyAlignment="1" applyProtection="1">
      <alignment horizontal="center" vertical="center" wrapText="1"/>
      <protection locked="0"/>
    </xf>
    <xf numFmtId="172" fontId="101" fillId="47" borderId="6" xfId="40" applyNumberFormat="1" applyFont="1" applyFill="1" applyBorder="1" applyAlignment="1" applyProtection="1">
      <alignment horizontal="center" vertical="center" wrapText="1"/>
      <protection locked="0"/>
    </xf>
    <xf numFmtId="172" fontId="101" fillId="47" borderId="27" xfId="40" applyNumberFormat="1" applyFont="1" applyFill="1" applyBorder="1" applyAlignment="1" applyProtection="1">
      <alignment horizontal="center" vertical="center" wrapText="1"/>
      <protection locked="0"/>
    </xf>
    <xf numFmtId="172" fontId="111" fillId="24" borderId="136" xfId="123" applyNumberFormat="1" applyFont="1" applyFill="1" applyBorder="1" applyAlignment="1" applyProtection="1">
      <alignment horizontal="center" vertical="center" wrapText="1"/>
    </xf>
    <xf numFmtId="172" fontId="111" fillId="24" borderId="68" xfId="123" applyNumberFormat="1" applyFont="1" applyFill="1" applyBorder="1" applyAlignment="1" applyProtection="1">
      <alignment horizontal="center" vertical="center" wrapText="1"/>
    </xf>
    <xf numFmtId="172" fontId="111" fillId="24" borderId="136" xfId="123" applyNumberFormat="1" applyFont="1" applyFill="1" applyBorder="1" applyAlignment="1" applyProtection="1">
      <alignment horizontal="center" vertical="center"/>
    </xf>
    <xf numFmtId="172" fontId="111" fillId="24" borderId="68" xfId="123" applyNumberFormat="1" applyFont="1" applyFill="1" applyBorder="1" applyAlignment="1" applyProtection="1">
      <alignment horizontal="center" vertical="center"/>
    </xf>
    <xf numFmtId="172" fontId="111" fillId="24" borderId="137" xfId="123" applyNumberFormat="1" applyFont="1" applyFill="1" applyBorder="1" applyAlignment="1" applyProtection="1">
      <alignment horizontal="center" vertical="center"/>
    </xf>
    <xf numFmtId="172" fontId="111" fillId="24" borderId="71" xfId="123" applyNumberFormat="1" applyFont="1" applyFill="1" applyBorder="1" applyAlignment="1" applyProtection="1">
      <alignment horizontal="center" vertical="center"/>
    </xf>
    <xf numFmtId="172" fontId="111" fillId="24" borderId="135" xfId="123" applyNumberFormat="1" applyFont="1" applyFill="1" applyBorder="1" applyAlignment="1" applyProtection="1">
      <alignment horizontal="center" vertical="center" wrapText="1"/>
    </xf>
    <xf numFmtId="172" fontId="111" fillId="24" borderId="23" xfId="123" applyNumberFormat="1" applyFont="1" applyFill="1" applyBorder="1" applyAlignment="1" applyProtection="1">
      <alignment horizontal="center" vertical="center" wrapText="1"/>
    </xf>
    <xf numFmtId="172" fontId="102" fillId="24" borderId="140" xfId="123" applyNumberFormat="1" applyFont="1" applyFill="1" applyBorder="1" applyAlignment="1" applyProtection="1">
      <alignment horizontal="center" vertical="center"/>
    </xf>
  </cellXfs>
  <cellStyles count="239">
    <cellStyle name="          _x000d__x000a_shell=progman.exe_x000d__x000a_m" xfId="1"/>
    <cellStyle name="          _x000d__x000a_shell=progman.exe_x000d__x000a_m 2" xfId="2"/>
    <cellStyle name="          _x000d__x000a_shell=progman.exe_x000d__x000a_m 3" xfId="3"/>
    <cellStyle name="_x000a_mouse.drv=lm" xfId="4"/>
    <cellStyle name="_CTC Data May 2008 to auditor" xfId="5"/>
    <cellStyle name="_Prod.wise_sep_04" xfId="6"/>
    <cellStyle name="_SBT-Employee Budget 09-10" xfId="7"/>
    <cellStyle name="_SBT-Material Cost" xfId="8"/>
    <cellStyle name="_SBT-Sales Budget 2009-10 Board" xfId="9"/>
    <cellStyle name="_TACOIPD-CELL BILL - 2008-09" xfId="10"/>
    <cellStyle name="_Tier 1's" xfId="11"/>
    <cellStyle name="´Èv¾ŸŠ?j¼t“_x0018__x0004_¦?UÁ¨¤N@s?_x000c_A05307" xfId="12"/>
    <cellStyle name="´Èv¾ŸŠ?j¼t“_x0018__x0004_¦?UÁ¨¤N@s?_x000c_A05307      " xfId="13"/>
    <cellStyle name="=C:\WINNT\SYSTEM32\COMMAND.COM" xfId="14"/>
    <cellStyle name="=C:\WINNT\SYSTEM32\COMMAND.COM 2" xfId="15"/>
    <cellStyle name="20 % - Accent1" xfId="16"/>
    <cellStyle name="20 % - Accent1 2" xfId="17"/>
    <cellStyle name="20 % - Accent2" xfId="18"/>
    <cellStyle name="20 % - Accent2 2" xfId="19"/>
    <cellStyle name="20 % - Accent3" xfId="20"/>
    <cellStyle name="20 % - Accent3 2" xfId="21"/>
    <cellStyle name="20 % - Accent4" xfId="22"/>
    <cellStyle name="20 % - Accent4 2" xfId="23"/>
    <cellStyle name="20 % - Accent5" xfId="24"/>
    <cellStyle name="20 % - Accent5 2" xfId="25"/>
    <cellStyle name="20 % - Accent6" xfId="26"/>
    <cellStyle name="20 % - Accent6 2" xfId="27"/>
    <cellStyle name="40 % - Accent1" xfId="28"/>
    <cellStyle name="40 % - Accent1 2" xfId="29"/>
    <cellStyle name="40 % - Accent2" xfId="30"/>
    <cellStyle name="40 % - Accent2 2" xfId="31"/>
    <cellStyle name="40 % - Accent3" xfId="32"/>
    <cellStyle name="40 % - Accent3 2" xfId="33"/>
    <cellStyle name="40 % - Accent4" xfId="34"/>
    <cellStyle name="40 % - Accent4 2" xfId="35"/>
    <cellStyle name="40 % - Accent5" xfId="36"/>
    <cellStyle name="40 % - Accent5 2" xfId="37"/>
    <cellStyle name="40 % - Accent6" xfId="38"/>
    <cellStyle name="40 % - Accent6 2" xfId="39"/>
    <cellStyle name="60 % - Accent1" xfId="40"/>
    <cellStyle name="60 % - Accent2" xfId="41"/>
    <cellStyle name="60 % - Accent3" xfId="42"/>
    <cellStyle name="60 % - Accent4" xfId="43"/>
    <cellStyle name="60 % - Accent5" xfId="44"/>
    <cellStyle name="60 % - Accent6" xfId="45"/>
    <cellStyle name="AutoFormat-Optionen" xfId="46"/>
    <cellStyle name="AutoFormat-Optionen 2" xfId="47"/>
    <cellStyle name="Avertissement" xfId="48"/>
    <cellStyle name="Calc Currency (0)" xfId="49"/>
    <cellStyle name="Calc Currency (2)" xfId="50"/>
    <cellStyle name="Calc Percent (0)" xfId="51"/>
    <cellStyle name="Calc Percent (1)" xfId="52"/>
    <cellStyle name="Calc Percent (2)" xfId="53"/>
    <cellStyle name="Calc Units (0)" xfId="54"/>
    <cellStyle name="Calc Units (1)" xfId="55"/>
    <cellStyle name="Calc Units (2)" xfId="56"/>
    <cellStyle name="Calcul" xfId="57"/>
    <cellStyle name="Cellule liée" xfId="58"/>
    <cellStyle name="Comma  - Style1" xfId="59"/>
    <cellStyle name="Comma  - Style2" xfId="60"/>
    <cellStyle name="Comma  - Style3" xfId="61"/>
    <cellStyle name="Comma  - Style4" xfId="62"/>
    <cellStyle name="Comma  - Style5" xfId="63"/>
    <cellStyle name="Comma  - Style6" xfId="64"/>
    <cellStyle name="Comma  - Style7" xfId="65"/>
    <cellStyle name="Comma  - Style8" xfId="66"/>
    <cellStyle name="Comma [0] 2" xfId="67"/>
    <cellStyle name="Comma [0] 2 2" xfId="68"/>
    <cellStyle name="Comma [0] 3" xfId="69"/>
    <cellStyle name="Comma [0] 4" xfId="70"/>
    <cellStyle name="Comma [0] 5" xfId="71"/>
    <cellStyle name="Comma [00]" xfId="72"/>
    <cellStyle name="Comma 10" xfId="73"/>
    <cellStyle name="Comma 11" xfId="74"/>
    <cellStyle name="Comma 12" xfId="75"/>
    <cellStyle name="Comma 13" xfId="237"/>
    <cellStyle name="Comma 17" xfId="76"/>
    <cellStyle name="Comma 17 2" xfId="210"/>
    <cellStyle name="Comma 2" xfId="77"/>
    <cellStyle name="Comma 2 2" xfId="78"/>
    <cellStyle name="Comma 2 3" xfId="79"/>
    <cellStyle name="Comma 2 3 2" xfId="80"/>
    <cellStyle name="Comma 2 3 2 2" xfId="81"/>
    <cellStyle name="Comma 3" xfId="82"/>
    <cellStyle name="Comma 4" xfId="83"/>
    <cellStyle name="Comma 5" xfId="84"/>
    <cellStyle name="Comma 6" xfId="85"/>
    <cellStyle name="Comma 6 2" xfId="86"/>
    <cellStyle name="Comma 7" xfId="87"/>
    <cellStyle name="Comma 7 2" xfId="88"/>
    <cellStyle name="Comma 8" xfId="89"/>
    <cellStyle name="Comma 8 2" xfId="212"/>
    <cellStyle name="Comma 9" xfId="90"/>
    <cellStyle name="Commentaire" xfId="91"/>
    <cellStyle name="Currency [00]" xfId="92"/>
    <cellStyle name="Date Short" xfId="93"/>
    <cellStyle name="Enter Currency (0)" xfId="94"/>
    <cellStyle name="Enter Currency (2)" xfId="95"/>
    <cellStyle name="Enter Units (0)" xfId="96"/>
    <cellStyle name="Enter Units (1)" xfId="97"/>
    <cellStyle name="Enter Units (2)" xfId="98"/>
    <cellStyle name="Entrée" xfId="99"/>
    <cellStyle name="Entrée 2" xfId="238"/>
    <cellStyle name="Euro" xfId="100"/>
    <cellStyle name="Euro 2" xfId="101"/>
    <cellStyle name="Euro 3" xfId="102"/>
    <cellStyle name="Euro 4" xfId="103"/>
    <cellStyle name="Euro 5" xfId="104"/>
    <cellStyle name="Euro 6" xfId="105"/>
    <cellStyle name="Euro 7" xfId="106"/>
    <cellStyle name="Grey" xfId="107"/>
    <cellStyle name="Header1" xfId="108"/>
    <cellStyle name="Header2" xfId="109"/>
    <cellStyle name="Header2 2" xfId="213"/>
    <cellStyle name="Header2 3" xfId="211"/>
    <cellStyle name="Input [yellow]" xfId="110"/>
    <cellStyle name="Input [yellow] 2" xfId="214"/>
    <cellStyle name="Input [yellow] 3" xfId="209"/>
    <cellStyle name="Insatisfaisant" xfId="111"/>
    <cellStyle name="Link Currency (0)" xfId="112"/>
    <cellStyle name="Link Currency (2)" xfId="113"/>
    <cellStyle name="Link Units (0)" xfId="114"/>
    <cellStyle name="Link Units (1)" xfId="115"/>
    <cellStyle name="Link Units (2)" xfId="116"/>
    <cellStyle name="Milliers [0]_pldt" xfId="117"/>
    <cellStyle name="Milliers_pldt" xfId="118"/>
    <cellStyle name="Monétaire [0]_pldt" xfId="119"/>
    <cellStyle name="Monétaire_pldt" xfId="120"/>
    <cellStyle name="Neutre" xfId="121"/>
    <cellStyle name="Normal" xfId="0" builtinId="0"/>
    <cellStyle name="Normal - Style1" xfId="122"/>
    <cellStyle name="Normal 10" xfId="123"/>
    <cellStyle name="Normal 10 2" xfId="124"/>
    <cellStyle name="Normal 11" xfId="125"/>
    <cellStyle name="Normal 12" xfId="126"/>
    <cellStyle name="Normal 12 2" xfId="215"/>
    <cellStyle name="Normal 13" xfId="192"/>
    <cellStyle name="Normal 13 2" xfId="219"/>
    <cellStyle name="Normal 14" xfId="193"/>
    <cellStyle name="Normal 14 2" xfId="220"/>
    <cellStyle name="Normal 15" xfId="196"/>
    <cellStyle name="Normal 15 2" xfId="221"/>
    <cellStyle name="Normal 16" xfId="197"/>
    <cellStyle name="Normal 16 2" xfId="222"/>
    <cellStyle name="Normal 17" xfId="198"/>
    <cellStyle name="Normal 17 2" xfId="223"/>
    <cellStyle name="Normal 18" xfId="199"/>
    <cellStyle name="Normal 18 2" xfId="224"/>
    <cellStyle name="Normal 19" xfId="200"/>
    <cellStyle name="Normal 19 2" xfId="225"/>
    <cellStyle name="Normal 2" xfId="127"/>
    <cellStyle name="Normal 2 2" xfId="128"/>
    <cellStyle name="Normal 2 2 2" xfId="207"/>
    <cellStyle name="Normal 2 3" xfId="129"/>
    <cellStyle name="Normal 2 4" xfId="206"/>
    <cellStyle name="Normal 2 4 2" xfId="230"/>
    <cellStyle name="Normal 2 5" xfId="208"/>
    <cellStyle name="Normal 2 5 2" xfId="231"/>
    <cellStyle name="Normal 20" xfId="201"/>
    <cellStyle name="Normal 20 2" xfId="226"/>
    <cellStyle name="Normal 21" xfId="202"/>
    <cellStyle name="Normal 21 2" xfId="227"/>
    <cellStyle name="Normal 22" xfId="203"/>
    <cellStyle name="Normal 22 2" xfId="228"/>
    <cellStyle name="Normal 23" xfId="204"/>
    <cellStyle name="Normal 23 2" xfId="229"/>
    <cellStyle name="Normal 24" xfId="205"/>
    <cellStyle name="Normal 25" xfId="232"/>
    <cellStyle name="Normal 26" xfId="233"/>
    <cellStyle name="Normal 27" xfId="234"/>
    <cellStyle name="Normal 28" xfId="235"/>
    <cellStyle name="Normal 3" xfId="130"/>
    <cellStyle name="Normal 3 2" xfId="131"/>
    <cellStyle name="Normal 3 3" xfId="194"/>
    <cellStyle name="Normal 3 4" xfId="216"/>
    <cellStyle name="Normal 3_Support Centre Info" xfId="132"/>
    <cellStyle name="Normal 4" xfId="133"/>
    <cellStyle name="Normal 5" xfId="134"/>
    <cellStyle name="Normal 5 2" xfId="135"/>
    <cellStyle name="Normal 5 2 2" xfId="217"/>
    <cellStyle name="Normal 6" xfId="136"/>
    <cellStyle name="Normal 6 2" xfId="218"/>
    <cellStyle name="Normal 7" xfId="137"/>
    <cellStyle name="Normal 8" xfId="138"/>
    <cellStyle name="Normal 9" xfId="139"/>
    <cellStyle name="Normale_KM CF40" xfId="140"/>
    <cellStyle name="Normalny_08 2005" xfId="141"/>
    <cellStyle name="Œ…‹æØ‚è [0.00]_PRODUCT DETAIL Q1" xfId="142"/>
    <cellStyle name="Œ…‹æØ‚è_PRODUCT DETAIL Q1" xfId="143"/>
    <cellStyle name="Percent [0]" xfId="144"/>
    <cellStyle name="Percent [00]" xfId="145"/>
    <cellStyle name="Percent [2]" xfId="146"/>
    <cellStyle name="Percent 2" xfId="147"/>
    <cellStyle name="Percent 2 2" xfId="195"/>
    <cellStyle name="Percent 3" xfId="148"/>
    <cellStyle name="Percent 4" xfId="149"/>
    <cellStyle name="Pourcentage 2" xfId="150"/>
    <cellStyle name="Pourcentage 3" xfId="151"/>
    <cellStyle name="PrePop Currency (0)" xfId="152"/>
    <cellStyle name="PrePop Currency (2)" xfId="153"/>
    <cellStyle name="PrePop Units (0)" xfId="154"/>
    <cellStyle name="PrePop Units (1)" xfId="155"/>
    <cellStyle name="PrePop Units (2)" xfId="156"/>
    <cellStyle name="PSChar" xfId="157"/>
    <cellStyle name="PSDate" xfId="158"/>
    <cellStyle name="PSDec" xfId="159"/>
    <cellStyle name="PSHeading" xfId="160"/>
    <cellStyle name="PSInt" xfId="161"/>
    <cellStyle name="PSSpacer" xfId="162"/>
    <cellStyle name="Satisfaisant" xfId="163"/>
    <cellStyle name="Sortie" xfId="164"/>
    <cellStyle name="Sortie 2" xfId="236"/>
    <cellStyle name="Standard_Anlage Action plan" xfId="165"/>
    <cellStyle name="STYL1 - Style1" xfId="166"/>
    <cellStyle name="STYL2 - Style2" xfId="167"/>
    <cellStyle name="STYL3 - Style3" xfId="168"/>
    <cellStyle name="STYL4 - Style4" xfId="169"/>
    <cellStyle name="STYL5 - Style5" xfId="170"/>
    <cellStyle name="Style 1" xfId="171"/>
    <cellStyle name="Style 1 2" xfId="172"/>
    <cellStyle name="Style 1 3" xfId="173"/>
    <cellStyle name="Text Indent A" xfId="174"/>
    <cellStyle name="Text Indent B" xfId="175"/>
    <cellStyle name="Text Indent C" xfId="176"/>
    <cellStyle name="Texte explicatif" xfId="177"/>
    <cellStyle name="Titre" xfId="178"/>
    <cellStyle name="Titre 1" xfId="179"/>
    <cellStyle name="Titre 2" xfId="180"/>
    <cellStyle name="Titre 3" xfId="181"/>
    <cellStyle name="Titre 4" xfId="182"/>
    <cellStyle name="Unit" xfId="183"/>
    <cellStyle name="Update" xfId="184"/>
    <cellStyle name="Valuta (0)_Cartel1" xfId="185"/>
    <cellStyle name="Valuta_VERA" xfId="186"/>
    <cellStyle name="Vérification" xfId="187"/>
    <cellStyle name="常规_Disc" xfId="188"/>
    <cellStyle name="標準_(PF-C)54560　5320A-7(N)" xfId="189"/>
    <cellStyle name="通貨 [0.00]_YTMIBS99" xfId="190"/>
    <cellStyle name="通貨_YTMIBS99" xfId="191"/>
  </cellStyles>
  <dxfs count="0"/>
  <tableStyles count="0" defaultTableStyle="TableStyleMedium9" defaultPivotStyle="PivotStyleLight16"/>
  <colors>
    <mruColors>
      <color rgb="FF0A1AB6"/>
      <color rgb="FFF0F8A4"/>
      <color rgb="FFFFCCFF"/>
      <color rgb="FF00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19049</xdr:rowOff>
    </xdr:from>
    <xdr:to>
      <xdr:col>0</xdr:col>
      <xdr:colOff>406797</xdr:colOff>
      <xdr:row>1</xdr:row>
      <xdr:rowOff>3335</xdr:rowOff>
    </xdr:to>
    <xdr:pic>
      <xdr:nvPicPr>
        <xdr:cNvPr id="48" name="Picture 47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49"/>
          <a:ext cx="387747" cy="47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18</xdr:row>
      <xdr:rowOff>76200</xdr:rowOff>
    </xdr:from>
    <xdr:to>
      <xdr:col>6</xdr:col>
      <xdr:colOff>38100</xdr:colOff>
      <xdr:row>25</xdr:row>
      <xdr:rowOff>57150</xdr:rowOff>
    </xdr:to>
    <xdr:sp macro="" textlink="">
      <xdr:nvSpPr>
        <xdr:cNvPr id="2" name="AutoShape 5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5953125" y="3000375"/>
          <a:ext cx="1123950" cy="11144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800" b="0" i="0" strike="noStrike">
              <a:solidFill>
                <a:srgbClr val="000000"/>
              </a:solidFill>
              <a:latin typeface="Arial"/>
              <a:cs typeface="Arial"/>
            </a:rPr>
            <a:t>          </a:t>
          </a:r>
        </a:p>
        <a:p>
          <a:pPr algn="l" rtl="1">
            <a:defRPr sz="1000"/>
          </a:pPr>
          <a:endParaRPr lang="en-IN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561975</xdr:colOff>
      <xdr:row>19</xdr:row>
      <xdr:rowOff>85725</xdr:rowOff>
    </xdr:from>
    <xdr:to>
      <xdr:col>3</xdr:col>
      <xdr:colOff>561975</xdr:colOff>
      <xdr:row>24</xdr:row>
      <xdr:rowOff>104775</xdr:rowOff>
    </xdr:to>
    <xdr:sp macro="" textlink="">
      <xdr:nvSpPr>
        <xdr:cNvPr id="59782" name="Line 7">
          <a:extLst>
            <a:ext uri="{FF2B5EF4-FFF2-40B4-BE49-F238E27FC236}">
              <a16:creationId xmlns="" xmlns:a16="http://schemas.microsoft.com/office/drawing/2014/main" id="{00000000-0008-0000-0100-000086E90000}"/>
            </a:ext>
          </a:extLst>
        </xdr:cNvPr>
        <xdr:cNvSpPr>
          <a:spLocks noChangeShapeType="1"/>
        </xdr:cNvSpPr>
      </xdr:nvSpPr>
      <xdr:spPr bwMode="auto">
        <a:xfrm>
          <a:off x="5848350" y="3171825"/>
          <a:ext cx="0" cy="857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381000</xdr:colOff>
      <xdr:row>25</xdr:row>
      <xdr:rowOff>142875</xdr:rowOff>
    </xdr:from>
    <xdr:to>
      <xdr:col>5</xdr:col>
      <xdr:colOff>466725</xdr:colOff>
      <xdr:row>25</xdr:row>
      <xdr:rowOff>142875</xdr:rowOff>
    </xdr:to>
    <xdr:sp macro="" textlink="">
      <xdr:nvSpPr>
        <xdr:cNvPr id="59783" name="Line 8">
          <a:extLst>
            <a:ext uri="{FF2B5EF4-FFF2-40B4-BE49-F238E27FC236}">
              <a16:creationId xmlns="" xmlns:a16="http://schemas.microsoft.com/office/drawing/2014/main" id="{00000000-0008-0000-0100-000087E90000}"/>
            </a:ext>
          </a:extLst>
        </xdr:cNvPr>
        <xdr:cNvSpPr>
          <a:spLocks noChangeShapeType="1"/>
        </xdr:cNvSpPr>
      </xdr:nvSpPr>
      <xdr:spPr bwMode="auto">
        <a:xfrm>
          <a:off x="6276975" y="4229100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438150</xdr:colOff>
      <xdr:row>26</xdr:row>
      <xdr:rowOff>28575</xdr:rowOff>
    </xdr:from>
    <xdr:to>
      <xdr:col>5</xdr:col>
      <xdr:colOff>285750</xdr:colOff>
      <xdr:row>28</xdr:row>
      <xdr:rowOff>95250</xdr:rowOff>
    </xdr:to>
    <xdr:sp macro="" textlink="">
      <xdr:nvSpPr>
        <xdr:cNvPr id="5" name="Oval 9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6257925" y="4248150"/>
          <a:ext cx="457200" cy="3905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800" b="0" i="0" strike="noStrike">
              <a:solidFill>
                <a:srgbClr val="000000"/>
              </a:solidFill>
              <a:latin typeface="Arial"/>
              <a:cs typeface="Arial"/>
            </a:rPr>
            <a:t>OPER</a:t>
          </a:r>
        </a:p>
      </xdr:txBody>
    </xdr:sp>
    <xdr:clientData/>
  </xdr:twoCellAnchor>
  <xdr:twoCellAnchor>
    <xdr:from>
      <xdr:col>4</xdr:col>
      <xdr:colOff>304800</xdr:colOff>
      <xdr:row>23</xdr:row>
      <xdr:rowOff>85725</xdr:rowOff>
    </xdr:from>
    <xdr:to>
      <xdr:col>5</xdr:col>
      <xdr:colOff>514350</xdr:colOff>
      <xdr:row>23</xdr:row>
      <xdr:rowOff>85725</xdr:rowOff>
    </xdr:to>
    <xdr:sp macro="" textlink="">
      <xdr:nvSpPr>
        <xdr:cNvPr id="59785" name="Line 11">
          <a:extLst>
            <a:ext uri="{FF2B5EF4-FFF2-40B4-BE49-F238E27FC236}">
              <a16:creationId xmlns="" xmlns:a16="http://schemas.microsoft.com/office/drawing/2014/main" id="{00000000-0008-0000-0100-000089E90000}"/>
            </a:ext>
          </a:extLst>
        </xdr:cNvPr>
        <xdr:cNvSpPr>
          <a:spLocks noChangeShapeType="1"/>
        </xdr:cNvSpPr>
      </xdr:nvSpPr>
      <xdr:spPr bwMode="auto">
        <a:xfrm>
          <a:off x="6200775" y="3848100"/>
          <a:ext cx="819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304800</xdr:colOff>
      <xdr:row>22</xdr:row>
      <xdr:rowOff>142875</xdr:rowOff>
    </xdr:from>
    <xdr:to>
      <xdr:col>5</xdr:col>
      <xdr:colOff>514350</xdr:colOff>
      <xdr:row>22</xdr:row>
      <xdr:rowOff>142875</xdr:rowOff>
    </xdr:to>
    <xdr:sp macro="" textlink="">
      <xdr:nvSpPr>
        <xdr:cNvPr id="59786" name="Line 12">
          <a:extLst>
            <a:ext uri="{FF2B5EF4-FFF2-40B4-BE49-F238E27FC236}">
              <a16:creationId xmlns="" xmlns:a16="http://schemas.microsoft.com/office/drawing/2014/main" id="{00000000-0008-0000-0100-00008AE90000}"/>
            </a:ext>
          </a:extLst>
        </xdr:cNvPr>
        <xdr:cNvSpPr>
          <a:spLocks noChangeShapeType="1"/>
        </xdr:cNvSpPr>
      </xdr:nvSpPr>
      <xdr:spPr bwMode="auto">
        <a:xfrm>
          <a:off x="6200775" y="3743325"/>
          <a:ext cx="819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295275</xdr:colOff>
      <xdr:row>22</xdr:row>
      <xdr:rowOff>47625</xdr:rowOff>
    </xdr:from>
    <xdr:to>
      <xdr:col>5</xdr:col>
      <xdr:colOff>504825</xdr:colOff>
      <xdr:row>22</xdr:row>
      <xdr:rowOff>47625</xdr:rowOff>
    </xdr:to>
    <xdr:sp macro="" textlink="">
      <xdr:nvSpPr>
        <xdr:cNvPr id="59787" name="Line 13">
          <a:extLst>
            <a:ext uri="{FF2B5EF4-FFF2-40B4-BE49-F238E27FC236}">
              <a16:creationId xmlns="" xmlns:a16="http://schemas.microsoft.com/office/drawing/2014/main" id="{00000000-0008-0000-0100-00008BE90000}"/>
            </a:ext>
          </a:extLst>
        </xdr:cNvPr>
        <xdr:cNvSpPr>
          <a:spLocks noChangeShapeType="1"/>
        </xdr:cNvSpPr>
      </xdr:nvSpPr>
      <xdr:spPr bwMode="auto">
        <a:xfrm>
          <a:off x="6191250" y="3648075"/>
          <a:ext cx="819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</xdr:col>
      <xdr:colOff>314325</xdr:colOff>
      <xdr:row>18</xdr:row>
      <xdr:rowOff>38100</xdr:rowOff>
    </xdr:from>
    <xdr:ext cx="332335" cy="300490"/>
    <xdr:sp macro="" textlink="">
      <xdr:nvSpPr>
        <xdr:cNvPr id="9" name="Text Box 14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6203950" y="2901950"/>
          <a:ext cx="332335" cy="258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IN" sz="800" b="0" i="0" strike="noStrike">
              <a:solidFill>
                <a:srgbClr val="000000"/>
              </a:solidFill>
              <a:latin typeface="Arial"/>
              <a:cs typeface="Arial"/>
            </a:rPr>
            <a:t>Length</a:t>
          </a:r>
        </a:p>
        <a:p>
          <a:pPr algn="l" rtl="1">
            <a:defRPr sz="1000"/>
          </a:pPr>
          <a:endParaRPr lang="en-IN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533400</xdr:colOff>
      <xdr:row>25</xdr:row>
      <xdr:rowOff>66675</xdr:rowOff>
    </xdr:from>
    <xdr:ext cx="280718" cy="307448"/>
    <xdr:sp macro="" textlink="">
      <xdr:nvSpPr>
        <xdr:cNvPr id="10" name="Text Box 15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432550" y="4384675"/>
          <a:ext cx="280718" cy="258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IN" sz="800" b="0" i="0" strike="noStrike">
              <a:solidFill>
                <a:srgbClr val="000000"/>
              </a:solidFill>
              <a:latin typeface="Arial"/>
              <a:cs typeface="Arial"/>
            </a:rPr>
            <a:t>Width</a:t>
          </a:r>
        </a:p>
        <a:p>
          <a:pPr algn="l" rtl="1">
            <a:defRPr sz="1000"/>
          </a:pPr>
          <a:endParaRPr lang="en-IN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4</xdr:col>
      <xdr:colOff>323850</xdr:colOff>
      <xdr:row>21</xdr:row>
      <xdr:rowOff>95250</xdr:rowOff>
    </xdr:from>
    <xdr:to>
      <xdr:col>5</xdr:col>
      <xdr:colOff>533400</xdr:colOff>
      <xdr:row>21</xdr:row>
      <xdr:rowOff>95250</xdr:rowOff>
    </xdr:to>
    <xdr:sp macro="" textlink="">
      <xdr:nvSpPr>
        <xdr:cNvPr id="59790" name="Line 16">
          <a:extLst>
            <a:ext uri="{FF2B5EF4-FFF2-40B4-BE49-F238E27FC236}">
              <a16:creationId xmlns="" xmlns:a16="http://schemas.microsoft.com/office/drawing/2014/main" id="{00000000-0008-0000-0100-00008EE90000}"/>
            </a:ext>
          </a:extLst>
        </xdr:cNvPr>
        <xdr:cNvSpPr>
          <a:spLocks noChangeShapeType="1"/>
        </xdr:cNvSpPr>
      </xdr:nvSpPr>
      <xdr:spPr bwMode="auto">
        <a:xfrm>
          <a:off x="6219825" y="3533775"/>
          <a:ext cx="819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323850</xdr:colOff>
      <xdr:row>20</xdr:row>
      <xdr:rowOff>104775</xdr:rowOff>
    </xdr:from>
    <xdr:to>
      <xdr:col>5</xdr:col>
      <xdr:colOff>533400</xdr:colOff>
      <xdr:row>20</xdr:row>
      <xdr:rowOff>104775</xdr:rowOff>
    </xdr:to>
    <xdr:sp macro="" textlink="">
      <xdr:nvSpPr>
        <xdr:cNvPr id="59791" name="Line 17">
          <a:extLst>
            <a:ext uri="{FF2B5EF4-FFF2-40B4-BE49-F238E27FC236}">
              <a16:creationId xmlns="" xmlns:a16="http://schemas.microsoft.com/office/drawing/2014/main" id="{00000000-0008-0000-0100-00008FE90000}"/>
            </a:ext>
          </a:extLst>
        </xdr:cNvPr>
        <xdr:cNvSpPr>
          <a:spLocks noChangeShapeType="1"/>
        </xdr:cNvSpPr>
      </xdr:nvSpPr>
      <xdr:spPr bwMode="auto">
        <a:xfrm>
          <a:off x="6219825" y="3352800"/>
          <a:ext cx="819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447675</xdr:colOff>
      <xdr:row>19</xdr:row>
      <xdr:rowOff>152400</xdr:rowOff>
    </xdr:from>
    <xdr:to>
      <xdr:col>4</xdr:col>
      <xdr:colOff>447675</xdr:colOff>
      <xdr:row>24</xdr:row>
      <xdr:rowOff>28575</xdr:rowOff>
    </xdr:to>
    <xdr:sp macro="" textlink="">
      <xdr:nvSpPr>
        <xdr:cNvPr id="59792" name="Line 18">
          <a:extLst>
            <a:ext uri="{FF2B5EF4-FFF2-40B4-BE49-F238E27FC236}">
              <a16:creationId xmlns="" xmlns:a16="http://schemas.microsoft.com/office/drawing/2014/main" id="{00000000-0008-0000-0100-000090E90000}"/>
            </a:ext>
          </a:extLst>
        </xdr:cNvPr>
        <xdr:cNvSpPr>
          <a:spLocks noChangeShapeType="1"/>
        </xdr:cNvSpPr>
      </xdr:nvSpPr>
      <xdr:spPr bwMode="auto">
        <a:xfrm>
          <a:off x="6343650" y="3238500"/>
          <a:ext cx="0" cy="714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600075</xdr:colOff>
      <xdr:row>20</xdr:row>
      <xdr:rowOff>9525</xdr:rowOff>
    </xdr:from>
    <xdr:to>
      <xdr:col>4</xdr:col>
      <xdr:colOff>600075</xdr:colOff>
      <xdr:row>24</xdr:row>
      <xdr:rowOff>47625</xdr:rowOff>
    </xdr:to>
    <xdr:sp macro="" textlink="">
      <xdr:nvSpPr>
        <xdr:cNvPr id="59793" name="Line 19">
          <a:extLst>
            <a:ext uri="{FF2B5EF4-FFF2-40B4-BE49-F238E27FC236}">
              <a16:creationId xmlns="" xmlns:a16="http://schemas.microsoft.com/office/drawing/2014/main" id="{00000000-0008-0000-0100-000091E90000}"/>
            </a:ext>
          </a:extLst>
        </xdr:cNvPr>
        <xdr:cNvSpPr>
          <a:spLocks noChangeShapeType="1"/>
        </xdr:cNvSpPr>
      </xdr:nvSpPr>
      <xdr:spPr bwMode="auto">
        <a:xfrm>
          <a:off x="6496050" y="3257550"/>
          <a:ext cx="0" cy="714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180975</xdr:colOff>
      <xdr:row>19</xdr:row>
      <xdr:rowOff>142875</xdr:rowOff>
    </xdr:from>
    <xdr:to>
      <xdr:col>5</xdr:col>
      <xdr:colOff>180975</xdr:colOff>
      <xdr:row>24</xdr:row>
      <xdr:rowOff>19050</xdr:rowOff>
    </xdr:to>
    <xdr:sp macro="" textlink="">
      <xdr:nvSpPr>
        <xdr:cNvPr id="59794" name="Line 20">
          <a:extLst>
            <a:ext uri="{FF2B5EF4-FFF2-40B4-BE49-F238E27FC236}">
              <a16:creationId xmlns="" xmlns:a16="http://schemas.microsoft.com/office/drawing/2014/main" id="{00000000-0008-0000-0100-000092E90000}"/>
            </a:ext>
          </a:extLst>
        </xdr:cNvPr>
        <xdr:cNvSpPr>
          <a:spLocks noChangeShapeType="1"/>
        </xdr:cNvSpPr>
      </xdr:nvSpPr>
      <xdr:spPr bwMode="auto">
        <a:xfrm>
          <a:off x="6686550" y="3228975"/>
          <a:ext cx="0" cy="714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342900</xdr:colOff>
      <xdr:row>20</xdr:row>
      <xdr:rowOff>28575</xdr:rowOff>
    </xdr:from>
    <xdr:to>
      <xdr:col>5</xdr:col>
      <xdr:colOff>342900</xdr:colOff>
      <xdr:row>24</xdr:row>
      <xdr:rowOff>66675</xdr:rowOff>
    </xdr:to>
    <xdr:sp macro="" textlink="">
      <xdr:nvSpPr>
        <xdr:cNvPr id="59795" name="Line 21">
          <a:extLst>
            <a:ext uri="{FF2B5EF4-FFF2-40B4-BE49-F238E27FC236}">
              <a16:creationId xmlns="" xmlns:a16="http://schemas.microsoft.com/office/drawing/2014/main" id="{00000000-0008-0000-0100-000093E90000}"/>
            </a:ext>
          </a:extLst>
        </xdr:cNvPr>
        <xdr:cNvSpPr>
          <a:spLocks noChangeShapeType="1"/>
        </xdr:cNvSpPr>
      </xdr:nvSpPr>
      <xdr:spPr bwMode="auto">
        <a:xfrm>
          <a:off x="6848475" y="3276600"/>
          <a:ext cx="0" cy="714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552450</xdr:colOff>
      <xdr:row>21</xdr:row>
      <xdr:rowOff>47625</xdr:rowOff>
    </xdr:from>
    <xdr:to>
      <xdr:col>6</xdr:col>
      <xdr:colOff>314325</xdr:colOff>
      <xdr:row>21</xdr:row>
      <xdr:rowOff>152400</xdr:rowOff>
    </xdr:to>
    <xdr:sp macro="" textlink="">
      <xdr:nvSpPr>
        <xdr:cNvPr id="59796" name="Line 22">
          <a:extLst>
            <a:ext uri="{FF2B5EF4-FFF2-40B4-BE49-F238E27FC236}">
              <a16:creationId xmlns="" xmlns:a16="http://schemas.microsoft.com/office/drawing/2014/main" id="{00000000-0008-0000-0100-000094E90000}"/>
            </a:ext>
          </a:extLst>
        </xdr:cNvPr>
        <xdr:cNvSpPr>
          <a:spLocks noChangeShapeType="1"/>
        </xdr:cNvSpPr>
      </xdr:nvSpPr>
      <xdr:spPr bwMode="auto">
        <a:xfrm flipV="1">
          <a:off x="7058025" y="3486150"/>
          <a:ext cx="371475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6</xdr:col>
      <xdr:colOff>266700</xdr:colOff>
      <xdr:row>19</xdr:row>
      <xdr:rowOff>123825</xdr:rowOff>
    </xdr:from>
    <xdr:ext cx="567973" cy="159801"/>
    <xdr:sp macro="" textlink="">
      <xdr:nvSpPr>
        <xdr:cNvPr id="18" name="Text Box 23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7966075" y="3155950"/>
          <a:ext cx="548740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IN" sz="800" b="0" i="0" strike="noStrike">
              <a:solidFill>
                <a:srgbClr val="000000"/>
              </a:solidFill>
              <a:latin typeface="Arial"/>
              <a:cs typeface="Arial"/>
            </a:rPr>
            <a:t>No of Rows</a:t>
          </a:r>
        </a:p>
      </xdr:txBody>
    </xdr:sp>
    <xdr:clientData/>
  </xdr:oneCellAnchor>
  <xdr:oneCellAnchor>
    <xdr:from>
      <xdr:col>4</xdr:col>
      <xdr:colOff>457200</xdr:colOff>
      <xdr:row>16</xdr:row>
      <xdr:rowOff>114300</xdr:rowOff>
    </xdr:from>
    <xdr:ext cx="686902" cy="160356"/>
    <xdr:sp macro="" textlink="">
      <xdr:nvSpPr>
        <xdr:cNvPr id="19" name="Text Box 24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6950075" y="2670175"/>
          <a:ext cx="697050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IN" sz="800" b="0" i="0" strike="noStrike">
              <a:solidFill>
                <a:srgbClr val="000000"/>
              </a:solidFill>
              <a:latin typeface="Arial"/>
              <a:cs typeface="Arial"/>
            </a:rPr>
            <a:t>No of Columns</a:t>
          </a:r>
        </a:p>
      </xdr:txBody>
    </xdr:sp>
    <xdr:clientData/>
  </xdr:oneCellAnchor>
  <xdr:twoCellAnchor>
    <xdr:from>
      <xdr:col>5</xdr:col>
      <xdr:colOff>219075</xdr:colOff>
      <xdr:row>17</xdr:row>
      <xdr:rowOff>123825</xdr:rowOff>
    </xdr:from>
    <xdr:to>
      <xdr:col>5</xdr:col>
      <xdr:colOff>323850</xdr:colOff>
      <xdr:row>19</xdr:row>
      <xdr:rowOff>95250</xdr:rowOff>
    </xdr:to>
    <xdr:sp macro="" textlink="">
      <xdr:nvSpPr>
        <xdr:cNvPr id="59799" name="Line 25">
          <a:extLst>
            <a:ext uri="{FF2B5EF4-FFF2-40B4-BE49-F238E27FC236}">
              <a16:creationId xmlns="" xmlns:a16="http://schemas.microsoft.com/office/drawing/2014/main" id="{00000000-0008-0000-0100-000097E90000}"/>
            </a:ext>
          </a:extLst>
        </xdr:cNvPr>
        <xdr:cNvSpPr>
          <a:spLocks noChangeShapeType="1"/>
        </xdr:cNvSpPr>
      </xdr:nvSpPr>
      <xdr:spPr bwMode="auto">
        <a:xfrm flipH="1">
          <a:off x="6724650" y="2886075"/>
          <a:ext cx="104775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134470</xdr:colOff>
      <xdr:row>44</xdr:row>
      <xdr:rowOff>56029</xdr:rowOff>
    </xdr:from>
    <xdr:to>
      <xdr:col>13</xdr:col>
      <xdr:colOff>616323</xdr:colOff>
      <xdr:row>58</xdr:row>
      <xdr:rowOff>134470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 bwMode="auto">
        <a:xfrm>
          <a:off x="13984941" y="9110382"/>
          <a:ext cx="2554941" cy="276785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100853</xdr:colOff>
      <xdr:row>44</xdr:row>
      <xdr:rowOff>11206</xdr:rowOff>
    </xdr:from>
    <xdr:to>
      <xdr:col>13</xdr:col>
      <xdr:colOff>717176</xdr:colOff>
      <xdr:row>58</xdr:row>
      <xdr:rowOff>145676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 bwMode="auto">
        <a:xfrm flipH="1">
          <a:off x="13951324" y="9065559"/>
          <a:ext cx="2689411" cy="282388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22412</xdr:colOff>
      <xdr:row>1</xdr:row>
      <xdr:rowOff>67235</xdr:rowOff>
    </xdr:from>
    <xdr:to>
      <xdr:col>16</xdr:col>
      <xdr:colOff>11206</xdr:colOff>
      <xdr:row>40</xdr:row>
      <xdr:rowOff>22411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CxnSpPr/>
      </xdr:nvCxnSpPr>
      <xdr:spPr bwMode="auto">
        <a:xfrm flipH="1" flipV="1">
          <a:off x="9849971" y="268941"/>
          <a:ext cx="9614647" cy="779929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56029</xdr:colOff>
      <xdr:row>1</xdr:row>
      <xdr:rowOff>11206</xdr:rowOff>
    </xdr:from>
    <xdr:to>
      <xdr:col>15</xdr:col>
      <xdr:colOff>806823</xdr:colOff>
      <xdr:row>39</xdr:row>
      <xdr:rowOff>156882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CxnSpPr/>
      </xdr:nvCxnSpPr>
      <xdr:spPr bwMode="auto">
        <a:xfrm flipH="1">
          <a:off x="9883588" y="212912"/>
          <a:ext cx="9536206" cy="77880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17663</xdr:colOff>
      <xdr:row>60</xdr:row>
      <xdr:rowOff>7620</xdr:rowOff>
    </xdr:from>
    <xdr:ext cx="447675" cy="549237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3" y="12862560"/>
          <a:ext cx="447675" cy="549237"/>
        </a:xfrm>
        <a:prstGeom prst="rect">
          <a:avLst/>
        </a:prstGeom>
      </xdr:spPr>
    </xdr:pic>
    <xdr:clientData/>
  </xdr:oneCellAnchor>
  <xdr:oneCellAnchor>
    <xdr:from>
      <xdr:col>0</xdr:col>
      <xdr:colOff>58303</xdr:colOff>
      <xdr:row>0</xdr:row>
      <xdr:rowOff>0</xdr:rowOff>
    </xdr:from>
    <xdr:ext cx="447675" cy="549237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03" y="0"/>
          <a:ext cx="447675" cy="549237"/>
        </a:xfrm>
        <a:prstGeom prst="rect">
          <a:avLst/>
        </a:prstGeom>
      </xdr:spPr>
    </xdr:pic>
    <xdr:clientData/>
  </xdr:oneCellAnchor>
  <xdr:twoCellAnchor editAs="oneCell">
    <xdr:from>
      <xdr:col>0</xdr:col>
      <xdr:colOff>1</xdr:colOff>
      <xdr:row>109</xdr:row>
      <xdr:rowOff>0</xdr:rowOff>
    </xdr:from>
    <xdr:to>
      <xdr:col>0</xdr:col>
      <xdr:colOff>438151</xdr:colOff>
      <xdr:row>111</xdr:row>
      <xdr:rowOff>131186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3564850"/>
          <a:ext cx="438150" cy="4264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1</xdr:col>
      <xdr:colOff>47626</xdr:colOff>
      <xdr:row>158</xdr:row>
      <xdr:rowOff>42667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328100"/>
          <a:ext cx="542926" cy="5284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11207</xdr:rowOff>
    </xdr:from>
    <xdr:to>
      <xdr:col>0</xdr:col>
      <xdr:colOff>526676</xdr:colOff>
      <xdr:row>4</xdr:row>
      <xdr:rowOff>1848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1207"/>
          <a:ext cx="526675" cy="5164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'01-REVISE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urag/AppData/Local/Microsoft/Windows/INetCache/Content.Outlook/1OZ3SROV/MASTER%20FORMAT%20RUBB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RC%20Template%20for%20system%20T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'01OD%20INT-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PT2KCONCR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stomer%20Profile%20Forma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ohit/accounts%20fin/WINDOWS/TEMP/Fixed%20Asset%20Regis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Rohit\accounts%20fin\WINDOWS\TEMP\Fixed%20Asset%20Regist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062000-REVISED-summar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proved%20budgets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iff.int.summary"/>
      <sheetName val="diff"/>
      <sheetName val="comp"/>
      <sheetName val="deb TDS"/>
      <sheetName val="deb"/>
      <sheetName val="rtl"/>
      <sheetName val="fcl"/>
      <sheetName val="rtl tds"/>
      <sheetName val="guar comm"/>
      <sheetName val="commitment "/>
      <sheetName val="intcmcdet"/>
      <sheetName val="cmc adv"/>
      <sheetName val="rftl hbi"/>
      <sheetName val="hbi ncd"/>
      <sheetName val="F&amp;S charges -2k-01"/>
      <sheetName val="Opening Balance"/>
      <sheetName val="Propane"/>
      <sheetName val="Future Value Table (Jan 18)"/>
      <sheetName val="Co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 Flow Doc"/>
      <sheetName val="RFCE"/>
      <sheetName val="FEASIBILITY"/>
      <sheetName val="BOP New"/>
      <sheetName val="Cost Estimation"/>
      <sheetName val="Price estimation"/>
      <sheetName val="Norms"/>
      <sheetName val="Molding and Testing"/>
      <sheetName val="Future Value Table (Jan 18)"/>
      <sheetName val="Chang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B21">
            <v>1</v>
          </cell>
          <cell r="C21">
            <v>2</v>
          </cell>
          <cell r="D21">
            <v>3</v>
          </cell>
          <cell r="E21">
            <v>4</v>
          </cell>
          <cell r="F21">
            <v>5</v>
          </cell>
          <cell r="G21">
            <v>6</v>
          </cell>
          <cell r="H21">
            <v>7</v>
          </cell>
          <cell r="I21">
            <v>8</v>
          </cell>
          <cell r="J21">
            <v>9</v>
          </cell>
          <cell r="K21">
            <v>10</v>
          </cell>
          <cell r="L21">
            <v>11</v>
          </cell>
          <cell r="M21">
            <v>12</v>
          </cell>
          <cell r="N21">
            <v>13</v>
          </cell>
          <cell r="O21">
            <v>14</v>
          </cell>
          <cell r="P21">
            <v>15</v>
          </cell>
          <cell r="Q21">
            <v>16</v>
          </cell>
          <cell r="R21">
            <v>17</v>
          </cell>
          <cell r="S21">
            <v>18</v>
          </cell>
          <cell r="T21">
            <v>19</v>
          </cell>
          <cell r="U21">
            <v>20</v>
          </cell>
          <cell r="V21">
            <v>21</v>
          </cell>
          <cell r="W21">
            <v>22</v>
          </cell>
          <cell r="X21">
            <v>23</v>
          </cell>
          <cell r="Y21">
            <v>24</v>
          </cell>
          <cell r="Z21">
            <v>25</v>
          </cell>
          <cell r="AA21">
            <v>26</v>
          </cell>
          <cell r="AB21">
            <v>27</v>
          </cell>
          <cell r="AC21">
            <v>28</v>
          </cell>
          <cell r="AD21">
            <v>29</v>
          </cell>
          <cell r="AE21">
            <v>30</v>
          </cell>
          <cell r="AF21">
            <v>31</v>
          </cell>
          <cell r="AG21">
            <v>32</v>
          </cell>
          <cell r="AH21">
            <v>33</v>
          </cell>
          <cell r="AI21">
            <v>34</v>
          </cell>
          <cell r="AJ21">
            <v>35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</row>
        <row r="23">
          <cell r="E23">
            <v>2018</v>
          </cell>
          <cell r="F23">
            <v>2019</v>
          </cell>
          <cell r="G23">
            <v>2020</v>
          </cell>
          <cell r="H23">
            <v>2021</v>
          </cell>
          <cell r="I23">
            <v>2022</v>
          </cell>
          <cell r="J23">
            <v>2023</v>
          </cell>
          <cell r="K23">
            <v>2024</v>
          </cell>
          <cell r="L23">
            <v>2025</v>
          </cell>
          <cell r="M23">
            <v>2026</v>
          </cell>
          <cell r="N23">
            <v>2027</v>
          </cell>
          <cell r="O23">
            <v>2028</v>
          </cell>
          <cell r="P23">
            <v>2029</v>
          </cell>
          <cell r="Q23" t="str">
            <v>Total</v>
          </cell>
          <cell r="R23">
            <v>0</v>
          </cell>
          <cell r="S23">
            <v>0</v>
          </cell>
          <cell r="U23">
            <v>2018</v>
          </cell>
          <cell r="V23">
            <v>2019</v>
          </cell>
          <cell r="W23">
            <v>2020</v>
          </cell>
          <cell r="X23">
            <v>2021</v>
          </cell>
          <cell r="Y23">
            <v>2022</v>
          </cell>
          <cell r="Z23">
            <v>2023</v>
          </cell>
          <cell r="AA23">
            <v>2024</v>
          </cell>
          <cell r="AB23">
            <v>2025</v>
          </cell>
          <cell r="AC23">
            <v>2026</v>
          </cell>
          <cell r="AD23">
            <v>2027</v>
          </cell>
          <cell r="AE23">
            <v>2028</v>
          </cell>
          <cell r="AF23">
            <v>2029</v>
          </cell>
          <cell r="AG23" t="str">
            <v>Total</v>
          </cell>
          <cell r="AH23">
            <v>0</v>
          </cell>
          <cell r="AJ23">
            <v>0</v>
          </cell>
        </row>
        <row r="24">
          <cell r="B24" t="str">
            <v>Production Cost Centres</v>
          </cell>
          <cell r="C24" t="str">
            <v>Exploitation Machine Hour Rate - WithOUT EFFICIENCY (Rs.Per Min)</v>
          </cell>
          <cell r="D24">
            <v>0</v>
          </cell>
          <cell r="E24" t="str">
            <v>Exploitation Cost (Rs.)</v>
          </cell>
          <cell r="F24" t="str">
            <v>Exploitation Cost (Rs.)</v>
          </cell>
          <cell r="G24" t="str">
            <v>Exploitation Cost (Rs.)</v>
          </cell>
          <cell r="H24" t="str">
            <v>Exploitation Cost (Rs.)</v>
          </cell>
          <cell r="I24" t="str">
            <v>Exploitation Cost (Rs.)</v>
          </cell>
          <cell r="J24" t="str">
            <v>Exploitation Cost (Rs.)</v>
          </cell>
          <cell r="K24" t="str">
            <v>Exploitation Cost (Rs.)</v>
          </cell>
          <cell r="L24" t="str">
            <v>Exploitation Cost (Rs.)</v>
          </cell>
          <cell r="M24" t="str">
            <v>Exploitation Cost (Rs.)</v>
          </cell>
          <cell r="N24" t="str">
            <v>Exploitation Cost (Rs.)</v>
          </cell>
          <cell r="O24" t="str">
            <v>Exploitation Cost (Rs.)</v>
          </cell>
          <cell r="P24" t="str">
            <v>Exploitation Cost (Rs.)</v>
          </cell>
          <cell r="Q24">
            <v>0</v>
          </cell>
          <cell r="R24" t="str">
            <v>Average Exploitation Rate -  (Rs.Per min)(After NPV)</v>
          </cell>
          <cell r="S24">
            <v>0</v>
          </cell>
          <cell r="T24" t="str">
            <v>Machine Related  Hour Rate - WithOUT EFFICIENCY (Rs.Per Min)</v>
          </cell>
          <cell r="U24" t="str">
            <v>Machine Related Cost (Rs.)</v>
          </cell>
          <cell r="V24" t="str">
            <v>Machine Related Cost (Rs.)</v>
          </cell>
          <cell r="W24" t="str">
            <v>Machine Related Cost (Rs.)</v>
          </cell>
          <cell r="X24" t="str">
            <v>Machine Related Cost (Rs.)</v>
          </cell>
          <cell r="Y24" t="str">
            <v>Machine Related Cost (Rs.)</v>
          </cell>
          <cell r="Z24" t="str">
            <v>Machine Related Cost (Rs.)</v>
          </cell>
          <cell r="AA24" t="str">
            <v>Machine Related Cost (Rs.)</v>
          </cell>
          <cell r="AB24" t="str">
            <v>Machine Related Cost (Rs.)</v>
          </cell>
          <cell r="AC24" t="str">
            <v>Machine Related Cost (Rs.)</v>
          </cell>
          <cell r="AD24" t="str">
            <v>Machine Related Cost (Rs.)</v>
          </cell>
          <cell r="AE24" t="str">
            <v>Machine Related Cost (Rs.)</v>
          </cell>
          <cell r="AF24" t="str">
            <v>Machine Related Cost (Rs.)</v>
          </cell>
          <cell r="AG24">
            <v>0</v>
          </cell>
          <cell r="AH24" t="str">
            <v>Average Machine Related Rate -  (Rs.Per min)(After NPV)</v>
          </cell>
          <cell r="AJ24" t="str">
            <v>Final Machine Min Rate With Inflation Factor</v>
          </cell>
        </row>
        <row r="25">
          <cell r="B25" t="str">
            <v>Ultasonic Degreesing</v>
          </cell>
          <cell r="C25">
            <v>2.59</v>
          </cell>
          <cell r="D25">
            <v>0</v>
          </cell>
          <cell r="E25">
            <v>0</v>
          </cell>
          <cell r="F25">
            <v>56941.926999999996</v>
          </cell>
          <cell r="G25">
            <v>0</v>
          </cell>
          <cell r="H25">
            <v>0</v>
          </cell>
          <cell r="I25">
            <v>3655.9963699000009</v>
          </cell>
          <cell r="J25">
            <v>7970.0720863820025</v>
          </cell>
          <cell r="K25">
            <v>8687.3785741563825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77255.374030438368</v>
          </cell>
          <cell r="R25">
            <v>3.0693434259212702</v>
          </cell>
          <cell r="S25">
            <v>0</v>
          </cell>
          <cell r="T25">
            <v>0.9</v>
          </cell>
          <cell r="U25">
            <v>0</v>
          </cell>
          <cell r="V25">
            <v>18697.59</v>
          </cell>
          <cell r="W25">
            <v>0</v>
          </cell>
          <cell r="X25">
            <v>0</v>
          </cell>
          <cell r="Y25">
            <v>1012.9579290000001</v>
          </cell>
          <cell r="Z25">
            <v>2086.6933337400001</v>
          </cell>
          <cell r="AA25">
            <v>2149.2941337522002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23946.5353964922</v>
          </cell>
          <cell r="AH25">
            <v>0.95139195059563764</v>
          </cell>
          <cell r="AJ25">
            <v>4.0207353765169076</v>
          </cell>
        </row>
        <row r="26">
          <cell r="B26" t="str">
            <v>Shot blasting</v>
          </cell>
          <cell r="C26">
            <v>3.48</v>
          </cell>
          <cell r="D26">
            <v>0</v>
          </cell>
          <cell r="E26">
            <v>0</v>
          </cell>
          <cell r="F26">
            <v>76508.844000000012</v>
          </cell>
          <cell r="G26">
            <v>0</v>
          </cell>
          <cell r="H26">
            <v>0</v>
          </cell>
          <cell r="I26">
            <v>4912.3040028000005</v>
          </cell>
          <cell r="J26">
            <v>10708.822726104003</v>
          </cell>
          <cell r="K26">
            <v>11672.616771453364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103802.58750035737</v>
          </cell>
          <cell r="R26">
            <v>4.124059892743638</v>
          </cell>
          <cell r="S26">
            <v>0</v>
          </cell>
          <cell r="T26">
            <v>0.98</v>
          </cell>
          <cell r="U26">
            <v>0</v>
          </cell>
          <cell r="V26">
            <v>20359.597999999998</v>
          </cell>
          <cell r="W26">
            <v>0</v>
          </cell>
          <cell r="X26">
            <v>0</v>
          </cell>
          <cell r="Y26">
            <v>1102.9986338000001</v>
          </cell>
          <cell r="Z26">
            <v>2272.1771856280002</v>
          </cell>
          <cell r="AA26">
            <v>2340.3425011968402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26075.116320624838</v>
          </cell>
          <cell r="AH26">
            <v>1.0359601239819165</v>
          </cell>
          <cell r="AJ26">
            <v>5.1600200167255545</v>
          </cell>
        </row>
        <row r="27">
          <cell r="B27" t="str">
            <v>Phosphatating</v>
          </cell>
          <cell r="C27">
            <v>10.02</v>
          </cell>
          <cell r="D27">
            <v>0</v>
          </cell>
          <cell r="E27">
            <v>0</v>
          </cell>
          <cell r="F27">
            <v>220292.70600000001</v>
          </cell>
          <cell r="G27">
            <v>0</v>
          </cell>
          <cell r="H27">
            <v>0</v>
          </cell>
          <cell r="I27">
            <v>14144.047732200002</v>
          </cell>
          <cell r="J27">
            <v>30834.024056196009</v>
          </cell>
          <cell r="K27">
            <v>33609.086221253652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298879.86400964967</v>
          </cell>
          <cell r="R27">
            <v>11.874448311865303</v>
          </cell>
          <cell r="S27">
            <v>0</v>
          </cell>
          <cell r="T27">
            <v>2.96</v>
          </cell>
          <cell r="U27">
            <v>0</v>
          </cell>
          <cell r="V27">
            <v>61494.296000000002</v>
          </cell>
          <cell r="W27">
            <v>0</v>
          </cell>
          <cell r="X27">
            <v>0</v>
          </cell>
          <cell r="Y27">
            <v>3331.5060776000005</v>
          </cell>
          <cell r="Z27">
            <v>6862.9025198560003</v>
          </cell>
          <cell r="AA27">
            <v>7068.7895954516807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78757.494192907689</v>
          </cell>
          <cell r="AH27">
            <v>3.1290224152923196</v>
          </cell>
          <cell r="AJ27">
            <v>15.003470727157623</v>
          </cell>
        </row>
        <row r="28">
          <cell r="B28" t="str">
            <v>Bonding</v>
          </cell>
          <cell r="C28">
            <v>1.71</v>
          </cell>
          <cell r="D28">
            <v>0</v>
          </cell>
          <cell r="E28">
            <v>0</v>
          </cell>
          <cell r="F28">
            <v>37594.862999999998</v>
          </cell>
          <cell r="G28">
            <v>0</v>
          </cell>
          <cell r="H28">
            <v>0</v>
          </cell>
          <cell r="I28">
            <v>2413.8045531000002</v>
          </cell>
          <cell r="J28">
            <v>5262.0939257580012</v>
          </cell>
          <cell r="K28">
            <v>5735.6823790762219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51006.443857934224</v>
          </cell>
          <cell r="R28">
            <v>2.0264777059171326</v>
          </cell>
          <cell r="S28">
            <v>0</v>
          </cell>
          <cell r="T28">
            <v>2.38</v>
          </cell>
          <cell r="U28">
            <v>0</v>
          </cell>
          <cell r="V28">
            <v>49444.737999999998</v>
          </cell>
          <cell r="W28">
            <v>0</v>
          </cell>
          <cell r="X28">
            <v>0</v>
          </cell>
          <cell r="Y28">
            <v>2678.7109678000002</v>
          </cell>
          <cell r="Z28">
            <v>5518.1445936680002</v>
          </cell>
          <cell r="AA28">
            <v>5683.688931478041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63325.28249294604</v>
          </cell>
          <cell r="AH28">
            <v>2.5159031582417972</v>
          </cell>
          <cell r="AJ28">
            <v>4.5423808641589298</v>
          </cell>
        </row>
        <row r="29">
          <cell r="B29" t="str">
            <v>Bonding Machine (Indigenous)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J29">
            <v>0</v>
          </cell>
        </row>
        <row r="30">
          <cell r="B30" t="str">
            <v>Bonding- flat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J30">
            <v>0</v>
          </cell>
        </row>
        <row r="31">
          <cell r="B31" t="str">
            <v>Injection Moulding (400T)</v>
          </cell>
          <cell r="C31">
            <v>2.41</v>
          </cell>
          <cell r="D31">
            <v>0</v>
          </cell>
          <cell r="E31">
            <v>0</v>
          </cell>
          <cell r="F31">
            <v>52984.573000000011</v>
          </cell>
          <cell r="G31">
            <v>0</v>
          </cell>
          <cell r="H31">
            <v>0</v>
          </cell>
          <cell r="I31">
            <v>3401.9116801000005</v>
          </cell>
          <cell r="J31">
            <v>7416.167462618002</v>
          </cell>
          <cell r="K31">
            <v>8083.6225342536227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71886.274676971632</v>
          </cell>
          <cell r="R31">
            <v>2.8560299831931517</v>
          </cell>
          <cell r="S31">
            <v>0</v>
          </cell>
          <cell r="T31">
            <v>3.64</v>
          </cell>
          <cell r="U31">
            <v>0</v>
          </cell>
          <cell r="V31">
            <v>75621.364000000001</v>
          </cell>
          <cell r="W31">
            <v>0</v>
          </cell>
          <cell r="X31">
            <v>0</v>
          </cell>
          <cell r="Y31">
            <v>4096.8520684000005</v>
          </cell>
          <cell r="Z31">
            <v>8439.5152609039997</v>
          </cell>
          <cell r="AA31">
            <v>8692.700718731121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96850.432048035116</v>
          </cell>
          <cell r="AH31">
            <v>3.8478518890756899</v>
          </cell>
          <cell r="AJ31">
            <v>6.7038818722688411</v>
          </cell>
        </row>
        <row r="32">
          <cell r="B32" t="str">
            <v>Injection Moulding (250T)</v>
          </cell>
          <cell r="C32">
            <v>1.82</v>
          </cell>
          <cell r="D32">
            <v>0</v>
          </cell>
          <cell r="E32">
            <v>0</v>
          </cell>
          <cell r="F32">
            <v>40013.246000000006</v>
          </cell>
          <cell r="G32">
            <v>0</v>
          </cell>
          <cell r="H32">
            <v>0</v>
          </cell>
          <cell r="I32">
            <v>2569.0785302000004</v>
          </cell>
          <cell r="J32">
            <v>5600.591195836002</v>
          </cell>
          <cell r="K32">
            <v>6104.6444034612423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54287.560129497251</v>
          </cell>
          <cell r="R32">
            <v>2.1568359209176502</v>
          </cell>
          <cell r="S32">
            <v>0</v>
          </cell>
          <cell r="T32">
            <v>2.93</v>
          </cell>
          <cell r="U32">
            <v>0</v>
          </cell>
          <cell r="V32">
            <v>60871.043000000005</v>
          </cell>
          <cell r="W32">
            <v>0</v>
          </cell>
          <cell r="X32">
            <v>0</v>
          </cell>
          <cell r="Y32">
            <v>3297.7408133000004</v>
          </cell>
          <cell r="Z32">
            <v>6793.3460753980007</v>
          </cell>
          <cell r="AA32">
            <v>6997.146457659941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77959.276346357947</v>
          </cell>
          <cell r="AH32">
            <v>3.0973093502724649</v>
          </cell>
          <cell r="AJ32">
            <v>5.2541452711901151</v>
          </cell>
        </row>
        <row r="33">
          <cell r="B33" t="str">
            <v>Injection Moulding (160T)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J33">
            <v>0</v>
          </cell>
        </row>
        <row r="34">
          <cell r="B34" t="str">
            <v>Injection Moulding (Jingday)</v>
          </cell>
          <cell r="C34">
            <v>1.65</v>
          </cell>
          <cell r="D34">
            <v>0</v>
          </cell>
          <cell r="E34">
            <v>0</v>
          </cell>
          <cell r="F34">
            <v>36275.745000000003</v>
          </cell>
          <cell r="G34">
            <v>0</v>
          </cell>
          <cell r="H34">
            <v>0</v>
          </cell>
          <cell r="I34">
            <v>2329.1096565000003</v>
          </cell>
          <cell r="J34">
            <v>5077.4590511700017</v>
          </cell>
          <cell r="K34">
            <v>5534.4303657753017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49216.744073445305</v>
          </cell>
          <cell r="R34">
            <v>1.9553732250077593</v>
          </cell>
          <cell r="S34">
            <v>0</v>
          </cell>
          <cell r="T34">
            <v>1.65</v>
          </cell>
          <cell r="U34">
            <v>0</v>
          </cell>
          <cell r="V34">
            <v>34278.915000000001</v>
          </cell>
          <cell r="W34">
            <v>0</v>
          </cell>
          <cell r="X34">
            <v>0</v>
          </cell>
          <cell r="Y34">
            <v>1857.0895365000001</v>
          </cell>
          <cell r="Z34">
            <v>3825.6044451900002</v>
          </cell>
          <cell r="AA34">
            <v>3940.3725785457004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43901.981560235705</v>
          </cell>
          <cell r="AH34">
            <v>1.7442185760920026</v>
          </cell>
          <cell r="AJ34">
            <v>3.6995918010997619</v>
          </cell>
        </row>
        <row r="35">
          <cell r="B35" t="str">
            <v>Injection Moulding (Tung Yu)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J35">
            <v>0</v>
          </cell>
        </row>
        <row r="36">
          <cell r="B36" t="str">
            <v>Compression Moulding (180T)</v>
          </cell>
          <cell r="C36">
            <v>1.5</v>
          </cell>
          <cell r="D36">
            <v>0</v>
          </cell>
          <cell r="E36">
            <v>0</v>
          </cell>
          <cell r="F36">
            <v>32977.950000000004</v>
          </cell>
          <cell r="G36">
            <v>0</v>
          </cell>
          <cell r="H36">
            <v>0</v>
          </cell>
          <cell r="I36">
            <v>2117.3724150000003</v>
          </cell>
          <cell r="J36">
            <v>4615.8718647000014</v>
          </cell>
          <cell r="K36">
            <v>5031.300332523002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44742.494612223003</v>
          </cell>
          <cell r="R36">
            <v>1.7776120227343266</v>
          </cell>
          <cell r="S36">
            <v>0</v>
          </cell>
          <cell r="T36">
            <v>1.5</v>
          </cell>
          <cell r="U36">
            <v>0</v>
          </cell>
          <cell r="V36">
            <v>31162.65</v>
          </cell>
          <cell r="W36">
            <v>0</v>
          </cell>
          <cell r="X36">
            <v>0</v>
          </cell>
          <cell r="Y36">
            <v>1688.2632150000002</v>
          </cell>
          <cell r="Z36">
            <v>3477.8222229000003</v>
          </cell>
          <cell r="AA36">
            <v>3582.1568895870005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39910.892327487003</v>
          </cell>
          <cell r="AH36">
            <v>1.5856532509927295</v>
          </cell>
          <cell r="AJ36">
            <v>3.3632652737270563</v>
          </cell>
        </row>
        <row r="37">
          <cell r="B37" t="str">
            <v>Compression Moulding (150T)</v>
          </cell>
          <cell r="C37">
            <v>1.2</v>
          </cell>
          <cell r="D37">
            <v>0</v>
          </cell>
          <cell r="E37">
            <v>0</v>
          </cell>
          <cell r="F37">
            <v>26382.36</v>
          </cell>
          <cell r="G37">
            <v>0</v>
          </cell>
          <cell r="H37">
            <v>0</v>
          </cell>
          <cell r="I37">
            <v>1693.8979320000003</v>
          </cell>
          <cell r="J37">
            <v>3692.697491760001</v>
          </cell>
          <cell r="K37">
            <v>4025.0402660184013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35793.995689778407</v>
          </cell>
          <cell r="R37">
            <v>1.4220896181874616</v>
          </cell>
          <cell r="S37">
            <v>0</v>
          </cell>
          <cell r="T37">
            <v>1.2</v>
          </cell>
          <cell r="U37">
            <v>0</v>
          </cell>
          <cell r="V37">
            <v>24930.12</v>
          </cell>
          <cell r="W37">
            <v>0</v>
          </cell>
          <cell r="X37">
            <v>0</v>
          </cell>
          <cell r="Y37">
            <v>1350.6105720000003</v>
          </cell>
          <cell r="Z37">
            <v>2782.2577783199999</v>
          </cell>
          <cell r="AA37">
            <v>2865.7255116696001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31928.7138619896</v>
          </cell>
          <cell r="AH37">
            <v>1.2685226007941834</v>
          </cell>
          <cell r="AJ37">
            <v>2.690612218981645</v>
          </cell>
        </row>
        <row r="38">
          <cell r="B38" t="str">
            <v>Finishing/Deflashing</v>
          </cell>
          <cell r="C38">
            <v>0.12</v>
          </cell>
          <cell r="D38">
            <v>0</v>
          </cell>
          <cell r="E38">
            <v>0</v>
          </cell>
          <cell r="F38">
            <v>2638.2360000000003</v>
          </cell>
          <cell r="G38">
            <v>0</v>
          </cell>
          <cell r="H38">
            <v>0</v>
          </cell>
          <cell r="I38">
            <v>169.38979320000004</v>
          </cell>
          <cell r="J38">
            <v>369.26974917600012</v>
          </cell>
          <cell r="K38">
            <v>402.50402660184017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3579.3995689778403</v>
          </cell>
          <cell r="R38">
            <v>0.14220896181874615</v>
          </cell>
          <cell r="S38">
            <v>0</v>
          </cell>
          <cell r="T38">
            <v>8.6437198067632857E-3</v>
          </cell>
          <cell r="U38">
            <v>0</v>
          </cell>
          <cell r="V38">
            <v>179.57414335748794</v>
          </cell>
          <cell r="W38">
            <v>0</v>
          </cell>
          <cell r="X38">
            <v>0</v>
          </cell>
          <cell r="Y38">
            <v>9.7285827936835769</v>
          </cell>
          <cell r="Z38">
            <v>20.040880554988167</v>
          </cell>
          <cell r="AA38">
            <v>20.642106971637816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229.98571367779752</v>
          </cell>
          <cell r="AH38">
            <v>9.1372949415096348E-3</v>
          </cell>
          <cell r="AJ38">
            <v>0.15134625676025579</v>
          </cell>
        </row>
        <row r="39">
          <cell r="B39" t="str">
            <v>Painting</v>
          </cell>
          <cell r="C39">
            <v>2.66</v>
          </cell>
          <cell r="D39">
            <v>0</v>
          </cell>
          <cell r="E39">
            <v>0</v>
          </cell>
          <cell r="F39">
            <v>58480.898000000008</v>
          </cell>
          <cell r="G39">
            <v>0</v>
          </cell>
          <cell r="H39">
            <v>0</v>
          </cell>
          <cell r="I39">
            <v>3754.8070826000007</v>
          </cell>
          <cell r="J39">
            <v>8185.479440068003</v>
          </cell>
          <cell r="K39">
            <v>8922.1725896741227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79343.357112342142</v>
          </cell>
          <cell r="R39">
            <v>3.1522986536488733</v>
          </cell>
          <cell r="S39">
            <v>0</v>
          </cell>
          <cell r="T39">
            <v>0.64</v>
          </cell>
          <cell r="U39">
            <v>0</v>
          </cell>
          <cell r="V39">
            <v>13296.064000000002</v>
          </cell>
          <cell r="W39">
            <v>0</v>
          </cell>
          <cell r="X39">
            <v>0</v>
          </cell>
          <cell r="Y39">
            <v>720.32563840000012</v>
          </cell>
          <cell r="Z39">
            <v>1483.870815104</v>
          </cell>
          <cell r="AA39">
            <v>1528.3869395571201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17028.647393061121</v>
          </cell>
          <cell r="AH39">
            <v>0.67654538709023126</v>
          </cell>
          <cell r="AJ39">
            <v>3.8288440407391047</v>
          </cell>
        </row>
        <row r="40">
          <cell r="B40" t="str">
            <v>Painting(new)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J40">
            <v>0</v>
          </cell>
        </row>
        <row r="41">
          <cell r="B41" t="str">
            <v>Oven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J41">
            <v>0</v>
          </cell>
        </row>
        <row r="42">
          <cell r="B42" t="str">
            <v>Assly</v>
          </cell>
          <cell r="C42">
            <v>0.73</v>
          </cell>
          <cell r="D42">
            <v>0</v>
          </cell>
          <cell r="E42">
            <v>0</v>
          </cell>
          <cell r="F42">
            <v>16049.269000000002</v>
          </cell>
          <cell r="G42">
            <v>0</v>
          </cell>
          <cell r="H42">
            <v>0</v>
          </cell>
          <cell r="I42">
            <v>1030.4545753000002</v>
          </cell>
          <cell r="J42">
            <v>2246.3909741540006</v>
          </cell>
          <cell r="K42">
            <v>2448.5661618278609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21774.680711281864</v>
          </cell>
          <cell r="R42">
            <v>0.86510451773070574</v>
          </cell>
          <cell r="S42">
            <v>0</v>
          </cell>
          <cell r="T42">
            <v>0.26</v>
          </cell>
          <cell r="U42">
            <v>0</v>
          </cell>
          <cell r="V42">
            <v>5401.5259999999998</v>
          </cell>
          <cell r="W42">
            <v>0</v>
          </cell>
          <cell r="X42">
            <v>0</v>
          </cell>
          <cell r="Y42">
            <v>292.63229060000003</v>
          </cell>
          <cell r="Z42">
            <v>602.82251863600004</v>
          </cell>
          <cell r="AA42">
            <v>620.90719419508002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6917.8880034310796</v>
          </cell>
          <cell r="AH42">
            <v>0.27484656350540643</v>
          </cell>
          <cell r="AJ42">
            <v>1.1399510812361122</v>
          </cell>
        </row>
        <row r="43">
          <cell r="B43" t="str">
            <v>Hydro Assly</v>
          </cell>
          <cell r="C43">
            <v>2.4500000000000002</v>
          </cell>
          <cell r="D43">
            <v>0</v>
          </cell>
          <cell r="E43">
            <v>0</v>
          </cell>
          <cell r="F43">
            <v>53863.985000000001</v>
          </cell>
          <cell r="G43">
            <v>0</v>
          </cell>
          <cell r="H43">
            <v>0</v>
          </cell>
          <cell r="I43">
            <v>3458.3749445000008</v>
          </cell>
          <cell r="J43">
            <v>7539.2573790100023</v>
          </cell>
          <cell r="K43">
            <v>8217.7905431209037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73079.407866630907</v>
          </cell>
          <cell r="R43">
            <v>2.9034329704660671</v>
          </cell>
          <cell r="S43">
            <v>0</v>
          </cell>
          <cell r="T43">
            <v>1.89</v>
          </cell>
          <cell r="U43">
            <v>0</v>
          </cell>
          <cell r="V43">
            <v>39264.938999999998</v>
          </cell>
          <cell r="W43">
            <v>0</v>
          </cell>
          <cell r="X43">
            <v>0</v>
          </cell>
          <cell r="Y43">
            <v>2127.2116509000002</v>
          </cell>
          <cell r="Z43">
            <v>4382.0560008540006</v>
          </cell>
          <cell r="AA43">
            <v>4513.5176808796205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50287.724332633617</v>
          </cell>
          <cell r="AH43">
            <v>1.997923096250839</v>
          </cell>
          <cell r="AJ43">
            <v>4.9013560667169056</v>
          </cell>
        </row>
        <row r="44">
          <cell r="B44" t="str">
            <v>Swaging</v>
          </cell>
          <cell r="C44">
            <v>1.25</v>
          </cell>
          <cell r="D44">
            <v>0</v>
          </cell>
          <cell r="E44">
            <v>0</v>
          </cell>
          <cell r="F44">
            <v>27481.625000000004</v>
          </cell>
          <cell r="G44">
            <v>0</v>
          </cell>
          <cell r="H44">
            <v>0</v>
          </cell>
          <cell r="I44">
            <v>1764.4770125000002</v>
          </cell>
          <cell r="J44">
            <v>3846.5598872500013</v>
          </cell>
          <cell r="K44">
            <v>4192.750277102502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37285.412176852507</v>
          </cell>
          <cell r="R44">
            <v>1.4813433522786057</v>
          </cell>
          <cell r="S44">
            <v>0</v>
          </cell>
          <cell r="T44">
            <v>0.92</v>
          </cell>
          <cell r="U44">
            <v>0</v>
          </cell>
          <cell r="V44">
            <v>19113.092000000001</v>
          </cell>
          <cell r="W44">
            <v>0</v>
          </cell>
          <cell r="X44">
            <v>0</v>
          </cell>
          <cell r="Y44">
            <v>1035.4681052000001</v>
          </cell>
          <cell r="Z44">
            <v>2133.0642967120002</v>
          </cell>
          <cell r="AA44">
            <v>2197.0562256133603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24478.680627525362</v>
          </cell>
          <cell r="AH44">
            <v>0.97253399394220752</v>
          </cell>
          <cell r="AJ44">
            <v>2.4538773462208132</v>
          </cell>
        </row>
        <row r="45">
          <cell r="B45" t="str">
            <v>Control (manual)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J45">
            <v>0</v>
          </cell>
        </row>
        <row r="46">
          <cell r="B46" t="str">
            <v>Instron Tensile Testing</v>
          </cell>
          <cell r="C46">
            <v>0.69906884057971008</v>
          </cell>
          <cell r="D46">
            <v>0</v>
          </cell>
          <cell r="E46">
            <v>0</v>
          </cell>
          <cell r="F46">
            <v>15369.2381807971</v>
          </cell>
          <cell r="G46">
            <v>0</v>
          </cell>
          <cell r="H46">
            <v>0</v>
          </cell>
          <cell r="I46">
            <v>986.79271948634073</v>
          </cell>
          <cell r="J46">
            <v>2151.208128480223</v>
          </cell>
          <cell r="K46">
            <v>2344.8168600434433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20852.055888807106</v>
          </cell>
          <cell r="R46">
            <v>0.8284487838222927</v>
          </cell>
          <cell r="S46">
            <v>0</v>
          </cell>
          <cell r="T46">
            <v>1.0764492753623187</v>
          </cell>
          <cell r="U46">
            <v>0</v>
          </cell>
          <cell r="V46">
            <v>22363.341340579707</v>
          </cell>
          <cell r="W46">
            <v>0</v>
          </cell>
          <cell r="X46">
            <v>0</v>
          </cell>
          <cell r="Y46">
            <v>1211.5531429384059</v>
          </cell>
          <cell r="Z46">
            <v>2495.7994744531161</v>
          </cell>
          <cell r="AA46">
            <v>2570.6734586867096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28641.36741665794</v>
          </cell>
          <cell r="AH46">
            <v>1.1379168620046858</v>
          </cell>
          <cell r="AJ46">
            <v>1.9663656458269785</v>
          </cell>
        </row>
        <row r="47">
          <cell r="B47" t="str">
            <v>Instron Dynamic testing</v>
          </cell>
          <cell r="C47">
            <v>1.7620159420289854</v>
          </cell>
          <cell r="D47">
            <v>0</v>
          </cell>
          <cell r="E47">
            <v>0</v>
          </cell>
          <cell r="F47">
            <v>38738.449090289854</v>
          </cell>
          <cell r="G47">
            <v>0</v>
          </cell>
          <cell r="H47">
            <v>0</v>
          </cell>
          <cell r="I47">
            <v>2487.2293002949423</v>
          </cell>
          <cell r="J47">
            <v>5422.1598746429745</v>
          </cell>
          <cell r="K47">
            <v>5910.1542633608433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52557.992528588613</v>
          </cell>
          <cell r="R47">
            <v>2.08812048186685</v>
          </cell>
          <cell r="S47">
            <v>0</v>
          </cell>
          <cell r="T47">
            <v>0.75351449275362326</v>
          </cell>
          <cell r="U47">
            <v>0</v>
          </cell>
          <cell r="V47">
            <v>15654.338938405799</v>
          </cell>
          <cell r="W47">
            <v>0</v>
          </cell>
          <cell r="X47">
            <v>0</v>
          </cell>
          <cell r="Y47">
            <v>848.08720005688417</v>
          </cell>
          <cell r="Z47">
            <v>1747.0596321171813</v>
          </cell>
          <cell r="AA47">
            <v>1799.4714210806969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20048.95719166056</v>
          </cell>
          <cell r="AH47">
            <v>0.79654180340328007</v>
          </cell>
          <cell r="AJ47">
            <v>2.8846622852701298</v>
          </cell>
        </row>
        <row r="48">
          <cell r="B48" t="str">
            <v>Instron Three Axis Testing</v>
          </cell>
          <cell r="C48">
            <v>6.118252657004831</v>
          </cell>
          <cell r="D48">
            <v>0</v>
          </cell>
          <cell r="E48">
            <v>0</v>
          </cell>
          <cell r="F48">
            <v>134511.62014004833</v>
          </cell>
          <cell r="G48">
            <v>0</v>
          </cell>
          <cell r="H48">
            <v>0</v>
          </cell>
          <cell r="I48">
            <v>8636.41293596166</v>
          </cell>
          <cell r="J48">
            <v>18827.380200396419</v>
          </cell>
          <cell r="K48">
            <v>20521.844418432098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182497.25769483848</v>
          </cell>
          <cell r="R48">
            <v>7.2505863208120171</v>
          </cell>
          <cell r="S48">
            <v>0</v>
          </cell>
          <cell r="T48">
            <v>3.430922282125604</v>
          </cell>
          <cell r="U48">
            <v>0</v>
          </cell>
          <cell r="V48">
            <v>71277.753503387648</v>
          </cell>
          <cell r="W48">
            <v>0</v>
          </cell>
          <cell r="X48">
            <v>0</v>
          </cell>
          <cell r="Y48">
            <v>3861.5332549576733</v>
          </cell>
          <cell r="Z48">
            <v>7954.7585052128061</v>
          </cell>
          <cell r="AA48">
            <v>8193.4012603691917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91287.446523927327</v>
          </cell>
          <cell r="AH48">
            <v>3.6268353803705731</v>
          </cell>
          <cell r="AJ48">
            <v>10.877421701182591</v>
          </cell>
        </row>
        <row r="49">
          <cell r="B49" t="str">
            <v>Control (product testing)-Biss Machine</v>
          </cell>
          <cell r="C49">
            <v>1.5559111288862353</v>
          </cell>
          <cell r="D49">
            <v>0</v>
          </cell>
          <cell r="E49">
            <v>0</v>
          </cell>
          <cell r="F49">
            <v>34207.172941902551</v>
          </cell>
          <cell r="G49">
            <v>0</v>
          </cell>
          <cell r="H49">
            <v>0</v>
          </cell>
          <cell r="I49">
            <v>2196.2955363301498</v>
          </cell>
          <cell r="J49">
            <v>4787.924269199727</v>
          </cell>
          <cell r="K49">
            <v>5218.8374534277027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46410.230200860133</v>
          </cell>
          <cell r="R49">
            <v>1.8438708860095405</v>
          </cell>
          <cell r="S49">
            <v>0</v>
          </cell>
          <cell r="T49">
            <v>3.9469806763285025</v>
          </cell>
          <cell r="U49">
            <v>0</v>
          </cell>
          <cell r="V49">
            <v>81998.918248792266</v>
          </cell>
          <cell r="W49">
            <v>0</v>
          </cell>
          <cell r="X49">
            <v>0</v>
          </cell>
          <cell r="Y49">
            <v>4442.3615241074885</v>
          </cell>
          <cell r="Z49">
            <v>9151.2647396614248</v>
          </cell>
          <cell r="AA49">
            <v>9425.8026818512681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105018.34719441245</v>
          </cell>
          <cell r="AH49">
            <v>4.1723618273505148</v>
          </cell>
          <cell r="AJ49">
            <v>6.0162327133600551</v>
          </cell>
        </row>
        <row r="50">
          <cell r="B50" t="str">
            <v>Control (product testing)-Saraswati Dynamic Testing Machine</v>
          </cell>
          <cell r="C50">
            <v>5.8796613701359037</v>
          </cell>
          <cell r="D50">
            <v>0</v>
          </cell>
          <cell r="E50">
            <v>0</v>
          </cell>
          <cell r="F50">
            <v>129266.11912084889</v>
          </cell>
          <cell r="G50">
            <v>0</v>
          </cell>
          <cell r="H50">
            <v>0</v>
          </cell>
          <cell r="I50">
            <v>8299.6218631112461</v>
          </cell>
          <cell r="J50">
            <v>18093.175661582518</v>
          </cell>
          <cell r="K50">
            <v>19721.561471124947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175380.4781166676</v>
          </cell>
          <cell r="R50">
            <v>6.9678378274401114</v>
          </cell>
          <cell r="S50">
            <v>0</v>
          </cell>
          <cell r="T50">
            <v>2.8705314009661835</v>
          </cell>
          <cell r="U50">
            <v>0</v>
          </cell>
          <cell r="V50">
            <v>59635.576908212563</v>
          </cell>
          <cell r="W50">
            <v>0</v>
          </cell>
          <cell r="X50">
            <v>0</v>
          </cell>
          <cell r="Y50">
            <v>3230.8083811690822</v>
          </cell>
          <cell r="Z50">
            <v>6655.4652652083087</v>
          </cell>
          <cell r="AA50">
            <v>6855.1292231645584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76376.979777754517</v>
          </cell>
          <cell r="AH50">
            <v>3.0344449653458292</v>
          </cell>
          <cell r="AJ50">
            <v>10.002282792785941</v>
          </cell>
        </row>
        <row r="51">
          <cell r="B51" t="str">
            <v>Control (product testing)-Proof Load Testing</v>
          </cell>
          <cell r="C51">
            <v>0.3</v>
          </cell>
          <cell r="D51">
            <v>0</v>
          </cell>
          <cell r="E51">
            <v>0</v>
          </cell>
          <cell r="F51">
            <v>6595.59</v>
          </cell>
          <cell r="G51">
            <v>0</v>
          </cell>
          <cell r="H51">
            <v>0</v>
          </cell>
          <cell r="I51">
            <v>423.47448300000008</v>
          </cell>
          <cell r="J51">
            <v>923.17437294000024</v>
          </cell>
          <cell r="K51">
            <v>1006.2600665046003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8948.4989224446017</v>
          </cell>
          <cell r="R51">
            <v>0.3555224045468654</v>
          </cell>
          <cell r="S51">
            <v>0</v>
          </cell>
          <cell r="T51">
            <v>0.11</v>
          </cell>
          <cell r="U51">
            <v>0</v>
          </cell>
          <cell r="V51">
            <v>2285.261</v>
          </cell>
          <cell r="W51">
            <v>0</v>
          </cell>
          <cell r="X51">
            <v>0</v>
          </cell>
          <cell r="Y51">
            <v>123.80596910000001</v>
          </cell>
          <cell r="Z51">
            <v>255.04029634600002</v>
          </cell>
          <cell r="AA51">
            <v>262.69150523638001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2926.7987706823801</v>
          </cell>
          <cell r="AH51">
            <v>0.1162812384061335</v>
          </cell>
          <cell r="AJ51">
            <v>0.47180364295299893</v>
          </cell>
        </row>
        <row r="52">
          <cell r="B52" t="str">
            <v>Bond Testing</v>
          </cell>
          <cell r="C52">
            <v>0.64720531400966186</v>
          </cell>
          <cell r="D52">
            <v>0</v>
          </cell>
          <cell r="E52">
            <v>0</v>
          </cell>
          <cell r="F52">
            <v>14229.00299009662</v>
          </cell>
          <cell r="G52">
            <v>0</v>
          </cell>
          <cell r="H52">
            <v>0</v>
          </cell>
          <cell r="I52">
            <v>913.58311915031413</v>
          </cell>
          <cell r="J52">
            <v>1991.6111997476851</v>
          </cell>
          <cell r="K52">
            <v>2170.8562077249771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19305.053516719596</v>
          </cell>
          <cell r="R52">
            <v>0.76698663157408009</v>
          </cell>
          <cell r="S52">
            <v>0</v>
          </cell>
          <cell r="T52">
            <v>0.25117149758454105</v>
          </cell>
          <cell r="U52">
            <v>0</v>
          </cell>
          <cell r="V52">
            <v>5218.1129794685985</v>
          </cell>
          <cell r="W52">
            <v>0</v>
          </cell>
          <cell r="X52">
            <v>0</v>
          </cell>
          <cell r="Y52">
            <v>282.69573335229472</v>
          </cell>
          <cell r="Z52">
            <v>582.35321070572707</v>
          </cell>
          <cell r="AA52">
            <v>599.82380702689886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6682.9857305535197</v>
          </cell>
          <cell r="AH52">
            <v>0.26551393446776</v>
          </cell>
          <cell r="AJ52">
            <v>1.03250056604184</v>
          </cell>
        </row>
        <row r="53">
          <cell r="B53" t="str">
            <v>Schenck Rotec Dynamic Balancing Machine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J53">
            <v>0</v>
          </cell>
        </row>
        <row r="54">
          <cell r="B54" t="str">
            <v>Manual oling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J54">
            <v>0</v>
          </cell>
        </row>
        <row r="59">
          <cell r="B59" t="str">
            <v>Ultasonic Degreesing</v>
          </cell>
          <cell r="C59">
            <v>0.91666666666666663</v>
          </cell>
          <cell r="D59">
            <v>0</v>
          </cell>
          <cell r="E59">
            <v>0</v>
          </cell>
          <cell r="F59">
            <v>20153.191666666666</v>
          </cell>
          <cell r="G59">
            <v>0</v>
          </cell>
          <cell r="H59">
            <v>0</v>
          </cell>
          <cell r="I59">
            <v>1293.9498091666669</v>
          </cell>
          <cell r="J59">
            <v>2820.8105839833343</v>
          </cell>
          <cell r="K59">
            <v>3074.6835365418342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27342.635596358501</v>
          </cell>
          <cell r="R59">
            <v>1.086318458337644</v>
          </cell>
        </row>
        <row r="60">
          <cell r="B60" t="str">
            <v>Shot blasting</v>
          </cell>
          <cell r="C60">
            <v>0.91666666666666663</v>
          </cell>
          <cell r="D60">
            <v>0</v>
          </cell>
          <cell r="E60">
            <v>0</v>
          </cell>
          <cell r="F60">
            <v>20153.191666666666</v>
          </cell>
          <cell r="G60">
            <v>0</v>
          </cell>
          <cell r="H60">
            <v>0</v>
          </cell>
          <cell r="I60">
            <v>1293.9498091666669</v>
          </cell>
          <cell r="J60">
            <v>2820.8105839833343</v>
          </cell>
          <cell r="K60">
            <v>3074.6835365418342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27342.635596358501</v>
          </cell>
          <cell r="R60">
            <v>1.086318458337644</v>
          </cell>
        </row>
        <row r="61">
          <cell r="B61" t="str">
            <v>Phosphatating</v>
          </cell>
          <cell r="C61">
            <v>0.91666666666666663</v>
          </cell>
          <cell r="D61">
            <v>0</v>
          </cell>
          <cell r="E61">
            <v>0</v>
          </cell>
          <cell r="F61">
            <v>20153.191666666666</v>
          </cell>
          <cell r="G61">
            <v>0</v>
          </cell>
          <cell r="H61">
            <v>0</v>
          </cell>
          <cell r="I61">
            <v>1293.9498091666669</v>
          </cell>
          <cell r="J61">
            <v>2820.8105839833343</v>
          </cell>
          <cell r="K61">
            <v>3074.6835365418342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27342.635596358501</v>
          </cell>
          <cell r="R61">
            <v>1.086318458337644</v>
          </cell>
        </row>
        <row r="62">
          <cell r="B62" t="str">
            <v>Bonding</v>
          </cell>
          <cell r="C62">
            <v>0.91666666666666663</v>
          </cell>
          <cell r="D62">
            <v>0</v>
          </cell>
          <cell r="E62">
            <v>0</v>
          </cell>
          <cell r="F62">
            <v>20153.191666666666</v>
          </cell>
          <cell r="G62">
            <v>0</v>
          </cell>
          <cell r="H62">
            <v>0</v>
          </cell>
          <cell r="I62">
            <v>1293.9498091666669</v>
          </cell>
          <cell r="J62">
            <v>2820.8105839833343</v>
          </cell>
          <cell r="K62">
            <v>3074.6835365418342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27342.635596358501</v>
          </cell>
          <cell r="R62">
            <v>1.086318458337644</v>
          </cell>
        </row>
        <row r="63">
          <cell r="B63" t="str">
            <v>Bonding- flat</v>
          </cell>
          <cell r="C63">
            <v>0.91666666666666663</v>
          </cell>
          <cell r="D63">
            <v>0</v>
          </cell>
          <cell r="E63">
            <v>0</v>
          </cell>
          <cell r="F63">
            <v>20153.191666666666</v>
          </cell>
          <cell r="G63">
            <v>0</v>
          </cell>
          <cell r="H63">
            <v>0</v>
          </cell>
          <cell r="I63">
            <v>1293.9498091666669</v>
          </cell>
          <cell r="J63">
            <v>2820.8105839833343</v>
          </cell>
          <cell r="K63">
            <v>3074.6835365418342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27342.635596358501</v>
          </cell>
          <cell r="R63">
            <v>1.086318458337644</v>
          </cell>
        </row>
        <row r="64">
          <cell r="B64" t="str">
            <v>Injection Moulding (400T)</v>
          </cell>
          <cell r="C64">
            <v>0.91666666666666663</v>
          </cell>
          <cell r="D64">
            <v>0</v>
          </cell>
          <cell r="E64">
            <v>0</v>
          </cell>
          <cell r="F64">
            <v>20153.191666666666</v>
          </cell>
          <cell r="G64">
            <v>0</v>
          </cell>
          <cell r="H64">
            <v>0</v>
          </cell>
          <cell r="I64">
            <v>1293.9498091666669</v>
          </cell>
          <cell r="J64">
            <v>2820.8105839833343</v>
          </cell>
          <cell r="K64">
            <v>3074.6835365418342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27342.635596358501</v>
          </cell>
          <cell r="R64">
            <v>1.086318458337644</v>
          </cell>
        </row>
        <row r="65">
          <cell r="B65" t="str">
            <v>Injection Moulding (250T)</v>
          </cell>
          <cell r="C65">
            <v>0.91666666666666663</v>
          </cell>
          <cell r="D65">
            <v>0</v>
          </cell>
          <cell r="E65">
            <v>0</v>
          </cell>
          <cell r="F65">
            <v>20153.191666666666</v>
          </cell>
          <cell r="G65">
            <v>0</v>
          </cell>
          <cell r="H65">
            <v>0</v>
          </cell>
          <cell r="I65">
            <v>1293.9498091666669</v>
          </cell>
          <cell r="J65">
            <v>2820.8105839833343</v>
          </cell>
          <cell r="K65">
            <v>3074.6835365418342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27342.635596358501</v>
          </cell>
          <cell r="R65">
            <v>1.086318458337644</v>
          </cell>
        </row>
        <row r="66">
          <cell r="B66" t="str">
            <v>Injection Moulding (160T)</v>
          </cell>
          <cell r="C66">
            <v>0.91666666666666663</v>
          </cell>
          <cell r="D66">
            <v>0</v>
          </cell>
          <cell r="E66">
            <v>0</v>
          </cell>
          <cell r="F66">
            <v>20153.191666666666</v>
          </cell>
          <cell r="G66">
            <v>0</v>
          </cell>
          <cell r="H66">
            <v>0</v>
          </cell>
          <cell r="I66">
            <v>1293.9498091666669</v>
          </cell>
          <cell r="J66">
            <v>2820.8105839833343</v>
          </cell>
          <cell r="K66">
            <v>3074.6835365418342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27342.635596358501</v>
          </cell>
          <cell r="R66">
            <v>1.086318458337644</v>
          </cell>
        </row>
        <row r="67">
          <cell r="B67" t="str">
            <v>Compression Moulding (180T)</v>
          </cell>
          <cell r="C67">
            <v>0.91666666666666663</v>
          </cell>
          <cell r="D67">
            <v>0</v>
          </cell>
          <cell r="E67">
            <v>0</v>
          </cell>
          <cell r="F67">
            <v>20153.191666666666</v>
          </cell>
          <cell r="G67">
            <v>0</v>
          </cell>
          <cell r="H67">
            <v>0</v>
          </cell>
          <cell r="I67">
            <v>1293.9498091666669</v>
          </cell>
          <cell r="J67">
            <v>2820.8105839833343</v>
          </cell>
          <cell r="K67">
            <v>3074.6835365418342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27342.635596358501</v>
          </cell>
          <cell r="R67">
            <v>1.086318458337644</v>
          </cell>
        </row>
        <row r="68">
          <cell r="B68" t="str">
            <v>Compression Moulding (150T)</v>
          </cell>
          <cell r="C68">
            <v>0.91666666666666663</v>
          </cell>
          <cell r="D68">
            <v>0</v>
          </cell>
          <cell r="E68">
            <v>0</v>
          </cell>
          <cell r="F68">
            <v>20153.191666666666</v>
          </cell>
          <cell r="G68">
            <v>0</v>
          </cell>
          <cell r="H68">
            <v>0</v>
          </cell>
          <cell r="I68">
            <v>1293.9498091666669</v>
          </cell>
          <cell r="J68">
            <v>2820.8105839833343</v>
          </cell>
          <cell r="K68">
            <v>3074.6835365418342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27342.635596358501</v>
          </cell>
          <cell r="R68">
            <v>1.086318458337644</v>
          </cell>
        </row>
        <row r="69">
          <cell r="B69" t="str">
            <v>Finishing/Deflashing</v>
          </cell>
          <cell r="C69">
            <v>0.91666666666666663</v>
          </cell>
          <cell r="D69">
            <v>0</v>
          </cell>
          <cell r="E69">
            <v>0</v>
          </cell>
          <cell r="F69">
            <v>20153.191666666666</v>
          </cell>
          <cell r="G69">
            <v>0</v>
          </cell>
          <cell r="H69">
            <v>0</v>
          </cell>
          <cell r="I69">
            <v>1293.9498091666669</v>
          </cell>
          <cell r="J69">
            <v>2820.8105839833343</v>
          </cell>
          <cell r="K69">
            <v>3074.6835365418342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27342.635596358501</v>
          </cell>
          <cell r="R69">
            <v>1.086318458337644</v>
          </cell>
        </row>
        <row r="70">
          <cell r="B70" t="str">
            <v>Painting</v>
          </cell>
          <cell r="C70">
            <v>0.91666666666666663</v>
          </cell>
          <cell r="D70">
            <v>0</v>
          </cell>
          <cell r="E70">
            <v>0</v>
          </cell>
          <cell r="F70">
            <v>20153.191666666666</v>
          </cell>
          <cell r="G70">
            <v>0</v>
          </cell>
          <cell r="H70">
            <v>0</v>
          </cell>
          <cell r="I70">
            <v>1293.9498091666669</v>
          </cell>
          <cell r="J70">
            <v>2820.8105839833343</v>
          </cell>
          <cell r="K70">
            <v>3074.6835365418342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27342.635596358501</v>
          </cell>
          <cell r="R70">
            <v>1.086318458337644</v>
          </cell>
        </row>
        <row r="71">
          <cell r="B71" t="str">
            <v>Painting(new)</v>
          </cell>
          <cell r="C71">
            <v>0.91666666666666663</v>
          </cell>
          <cell r="D71">
            <v>0</v>
          </cell>
          <cell r="E71">
            <v>0</v>
          </cell>
          <cell r="F71">
            <v>20153.191666666666</v>
          </cell>
          <cell r="G71">
            <v>0</v>
          </cell>
          <cell r="H71">
            <v>0</v>
          </cell>
          <cell r="I71">
            <v>1293.9498091666669</v>
          </cell>
          <cell r="J71">
            <v>2820.8105839833343</v>
          </cell>
          <cell r="K71">
            <v>3074.6835365418342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27342.635596358501</v>
          </cell>
          <cell r="R71">
            <v>1.086318458337644</v>
          </cell>
        </row>
        <row r="72">
          <cell r="B72" t="str">
            <v>Oven</v>
          </cell>
          <cell r="C72">
            <v>0.91666666666666663</v>
          </cell>
          <cell r="D72">
            <v>0</v>
          </cell>
          <cell r="E72">
            <v>0</v>
          </cell>
          <cell r="F72">
            <v>20153.191666666666</v>
          </cell>
          <cell r="G72">
            <v>0</v>
          </cell>
          <cell r="H72">
            <v>0</v>
          </cell>
          <cell r="I72">
            <v>1293.9498091666669</v>
          </cell>
          <cell r="J72">
            <v>2820.8105839833343</v>
          </cell>
          <cell r="K72">
            <v>3074.6835365418342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27342.635596358501</v>
          </cell>
          <cell r="R72">
            <v>1.086318458337644</v>
          </cell>
        </row>
        <row r="73">
          <cell r="B73" t="str">
            <v>Assly</v>
          </cell>
          <cell r="C73">
            <v>0.91666666666666663</v>
          </cell>
          <cell r="D73">
            <v>0</v>
          </cell>
          <cell r="E73">
            <v>0</v>
          </cell>
          <cell r="F73">
            <v>20153.191666666666</v>
          </cell>
          <cell r="G73">
            <v>0</v>
          </cell>
          <cell r="H73">
            <v>0</v>
          </cell>
          <cell r="I73">
            <v>1293.9498091666669</v>
          </cell>
          <cell r="J73">
            <v>2820.8105839833343</v>
          </cell>
          <cell r="K73">
            <v>3074.6835365418342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27342.635596358501</v>
          </cell>
          <cell r="R73">
            <v>1.086318458337644</v>
          </cell>
        </row>
        <row r="74">
          <cell r="B74" t="str">
            <v>Hydro Assly</v>
          </cell>
          <cell r="C74">
            <v>0.91666666666666663</v>
          </cell>
          <cell r="D74">
            <v>0</v>
          </cell>
          <cell r="E74">
            <v>0</v>
          </cell>
          <cell r="F74">
            <v>20153.191666666666</v>
          </cell>
          <cell r="G74">
            <v>0</v>
          </cell>
          <cell r="H74">
            <v>0</v>
          </cell>
          <cell r="I74">
            <v>1293.9498091666669</v>
          </cell>
          <cell r="J74">
            <v>2820.8105839833343</v>
          </cell>
          <cell r="K74">
            <v>3074.6835365418342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27342.635596358501</v>
          </cell>
          <cell r="R74">
            <v>1.086318458337644</v>
          </cell>
        </row>
        <row r="75">
          <cell r="B75" t="str">
            <v>Swaging</v>
          </cell>
          <cell r="C75">
            <v>0.91666666666666663</v>
          </cell>
          <cell r="D75">
            <v>0</v>
          </cell>
          <cell r="E75">
            <v>0</v>
          </cell>
          <cell r="F75">
            <v>20153.191666666666</v>
          </cell>
          <cell r="G75">
            <v>0</v>
          </cell>
          <cell r="H75">
            <v>0</v>
          </cell>
          <cell r="I75">
            <v>1293.9498091666669</v>
          </cell>
          <cell r="J75">
            <v>2820.8105839833343</v>
          </cell>
          <cell r="K75">
            <v>3074.6835365418342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27342.635596358501</v>
          </cell>
          <cell r="R75">
            <v>1.086318458337644</v>
          </cell>
        </row>
        <row r="76">
          <cell r="B76" t="str">
            <v>Control (manual)</v>
          </cell>
          <cell r="C76">
            <v>0.91666666666666663</v>
          </cell>
          <cell r="D76">
            <v>0</v>
          </cell>
          <cell r="E76">
            <v>0</v>
          </cell>
          <cell r="F76">
            <v>20153.191666666666</v>
          </cell>
          <cell r="G76">
            <v>0</v>
          </cell>
          <cell r="H76">
            <v>0</v>
          </cell>
          <cell r="I76">
            <v>1293.9498091666669</v>
          </cell>
          <cell r="J76">
            <v>2820.8105839833343</v>
          </cell>
          <cell r="K76">
            <v>3074.6835365418342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27342.635596358501</v>
          </cell>
          <cell r="R76">
            <v>1.086318458337644</v>
          </cell>
        </row>
        <row r="77">
          <cell r="B77" t="str">
            <v>Instron Tensile Testing</v>
          </cell>
          <cell r="C77">
            <v>0.91666666666666663</v>
          </cell>
          <cell r="D77">
            <v>0</v>
          </cell>
          <cell r="E77">
            <v>0</v>
          </cell>
          <cell r="F77">
            <v>20153.191666666666</v>
          </cell>
          <cell r="G77">
            <v>0</v>
          </cell>
          <cell r="H77">
            <v>0</v>
          </cell>
          <cell r="I77">
            <v>1293.9498091666669</v>
          </cell>
          <cell r="J77">
            <v>2820.8105839833343</v>
          </cell>
          <cell r="K77">
            <v>3074.6835365418342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27342.635596358501</v>
          </cell>
          <cell r="R77">
            <v>1.086318458337644</v>
          </cell>
        </row>
        <row r="78">
          <cell r="B78" t="str">
            <v>Instron Dynamic testing</v>
          </cell>
          <cell r="C78">
            <v>0.91666666666666663</v>
          </cell>
          <cell r="D78">
            <v>0</v>
          </cell>
          <cell r="E78">
            <v>0</v>
          </cell>
          <cell r="F78">
            <v>20153.191666666666</v>
          </cell>
          <cell r="G78">
            <v>0</v>
          </cell>
          <cell r="H78">
            <v>0</v>
          </cell>
          <cell r="I78">
            <v>1293.9498091666669</v>
          </cell>
          <cell r="J78">
            <v>2820.8105839833343</v>
          </cell>
          <cell r="K78">
            <v>3074.6835365418342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27342.635596358501</v>
          </cell>
          <cell r="R78">
            <v>1.086318458337644</v>
          </cell>
        </row>
        <row r="79">
          <cell r="B79" t="str">
            <v>Instron Three Axis Testing</v>
          </cell>
          <cell r="C79">
            <v>0.91666666666666663</v>
          </cell>
          <cell r="D79">
            <v>0</v>
          </cell>
          <cell r="E79">
            <v>0</v>
          </cell>
          <cell r="F79">
            <v>20153.191666666666</v>
          </cell>
          <cell r="G79">
            <v>0</v>
          </cell>
          <cell r="H79">
            <v>0</v>
          </cell>
          <cell r="I79">
            <v>1293.9498091666669</v>
          </cell>
          <cell r="J79">
            <v>2820.8105839833343</v>
          </cell>
          <cell r="K79">
            <v>3074.6835365418342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27342.635596358501</v>
          </cell>
          <cell r="R79">
            <v>1.086318458337644</v>
          </cell>
        </row>
        <row r="80">
          <cell r="B80" t="str">
            <v>Control (product testing)-Biss Machine</v>
          </cell>
          <cell r="C80">
            <v>0.91666666666666663</v>
          </cell>
          <cell r="D80">
            <v>0</v>
          </cell>
          <cell r="E80">
            <v>0</v>
          </cell>
          <cell r="F80">
            <v>20153.191666666666</v>
          </cell>
          <cell r="G80">
            <v>0</v>
          </cell>
          <cell r="H80">
            <v>0</v>
          </cell>
          <cell r="I80">
            <v>1293.9498091666669</v>
          </cell>
          <cell r="J80">
            <v>2820.8105839833343</v>
          </cell>
          <cell r="K80">
            <v>3074.6835365418342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27342.635596358501</v>
          </cell>
          <cell r="R80">
            <v>1.086318458337644</v>
          </cell>
        </row>
        <row r="81">
          <cell r="B81" t="str">
            <v>Control (product testing)-Saraswati Dynamic Testing Machine</v>
          </cell>
          <cell r="C81">
            <v>0.91666666666666663</v>
          </cell>
          <cell r="D81">
            <v>0</v>
          </cell>
          <cell r="E81">
            <v>0</v>
          </cell>
          <cell r="F81">
            <v>20153.191666666666</v>
          </cell>
          <cell r="G81">
            <v>0</v>
          </cell>
          <cell r="H81">
            <v>0</v>
          </cell>
          <cell r="I81">
            <v>1293.9498091666669</v>
          </cell>
          <cell r="J81">
            <v>2820.8105839833343</v>
          </cell>
          <cell r="K81">
            <v>3074.6835365418342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27342.635596358501</v>
          </cell>
          <cell r="R81">
            <v>1.086318458337644</v>
          </cell>
        </row>
        <row r="82">
          <cell r="B82" t="str">
            <v>Control (product testing)-Proof Load Testing</v>
          </cell>
          <cell r="C82">
            <v>0.91666666666666663</v>
          </cell>
          <cell r="D82">
            <v>0</v>
          </cell>
          <cell r="E82">
            <v>0</v>
          </cell>
          <cell r="F82">
            <v>20153.191666666666</v>
          </cell>
          <cell r="G82">
            <v>0</v>
          </cell>
          <cell r="H82">
            <v>0</v>
          </cell>
          <cell r="I82">
            <v>1293.9498091666669</v>
          </cell>
          <cell r="J82">
            <v>2820.8105839833343</v>
          </cell>
          <cell r="K82">
            <v>3074.6835365418342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27342.635596358501</v>
          </cell>
          <cell r="R82">
            <v>1.086318458337644</v>
          </cell>
        </row>
        <row r="83">
          <cell r="B83" t="str">
            <v>Bond Testing</v>
          </cell>
          <cell r="C83">
            <v>0.91666666666666663</v>
          </cell>
          <cell r="D83">
            <v>0</v>
          </cell>
          <cell r="E83">
            <v>0</v>
          </cell>
          <cell r="F83">
            <v>20153.191666666666</v>
          </cell>
          <cell r="G83">
            <v>0</v>
          </cell>
          <cell r="H83">
            <v>0</v>
          </cell>
          <cell r="I83">
            <v>1293.9498091666669</v>
          </cell>
          <cell r="J83">
            <v>2820.8105839833343</v>
          </cell>
          <cell r="K83">
            <v>3074.6835365418342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27342.635596358501</v>
          </cell>
          <cell r="R83">
            <v>1.086318458337644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Identity"/>
      <sheetName val="SEC0-DropdownList"/>
      <sheetName val="DrowDownLists"/>
      <sheetName val="Sec1-Titles"/>
      <sheetName val="Main"/>
      <sheetName val="Cover"/>
      <sheetName val="Index"/>
      <sheetName val="Sec2-Inputs"/>
      <sheetName val="P&amp;L"/>
      <sheetName val="Profit Variance"/>
      <sheetName val="Overheads-Input"/>
      <sheetName val="Sales Variance FTM"/>
      <sheetName val="Sales Variance FTM Per BU  "/>
      <sheetName val="Sales Variance FTM Per Taco"/>
      <sheetName val="Sales Variance YTD Per BU "/>
      <sheetName val="Sales Variance YTD Per Taco "/>
      <sheetName val="Customer wise sales"/>
      <sheetName val="Export countrywise Details"/>
      <sheetName val="Export Details-Input"/>
      <sheetName val="Major Models Input"/>
      <sheetName val="Balance Sheet"/>
      <sheetName val="Working Capital"/>
      <sheetName val="Fund Flow"/>
      <sheetName val="Sheet1"/>
      <sheetName val="Inventory Ageing"/>
      <sheetName val="Debtors Ageing"/>
      <sheetName val="Inter-Co"/>
      <sheetName val="Cash Flow - Input"/>
      <sheetName val="Headcount"/>
      <sheetName val="Statutory Compliance Report"/>
      <sheetName val="NFE Status"/>
      <sheetName val="Marketing"/>
      <sheetName val="Operations"/>
      <sheetName val="Conso Results"/>
      <sheetName val="Input Conso Results"/>
      <sheetName val="Parent BU"/>
      <sheetName val="BU Std List"/>
      <sheetName val="Sec3-Outputs"/>
      <sheetName val="BU-P&amp;L"/>
      <sheetName val="BU-Mthly-P&amp;L"/>
      <sheetName val="JV summary"/>
      <sheetName val="BU-Mthly-Var"/>
      <sheetName val="Inventory Graph"/>
      <sheetName val="P &amp; L Graphs"/>
      <sheetName val="Sum Fin Sts"/>
      <sheetName val="Reasonwise-Analysis"/>
      <sheetName val="Performance Highlights"/>
      <sheetName val="TACO Group Summary"/>
      <sheetName val="TACO Legal Entity"/>
      <sheetName val="TACO Var"/>
      <sheetName val="Gross Sales"/>
      <sheetName val="Net Sales"/>
      <sheetName val="Exports"/>
      <sheetName val="Value addition"/>
      <sheetName val="Gross Margin"/>
      <sheetName val="EBITDA"/>
      <sheetName val="PBT"/>
      <sheetName val="PAT"/>
      <sheetName val="Cash Profit"/>
      <sheetName val="ASA"/>
      <sheetName val="Profit Reco Summary"/>
      <sheetName val="Profit Reco Details"/>
      <sheetName val="Sales var Summary"/>
      <sheetName val="Sales Variance Details"/>
      <sheetName val="Operations Graph"/>
      <sheetName val="Export countrywise-Output"/>
      <sheetName val="TACO+TAPS Conso BS"/>
      <sheetName val="Ratios"/>
      <sheetName val="Profit Reco - Output"/>
      <sheetName val="Cash Flow-Output"/>
      <sheetName val="highlight"/>
      <sheetName val="MIS Summary"/>
      <sheetName val="Gross Sales &amp; PAT"/>
      <sheetName val="Conco Results"/>
      <sheetName val="Major Models -Output Sheet"/>
      <sheetName val="Export Details-Output"/>
      <sheetName val="Overheads-Output"/>
      <sheetName val="Sec4-Discuss"/>
      <sheetName val="Sec5-NotRequired"/>
      <sheetName val="NotReqd-TACO Brk up"/>
      <sheetName val="NotReqd-Sales BH"/>
      <sheetName val="NotReqd-Profit Reconciliation"/>
      <sheetName val="NotReqd-Profit Analysis"/>
      <sheetName val="NotReqd-Cost Reduction"/>
      <sheetName val="NotReqd-TBEM, Shinohara"/>
      <sheetName val="NotReqd-Growth Plans"/>
      <sheetName val="NotReqd-Add for Engineering"/>
      <sheetName val="NotReqd-Additional for Retail"/>
      <sheetName val="NotReqd-Additional for SCM"/>
      <sheetName val="NotReqd-WD Report"/>
      <sheetName val="ORC Template for system TF"/>
    </sheetNames>
    <sheetDataSet>
      <sheetData sheetId="0" refreshError="1"/>
      <sheetData sheetId="1" refreshError="1"/>
      <sheetData sheetId="2" refreshError="1"/>
      <sheetData sheetId="3" refreshError="1">
        <row r="2">
          <cell r="Y2" t="str">
            <v xml:space="preserve">Indica </v>
          </cell>
        </row>
        <row r="3">
          <cell r="Y3" t="str">
            <v>Rover/Indica Export</v>
          </cell>
        </row>
        <row r="4">
          <cell r="Y4" t="str">
            <v>Indigo</v>
          </cell>
        </row>
        <row r="5">
          <cell r="Y5" t="str">
            <v>Marina</v>
          </cell>
        </row>
        <row r="6">
          <cell r="Y6" t="str">
            <v>X1/X3 (proto)-Indica</v>
          </cell>
        </row>
        <row r="7">
          <cell r="Y7" t="str">
            <v>X1/X3 (proto)-Small Car</v>
          </cell>
        </row>
        <row r="8">
          <cell r="Y8" t="str">
            <v>Indica CNG (Front seats)</v>
          </cell>
        </row>
        <row r="9">
          <cell r="Y9" t="str">
            <v>Merc. Benz</v>
          </cell>
        </row>
        <row r="10">
          <cell r="Y10" t="str">
            <v>Skoda</v>
          </cell>
        </row>
        <row r="11">
          <cell r="Y11" t="str">
            <v>Honda Civic (Flr.Console)</v>
          </cell>
        </row>
        <row r="12">
          <cell r="Y12" t="str">
            <v>Palio</v>
          </cell>
        </row>
        <row r="13">
          <cell r="Y13" t="str">
            <v>Siena/Weekend</v>
          </cell>
        </row>
        <row r="14">
          <cell r="Y14" t="str">
            <v>San Storm</v>
          </cell>
        </row>
        <row r="15">
          <cell r="Y15" t="str">
            <v>Ikon (C195)</v>
          </cell>
        </row>
        <row r="16">
          <cell r="Y16" t="str">
            <v>Fusion (B226)</v>
          </cell>
        </row>
        <row r="17">
          <cell r="Y17" t="str">
            <v>Fiesta (B376)</v>
          </cell>
        </row>
        <row r="18">
          <cell r="Y18" t="str">
            <v xml:space="preserve">Sumo </v>
          </cell>
        </row>
        <row r="19">
          <cell r="Y19" t="str">
            <v>Sumo 3 Row</v>
          </cell>
        </row>
        <row r="20">
          <cell r="Y20" t="str">
            <v>Safari</v>
          </cell>
        </row>
        <row r="21">
          <cell r="Y21" t="str">
            <v>Mobile/CrewCab (FS)</v>
          </cell>
        </row>
        <row r="22">
          <cell r="Y22" t="str">
            <v>Mobile/CrewCab</v>
          </cell>
        </row>
        <row r="23">
          <cell r="Y23" t="str">
            <v>Azadi (FS)</v>
          </cell>
        </row>
        <row r="24">
          <cell r="Y24" t="str">
            <v>Azadi</v>
          </cell>
        </row>
        <row r="25">
          <cell r="Y25" t="str">
            <v>LCV407-Lck</v>
          </cell>
        </row>
        <row r="26">
          <cell r="Y26" t="str">
            <v>LCV407-Pune</v>
          </cell>
        </row>
        <row r="27">
          <cell r="Y27" t="str">
            <v>HCV1109+Mod.Cab</v>
          </cell>
        </row>
        <row r="28">
          <cell r="Y28" t="str">
            <v>Piaggio</v>
          </cell>
        </row>
        <row r="29">
          <cell r="Y29" t="str">
            <v>Daewoo Novus/HCV2516</v>
          </cell>
        </row>
        <row r="30">
          <cell r="Y30" t="str">
            <v>Ace (Cub)</v>
          </cell>
        </row>
        <row r="31">
          <cell r="Y31" t="str">
            <v>Ace (Cub-Softtop)</v>
          </cell>
        </row>
        <row r="32">
          <cell r="Y32" t="str">
            <v>Panel Van</v>
          </cell>
        </row>
        <row r="33">
          <cell r="Y33" t="str">
            <v>Radiator</v>
          </cell>
        </row>
        <row r="34">
          <cell r="Y34" t="str">
            <v>Rad - Export</v>
          </cell>
        </row>
        <row r="35">
          <cell r="Y35" t="str">
            <v>Inter Cooler</v>
          </cell>
        </row>
        <row r="36">
          <cell r="Y36" t="str">
            <v>Heater Core</v>
          </cell>
        </row>
        <row r="37">
          <cell r="Y37" t="str">
            <v>Core - Export</v>
          </cell>
        </row>
        <row r="38">
          <cell r="Y38" t="str">
            <v>ECS</v>
          </cell>
        </row>
        <row r="39">
          <cell r="Y39" t="str">
            <v>EGR Cooler</v>
          </cell>
        </row>
        <row r="40">
          <cell r="Y40" t="str">
            <v>Honda</v>
          </cell>
        </row>
        <row r="41">
          <cell r="Y41" t="str">
            <v xml:space="preserve">YC </v>
          </cell>
        </row>
        <row r="42">
          <cell r="Y42" t="str">
            <v>YC  corolla</v>
          </cell>
        </row>
        <row r="43">
          <cell r="Y43" t="str">
            <v>Wingroad Van</v>
          </cell>
        </row>
        <row r="44">
          <cell r="Y44" t="str">
            <v>TKML</v>
          </cell>
        </row>
        <row r="45">
          <cell r="Y45" t="str">
            <v>GMI</v>
          </cell>
        </row>
        <row r="46">
          <cell r="Y46" t="str">
            <v>PCBU</v>
          </cell>
        </row>
        <row r="47">
          <cell r="Y47" t="str">
            <v>YSPO</v>
          </cell>
        </row>
        <row r="48">
          <cell r="Y48" t="str">
            <v>CVBU</v>
          </cell>
        </row>
        <row r="49">
          <cell r="Y49" t="str">
            <v>Other</v>
          </cell>
        </row>
        <row r="50">
          <cell r="Y50" t="str">
            <v>Behr</v>
          </cell>
        </row>
        <row r="51">
          <cell r="Y51" t="str">
            <v>Ficosa International France</v>
          </cell>
        </row>
        <row r="52">
          <cell r="Y52" t="str">
            <v>TML Jamshedpur</v>
          </cell>
        </row>
        <row r="53">
          <cell r="Y53" t="str">
            <v>YC</v>
          </cell>
        </row>
        <row r="54">
          <cell r="Y54" t="str">
            <v>Behr</v>
          </cell>
        </row>
        <row r="55">
          <cell r="Y55" t="str">
            <v>YSPO</v>
          </cell>
        </row>
        <row r="56">
          <cell r="Y56" t="str">
            <v>Tc Techson</v>
          </cell>
        </row>
        <row r="57">
          <cell r="Y57" t="str">
            <v>Tata Motors</v>
          </cell>
        </row>
        <row r="58">
          <cell r="Y58" t="str">
            <v>PVBU</v>
          </cell>
        </row>
        <row r="59">
          <cell r="Y59" t="str">
            <v>CVBU</v>
          </cell>
        </row>
        <row r="60">
          <cell r="Y60" t="str">
            <v>Others</v>
          </cell>
        </row>
        <row r="61">
          <cell r="Y61" t="str">
            <v>General Motots</v>
          </cell>
        </row>
        <row r="62">
          <cell r="Y62" t="str">
            <v>TKML</v>
          </cell>
        </row>
        <row r="63">
          <cell r="Y63" t="str">
            <v>Honda Siel</v>
          </cell>
        </row>
        <row r="64">
          <cell r="Y64" t="str">
            <v>TS Tech Sun India Ltd</v>
          </cell>
        </row>
        <row r="65">
          <cell r="Y65" t="str">
            <v>Others</v>
          </cell>
        </row>
        <row r="66">
          <cell r="Y66" t="str">
            <v>Exports</v>
          </cell>
        </row>
        <row r="67">
          <cell r="Y67" t="str">
            <v>Component Exports</v>
          </cell>
        </row>
        <row r="68">
          <cell r="Y68" t="str">
            <v>Scorpio</v>
          </cell>
        </row>
        <row r="69">
          <cell r="Y69" t="str">
            <v>Toyota</v>
          </cell>
        </row>
        <row r="70">
          <cell r="Y70" t="str">
            <v>BROSE</v>
          </cell>
        </row>
        <row r="71">
          <cell r="Y71" t="str">
            <v>L&amp;T TRACTORS</v>
          </cell>
        </row>
        <row r="72">
          <cell r="Y72" t="str">
            <v>FIAT</v>
          </cell>
        </row>
        <row r="73">
          <cell r="Y73" t="str">
            <v>Ford IKON</v>
          </cell>
        </row>
        <row r="74">
          <cell r="Y74" t="str">
            <v>HONDA NEW CITY</v>
          </cell>
        </row>
        <row r="75">
          <cell r="Y75" t="str">
            <v>M&amp;M RENAULT</v>
          </cell>
        </row>
        <row r="76">
          <cell r="Y76" t="str">
            <v>Engineering Services</v>
          </cell>
        </row>
        <row r="77">
          <cell r="Y77" t="str">
            <v>Indica</v>
          </cell>
        </row>
        <row r="78">
          <cell r="Y78" t="str">
            <v>Indigo</v>
          </cell>
        </row>
        <row r="79">
          <cell r="Y79" t="str">
            <v>DTA SALES</v>
          </cell>
        </row>
        <row r="80">
          <cell r="Y80" t="str">
            <v>HONDA UH</v>
          </cell>
        </row>
        <row r="81">
          <cell r="Y81" t="str">
            <v>Sumo</v>
          </cell>
        </row>
        <row r="82">
          <cell r="Y82" t="str">
            <v>Hindustan Motors</v>
          </cell>
        </row>
        <row r="83">
          <cell r="Y83" t="str">
            <v>General Motors</v>
          </cell>
        </row>
        <row r="84">
          <cell r="Y84" t="str">
            <v>Cub/ACE</v>
          </cell>
        </row>
        <row r="85">
          <cell r="Y85" t="str">
            <v>Spares</v>
          </cell>
        </row>
        <row r="86">
          <cell r="Y86" t="str">
            <v>TML LCV</v>
          </cell>
        </row>
        <row r="87">
          <cell r="Y87" t="str">
            <v>EOU</v>
          </cell>
        </row>
        <row r="88">
          <cell r="Y88" t="str">
            <v>TML Indica Fr Hard CS</v>
          </cell>
        </row>
        <row r="89">
          <cell r="Y89" t="str">
            <v>TML Indigo Fr CS</v>
          </cell>
        </row>
        <row r="90">
          <cell r="Y90" t="str">
            <v>TML Indigo Rr CS</v>
          </cell>
        </row>
        <row r="91">
          <cell r="Y91" t="str">
            <v>TML Sedan Fr CS</v>
          </cell>
        </row>
        <row r="92">
          <cell r="Y92" t="str">
            <v>TML Sedan Rr CS</v>
          </cell>
        </row>
        <row r="93">
          <cell r="Y93" t="str">
            <v>TML Marina Rr CS</v>
          </cell>
        </row>
        <row r="94">
          <cell r="Y94" t="str">
            <v>TML Sumo Specio CS</v>
          </cell>
        </row>
        <row r="95">
          <cell r="Y95" t="str">
            <v>TML Safari Softer CS</v>
          </cell>
        </row>
        <row r="96">
          <cell r="Y96" t="str">
            <v>TML Lucknow Flat Load Body CS</v>
          </cell>
        </row>
        <row r="97">
          <cell r="Y97" t="str">
            <v>Mahindra Scorpio Rr CS</v>
          </cell>
        </row>
        <row r="98">
          <cell r="Y98" t="str">
            <v>Mahindra Camper CS</v>
          </cell>
        </row>
        <row r="99">
          <cell r="Y99" t="str">
            <v xml:space="preserve">Fiat Palio CS </v>
          </cell>
        </row>
        <row r="100">
          <cell r="Y100" t="str">
            <v>Innova Fr CS</v>
          </cell>
        </row>
        <row r="101">
          <cell r="Y101" t="str">
            <v>Innova Rr CS</v>
          </cell>
        </row>
        <row r="102">
          <cell r="Y102" t="str">
            <v>Scorpio Torsion Bar</v>
          </cell>
        </row>
        <row r="103">
          <cell r="Y103" t="str">
            <v>SC/DC Torsion Bar</v>
          </cell>
        </row>
        <row r="104">
          <cell r="Y104" t="str">
            <v>GM Tavera TB</v>
          </cell>
        </row>
        <row r="105">
          <cell r="Y105" t="str">
            <v>TML Indigo Fr SB</v>
          </cell>
        </row>
        <row r="106">
          <cell r="Y106" t="str">
            <v>TML Indigo Rr SB</v>
          </cell>
        </row>
        <row r="107">
          <cell r="Y107" t="str">
            <v>TML Indica Tube SB</v>
          </cell>
        </row>
        <row r="108">
          <cell r="Y108" t="str">
            <v xml:space="preserve">Fiat Palio SB Rr </v>
          </cell>
        </row>
        <row r="109">
          <cell r="Y109" t="str">
            <v>M&amp;M Scorpio SB Fr</v>
          </cell>
        </row>
        <row r="110">
          <cell r="Y110" t="str">
            <v>M&amp;M Scorpio SB Rr</v>
          </cell>
        </row>
        <row r="111">
          <cell r="Y111" t="str">
            <v>TKML Corolla Fr SB</v>
          </cell>
        </row>
        <row r="112">
          <cell r="Y112" t="str">
            <v>TKML Corolla Rr SB</v>
          </cell>
        </row>
        <row r="113">
          <cell r="Y113" t="str">
            <v>TKML Innova Fr SB</v>
          </cell>
        </row>
        <row r="114">
          <cell r="Y114" t="str">
            <v>GM Tavera SB</v>
          </cell>
        </row>
        <row r="115">
          <cell r="Y115" t="str">
            <v>TKML Striker Seat</v>
          </cell>
        </row>
        <row r="116">
          <cell r="Y116" t="str">
            <v>GM Child Parts</v>
          </cell>
        </row>
        <row r="117">
          <cell r="Y117" t="str">
            <v>TML Indica Fr Soft CS</v>
          </cell>
        </row>
        <row r="118">
          <cell r="Y118" t="str">
            <v>TML Indica Rr Soft CS</v>
          </cell>
        </row>
        <row r="119">
          <cell r="Y119" t="str">
            <v>TML Indica Rr Hard CS</v>
          </cell>
        </row>
        <row r="120">
          <cell r="Y120" t="str">
            <v>TML Marina Fr CS</v>
          </cell>
        </row>
        <row r="121">
          <cell r="Y121" t="str">
            <v>TML Tilt Cab CS</v>
          </cell>
        </row>
        <row r="122">
          <cell r="Y122" t="str">
            <v>M&amp;M Scorpio Petrol CS</v>
          </cell>
        </row>
        <row r="123">
          <cell r="Y123" t="str">
            <v>M&amp;M Scorpio Diesel CS</v>
          </cell>
        </row>
        <row r="124">
          <cell r="Y124" t="str">
            <v>M&amp;M Bolero CS</v>
          </cell>
        </row>
        <row r="125">
          <cell r="Y125" t="str">
            <v>M&amp;M Maxx CS</v>
          </cell>
        </row>
        <row r="126">
          <cell r="Y126" t="str">
            <v>M&amp;M Champion CS</v>
          </cell>
        </row>
        <row r="127">
          <cell r="Y127" t="str">
            <v>Fiat Palio CS</v>
          </cell>
        </row>
        <row r="128">
          <cell r="Y128" t="str">
            <v>TKML Corolla Fr CS</v>
          </cell>
        </row>
        <row r="129">
          <cell r="Y129" t="str">
            <v>TKML Corolla Rr CS</v>
          </cell>
        </row>
        <row r="130">
          <cell r="Y130" t="str">
            <v>Force Minidoor CS</v>
          </cell>
        </row>
        <row r="131">
          <cell r="Y131" t="str">
            <v>Piaggio CS</v>
          </cell>
        </row>
        <row r="132">
          <cell r="Y132" t="str">
            <v>M&amp;M Champion TB</v>
          </cell>
        </row>
        <row r="133">
          <cell r="Y133" t="str">
            <v>Eicher TB</v>
          </cell>
        </row>
        <row r="134">
          <cell r="Y134" t="str">
            <v>TML ADD TB</v>
          </cell>
        </row>
        <row r="135">
          <cell r="Y135" t="str">
            <v>Force Motors TB</v>
          </cell>
        </row>
        <row r="136">
          <cell r="Y136" t="str">
            <v>Marina SB</v>
          </cell>
        </row>
        <row r="137">
          <cell r="Y137" t="str">
            <v>TML Sumo SB</v>
          </cell>
        </row>
        <row r="138">
          <cell r="Y138" t="str">
            <v xml:space="preserve">TML Sumo SB Rr </v>
          </cell>
        </row>
        <row r="139">
          <cell r="Y139" t="str">
            <v>M&amp;M Armada SB</v>
          </cell>
        </row>
        <row r="140">
          <cell r="Y140" t="str">
            <v>M&amp;M 540 SB</v>
          </cell>
        </row>
        <row r="141">
          <cell r="Y141" t="str">
            <v>M&amp;M Bolero Longer Rr SB</v>
          </cell>
        </row>
        <row r="142">
          <cell r="Y142" t="str">
            <v>M&amp;M Maxx Pick-up SB</v>
          </cell>
        </row>
        <row r="143">
          <cell r="Y143" t="str">
            <v>M&amp;M Cab King SB</v>
          </cell>
        </row>
        <row r="144">
          <cell r="Y144" t="str">
            <v>Ford SB</v>
          </cell>
        </row>
        <row r="145">
          <cell r="Y145" t="str">
            <v>Piaggio SB</v>
          </cell>
        </row>
        <row r="146">
          <cell r="Y146" t="str">
            <v>HMSI &amp; HH Spring Roller</v>
          </cell>
        </row>
        <row r="147">
          <cell r="Y147" t="str">
            <v>Tata Motors Limited Passenger Vehicles</v>
          </cell>
        </row>
        <row r="148">
          <cell r="Y148" t="str">
            <v>Tata Motors Limited Commercial Vehicles</v>
          </cell>
        </row>
        <row r="149">
          <cell r="Y149" t="str">
            <v>TML Comm. and Utility Vehicles( incl JSR)</v>
          </cell>
        </row>
        <row r="150">
          <cell r="Y150" t="str">
            <v>L&amp;T John Deere</v>
          </cell>
        </row>
        <row r="151">
          <cell r="Y151" t="str">
            <v>Mahindra &amp; Mahindra</v>
          </cell>
        </row>
        <row r="152">
          <cell r="Y152" t="str">
            <v>PGVIL</v>
          </cell>
        </row>
        <row r="153">
          <cell r="Y153" t="str">
            <v>Fiat</v>
          </cell>
        </row>
        <row r="154">
          <cell r="Y154" t="str">
            <v>Tata Toyo Radiators (Taco Group Company)</v>
          </cell>
        </row>
        <row r="155">
          <cell r="Y155" t="str">
            <v>General Motors</v>
          </cell>
        </row>
        <row r="156">
          <cell r="Y156" t="str">
            <v>Gujarat Setco</v>
          </cell>
        </row>
        <row r="157">
          <cell r="Y157" t="str">
            <v>Others</v>
          </cell>
        </row>
        <row r="158">
          <cell r="Y158" t="str">
            <v>Volvo</v>
          </cell>
        </row>
        <row r="159">
          <cell r="Y159" t="str">
            <v>Exports</v>
          </cell>
        </row>
        <row r="160">
          <cell r="Y160" t="str">
            <v>TSAL</v>
          </cell>
        </row>
        <row r="161">
          <cell r="Y161" t="str">
            <v>Safari PRC &amp; Bumper Guard</v>
          </cell>
        </row>
        <row r="162">
          <cell r="Y162" t="str">
            <v>Ashok Leyland Hoods</v>
          </cell>
        </row>
        <row r="163">
          <cell r="Y163" t="str">
            <v>LTJD Hoods</v>
          </cell>
        </row>
        <row r="164">
          <cell r="Y164" t="str">
            <v>PTL Front Mask &amp; BootomCover</v>
          </cell>
        </row>
        <row r="165">
          <cell r="Y165" t="str">
            <v>NHI Hoods</v>
          </cell>
        </row>
        <row r="166">
          <cell r="Y166" t="str">
            <v>EPCOS</v>
          </cell>
        </row>
        <row r="167">
          <cell r="Y167" t="str">
            <v>Alsthom</v>
          </cell>
        </row>
        <row r="168">
          <cell r="Y168" t="str">
            <v>Eicher Rocker Cover</v>
          </cell>
        </row>
        <row r="169">
          <cell r="Y169" t="str">
            <v>TML Sill Panels &amp; Spoilers</v>
          </cell>
        </row>
        <row r="170">
          <cell r="Y170" t="str">
            <v>TML LCV Hood</v>
          </cell>
        </row>
        <row r="171">
          <cell r="Y171" t="str">
            <v>TML 2515/4018 Hoods</v>
          </cell>
        </row>
        <row r="172">
          <cell r="Y172" t="str">
            <v>Product samples for TML</v>
          </cell>
        </row>
        <row r="173">
          <cell r="Y173" t="str">
            <v>Trading Sales</v>
          </cell>
        </row>
        <row r="174">
          <cell r="Y174" t="str">
            <v>HSCI UH Cover sales</v>
          </cell>
        </row>
        <row r="175">
          <cell r="Y175" t="str">
            <v>Design &amp; Development sales-TML</v>
          </cell>
        </row>
        <row r="176">
          <cell r="Y176" t="str">
            <v>Indica MPFI Silencer</v>
          </cell>
        </row>
        <row r="177">
          <cell r="Y177" t="str">
            <v>HSCI New City</v>
          </cell>
        </row>
        <row r="178">
          <cell r="Y178" t="str">
            <v>HSCI LK</v>
          </cell>
        </row>
        <row r="179">
          <cell r="Y179" t="str">
            <v>HHML -Core-II, KTNA</v>
          </cell>
        </row>
        <row r="180">
          <cell r="Y180" t="str">
            <v>HHML -Karizma- KRY</v>
          </cell>
        </row>
        <row r="181">
          <cell r="Y181" t="str">
            <v>TML CUB Pre-Silencer</v>
          </cell>
        </row>
        <row r="182">
          <cell r="Y182" t="str">
            <v>TML 8V CCC</v>
          </cell>
        </row>
        <row r="183">
          <cell r="Y183" t="str">
            <v>Indica Diesel Silencer</v>
          </cell>
        </row>
        <row r="184">
          <cell r="Y184" t="str">
            <v>HSCI New City</v>
          </cell>
        </row>
        <row r="185">
          <cell r="Y185" t="str">
            <v>TML 8V CCC</v>
          </cell>
        </row>
        <row r="186">
          <cell r="Y186" t="str">
            <v>Indica Diesel Silencer</v>
          </cell>
        </row>
        <row r="187">
          <cell r="Y187" t="str">
            <v>Indica 1.4L DICR</v>
          </cell>
        </row>
        <row r="188">
          <cell r="Y188" t="str">
            <v>TML 1.4L DICR (CC+UBC)</v>
          </cell>
        </row>
        <row r="189">
          <cell r="Y189" t="str">
            <v>PTL Silencer</v>
          </cell>
        </row>
        <row r="190">
          <cell r="Y190" t="str">
            <v>Indica Euro-IV- Exmani + CCC</v>
          </cell>
        </row>
        <row r="191">
          <cell r="Y191" t="str">
            <v>HHML- KTNA</v>
          </cell>
        </row>
        <row r="192">
          <cell r="Y192" t="str">
            <v>HHML- KRY</v>
          </cell>
        </row>
        <row r="193">
          <cell r="Y193" t="str">
            <v>HHML- Core-1, Offset</v>
          </cell>
        </row>
        <row r="194">
          <cell r="Y194" t="str">
            <v>Indica Diesel</v>
          </cell>
        </row>
        <row r="195">
          <cell r="Y195" t="str">
            <v>HMSI - Unicorn KSPA/ KSPF</v>
          </cell>
        </row>
        <row r="196">
          <cell r="Y196" t="str">
            <v>Indica 1.4L DICR</v>
          </cell>
        </row>
        <row r="197">
          <cell r="Y197" t="str">
            <v>TML CUB / Zeta Presilencer</v>
          </cell>
        </row>
        <row r="198">
          <cell r="Y198" t="str">
            <v>PTL Silencer</v>
          </cell>
        </row>
        <row r="199">
          <cell r="Y199" t="str">
            <v>BC</v>
          </cell>
        </row>
        <row r="200">
          <cell r="Y200" t="str">
            <v>SBA</v>
          </cell>
        </row>
        <row r="201">
          <cell r="Y201" t="str">
            <v>AD</v>
          </cell>
        </row>
        <row r="202">
          <cell r="Y202" t="str">
            <v>4CPV</v>
          </cell>
        </row>
        <row r="203">
          <cell r="Y203" t="str">
            <v>HBV</v>
          </cell>
        </row>
        <row r="204">
          <cell r="Y204" t="str">
            <v>RV</v>
          </cell>
        </row>
        <row r="205">
          <cell r="Y205" t="str">
            <v>QRV</v>
          </cell>
        </row>
        <row r="206">
          <cell r="Y206" t="str">
            <v>FBV</v>
          </cell>
        </row>
        <row r="207">
          <cell r="Y207" t="str">
            <v>ABS</v>
          </cell>
        </row>
        <row r="208">
          <cell r="Y208" t="str">
            <v>Other</v>
          </cell>
        </row>
        <row r="209">
          <cell r="Y209" t="str">
            <v>Telco - Safari</v>
          </cell>
        </row>
        <row r="210">
          <cell r="Y210" t="str">
            <v>L &amp; T - JD Tractors</v>
          </cell>
        </row>
        <row r="211">
          <cell r="Y211" t="str">
            <v>G.M. India</v>
          </cell>
        </row>
        <row r="212">
          <cell r="Y212" t="str">
            <v>Tata Toyo Radiators</v>
          </cell>
        </row>
        <row r="213">
          <cell r="Y213" t="str">
            <v>Tata Ficosa</v>
          </cell>
        </row>
        <row r="214">
          <cell r="Y214" t="str">
            <v>TKML ( INNOVA)</v>
          </cell>
        </row>
        <row r="215">
          <cell r="Y215" t="str">
            <v>Indigo</v>
          </cell>
        </row>
        <row r="216">
          <cell r="Y216" t="str">
            <v>ACSI Painted SMC Parts</v>
          </cell>
        </row>
        <row r="217">
          <cell r="Y217" t="str">
            <v>TML Cub</v>
          </cell>
        </row>
        <row r="218">
          <cell r="Y218" t="str">
            <v>CORROLA</v>
          </cell>
        </row>
        <row r="219">
          <cell r="Y219" t="str">
            <v>Ford India</v>
          </cell>
        </row>
        <row r="220">
          <cell r="Y220" t="str">
            <v>Tata Sumo Facelift</v>
          </cell>
        </row>
        <row r="221">
          <cell r="Y221" t="str">
            <v>Indica DLS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iff.int.summary"/>
      <sheetName val="diff"/>
      <sheetName val="comp"/>
      <sheetName val="deb TDS"/>
      <sheetName val="deb"/>
      <sheetName val="rtl"/>
      <sheetName val="fcl"/>
      <sheetName val="rtl tds"/>
      <sheetName val="guar comm"/>
      <sheetName val="commitment "/>
      <sheetName val="intcmcdet"/>
      <sheetName val="cmc adv"/>
      <sheetName val="rftl hbi"/>
      <sheetName val="hbi ncd"/>
      <sheetName val="F&amp;S charges -2k-01"/>
      <sheetName val="DrowDownLists"/>
      <sheetName val="Mar'01OD INT-REVI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 III, IV"/>
      <sheetName val="HBI,HRC&amp;CORP SUMM"/>
      <sheetName val="corp"/>
      <sheetName val="HBI NCD"/>
      <sheetName val="HBI RTL"/>
      <sheetName val="HBI WC"/>
      <sheetName val="HRC - NCD, RTL, WCDL"/>
      <sheetName val="ncd14%"/>
      <sheetName val="HBI &amp; HRC - FCL"/>
      <sheetName val="HBI &amp; HRC - FCL (2)"/>
      <sheetName val="HBI WC (2)"/>
      <sheetName val="fcl"/>
      <sheetName val="DrowDownLists"/>
      <sheetName val="Propa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Bajaj"/>
      <sheetName val="Bajaj OS"/>
      <sheetName val="Ford"/>
      <sheetName val="Yamaha"/>
      <sheetName val="volvo"/>
      <sheetName val="M&amp;M"/>
      <sheetName val="Hyundai"/>
      <sheetName val="honda motors"/>
      <sheetName val="honda siel"/>
      <sheetName val="Format"/>
      <sheetName val="TATA Engg"/>
      <sheetName val="TKML"/>
      <sheetName val="TKML-Supplier"/>
      <sheetName val="Fiat"/>
      <sheetName val="GM"/>
      <sheetName val="AL"/>
      <sheetName val="Bajaj1"/>
      <sheetName val="HBI NCD"/>
      <sheetName val="Costs"/>
      <sheetName val="fcl"/>
    </sheetNames>
    <sheetDataSet>
      <sheetData sheetId="0" refreshError="1"/>
      <sheetData sheetId="1" refreshError="1"/>
      <sheetData sheetId="2" refreshError="1">
        <row r="1">
          <cell r="A1" t="str">
            <v>Management Profile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 JV"/>
      <sheetName val="Opening Balance"/>
      <sheetName val="Depre on OP"/>
      <sheetName val="Additions 1998-99"/>
      <sheetName val="JV"/>
      <sheetName val="Depre Schedule"/>
      <sheetName val="Depre Schedule Land"/>
      <sheetName val="Depre Schedule Policy"/>
      <sheetName val="Land &amp; Cap WIP"/>
      <sheetName val="Land Sale"/>
      <sheetName val="Road Construction"/>
      <sheetName val="Sheet1"/>
      <sheetName val="Furniture"/>
      <sheetName val="Costs"/>
      <sheetName val="Bajaj O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 JV"/>
      <sheetName val="Opening Balance"/>
      <sheetName val="Depre on OP"/>
      <sheetName val="Additions 1998-99"/>
      <sheetName val="JV"/>
      <sheetName val="Depre Schedule"/>
      <sheetName val="Depre Schedule Land"/>
      <sheetName val="Depre Schedule Policy"/>
      <sheetName val="Land &amp; Cap WIP"/>
      <sheetName val="Land Sale"/>
      <sheetName val="Road Construction"/>
      <sheetName val="Sheet1"/>
      <sheetName val="Furniture"/>
      <sheetName val="Costs"/>
      <sheetName val="Bajaj OS"/>
      <sheetName val="Op_JV"/>
      <sheetName val="Opening_Balance"/>
      <sheetName val="Depre_on_OP"/>
      <sheetName val="Additions_1998-99"/>
      <sheetName val="Depre_Schedule"/>
      <sheetName val="Depre_Schedule_Land"/>
      <sheetName val="Depre_Schedule_Policy"/>
      <sheetName val="Land_&amp;_Cap_WIP"/>
      <sheetName val="Land_Sale"/>
      <sheetName val="Road_Construction"/>
      <sheetName val="Bajaj_O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b (2)"/>
      <sheetName val="deb"/>
      <sheetName val="rtl"/>
      <sheetName val="fcl"/>
      <sheetName val="guar comm"/>
      <sheetName val="commitment "/>
      <sheetName val="cmc adv"/>
      <sheetName val="Propane"/>
      <sheetName val="HBI NCD"/>
    </sheetNames>
    <sheetDataSet>
      <sheetData sheetId="0"/>
      <sheetData sheetId="1"/>
      <sheetData sheetId="2" refreshError="1">
        <row r="46">
          <cell r="A46">
            <v>5</v>
          </cell>
          <cell r="B46" t="str">
            <v>Stabdard Chartered Bank</v>
          </cell>
          <cell r="G46">
            <v>-6081237</v>
          </cell>
        </row>
        <row r="47">
          <cell r="B47" t="str">
            <v>Final Settlement</v>
          </cell>
        </row>
        <row r="49">
          <cell r="B49" t="str">
            <v>Total</v>
          </cell>
          <cell r="C49">
            <v>11757784997</v>
          </cell>
          <cell r="G49">
            <v>415514633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otal"/>
      <sheetName val="TJC-M"/>
      <sheetName val="TJC - Total"/>
      <sheetName val="TAPS-M"/>
      <sheetName val="TAPS-Rev"/>
      <sheetName val="TAPS-Rev (2)"/>
      <sheetName val="TAPS Valuation"/>
      <sheetName val="TTR-M"/>
      <sheetName val="TYA-M"/>
      <sheetName val="TYA-Rev"/>
      <sheetName val="TF-M"/>
      <sheetName val="TCS-M"/>
      <sheetName val="ACSI-M"/>
      <sheetName val="ACSI-Rev"/>
      <sheetName val="JBM SW"/>
      <sheetName val="JBMT"/>
      <sheetName val="TACO Engg."/>
      <sheetName val="KJBM"/>
      <sheetName val="TYU"/>
      <sheetName val="TJCEngg"/>
      <sheetName val="ASA"/>
      <sheetName val="deb"/>
    </sheetNames>
    <sheetDataSet>
      <sheetData sheetId="0" refreshError="1"/>
      <sheetData sheetId="1" refreshError="1"/>
      <sheetData sheetId="2" refreshError="1"/>
      <sheetData sheetId="3" refreshError="1">
        <row r="172">
          <cell r="N172">
            <v>0.35699999999999998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95"/>
  <sheetViews>
    <sheetView tabSelected="1" zoomScaleNormal="100" workbookViewId="0">
      <selection activeCell="I5" sqref="I5"/>
    </sheetView>
  </sheetViews>
  <sheetFormatPr defaultColWidth="10.6640625" defaultRowHeight="10"/>
  <cols>
    <col min="1" max="1" width="32.6640625" style="84" customWidth="1"/>
    <col min="2" max="5" width="10" style="84" customWidth="1"/>
    <col min="6" max="6" width="3" style="84" customWidth="1"/>
    <col min="7" max="7" width="34.44140625" style="84" customWidth="1"/>
    <col min="8" max="8" width="15.6640625" style="84" customWidth="1"/>
    <col min="9" max="9" width="39.6640625" style="84" customWidth="1"/>
    <col min="10" max="10" width="9.33203125" style="84" customWidth="1"/>
    <col min="11" max="11" width="11.33203125" style="84" bestFit="1" customWidth="1"/>
    <col min="12" max="15" width="10.6640625" style="84"/>
    <col min="16" max="16" width="17" style="84" customWidth="1"/>
    <col min="17" max="16384" width="10.6640625" style="84"/>
  </cols>
  <sheetData>
    <row r="1" spans="1:11" ht="39" customHeight="1" thickBot="1">
      <c r="A1" s="649" t="s">
        <v>85</v>
      </c>
      <c r="B1" s="650"/>
      <c r="C1" s="650"/>
      <c r="D1" s="650"/>
      <c r="E1" s="650"/>
      <c r="F1" s="650"/>
      <c r="G1" s="650"/>
      <c r="H1" s="650"/>
      <c r="I1" s="651"/>
    </row>
    <row r="2" spans="1:11" ht="39" customHeight="1" thickBot="1">
      <c r="A2" s="703" t="s">
        <v>90</v>
      </c>
      <c r="B2" s="704"/>
      <c r="C2" s="704"/>
      <c r="D2" s="704"/>
      <c r="E2" s="704"/>
      <c r="F2" s="704"/>
      <c r="G2" s="704"/>
      <c r="H2" s="704"/>
      <c r="I2" s="705"/>
    </row>
    <row r="3" spans="1:11">
      <c r="A3" s="706" t="s">
        <v>45</v>
      </c>
      <c r="B3" s="707"/>
      <c r="C3" s="708"/>
      <c r="D3" s="715" t="s">
        <v>91</v>
      </c>
      <c r="E3" s="715"/>
      <c r="F3" s="715"/>
      <c r="G3" s="716"/>
      <c r="H3" s="3" t="s">
        <v>44</v>
      </c>
      <c r="I3" s="82"/>
    </row>
    <row r="4" spans="1:11" ht="19.5" customHeight="1">
      <c r="A4" s="709"/>
      <c r="B4" s="710"/>
      <c r="C4" s="711"/>
      <c r="D4" s="717"/>
      <c r="E4" s="717"/>
      <c r="F4" s="717"/>
      <c r="G4" s="718"/>
      <c r="H4" s="83" t="s">
        <v>46</v>
      </c>
      <c r="I4" s="96"/>
    </row>
    <row r="5" spans="1:11" ht="10.5" thickBot="1">
      <c r="A5" s="712"/>
      <c r="B5" s="713"/>
      <c r="C5" s="714"/>
      <c r="D5" s="719"/>
      <c r="E5" s="719"/>
      <c r="F5" s="719"/>
      <c r="G5" s="720"/>
      <c r="H5" s="97" t="s">
        <v>47</v>
      </c>
      <c r="I5" s="98"/>
    </row>
    <row r="6" spans="1:11">
      <c r="A6" s="653" t="s">
        <v>48</v>
      </c>
      <c r="B6" s="654"/>
      <c r="C6" s="655"/>
      <c r="D6" s="685" t="s">
        <v>101</v>
      </c>
      <c r="E6" s="686"/>
      <c r="F6" s="686"/>
      <c r="G6" s="687"/>
      <c r="H6" s="3" t="s">
        <v>97</v>
      </c>
      <c r="I6" s="9" t="s">
        <v>99</v>
      </c>
    </row>
    <row r="7" spans="1:11" ht="10.5" thickBot="1">
      <c r="A7" s="656"/>
      <c r="B7" s="657"/>
      <c r="C7" s="658"/>
      <c r="D7" s="685"/>
      <c r="E7" s="686"/>
      <c r="F7" s="686"/>
      <c r="G7" s="687"/>
      <c r="H7" s="99" t="s">
        <v>49</v>
      </c>
      <c r="I7" s="94" t="s">
        <v>98</v>
      </c>
    </row>
    <row r="8" spans="1:11" ht="10.5" thickBot="1">
      <c r="A8" s="659"/>
      <c r="B8" s="660"/>
      <c r="C8" s="661"/>
      <c r="D8" s="688"/>
      <c r="E8" s="689"/>
      <c r="F8" s="689"/>
      <c r="G8" s="690"/>
      <c r="H8" s="4" t="s">
        <v>50</v>
      </c>
      <c r="I8" s="9" t="s">
        <v>100</v>
      </c>
    </row>
    <row r="9" spans="1:11" ht="15.75" customHeight="1" thickBot="1">
      <c r="A9" s="662" t="s">
        <v>89</v>
      </c>
      <c r="B9" s="663"/>
      <c r="C9" s="663"/>
      <c r="D9" s="663"/>
      <c r="E9" s="663"/>
      <c r="F9" s="663"/>
      <c r="G9" s="663"/>
      <c r="H9" s="663"/>
      <c r="I9" s="664"/>
    </row>
    <row r="10" spans="1:11" ht="15.5">
      <c r="A10" s="5"/>
      <c r="B10" s="6"/>
      <c r="C10" s="6"/>
      <c r="D10" s="6"/>
      <c r="E10" s="6"/>
      <c r="F10" s="6"/>
      <c r="G10" s="6"/>
      <c r="H10" s="6"/>
      <c r="I10" s="7"/>
    </row>
    <row r="11" spans="1:11" ht="16.5" customHeight="1">
      <c r="A11" s="121" t="s">
        <v>0</v>
      </c>
      <c r="B11" s="665" t="s">
        <v>92</v>
      </c>
      <c r="C11" s="666"/>
      <c r="D11" s="666"/>
      <c r="E11" s="667"/>
      <c r="F11" s="8"/>
      <c r="G11" s="60"/>
      <c r="H11" s="668"/>
      <c r="I11" s="669"/>
      <c r="K11" s="93"/>
    </row>
    <row r="12" spans="1:11" ht="16.5" customHeight="1">
      <c r="A12" s="58" t="s">
        <v>51</v>
      </c>
      <c r="B12" s="670" t="s">
        <v>93</v>
      </c>
      <c r="C12" s="671"/>
      <c r="D12" s="671"/>
      <c r="E12" s="672"/>
      <c r="F12" s="8"/>
      <c r="G12" s="61"/>
      <c r="H12" s="668"/>
      <c r="I12" s="673"/>
      <c r="K12" s="117"/>
    </row>
    <row r="13" spans="1:11" ht="16.5" customHeight="1">
      <c r="A13" s="58" t="s">
        <v>52</v>
      </c>
      <c r="B13" s="674" t="s">
        <v>102</v>
      </c>
      <c r="C13" s="675"/>
      <c r="D13" s="675"/>
      <c r="E13" s="676"/>
      <c r="F13" s="8"/>
      <c r="G13" s="60" t="s">
        <v>53</v>
      </c>
      <c r="H13" s="697" t="s">
        <v>104</v>
      </c>
      <c r="I13" s="698"/>
      <c r="K13" s="85"/>
    </row>
    <row r="14" spans="1:11" ht="16.5" customHeight="1">
      <c r="A14" s="58" t="s">
        <v>54</v>
      </c>
      <c r="B14" s="699">
        <v>62170</v>
      </c>
      <c r="C14" s="700"/>
      <c r="D14" s="700"/>
      <c r="E14" s="701"/>
      <c r="F14" s="8"/>
      <c r="G14" s="62" t="s">
        <v>55</v>
      </c>
      <c r="H14" s="702" t="s">
        <v>104</v>
      </c>
      <c r="I14" s="698"/>
      <c r="K14" s="85"/>
    </row>
    <row r="15" spans="1:11" ht="23.25" customHeight="1">
      <c r="A15" s="58" t="s">
        <v>56</v>
      </c>
      <c r="B15" s="691" t="s">
        <v>94</v>
      </c>
      <c r="C15" s="692"/>
      <c r="D15" s="692"/>
      <c r="E15" s="693"/>
      <c r="F15" s="8"/>
      <c r="G15" s="694" t="s">
        <v>57</v>
      </c>
      <c r="H15" s="695"/>
      <c r="I15" s="696"/>
      <c r="K15" s="85"/>
    </row>
    <row r="16" spans="1:11" ht="16.5" customHeight="1">
      <c r="A16" s="59" t="s">
        <v>103</v>
      </c>
      <c r="B16" s="677"/>
      <c r="C16" s="678"/>
      <c r="D16" s="678"/>
      <c r="E16" s="679"/>
      <c r="F16" s="8"/>
      <c r="G16" s="680" t="s">
        <v>58</v>
      </c>
      <c r="H16" s="100" t="s">
        <v>59</v>
      </c>
      <c r="I16" s="101" t="s">
        <v>105</v>
      </c>
      <c r="K16" s="85"/>
    </row>
    <row r="17" spans="1:11" ht="16.5" customHeight="1" thickBot="1">
      <c r="A17" s="102"/>
      <c r="B17" s="682"/>
      <c r="C17" s="683"/>
      <c r="D17" s="683"/>
      <c r="E17" s="684"/>
      <c r="F17" s="8"/>
      <c r="G17" s="681"/>
      <c r="H17" s="100" t="s">
        <v>60</v>
      </c>
      <c r="I17" s="101" t="s">
        <v>88</v>
      </c>
      <c r="K17" s="85"/>
    </row>
    <row r="18" spans="1:11" ht="23.25" customHeight="1">
      <c r="A18" s="72" t="s">
        <v>35</v>
      </c>
      <c r="B18" s="74">
        <v>2022</v>
      </c>
      <c r="C18" s="74">
        <f>+B18+1</f>
        <v>2023</v>
      </c>
      <c r="D18" s="74">
        <f>+C18+1</f>
        <v>2024</v>
      </c>
      <c r="E18" s="75">
        <f>+D18+1</f>
        <v>2025</v>
      </c>
      <c r="F18" s="8"/>
      <c r="G18" s="103" t="s">
        <v>34</v>
      </c>
      <c r="H18" s="95" t="s">
        <v>61</v>
      </c>
      <c r="I18" s="101"/>
      <c r="K18" s="85"/>
    </row>
    <row r="19" spans="1:11" ht="17.25" customHeight="1">
      <c r="A19" s="104" t="s">
        <v>82</v>
      </c>
      <c r="B19" s="105"/>
      <c r="C19" s="105"/>
      <c r="D19" s="106"/>
      <c r="E19" s="107">
        <v>2000000</v>
      </c>
      <c r="F19" s="8"/>
      <c r="G19" s="120" t="s">
        <v>95</v>
      </c>
      <c r="H19" s="726" t="s">
        <v>96</v>
      </c>
      <c r="I19" s="727"/>
      <c r="K19" s="85"/>
    </row>
    <row r="20" spans="1:11" ht="23.25" customHeight="1">
      <c r="A20" s="104" t="s">
        <v>35</v>
      </c>
      <c r="B20" s="108">
        <f>+E18+1</f>
        <v>2026</v>
      </c>
      <c r="C20" s="108">
        <f>+B20+1</f>
        <v>2027</v>
      </c>
      <c r="D20" s="108">
        <f>+C20+1</f>
        <v>2028</v>
      </c>
      <c r="E20" s="109">
        <f>+D20+1</f>
        <v>2029</v>
      </c>
      <c r="F20" s="8"/>
      <c r="G20" s="103"/>
      <c r="H20" s="95"/>
      <c r="I20" s="118"/>
      <c r="K20" s="85"/>
    </row>
    <row r="21" spans="1:11" ht="15.75" customHeight="1">
      <c r="A21" s="104" t="s">
        <v>82</v>
      </c>
      <c r="B21" s="110"/>
      <c r="C21" s="111"/>
      <c r="D21" s="111"/>
      <c r="E21" s="112"/>
      <c r="F21" s="8"/>
      <c r="G21" s="103" t="s">
        <v>62</v>
      </c>
      <c r="H21" s="95" t="s">
        <v>63</v>
      </c>
      <c r="I21" s="101"/>
      <c r="K21" s="85"/>
    </row>
    <row r="22" spans="1:11" ht="15.75" customHeight="1">
      <c r="A22" s="104" t="s">
        <v>35</v>
      </c>
      <c r="B22" s="108">
        <f>+E20+1</f>
        <v>2030</v>
      </c>
      <c r="C22" s="108">
        <f>+B22+1</f>
        <v>2031</v>
      </c>
      <c r="D22" s="108">
        <f>+C22+1</f>
        <v>2032</v>
      </c>
      <c r="E22" s="109">
        <f>+D22+1</f>
        <v>2033</v>
      </c>
      <c r="F22" s="8"/>
      <c r="G22" s="103"/>
      <c r="H22" s="113"/>
      <c r="I22" s="114"/>
      <c r="K22" s="85"/>
    </row>
    <row r="23" spans="1:11" ht="15.75" customHeight="1" thickBot="1">
      <c r="A23" s="73" t="s">
        <v>82</v>
      </c>
      <c r="B23" s="115"/>
      <c r="C23" s="115"/>
      <c r="D23" s="115"/>
      <c r="E23" s="116"/>
      <c r="F23" s="8"/>
      <c r="G23" s="103"/>
      <c r="H23" s="113"/>
      <c r="I23" s="114"/>
      <c r="K23" s="85"/>
    </row>
    <row r="24" spans="1:11" ht="24" customHeight="1" thickBot="1">
      <c r="A24" s="122" t="s">
        <v>83</v>
      </c>
      <c r="B24" s="721"/>
      <c r="C24" s="722"/>
      <c r="D24" s="722"/>
      <c r="E24" s="723"/>
      <c r="F24" s="8"/>
      <c r="G24" s="119" t="s">
        <v>86</v>
      </c>
      <c r="H24" s="724" t="s">
        <v>87</v>
      </c>
      <c r="I24" s="725"/>
    </row>
    <row r="25" spans="1:11" ht="17.25" customHeight="1" thickBot="1">
      <c r="A25" s="122" t="s">
        <v>106</v>
      </c>
      <c r="B25" s="728" t="s">
        <v>107</v>
      </c>
      <c r="C25" s="729"/>
      <c r="D25" s="296" t="s">
        <v>253</v>
      </c>
      <c r="E25" s="297" t="s">
        <v>254</v>
      </c>
      <c r="F25" s="122"/>
      <c r="G25" s="728"/>
      <c r="H25" s="729"/>
      <c r="I25" s="729"/>
    </row>
    <row r="27" spans="1:11" ht="10.25" customHeight="1"/>
    <row r="28" spans="1:11" ht="10.25" customHeight="1"/>
    <row r="29" spans="1:11" ht="10.25" customHeight="1"/>
    <row r="30" spans="1:11" ht="10.25" customHeight="1"/>
    <row r="31" spans="1:11" ht="10.25" customHeight="1"/>
    <row r="32" spans="1:11" ht="10.25" customHeight="1"/>
    <row r="33" ht="10.25" customHeight="1"/>
    <row r="34" ht="10.25" customHeight="1"/>
    <row r="35" ht="10.25" customHeight="1"/>
    <row r="36" ht="10.25" customHeight="1"/>
    <row r="37" ht="10.25" customHeight="1"/>
    <row r="38" ht="10.25" customHeight="1"/>
    <row r="39" ht="10.25" customHeight="1"/>
    <row r="40" ht="10.25" customHeight="1"/>
    <row r="41" ht="10.25" customHeight="1"/>
    <row r="42" ht="10.25" customHeight="1"/>
    <row r="43" ht="10.25" customHeight="1"/>
    <row r="44" ht="10.25" customHeight="1"/>
    <row r="45" ht="10.25" customHeight="1"/>
    <row r="46" ht="10.25" customHeight="1"/>
    <row r="47" ht="10.25" customHeight="1"/>
    <row r="48" ht="10.25" customHeight="1"/>
    <row r="49" spans="1:18" ht="10.25" customHeight="1"/>
    <row r="50" spans="1:18" ht="10.25" customHeight="1"/>
    <row r="51" spans="1:18" ht="10.25" customHeight="1"/>
    <row r="52" spans="1:18" ht="10.25" customHeight="1"/>
    <row r="53" spans="1:18" ht="10.25" customHeight="1"/>
    <row r="54" spans="1:18" ht="10.25" customHeight="1"/>
    <row r="55" spans="1:18" ht="10.25" customHeight="1"/>
    <row r="56" spans="1:18" ht="10.25" customHeight="1"/>
    <row r="57" spans="1:18" ht="10.25" customHeight="1"/>
    <row r="58" spans="1:18" ht="10.25" customHeight="1"/>
    <row r="59" spans="1:18" ht="10.25" customHeight="1"/>
    <row r="60" spans="1:18" ht="10.25" customHeight="1"/>
    <row r="61" spans="1:18" ht="10.25" customHeight="1">
      <c r="K61" s="85"/>
      <c r="L61" s="85"/>
      <c r="M61" s="85"/>
      <c r="N61" s="85"/>
      <c r="O61" s="85"/>
      <c r="P61" s="85"/>
      <c r="Q61" s="85"/>
      <c r="R61" s="85"/>
    </row>
    <row r="62" spans="1:18" s="87" customFormat="1" ht="10.2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6"/>
      <c r="L62" s="86"/>
      <c r="M62" s="86"/>
      <c r="N62" s="86"/>
      <c r="O62" s="86"/>
      <c r="P62" s="86"/>
      <c r="Q62" s="86"/>
      <c r="R62" s="86"/>
    </row>
    <row r="63" spans="1:18" s="87" customFormat="1" ht="10.2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5"/>
      <c r="L63" s="85"/>
      <c r="M63" s="85"/>
      <c r="N63" s="85"/>
      <c r="O63" s="85"/>
      <c r="P63" s="88"/>
      <c r="Q63" s="85"/>
      <c r="R63" s="86"/>
    </row>
    <row r="64" spans="1:18" s="87" customFormat="1" ht="10.2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5"/>
      <c r="L64" s="85"/>
      <c r="M64" s="89"/>
      <c r="N64" s="90"/>
      <c r="O64" s="89"/>
      <c r="P64" s="88"/>
      <c r="Q64" s="88"/>
      <c r="R64" s="86"/>
    </row>
    <row r="65" spans="1:18" s="87" customFormat="1" ht="10.2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652"/>
      <c r="L65" s="85"/>
      <c r="M65" s="89"/>
      <c r="N65" s="91"/>
      <c r="O65" s="89"/>
      <c r="P65" s="88"/>
      <c r="Q65" s="85"/>
      <c r="R65" s="86"/>
    </row>
    <row r="66" spans="1:18" s="87" customFormat="1" ht="10.2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652"/>
      <c r="L66" s="85"/>
      <c r="M66" s="92"/>
      <c r="N66" s="91"/>
      <c r="O66" s="89"/>
      <c r="P66" s="88"/>
      <c r="Q66" s="85"/>
      <c r="R66" s="86"/>
    </row>
    <row r="67" spans="1:18" s="87" customFormat="1" ht="10.2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92"/>
      <c r="L67" s="85"/>
      <c r="M67" s="92"/>
      <c r="N67" s="91"/>
      <c r="O67" s="89"/>
      <c r="P67" s="88"/>
      <c r="Q67" s="85"/>
      <c r="R67" s="86"/>
    </row>
    <row r="68" spans="1:18" s="87" customFormat="1" ht="10.2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652"/>
      <c r="L68" s="85"/>
      <c r="M68" s="92"/>
      <c r="N68" s="88"/>
      <c r="O68" s="88"/>
      <c r="P68" s="88"/>
      <c r="Q68" s="85"/>
      <c r="R68" s="86"/>
    </row>
    <row r="69" spans="1:18" s="87" customFormat="1" ht="10.2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652"/>
      <c r="L69" s="85"/>
      <c r="M69" s="92"/>
      <c r="N69" s="88"/>
      <c r="O69" s="88"/>
      <c r="P69" s="88"/>
      <c r="Q69" s="85"/>
      <c r="R69" s="86"/>
    </row>
    <row r="70" spans="1:18" s="87" customFormat="1" ht="10.2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5"/>
      <c r="L70" s="85"/>
      <c r="M70" s="85"/>
      <c r="N70" s="85"/>
      <c r="O70" s="85"/>
      <c r="P70" s="85"/>
      <c r="Q70" s="85"/>
      <c r="R70" s="86"/>
    </row>
    <row r="71" spans="1:18" s="87" customFormat="1" ht="10.2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5"/>
      <c r="L71" s="85"/>
      <c r="M71" s="85"/>
      <c r="N71" s="85"/>
      <c r="O71" s="85"/>
      <c r="P71" s="85"/>
      <c r="Q71" s="85"/>
      <c r="R71" s="86"/>
    </row>
    <row r="72" spans="1:18" s="87" customFormat="1" ht="10.2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5"/>
      <c r="L72" s="85"/>
      <c r="M72" s="85"/>
      <c r="N72" s="85"/>
      <c r="O72" s="85"/>
      <c r="P72" s="85"/>
      <c r="Q72" s="85"/>
      <c r="R72" s="86"/>
    </row>
    <row r="73" spans="1:18" s="87" customFormat="1" ht="10.2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5"/>
      <c r="L73" s="85"/>
      <c r="M73" s="85"/>
      <c r="N73" s="85"/>
      <c r="O73" s="85"/>
      <c r="P73" s="85"/>
      <c r="Q73" s="85"/>
      <c r="R73" s="86"/>
    </row>
    <row r="74" spans="1:18" s="87" customFormat="1" ht="10.2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</row>
    <row r="75" spans="1:18" s="87" customFormat="1" ht="10.2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</row>
    <row r="76" spans="1:18" s="87" customFormat="1" ht="10.2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</row>
    <row r="77" spans="1:18" s="87" customFormat="1" ht="10.2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</row>
    <row r="78" spans="1:18" s="87" customFormat="1" ht="10.2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</row>
    <row r="79" spans="1:18" s="87" customFormat="1" ht="10.2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</row>
    <row r="80" spans="1:18" s="87" customFormat="1" ht="10.2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</row>
    <row r="81" spans="1:10" s="87" customFormat="1" ht="10.2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</row>
    <row r="82" spans="1:10" s="87" customFormat="1" ht="10.2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</row>
    <row r="83" spans="1:10" s="87" customFormat="1" ht="10.2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</row>
    <row r="84" spans="1:10" s="87" customFormat="1" ht="10.2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</row>
    <row r="85" spans="1:10" s="87" customFormat="1" ht="10.2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</row>
    <row r="86" spans="1:10" s="87" customFormat="1" ht="10.2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</row>
    <row r="87" spans="1:10" s="87" customFormat="1" ht="10.2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</row>
    <row r="88" spans="1:10" s="87" customFormat="1" ht="10.2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</row>
    <row r="89" spans="1:10" s="87" customFormat="1" ht="10.2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</row>
    <row r="90" spans="1:10" s="87" customFormat="1" ht="10.2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</row>
    <row r="91" spans="1:10" s="87" customFormat="1" ht="10.2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</row>
    <row r="92" spans="1:10" s="87" customFormat="1" ht="10.2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</row>
    <row r="93" spans="1:10" s="87" customFormat="1" ht="10.2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</row>
    <row r="94" spans="1:10" s="87" customFormat="1" ht="10.2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</row>
    <row r="95" spans="1:10" s="87" customFormat="1" ht="10.2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</row>
  </sheetData>
  <mergeCells count="27">
    <mergeCell ref="B24:E24"/>
    <mergeCell ref="H24:I24"/>
    <mergeCell ref="H19:I19"/>
    <mergeCell ref="G25:I25"/>
    <mergeCell ref="B25:C25"/>
    <mergeCell ref="H13:I13"/>
    <mergeCell ref="B14:E14"/>
    <mergeCell ref="H14:I14"/>
    <mergeCell ref="A2:I2"/>
    <mergeCell ref="A3:C5"/>
    <mergeCell ref="D3:G5"/>
    <mergeCell ref="A1:I1"/>
    <mergeCell ref="K68:K69"/>
    <mergeCell ref="A6:C8"/>
    <mergeCell ref="A9:I9"/>
    <mergeCell ref="B11:E11"/>
    <mergeCell ref="H11:I11"/>
    <mergeCell ref="B12:E12"/>
    <mergeCell ref="H12:I12"/>
    <mergeCell ref="B13:E13"/>
    <mergeCell ref="B16:E16"/>
    <mergeCell ref="G16:G17"/>
    <mergeCell ref="B17:E17"/>
    <mergeCell ref="D6:G8"/>
    <mergeCell ref="B15:E15"/>
    <mergeCell ref="G15:I15"/>
    <mergeCell ref="K65:K66"/>
  </mergeCells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4"/>
  <sheetViews>
    <sheetView topLeftCell="B1" workbookViewId="0">
      <selection activeCell="B21" sqref="B21"/>
    </sheetView>
  </sheetViews>
  <sheetFormatPr defaultColWidth="10.6640625" defaultRowHeight="12.5"/>
  <cols>
    <col min="1" max="1" width="39" style="13" customWidth="1"/>
    <col min="2" max="2" width="42.6640625" style="13" customWidth="1"/>
    <col min="3" max="7" width="10.6640625" style="13"/>
    <col min="8" max="8" width="39.33203125" style="13" bestFit="1" customWidth="1"/>
    <col min="9" max="9" width="14.6640625" style="13" customWidth="1"/>
    <col min="10" max="10" width="13.33203125" style="13" customWidth="1"/>
    <col min="11" max="11" width="18.33203125" style="13" customWidth="1"/>
    <col min="12" max="12" width="14.6640625" style="13" bestFit="1" customWidth="1"/>
    <col min="13" max="13" width="9" style="76" customWidth="1"/>
    <col min="14" max="14" width="20.33203125" style="13" bestFit="1" customWidth="1"/>
    <col min="15" max="16384" width="10.6640625" style="13"/>
  </cols>
  <sheetData>
    <row r="1" spans="1:12">
      <c r="A1" s="10" t="s">
        <v>2</v>
      </c>
      <c r="B1" s="11" t="s">
        <v>3</v>
      </c>
      <c r="C1" s="730" t="s">
        <v>4</v>
      </c>
      <c r="D1" s="730"/>
      <c r="E1" s="12" t="s">
        <v>25</v>
      </c>
    </row>
    <row r="2" spans="1:12" ht="13" thickBot="1">
      <c r="A2" s="14"/>
      <c r="B2" s="15" t="s">
        <v>11</v>
      </c>
      <c r="C2" s="15" t="s">
        <v>5</v>
      </c>
      <c r="D2" s="15" t="s">
        <v>6</v>
      </c>
      <c r="E2" s="16"/>
      <c r="H2" s="731" t="s">
        <v>67</v>
      </c>
      <c r="I2" s="732"/>
      <c r="J2" s="732"/>
      <c r="K2" s="17"/>
    </row>
    <row r="3" spans="1:12">
      <c r="A3" s="63" t="s">
        <v>14</v>
      </c>
      <c r="B3" s="63">
        <v>5900</v>
      </c>
      <c r="C3" s="63">
        <v>700</v>
      </c>
      <c r="D3" s="63">
        <v>600</v>
      </c>
      <c r="E3" s="63">
        <v>450</v>
      </c>
      <c r="H3" s="732"/>
      <c r="I3" s="732"/>
      <c r="J3" s="732"/>
      <c r="K3" s="17"/>
    </row>
    <row r="4" spans="1:12">
      <c r="A4" s="64" t="s">
        <v>15</v>
      </c>
      <c r="B4" s="64">
        <v>4000</v>
      </c>
      <c r="C4" s="64">
        <v>680</v>
      </c>
      <c r="D4" s="64">
        <v>570</v>
      </c>
      <c r="E4" s="64">
        <v>400</v>
      </c>
      <c r="H4" s="732"/>
      <c r="I4" s="732"/>
      <c r="J4" s="732"/>
      <c r="K4" s="17"/>
    </row>
    <row r="5" spans="1:12">
      <c r="A5" s="64" t="s">
        <v>13</v>
      </c>
      <c r="B5" s="64">
        <v>2000</v>
      </c>
      <c r="C5" s="64">
        <v>480</v>
      </c>
      <c r="D5" s="64">
        <v>420</v>
      </c>
      <c r="E5" s="64">
        <v>250</v>
      </c>
      <c r="H5" s="65" t="s">
        <v>41</v>
      </c>
      <c r="I5" s="66"/>
      <c r="J5" s="66"/>
      <c r="K5" s="17"/>
    </row>
    <row r="6" spans="1:12">
      <c r="A6" s="64" t="s">
        <v>33</v>
      </c>
      <c r="B6" s="64">
        <v>2700</v>
      </c>
      <c r="C6" s="64">
        <v>530</v>
      </c>
      <c r="D6" s="64">
        <v>460</v>
      </c>
      <c r="E6" s="64">
        <v>250</v>
      </c>
      <c r="H6" s="17"/>
      <c r="I6" s="17"/>
      <c r="J6" s="17"/>
      <c r="K6" s="17"/>
    </row>
    <row r="7" spans="1:12">
      <c r="A7" s="64" t="s">
        <v>16</v>
      </c>
      <c r="B7" s="64">
        <v>1000</v>
      </c>
      <c r="C7" s="64">
        <v>330</v>
      </c>
      <c r="D7" s="64">
        <v>410</v>
      </c>
      <c r="E7" s="64">
        <v>160</v>
      </c>
      <c r="H7" s="65" t="s">
        <v>36</v>
      </c>
      <c r="I7" s="17"/>
      <c r="J7" s="17">
        <v>0</v>
      </c>
      <c r="K7" s="49" t="s">
        <v>43</v>
      </c>
      <c r="L7" s="1"/>
    </row>
    <row r="8" spans="1:12">
      <c r="A8" s="64" t="s">
        <v>17</v>
      </c>
      <c r="B8" s="64">
        <v>2000</v>
      </c>
      <c r="C8" s="64">
        <v>510</v>
      </c>
      <c r="D8" s="64">
        <v>470</v>
      </c>
      <c r="E8" s="64">
        <v>250</v>
      </c>
      <c r="H8" s="65" t="s">
        <v>37</v>
      </c>
      <c r="I8" s="17"/>
      <c r="J8" s="17">
        <v>0</v>
      </c>
      <c r="K8" s="49" t="s">
        <v>43</v>
      </c>
      <c r="L8" s="1"/>
    </row>
    <row r="9" spans="1:12">
      <c r="H9" s="65" t="s">
        <v>38</v>
      </c>
      <c r="I9" s="17"/>
      <c r="J9" s="17">
        <v>0</v>
      </c>
      <c r="K9" s="49" t="s">
        <v>43</v>
      </c>
      <c r="L9" s="1"/>
    </row>
    <row r="10" spans="1:12">
      <c r="H10" s="65" t="s">
        <v>39</v>
      </c>
      <c r="I10" s="17"/>
      <c r="J10" s="17">
        <v>0</v>
      </c>
      <c r="K10" s="49" t="s">
        <v>43</v>
      </c>
      <c r="L10" s="1"/>
    </row>
    <row r="11" spans="1:12">
      <c r="A11" s="18"/>
      <c r="H11" s="65" t="s">
        <v>40</v>
      </c>
      <c r="I11" s="17"/>
      <c r="J11" s="17">
        <v>12</v>
      </c>
      <c r="K11" s="49" t="s">
        <v>43</v>
      </c>
      <c r="L11" s="1"/>
    </row>
    <row r="12" spans="1:12">
      <c r="A12" s="18"/>
      <c r="H12" s="17"/>
      <c r="I12" s="47" t="s">
        <v>1</v>
      </c>
      <c r="J12" s="48">
        <f>SUM(J7:J11)</f>
        <v>12</v>
      </c>
      <c r="K12" s="49" t="s">
        <v>43</v>
      </c>
      <c r="L12" s="1"/>
    </row>
    <row r="13" spans="1:12">
      <c r="A13" s="18"/>
      <c r="H13" s="17"/>
      <c r="I13" s="17"/>
      <c r="J13" s="17"/>
      <c r="K13" s="17"/>
    </row>
    <row r="14" spans="1:12">
      <c r="A14" s="18"/>
      <c r="H14" s="79" t="s">
        <v>42</v>
      </c>
      <c r="I14" s="79"/>
      <c r="J14" s="79">
        <f>(60*60)/J12</f>
        <v>300</v>
      </c>
      <c r="K14" s="17"/>
    </row>
    <row r="15" spans="1:12" ht="13">
      <c r="A15" s="19" t="s">
        <v>26</v>
      </c>
      <c r="B15" s="17"/>
      <c r="I15" s="1"/>
    </row>
    <row r="16" spans="1:12">
      <c r="A16" s="67" t="s">
        <v>7</v>
      </c>
      <c r="B16" s="20">
        <f>B17*B18</f>
        <v>1</v>
      </c>
    </row>
    <row r="17" spans="1:13">
      <c r="A17" s="67" t="s">
        <v>20</v>
      </c>
      <c r="B17" s="20">
        <v>1</v>
      </c>
    </row>
    <row r="18" spans="1:13">
      <c r="A18" s="67" t="s">
        <v>21</v>
      </c>
      <c r="B18" s="20">
        <v>1</v>
      </c>
    </row>
    <row r="19" spans="1:13">
      <c r="A19" s="68" t="s">
        <v>64</v>
      </c>
      <c r="B19" s="69" t="e">
        <f>#REF!*1000</f>
        <v>#REF!</v>
      </c>
    </row>
    <row r="20" spans="1:13">
      <c r="A20" s="67" t="s">
        <v>8</v>
      </c>
      <c r="B20" s="69" t="e">
        <f>#REF!</f>
        <v>#REF!</v>
      </c>
    </row>
    <row r="21" spans="1:13" ht="15" customHeight="1">
      <c r="A21" s="66" t="s">
        <v>22</v>
      </c>
      <c r="B21" s="21">
        <v>1</v>
      </c>
      <c r="H21" s="2"/>
      <c r="I21" s="50" t="s">
        <v>76</v>
      </c>
      <c r="J21" s="50" t="s">
        <v>79</v>
      </c>
      <c r="K21" s="51" t="s">
        <v>77</v>
      </c>
      <c r="L21" s="50" t="s">
        <v>78</v>
      </c>
    </row>
    <row r="22" spans="1:13" ht="13">
      <c r="A22" s="67" t="s">
        <v>23</v>
      </c>
      <c r="B22" s="21">
        <v>1</v>
      </c>
      <c r="H22" s="52" t="s">
        <v>68</v>
      </c>
      <c r="I22" s="52"/>
      <c r="J22" s="52"/>
      <c r="K22" s="52"/>
      <c r="L22" s="52"/>
    </row>
    <row r="23" spans="1:13" ht="13">
      <c r="A23" s="67" t="s">
        <v>19</v>
      </c>
      <c r="B23" s="22">
        <v>1</v>
      </c>
      <c r="H23" s="23"/>
      <c r="I23" s="24"/>
      <c r="J23" s="24"/>
      <c r="K23" s="25"/>
      <c r="L23" s="26"/>
    </row>
    <row r="24" spans="1:13" ht="13">
      <c r="A24" s="67"/>
      <c r="B24" s="27"/>
      <c r="C24" s="28"/>
      <c r="H24" s="23" t="s">
        <v>69</v>
      </c>
      <c r="I24" s="53">
        <v>300</v>
      </c>
      <c r="J24" s="24">
        <v>1</v>
      </c>
      <c r="K24" s="26">
        <v>3</v>
      </c>
      <c r="L24" s="54">
        <f>K24*J24*I24</f>
        <v>900</v>
      </c>
      <c r="M24" s="76">
        <f>K24*J24</f>
        <v>3</v>
      </c>
    </row>
    <row r="25" spans="1:13" ht="13">
      <c r="A25" s="29" t="s">
        <v>27</v>
      </c>
      <c r="B25" s="27"/>
      <c r="C25" s="28"/>
      <c r="H25" s="30" t="s">
        <v>70</v>
      </c>
      <c r="I25" s="53">
        <v>3000</v>
      </c>
      <c r="J25" s="24">
        <v>1</v>
      </c>
      <c r="K25" s="26">
        <v>3</v>
      </c>
      <c r="L25" s="54">
        <f t="shared" ref="L25:L31" si="0">K25*J25*I25</f>
        <v>9000</v>
      </c>
      <c r="M25" s="76">
        <f t="shared" ref="M25:M31" si="1">K25*J25</f>
        <v>3</v>
      </c>
    </row>
    <row r="26" spans="1:13" ht="13">
      <c r="A26" s="67" t="s">
        <v>30</v>
      </c>
      <c r="B26" s="77">
        <f>((B21*B22)/100)*0.21*B16</f>
        <v>2.0999999999999999E-3</v>
      </c>
      <c r="C26" s="28"/>
      <c r="H26" s="31" t="s">
        <v>71</v>
      </c>
      <c r="I26" s="53">
        <v>1000</v>
      </c>
      <c r="J26" s="24">
        <f>1000000/3/60/60</f>
        <v>92.592592592592595</v>
      </c>
      <c r="K26" s="26">
        <v>2</v>
      </c>
      <c r="L26" s="54">
        <f t="shared" si="0"/>
        <v>185185.1851851852</v>
      </c>
      <c r="M26" s="80">
        <f>K26*J26</f>
        <v>185.18518518518519</v>
      </c>
    </row>
    <row r="27" spans="1:13">
      <c r="A27" s="67" t="s">
        <v>9</v>
      </c>
      <c r="B27" s="78" t="e">
        <f>B19/B20</f>
        <v>#REF!</v>
      </c>
      <c r="H27" s="31" t="s">
        <v>72</v>
      </c>
      <c r="I27" s="53">
        <v>100</v>
      </c>
      <c r="J27" s="24"/>
      <c r="K27" s="26">
        <v>2</v>
      </c>
      <c r="L27" s="54">
        <f t="shared" si="0"/>
        <v>0</v>
      </c>
      <c r="M27" s="76">
        <f t="shared" si="1"/>
        <v>0</v>
      </c>
    </row>
    <row r="28" spans="1:13">
      <c r="A28" s="67" t="s">
        <v>10</v>
      </c>
      <c r="B28" s="78" t="e">
        <f>B27*B16</f>
        <v>#REF!</v>
      </c>
      <c r="H28" s="31" t="s">
        <v>73</v>
      </c>
      <c r="I28" s="53">
        <v>3000</v>
      </c>
      <c r="J28" s="24"/>
      <c r="K28" s="26">
        <v>2</v>
      </c>
      <c r="L28" s="54">
        <f t="shared" si="0"/>
        <v>0</v>
      </c>
      <c r="M28" s="76">
        <f t="shared" si="1"/>
        <v>0</v>
      </c>
    </row>
    <row r="29" spans="1:13">
      <c r="A29" s="68" t="s">
        <v>65</v>
      </c>
      <c r="B29" s="32">
        <v>20</v>
      </c>
      <c r="H29" s="23" t="s">
        <v>74</v>
      </c>
      <c r="I29" s="53">
        <v>250</v>
      </c>
      <c r="J29" s="24"/>
      <c r="K29" s="26">
        <v>2</v>
      </c>
      <c r="L29" s="54">
        <f t="shared" si="0"/>
        <v>0</v>
      </c>
      <c r="M29" s="76">
        <f t="shared" si="1"/>
        <v>0</v>
      </c>
    </row>
    <row r="30" spans="1:13">
      <c r="A30" s="68" t="s">
        <v>66</v>
      </c>
      <c r="B30" s="32">
        <v>20</v>
      </c>
      <c r="H30" s="23" t="s">
        <v>75</v>
      </c>
      <c r="I30" s="53">
        <v>250</v>
      </c>
      <c r="J30" s="24"/>
      <c r="K30" s="26">
        <v>2</v>
      </c>
      <c r="L30" s="54">
        <f t="shared" si="0"/>
        <v>0</v>
      </c>
      <c r="M30" s="76">
        <f t="shared" si="1"/>
        <v>0</v>
      </c>
    </row>
    <row r="31" spans="1:13" ht="13" thickBot="1">
      <c r="A31" s="66" t="s">
        <v>28</v>
      </c>
      <c r="B31" s="65">
        <f>(B21+(B29))*B17</f>
        <v>21</v>
      </c>
      <c r="D31" s="33"/>
      <c r="E31" s="33"/>
      <c r="F31" s="33"/>
      <c r="H31" s="31" t="s">
        <v>80</v>
      </c>
      <c r="I31" s="53">
        <v>50</v>
      </c>
      <c r="J31" s="24"/>
      <c r="K31" s="26">
        <f>500</f>
        <v>500</v>
      </c>
      <c r="L31" s="54">
        <f t="shared" si="0"/>
        <v>0</v>
      </c>
      <c r="M31" s="76">
        <f t="shared" si="1"/>
        <v>0</v>
      </c>
    </row>
    <row r="32" spans="1:13" ht="13" thickBot="1">
      <c r="A32" s="67" t="s">
        <v>29</v>
      </c>
      <c r="B32" s="65">
        <f>(B22+(B30))*B18</f>
        <v>21</v>
      </c>
      <c r="D32" s="33"/>
      <c r="E32" s="33"/>
      <c r="F32" s="33"/>
      <c r="H32" s="23"/>
      <c r="I32" s="24"/>
      <c r="J32" s="24"/>
      <c r="K32" s="26"/>
      <c r="L32" s="70"/>
      <c r="M32" s="81">
        <f>SUM(M24:M31)*60</f>
        <v>11471.111111111111</v>
      </c>
    </row>
    <row r="33" spans="1:12" ht="14.5" thickTop="1">
      <c r="A33" s="34"/>
      <c r="B33" s="27"/>
      <c r="C33" s="35"/>
      <c r="D33" s="36" t="s">
        <v>5</v>
      </c>
      <c r="E33" s="36" t="s">
        <v>6</v>
      </c>
      <c r="F33" s="37" t="s">
        <v>25</v>
      </c>
      <c r="H33" s="55" t="s">
        <v>1</v>
      </c>
      <c r="I33" s="56"/>
      <c r="J33" s="56"/>
      <c r="K33" s="57"/>
      <c r="L33" s="57"/>
    </row>
    <row r="34" spans="1:12" ht="13.5" thickBot="1">
      <c r="A34" s="34"/>
      <c r="B34" s="27"/>
      <c r="C34" s="38">
        <f>VLOOKUP($B$35,$A$3:$D$8,2,FALSE)</f>
        <v>2700</v>
      </c>
      <c r="D34" s="39">
        <f>VLOOKUP($B$35,$A$3:$D$8,3,FALSE)</f>
        <v>530</v>
      </c>
      <c r="E34" s="39">
        <f>VLOOKUP($B$35,$A$3:$D$8,4,FALSE)</f>
        <v>460</v>
      </c>
      <c r="F34" s="40">
        <f>VLOOKUP($B$35,$A$3:$E$8,5,FALSE)</f>
        <v>250</v>
      </c>
      <c r="H34" s="52"/>
      <c r="I34" s="52"/>
      <c r="J34" s="52"/>
      <c r="K34" s="52"/>
      <c r="L34" s="52"/>
    </row>
    <row r="35" spans="1:12" ht="13.5" thickTop="1">
      <c r="A35" s="67" t="s">
        <v>12</v>
      </c>
      <c r="B35" s="27" t="s">
        <v>33</v>
      </c>
      <c r="H35" s="31"/>
      <c r="I35" s="24"/>
      <c r="J35" s="24"/>
      <c r="K35" s="25"/>
      <c r="L35" s="41"/>
    </row>
    <row r="36" spans="1:12" ht="13">
      <c r="A36" s="34"/>
      <c r="B36" s="27"/>
      <c r="H36" s="42"/>
      <c r="I36" s="43"/>
      <c r="J36" s="43"/>
      <c r="K36" s="44"/>
      <c r="L36" s="45"/>
    </row>
    <row r="37" spans="1:12">
      <c r="A37" s="65" t="s">
        <v>81</v>
      </c>
      <c r="B37" s="46" t="e">
        <f>((B19/1000)-#REF!)*'Molding and Testing'!B16*1000</f>
        <v>#REF!</v>
      </c>
      <c r="C37" s="1"/>
    </row>
    <row r="38" spans="1:12" ht="13">
      <c r="A38" s="66" t="s">
        <v>18</v>
      </c>
      <c r="B38" s="71" t="e">
        <f>IF(C34&gt;B28,"Volume Check OK","Upgrade Machine or Reduce Cavities")</f>
        <v>#REF!</v>
      </c>
    </row>
    <row r="39" spans="1:12" ht="13">
      <c r="A39" s="66" t="s">
        <v>24</v>
      </c>
      <c r="B39" s="71" t="str">
        <f>IF(F34&gt;B26,"Tonnage Check OK","Upgrade Machine or Reduce Cavities")</f>
        <v>Tonnage Check OK</v>
      </c>
    </row>
    <row r="40" spans="1:12" ht="13">
      <c r="A40" s="66" t="s">
        <v>31</v>
      </c>
      <c r="B40" s="71" t="str">
        <f>IF(D34&gt;B31,"Length OK","Upgrade Machine or Reduce Cavities")</f>
        <v>Length OK</v>
      </c>
    </row>
    <row r="41" spans="1:12" ht="13">
      <c r="A41" s="66" t="s">
        <v>32</v>
      </c>
      <c r="B41" s="71" t="str">
        <f>IF(E34&gt;B32,"Width Check OK","Upgrade Machine or Reduce Cavities")</f>
        <v>Width Check OK</v>
      </c>
    </row>
    <row r="44" spans="1:12">
      <c r="B44" s="1" t="s">
        <v>84</v>
      </c>
    </row>
  </sheetData>
  <mergeCells count="2">
    <mergeCell ref="C1:D1"/>
    <mergeCell ref="H2:J4"/>
  </mergeCells>
  <dataValidations count="1">
    <dataValidation type="list" allowBlank="1" showInputMessage="1" showErrorMessage="1" sqref="B35:B36">
      <formula1>$A$3:$A$8</formula1>
    </dataValidation>
  </dataValidation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5"/>
  <sheetViews>
    <sheetView topLeftCell="A20" zoomScaleNormal="100" workbookViewId="0">
      <selection activeCell="D40" sqref="D40"/>
    </sheetView>
  </sheetViews>
  <sheetFormatPr defaultColWidth="9.33203125" defaultRowHeight="14.5"/>
  <cols>
    <col min="1" max="1" width="21.33203125" style="123" bestFit="1" customWidth="1"/>
    <col min="2" max="2" width="51.6640625" style="123" bestFit="1" customWidth="1"/>
    <col min="3" max="3" width="36.6640625" style="123" customWidth="1"/>
    <col min="4" max="4" width="15.6640625" style="123" bestFit="1" customWidth="1"/>
    <col min="5" max="6" width="14.33203125" style="123" bestFit="1" customWidth="1"/>
    <col min="7" max="7" width="17.6640625" style="123" bestFit="1" customWidth="1"/>
    <col min="8" max="8" width="9.33203125" style="123"/>
    <col min="9" max="9" width="54" style="123" bestFit="1" customWidth="1"/>
    <col min="10" max="10" width="7" style="123" bestFit="1" customWidth="1"/>
    <col min="11" max="11" width="11.6640625" style="123" customWidth="1"/>
    <col min="12" max="12" width="12" style="123" customWidth="1"/>
    <col min="13" max="13" width="12.44140625" style="123" customWidth="1"/>
    <col min="14" max="14" width="12.6640625" style="123" customWidth="1"/>
    <col min="15" max="15" width="34.33203125" style="123" bestFit="1" customWidth="1"/>
    <col min="16" max="16" width="14.6640625" style="123" bestFit="1" customWidth="1"/>
    <col min="17" max="16384" width="9.33203125" style="123"/>
  </cols>
  <sheetData>
    <row r="1" spans="1:16" ht="15" thickBot="1">
      <c r="A1" s="210" t="s">
        <v>108</v>
      </c>
      <c r="B1" s="211" t="str">
        <f>RFCE!B11</f>
        <v>RL HUDSON</v>
      </c>
      <c r="C1" s="217"/>
      <c r="D1" s="219" t="s">
        <v>109</v>
      </c>
      <c r="E1" s="220"/>
      <c r="F1" s="223"/>
      <c r="G1" s="224"/>
      <c r="H1" s="733"/>
      <c r="I1" s="733"/>
      <c r="J1" s="733"/>
      <c r="K1" s="733"/>
      <c r="L1" s="733"/>
      <c r="M1" s="733"/>
      <c r="N1" s="733"/>
      <c r="O1" s="733"/>
      <c r="P1" s="734"/>
    </row>
    <row r="2" spans="1:16">
      <c r="A2" s="212" t="s">
        <v>110</v>
      </c>
      <c r="B2" s="213">
        <f>RFCE!B14</f>
        <v>62170</v>
      </c>
      <c r="C2" s="218"/>
      <c r="D2" s="221" t="s">
        <v>249</v>
      </c>
      <c r="E2" s="222"/>
      <c r="F2" s="225"/>
      <c r="G2" s="226"/>
      <c r="H2" s="735"/>
      <c r="I2" s="735"/>
      <c r="J2" s="735"/>
      <c r="K2" s="735"/>
      <c r="L2" s="735"/>
      <c r="M2" s="735"/>
      <c r="N2" s="735"/>
      <c r="O2" s="735"/>
      <c r="P2" s="736"/>
    </row>
    <row r="3" spans="1:16">
      <c r="A3" s="212" t="s">
        <v>111</v>
      </c>
      <c r="B3" s="213" t="str">
        <f>RFCE!D6</f>
        <v>SI20220001</v>
      </c>
      <c r="C3" s="218"/>
      <c r="D3" s="219" t="s">
        <v>112</v>
      </c>
      <c r="E3" s="220"/>
      <c r="F3" s="223"/>
      <c r="G3" s="224"/>
      <c r="H3" s="737"/>
      <c r="I3" s="737"/>
      <c r="J3" s="737"/>
      <c r="K3" s="737"/>
      <c r="L3" s="737"/>
      <c r="M3" s="737"/>
      <c r="N3" s="737"/>
      <c r="O3" s="737"/>
      <c r="P3" s="738"/>
    </row>
    <row r="4" spans="1:16">
      <c r="A4" s="212" t="s">
        <v>113</v>
      </c>
      <c r="B4" s="216" t="str">
        <f>RFCE!B15</f>
        <v>SEAL VALVE COVER</v>
      </c>
      <c r="C4" s="218"/>
      <c r="D4" s="221" t="s">
        <v>250</v>
      </c>
      <c r="E4" s="222"/>
      <c r="F4" s="225"/>
      <c r="G4" s="226"/>
      <c r="H4" s="737"/>
      <c r="I4" s="737"/>
      <c r="J4" s="737"/>
      <c r="K4" s="737"/>
      <c r="L4" s="737"/>
      <c r="M4" s="737"/>
      <c r="N4" s="737"/>
      <c r="O4" s="737"/>
      <c r="P4" s="738"/>
    </row>
    <row r="5" spans="1:16" ht="15" thickBot="1">
      <c r="A5" s="214" t="s">
        <v>114</v>
      </c>
      <c r="B5" s="215"/>
      <c r="C5" s="229"/>
      <c r="D5" s="779"/>
      <c r="E5" s="779"/>
      <c r="F5" s="780"/>
      <c r="G5" s="781"/>
      <c r="H5" s="737"/>
      <c r="I5" s="737"/>
      <c r="J5" s="737"/>
      <c r="K5" s="737"/>
      <c r="L5" s="737"/>
      <c r="M5" s="737"/>
      <c r="N5" s="737"/>
      <c r="O5" s="737"/>
      <c r="P5" s="738"/>
    </row>
    <row r="6" spans="1:16" ht="15" thickBot="1">
      <c r="A6" s="124"/>
      <c r="B6" s="125"/>
      <c r="C6" s="231" t="s">
        <v>115</v>
      </c>
      <c r="D6" s="232" t="s">
        <v>116</v>
      </c>
      <c r="E6" s="232" t="s">
        <v>117</v>
      </c>
      <c r="F6" s="233" t="s">
        <v>118</v>
      </c>
      <c r="G6" s="228" t="s">
        <v>119</v>
      </c>
      <c r="H6" s="739"/>
      <c r="I6" s="737"/>
      <c r="J6" s="737"/>
      <c r="K6" s="737"/>
      <c r="L6" s="737"/>
      <c r="M6" s="737"/>
      <c r="N6" s="737"/>
      <c r="O6" s="737"/>
      <c r="P6" s="738"/>
    </row>
    <row r="7" spans="1:16">
      <c r="A7" s="743" t="s">
        <v>120</v>
      </c>
      <c r="B7" s="237" t="s">
        <v>121</v>
      </c>
      <c r="C7" s="157"/>
      <c r="D7" s="230"/>
      <c r="E7" s="230"/>
      <c r="F7" s="230"/>
      <c r="G7" s="129"/>
      <c r="H7" s="739"/>
      <c r="I7" s="737"/>
      <c r="J7" s="737"/>
      <c r="K7" s="737"/>
      <c r="L7" s="737"/>
      <c r="M7" s="737"/>
      <c r="N7" s="737"/>
      <c r="O7" s="737"/>
      <c r="P7" s="738"/>
    </row>
    <row r="8" spans="1:16">
      <c r="A8" s="743"/>
      <c r="B8" s="238" t="s">
        <v>122</v>
      </c>
      <c r="C8" s="234"/>
      <c r="D8" s="127"/>
      <c r="E8" s="128"/>
      <c r="F8" s="128"/>
      <c r="G8" s="129"/>
      <c r="H8" s="739"/>
      <c r="I8" s="737"/>
      <c r="J8" s="737"/>
      <c r="K8" s="737"/>
      <c r="L8" s="737"/>
      <c r="M8" s="737"/>
      <c r="N8" s="737"/>
      <c r="O8" s="737"/>
      <c r="P8" s="738"/>
    </row>
    <row r="9" spans="1:16">
      <c r="A9" s="743"/>
      <c r="B9" s="238" t="s">
        <v>123</v>
      </c>
      <c r="C9" s="234"/>
      <c r="D9" s="127"/>
      <c r="E9" s="128"/>
      <c r="F9" s="128"/>
      <c r="G9" s="129"/>
      <c r="H9" s="739"/>
      <c r="I9" s="737"/>
      <c r="J9" s="737"/>
      <c r="K9" s="737"/>
      <c r="L9" s="737"/>
      <c r="M9" s="737"/>
      <c r="N9" s="737"/>
      <c r="O9" s="737"/>
      <c r="P9" s="738"/>
    </row>
    <row r="10" spans="1:16">
      <c r="A10" s="743"/>
      <c r="B10" s="238" t="s">
        <v>124</v>
      </c>
      <c r="C10" s="234"/>
      <c r="D10" s="127"/>
      <c r="E10" s="128"/>
      <c r="F10" s="128"/>
      <c r="G10" s="129"/>
      <c r="H10" s="739"/>
      <c r="I10" s="737"/>
      <c r="J10" s="737"/>
      <c r="K10" s="737"/>
      <c r="L10" s="737"/>
      <c r="M10" s="737"/>
      <c r="N10" s="737"/>
      <c r="O10" s="737"/>
      <c r="P10" s="738"/>
    </row>
    <row r="11" spans="1:16">
      <c r="A11" s="743"/>
      <c r="B11" s="238" t="s">
        <v>125</v>
      </c>
      <c r="C11" s="234"/>
      <c r="D11" s="127"/>
      <c r="E11" s="128"/>
      <c r="F11" s="128"/>
      <c r="G11" s="129"/>
      <c r="H11" s="739"/>
      <c r="I11" s="737"/>
      <c r="J11" s="737"/>
      <c r="K11" s="737"/>
      <c r="L11" s="737"/>
      <c r="M11" s="737"/>
      <c r="N11" s="737"/>
      <c r="O11" s="737"/>
      <c r="P11" s="738"/>
    </row>
    <row r="12" spans="1:16">
      <c r="A12" s="743"/>
      <c r="B12" s="238" t="s">
        <v>126</v>
      </c>
      <c r="C12" s="234"/>
      <c r="D12" s="127"/>
      <c r="E12" s="128"/>
      <c r="F12" s="128"/>
      <c r="G12" s="129"/>
      <c r="H12" s="739"/>
      <c r="I12" s="737"/>
      <c r="J12" s="737"/>
      <c r="K12" s="737"/>
      <c r="L12" s="737"/>
      <c r="M12" s="737"/>
      <c r="N12" s="737"/>
      <c r="O12" s="737"/>
      <c r="P12" s="738"/>
    </row>
    <row r="13" spans="1:16">
      <c r="A13" s="743"/>
      <c r="B13" s="238" t="s">
        <v>127</v>
      </c>
      <c r="C13" s="235"/>
      <c r="D13" s="128"/>
      <c r="E13" s="128"/>
      <c r="F13" s="128"/>
      <c r="G13" s="129"/>
      <c r="H13" s="739"/>
      <c r="I13" s="737"/>
      <c r="J13" s="737"/>
      <c r="K13" s="737"/>
      <c r="L13" s="737"/>
      <c r="M13" s="737"/>
      <c r="N13" s="737"/>
      <c r="O13" s="737"/>
      <c r="P13" s="738"/>
    </row>
    <row r="14" spans="1:16">
      <c r="A14" s="743"/>
      <c r="B14" s="238" t="s">
        <v>128</v>
      </c>
      <c r="C14" s="236"/>
      <c r="D14" s="130"/>
      <c r="E14" s="128"/>
      <c r="F14" s="128"/>
      <c r="G14" s="129"/>
      <c r="H14" s="739"/>
      <c r="I14" s="737"/>
      <c r="J14" s="737"/>
      <c r="K14" s="737"/>
      <c r="L14" s="737"/>
      <c r="M14" s="737"/>
      <c r="N14" s="737"/>
      <c r="O14" s="737"/>
      <c r="P14" s="738"/>
    </row>
    <row r="15" spans="1:16">
      <c r="A15" s="743"/>
      <c r="B15" s="238" t="s">
        <v>129</v>
      </c>
      <c r="C15" s="236" t="e">
        <f>(C14*C18+(C14*C18)*10%)/C18</f>
        <v>#DIV/0!</v>
      </c>
      <c r="D15" s="131"/>
      <c r="E15" s="128"/>
      <c r="F15" s="128"/>
      <c r="G15" s="129"/>
      <c r="H15" s="739"/>
      <c r="I15" s="737"/>
      <c r="J15" s="737"/>
      <c r="K15" s="737"/>
      <c r="L15" s="737"/>
      <c r="M15" s="737"/>
      <c r="N15" s="737"/>
      <c r="O15" s="737"/>
      <c r="P15" s="738"/>
    </row>
    <row r="16" spans="1:16">
      <c r="A16" s="743"/>
      <c r="B16" s="238" t="s">
        <v>130</v>
      </c>
      <c r="C16" s="766">
        <f>C14+D14+E14+F14</f>
        <v>0</v>
      </c>
      <c r="D16" s="767"/>
      <c r="E16" s="767"/>
      <c r="F16" s="767"/>
      <c r="G16" s="129"/>
      <c r="H16" s="739"/>
      <c r="I16" s="737"/>
      <c r="J16" s="737"/>
      <c r="K16" s="737"/>
      <c r="L16" s="737"/>
      <c r="M16" s="737"/>
      <c r="N16" s="737"/>
      <c r="O16" s="737"/>
      <c r="P16" s="738"/>
    </row>
    <row r="17" spans="1:19">
      <c r="A17" s="744"/>
      <c r="B17" s="238" t="s">
        <v>131</v>
      </c>
      <c r="C17" s="766"/>
      <c r="D17" s="767"/>
      <c r="E17" s="767"/>
      <c r="F17" s="767"/>
      <c r="G17" s="129"/>
      <c r="H17" s="739"/>
      <c r="I17" s="737"/>
      <c r="J17" s="737"/>
      <c r="K17" s="737"/>
      <c r="L17" s="737"/>
      <c r="M17" s="737"/>
      <c r="N17" s="737"/>
      <c r="O17" s="737"/>
      <c r="P17" s="738"/>
    </row>
    <row r="18" spans="1:19" ht="20" customHeight="1" thickBot="1">
      <c r="A18" s="745"/>
      <c r="B18" s="239" t="s">
        <v>132</v>
      </c>
      <c r="C18" s="768"/>
      <c r="D18" s="769"/>
      <c r="E18" s="769"/>
      <c r="F18" s="769"/>
      <c r="G18" s="129"/>
      <c r="H18" s="739"/>
      <c r="I18" s="737"/>
      <c r="J18" s="737"/>
      <c r="K18" s="737"/>
      <c r="L18" s="737"/>
      <c r="M18" s="737"/>
      <c r="N18" s="737"/>
      <c r="O18" s="737"/>
      <c r="P18" s="738"/>
    </row>
    <row r="19" spans="1:19" ht="41" thickBot="1">
      <c r="A19" s="132"/>
      <c r="B19" s="133"/>
      <c r="C19" s="134" t="s">
        <v>133</v>
      </c>
      <c r="D19" s="135" t="s">
        <v>134</v>
      </c>
      <c r="E19" s="135" t="s">
        <v>135</v>
      </c>
      <c r="F19" s="135" t="s">
        <v>136</v>
      </c>
      <c r="G19" s="136" t="s">
        <v>137</v>
      </c>
      <c r="H19" s="739"/>
      <c r="I19" s="737"/>
      <c r="J19" s="737"/>
      <c r="K19" s="737"/>
      <c r="L19" s="737"/>
      <c r="M19" s="737"/>
      <c r="N19" s="737"/>
      <c r="O19" s="737"/>
      <c r="P19" s="738"/>
    </row>
    <row r="20" spans="1:19">
      <c r="A20" s="770" t="s">
        <v>138</v>
      </c>
      <c r="B20" s="249" t="s">
        <v>139</v>
      </c>
      <c r="C20" s="245" t="s">
        <v>140</v>
      </c>
      <c r="D20" s="254">
        <f>IFERROR((200/(D14+E14+F14)),0)</f>
        <v>0</v>
      </c>
      <c r="E20" s="255">
        <f>IFERROR((10/D20),0)</f>
        <v>0</v>
      </c>
      <c r="F20" s="260">
        <f>E20</f>
        <v>0</v>
      </c>
      <c r="G20" s="252"/>
      <c r="H20" s="739"/>
      <c r="I20" s="737"/>
      <c r="J20" s="737"/>
      <c r="K20" s="737"/>
      <c r="L20" s="737"/>
      <c r="M20" s="737"/>
      <c r="N20" s="737"/>
      <c r="O20" s="737"/>
      <c r="P20" s="738"/>
    </row>
    <row r="21" spans="1:19">
      <c r="A21" s="771"/>
      <c r="B21" s="250" t="s">
        <v>141</v>
      </c>
      <c r="C21" s="246" t="s">
        <v>140</v>
      </c>
      <c r="D21" s="256">
        <f>IFERROR((200/(D14+E14+F14)),0)</f>
        <v>0</v>
      </c>
      <c r="E21" s="257">
        <f>IFERROR((10/D21),0)</f>
        <v>0</v>
      </c>
      <c r="F21" s="261">
        <f t="shared" ref="F21:F22" si="0">E21</f>
        <v>0</v>
      </c>
      <c r="G21" s="129"/>
      <c r="H21" s="739"/>
      <c r="I21" s="737"/>
      <c r="J21" s="737"/>
      <c r="K21" s="737"/>
      <c r="L21" s="737"/>
      <c r="M21" s="737"/>
      <c r="N21" s="737"/>
      <c r="O21" s="737"/>
      <c r="P21" s="738"/>
    </row>
    <row r="22" spans="1:19" ht="15" thickBot="1">
      <c r="A22" s="771"/>
      <c r="B22" s="250" t="s">
        <v>139</v>
      </c>
      <c r="C22" s="246" t="s">
        <v>140</v>
      </c>
      <c r="D22" s="258">
        <f>IFERROR((200/(D14+E14+F14)),0)</f>
        <v>0</v>
      </c>
      <c r="E22" s="259">
        <f>IFERROR((10/D22),0)</f>
        <v>0</v>
      </c>
      <c r="F22" s="262">
        <f t="shared" si="0"/>
        <v>0</v>
      </c>
      <c r="G22" s="129"/>
      <c r="H22" s="739"/>
      <c r="I22" s="737"/>
      <c r="J22" s="737"/>
      <c r="K22" s="737"/>
      <c r="L22" s="737"/>
      <c r="M22" s="737"/>
      <c r="N22" s="737"/>
      <c r="O22" s="737"/>
      <c r="P22" s="738"/>
    </row>
    <row r="23" spans="1:19">
      <c r="A23" s="771"/>
      <c r="B23" s="250" t="s">
        <v>142</v>
      </c>
      <c r="C23" s="246" t="s">
        <v>143</v>
      </c>
      <c r="D23" s="253"/>
      <c r="E23" s="137"/>
      <c r="F23" s="137"/>
      <c r="G23" s="140"/>
      <c r="H23" s="739"/>
      <c r="I23" s="737"/>
      <c r="J23" s="737"/>
      <c r="K23" s="737"/>
      <c r="L23" s="737"/>
      <c r="M23" s="737"/>
      <c r="N23" s="737"/>
      <c r="O23" s="737"/>
      <c r="P23" s="738"/>
    </row>
    <row r="24" spans="1:19">
      <c r="A24" s="771"/>
      <c r="B24" s="238" t="s">
        <v>144</v>
      </c>
      <c r="C24" s="246" t="s">
        <v>140</v>
      </c>
      <c r="D24" s="243"/>
      <c r="E24" s="139"/>
      <c r="F24" s="139"/>
      <c r="G24" s="287"/>
      <c r="H24" s="739"/>
      <c r="I24" s="737"/>
      <c r="J24" s="737"/>
      <c r="K24" s="737"/>
      <c r="L24" s="737"/>
      <c r="M24" s="737"/>
      <c r="N24" s="737"/>
      <c r="O24" s="737"/>
      <c r="P24" s="738"/>
    </row>
    <row r="25" spans="1:19" ht="15" thickBot="1">
      <c r="A25" s="771"/>
      <c r="B25" s="238" t="s">
        <v>145</v>
      </c>
      <c r="C25" s="247" t="s">
        <v>146</v>
      </c>
      <c r="D25" s="291">
        <f>C18</f>
        <v>0</v>
      </c>
      <c r="E25" s="292"/>
      <c r="F25" s="292">
        <f>E25</f>
        <v>0</v>
      </c>
      <c r="G25" s="141"/>
      <c r="H25" s="739"/>
      <c r="I25" s="737"/>
      <c r="J25" s="737"/>
      <c r="K25" s="737"/>
      <c r="L25" s="737"/>
      <c r="M25" s="737"/>
      <c r="N25" s="737"/>
      <c r="O25" s="737"/>
      <c r="P25" s="738"/>
    </row>
    <row r="26" spans="1:19" ht="15" thickBot="1">
      <c r="A26" s="771"/>
      <c r="B26" s="250" t="s">
        <v>147</v>
      </c>
      <c r="C26" s="246" t="s">
        <v>143</v>
      </c>
      <c r="D26" s="293"/>
      <c r="E26" s="294"/>
      <c r="F26" s="295"/>
      <c r="G26" s="129"/>
      <c r="H26" s="739"/>
      <c r="I26" s="737"/>
      <c r="J26" s="737"/>
      <c r="K26" s="737"/>
      <c r="L26" s="737"/>
      <c r="M26" s="737"/>
      <c r="N26" s="737"/>
      <c r="O26" s="737"/>
      <c r="P26" s="738"/>
    </row>
    <row r="27" spans="1:19">
      <c r="A27" s="771"/>
      <c r="B27" s="238" t="s">
        <v>148</v>
      </c>
      <c r="C27" s="246" t="s">
        <v>143</v>
      </c>
      <c r="D27" s="253"/>
      <c r="E27" s="137"/>
      <c r="F27" s="137"/>
      <c r="G27" s="140"/>
      <c r="H27" s="739"/>
      <c r="I27" s="737"/>
      <c r="J27" s="737"/>
      <c r="K27" s="737"/>
      <c r="L27" s="737"/>
      <c r="M27" s="737"/>
      <c r="N27" s="737"/>
      <c r="O27" s="737"/>
      <c r="P27" s="738"/>
      <c r="S27" s="142" t="s">
        <v>146</v>
      </c>
    </row>
    <row r="28" spans="1:19">
      <c r="A28" s="771"/>
      <c r="B28" s="238" t="s">
        <v>149</v>
      </c>
      <c r="C28" s="246" t="s">
        <v>143</v>
      </c>
      <c r="D28" s="242"/>
      <c r="E28" s="139"/>
      <c r="F28" s="139"/>
      <c r="G28" s="140"/>
      <c r="H28" s="739"/>
      <c r="I28" s="737"/>
      <c r="J28" s="737"/>
      <c r="K28" s="737"/>
      <c r="L28" s="737"/>
      <c r="M28" s="737"/>
      <c r="N28" s="737"/>
      <c r="O28" s="737"/>
      <c r="P28" s="738"/>
      <c r="S28" s="142" t="s">
        <v>150</v>
      </c>
    </row>
    <row r="29" spans="1:19">
      <c r="A29" s="771"/>
      <c r="B29" s="250" t="s">
        <v>151</v>
      </c>
      <c r="C29" s="246" t="s">
        <v>143</v>
      </c>
      <c r="D29" s="242">
        <v>1</v>
      </c>
      <c r="E29" s="139"/>
      <c r="F29" s="139"/>
      <c r="G29" s="140"/>
      <c r="H29" s="739"/>
      <c r="I29" s="737"/>
      <c r="J29" s="737"/>
      <c r="K29" s="737"/>
      <c r="L29" s="737"/>
      <c r="M29" s="737"/>
      <c r="N29" s="737"/>
      <c r="O29" s="737"/>
      <c r="P29" s="738"/>
      <c r="S29" s="142" t="s">
        <v>152</v>
      </c>
    </row>
    <row r="30" spans="1:19">
      <c r="A30" s="771"/>
      <c r="B30" s="250" t="s">
        <v>153</v>
      </c>
      <c r="C30" s="246" t="s">
        <v>143</v>
      </c>
      <c r="D30" s="242"/>
      <c r="E30" s="139"/>
      <c r="F30" s="139"/>
      <c r="G30" s="140"/>
      <c r="H30" s="739"/>
      <c r="I30" s="737"/>
      <c r="J30" s="737"/>
      <c r="K30" s="737"/>
      <c r="L30" s="737"/>
      <c r="M30" s="737"/>
      <c r="N30" s="737"/>
      <c r="O30" s="737"/>
      <c r="P30" s="738"/>
      <c r="S30" s="142" t="s">
        <v>154</v>
      </c>
    </row>
    <row r="31" spans="1:19">
      <c r="A31" s="771"/>
      <c r="B31" s="238" t="s">
        <v>155</v>
      </c>
      <c r="C31" s="246" t="s">
        <v>143</v>
      </c>
      <c r="D31" s="242"/>
      <c r="E31" s="139"/>
      <c r="F31" s="139"/>
      <c r="G31" s="140"/>
      <c r="H31" s="739"/>
      <c r="I31" s="737"/>
      <c r="J31" s="737"/>
      <c r="K31" s="737"/>
      <c r="L31" s="737"/>
      <c r="M31" s="737"/>
      <c r="N31" s="737"/>
      <c r="O31" s="737"/>
      <c r="P31" s="738"/>
      <c r="S31" s="142" t="s">
        <v>156</v>
      </c>
    </row>
    <row r="32" spans="1:19">
      <c r="A32" s="771"/>
      <c r="B32" s="238" t="s">
        <v>157</v>
      </c>
      <c r="C32" s="246" t="s">
        <v>143</v>
      </c>
      <c r="D32" s="242"/>
      <c r="E32" s="139"/>
      <c r="F32" s="139"/>
      <c r="G32" s="140"/>
      <c r="H32" s="739"/>
      <c r="I32" s="737"/>
      <c r="J32" s="737"/>
      <c r="K32" s="737"/>
      <c r="L32" s="737"/>
      <c r="M32" s="737"/>
      <c r="N32" s="737"/>
      <c r="O32" s="737"/>
      <c r="P32" s="738"/>
      <c r="S32" s="142" t="s">
        <v>158</v>
      </c>
    </row>
    <row r="33" spans="1:19">
      <c r="A33" s="771"/>
      <c r="B33" s="250" t="s">
        <v>159</v>
      </c>
      <c r="C33" s="246" t="s">
        <v>143</v>
      </c>
      <c r="D33" s="242"/>
      <c r="E33" s="139"/>
      <c r="F33" s="139"/>
      <c r="G33" s="140"/>
      <c r="H33" s="739"/>
      <c r="I33" s="737"/>
      <c r="J33" s="737"/>
      <c r="K33" s="737"/>
      <c r="L33" s="737"/>
      <c r="M33" s="737"/>
      <c r="N33" s="737"/>
      <c r="O33" s="737"/>
      <c r="P33" s="738"/>
      <c r="S33" s="142" t="s">
        <v>160</v>
      </c>
    </row>
    <row r="34" spans="1:19" ht="15" thickBot="1">
      <c r="A34" s="772"/>
      <c r="B34" s="251" t="s">
        <v>161</v>
      </c>
      <c r="C34" s="248" t="s">
        <v>143</v>
      </c>
      <c r="D34" s="244"/>
      <c r="E34" s="144"/>
      <c r="F34" s="144"/>
      <c r="G34" s="145"/>
      <c r="H34" s="739"/>
      <c r="I34" s="737"/>
      <c r="J34" s="737"/>
      <c r="K34" s="737"/>
      <c r="L34" s="737"/>
      <c r="M34" s="737"/>
      <c r="N34" s="737"/>
      <c r="O34" s="737"/>
      <c r="P34" s="738"/>
      <c r="S34" s="142" t="s">
        <v>162</v>
      </c>
    </row>
    <row r="35" spans="1:19">
      <c r="A35" s="773" t="s">
        <v>163</v>
      </c>
      <c r="B35" s="263" t="s">
        <v>164</v>
      </c>
      <c r="C35" s="146"/>
      <c r="D35" s="147"/>
      <c r="E35" s="147"/>
      <c r="F35" s="147"/>
      <c r="G35" s="148"/>
      <c r="H35" s="739"/>
      <c r="I35" s="737"/>
      <c r="J35" s="737"/>
      <c r="K35" s="737"/>
      <c r="L35" s="737"/>
      <c r="M35" s="737"/>
      <c r="N35" s="737"/>
      <c r="O35" s="737"/>
      <c r="P35" s="738"/>
      <c r="S35" s="142" t="s">
        <v>165</v>
      </c>
    </row>
    <row r="36" spans="1:19">
      <c r="A36" s="774"/>
      <c r="B36" s="227" t="s">
        <v>166</v>
      </c>
      <c r="C36" s="138"/>
      <c r="D36" s="139"/>
      <c r="E36" s="139"/>
      <c r="F36" s="139"/>
      <c r="G36" s="149"/>
      <c r="H36" s="739"/>
      <c r="I36" s="737"/>
      <c r="J36" s="737"/>
      <c r="K36" s="737"/>
      <c r="L36" s="737"/>
      <c r="M36" s="737"/>
      <c r="N36" s="737"/>
      <c r="O36" s="737"/>
      <c r="P36" s="738"/>
      <c r="S36" s="142" t="s">
        <v>167</v>
      </c>
    </row>
    <row r="37" spans="1:19">
      <c r="A37" s="774"/>
      <c r="B37" s="227" t="s">
        <v>168</v>
      </c>
      <c r="C37" s="138"/>
      <c r="D37" s="139"/>
      <c r="E37" s="139"/>
      <c r="F37" s="139"/>
      <c r="G37" s="149"/>
      <c r="H37" s="739"/>
      <c r="I37" s="737"/>
      <c r="J37" s="737"/>
      <c r="K37" s="737"/>
      <c r="L37" s="737"/>
      <c r="M37" s="737"/>
      <c r="N37" s="737"/>
      <c r="O37" s="737"/>
      <c r="P37" s="738"/>
    </row>
    <row r="38" spans="1:19">
      <c r="A38" s="774"/>
      <c r="B38" s="227" t="s">
        <v>169</v>
      </c>
      <c r="C38" s="776" t="s">
        <v>170</v>
      </c>
      <c r="D38" s="777"/>
      <c r="E38" s="777"/>
      <c r="F38" s="778"/>
      <c r="G38" s="149"/>
      <c r="H38" s="739"/>
      <c r="I38" s="737"/>
      <c r="J38" s="737"/>
      <c r="K38" s="737"/>
      <c r="L38" s="737"/>
      <c r="M38" s="737"/>
      <c r="N38" s="737"/>
      <c r="O38" s="737"/>
      <c r="P38" s="738"/>
    </row>
    <row r="39" spans="1:19">
      <c r="A39" s="774"/>
      <c r="B39" s="227" t="s">
        <v>171</v>
      </c>
      <c r="C39" s="138"/>
      <c r="D39" s="139"/>
      <c r="E39" s="139"/>
      <c r="F39" s="139"/>
      <c r="G39" s="149"/>
      <c r="H39" s="739"/>
      <c r="I39" s="737"/>
      <c r="J39" s="737"/>
      <c r="K39" s="737"/>
      <c r="L39" s="737"/>
      <c r="M39" s="737"/>
      <c r="N39" s="737"/>
      <c r="O39" s="737"/>
      <c r="P39" s="738"/>
    </row>
    <row r="40" spans="1:19" ht="15" thickBot="1">
      <c r="A40" s="774"/>
      <c r="B40" s="227" t="s">
        <v>172</v>
      </c>
      <c r="C40" s="264"/>
      <c r="D40" s="264"/>
      <c r="E40" s="264"/>
      <c r="F40" s="264"/>
      <c r="G40" s="149"/>
      <c r="H40" s="740"/>
      <c r="I40" s="741"/>
      <c r="J40" s="741"/>
      <c r="K40" s="741"/>
      <c r="L40" s="741"/>
      <c r="M40" s="741"/>
      <c r="N40" s="741"/>
      <c r="O40" s="741"/>
      <c r="P40" s="742"/>
    </row>
    <row r="41" spans="1:19" ht="15" thickBot="1">
      <c r="A41" s="775"/>
      <c r="B41" s="240" t="s">
        <v>173</v>
      </c>
      <c r="C41" s="241"/>
      <c r="D41" s="241"/>
      <c r="E41" s="241"/>
      <c r="F41" s="241"/>
      <c r="G41" s="150"/>
      <c r="H41" s="151"/>
      <c r="I41" s="151"/>
      <c r="J41" s="151"/>
      <c r="K41" s="151"/>
      <c r="L41" s="151"/>
      <c r="M41" s="151"/>
      <c r="N41" s="151"/>
      <c r="O41" s="151"/>
      <c r="P41" s="151"/>
    </row>
    <row r="42" spans="1:19" ht="27.5" thickBot="1">
      <c r="A42" s="806" t="s">
        <v>174</v>
      </c>
      <c r="B42" s="152"/>
      <c r="C42" s="265" t="s">
        <v>175</v>
      </c>
      <c r="D42" s="265" t="s">
        <v>176</v>
      </c>
      <c r="E42" s="265" t="s">
        <v>177</v>
      </c>
      <c r="F42" s="265" t="s">
        <v>178</v>
      </c>
      <c r="G42" s="135" t="s">
        <v>137</v>
      </c>
      <c r="H42" s="153"/>
      <c r="I42" s="809" t="s">
        <v>179</v>
      </c>
      <c r="J42" s="810"/>
      <c r="K42" s="154" t="s">
        <v>180</v>
      </c>
      <c r="L42" s="155" t="s">
        <v>181</v>
      </c>
      <c r="M42" s="155" t="s">
        <v>182</v>
      </c>
      <c r="N42" s="155" t="s">
        <v>183</v>
      </c>
      <c r="O42" s="155" t="s">
        <v>184</v>
      </c>
      <c r="P42" s="156"/>
    </row>
    <row r="43" spans="1:19">
      <c r="A43" s="807"/>
      <c r="B43" s="266" t="s">
        <v>185</v>
      </c>
      <c r="C43" s="267"/>
      <c r="D43" s="270"/>
      <c r="E43" s="273">
        <v>2500</v>
      </c>
      <c r="F43" s="281"/>
      <c r="G43" s="284"/>
      <c r="H43" s="157"/>
      <c r="I43" s="158"/>
      <c r="J43" s="159"/>
      <c r="K43" s="160"/>
      <c r="L43" s="160"/>
      <c r="M43" s="160"/>
      <c r="N43" s="160"/>
      <c r="O43" s="161"/>
      <c r="P43" s="162"/>
    </row>
    <row r="44" spans="1:19" ht="15" thickBot="1">
      <c r="A44" s="807"/>
      <c r="B44" s="227" t="s">
        <v>186</v>
      </c>
      <c r="C44" s="268"/>
      <c r="D44" s="271"/>
      <c r="E44" s="274">
        <v>400</v>
      </c>
      <c r="F44" s="282"/>
      <c r="G44" s="285"/>
      <c r="H44" s="163"/>
      <c r="I44" s="164" t="s">
        <v>187</v>
      </c>
      <c r="J44" s="165"/>
      <c r="K44" s="166"/>
      <c r="L44" s="165"/>
      <c r="M44" s="165"/>
      <c r="N44" s="165"/>
      <c r="O44" s="167"/>
      <c r="P44" s="168"/>
    </row>
    <row r="45" spans="1:19">
      <c r="A45" s="807"/>
      <c r="B45" s="227" t="s">
        <v>188</v>
      </c>
      <c r="C45" s="268"/>
      <c r="D45" s="271"/>
      <c r="E45" s="274">
        <v>1000</v>
      </c>
      <c r="F45" s="282"/>
      <c r="G45" s="285"/>
      <c r="H45" s="793" t="s">
        <v>189</v>
      </c>
      <c r="I45" s="796" t="s">
        <v>190</v>
      </c>
      <c r="J45" s="797"/>
      <c r="K45" s="276" t="s">
        <v>191</v>
      </c>
      <c r="L45" s="277"/>
      <c r="M45" s="277"/>
      <c r="N45" s="277"/>
      <c r="O45" s="798" t="s">
        <v>192</v>
      </c>
      <c r="P45" s="169"/>
    </row>
    <row r="46" spans="1:19">
      <c r="A46" s="807"/>
      <c r="B46" s="227" t="s">
        <v>193</v>
      </c>
      <c r="C46" s="268"/>
      <c r="D46" s="271"/>
      <c r="E46" s="274">
        <v>1000</v>
      </c>
      <c r="F46" s="282"/>
      <c r="G46" s="285"/>
      <c r="H46" s="794"/>
      <c r="I46" s="785"/>
      <c r="J46" s="786"/>
      <c r="K46" s="278"/>
      <c r="L46" s="278"/>
      <c r="M46" s="278"/>
      <c r="N46" s="278"/>
      <c r="O46" s="799"/>
      <c r="P46" s="170"/>
    </row>
    <row r="47" spans="1:19">
      <c r="A47" s="807"/>
      <c r="B47" s="227" t="s">
        <v>194</v>
      </c>
      <c r="C47" s="268"/>
      <c r="D47" s="271"/>
      <c r="E47" s="274">
        <v>1000</v>
      </c>
      <c r="F47" s="282"/>
      <c r="G47" s="285"/>
      <c r="H47" s="794"/>
      <c r="I47" s="783" t="s">
        <v>195</v>
      </c>
      <c r="J47" s="784"/>
      <c r="K47" s="276" t="s">
        <v>191</v>
      </c>
      <c r="L47" s="276"/>
      <c r="M47" s="276"/>
      <c r="N47" s="276"/>
      <c r="O47" s="798" t="s">
        <v>196</v>
      </c>
      <c r="P47" s="171"/>
    </row>
    <row r="48" spans="1:19">
      <c r="A48" s="807"/>
      <c r="B48" s="227" t="s">
        <v>197</v>
      </c>
      <c r="C48" s="268"/>
      <c r="D48" s="271"/>
      <c r="E48" s="274">
        <v>400</v>
      </c>
      <c r="F48" s="282"/>
      <c r="G48" s="285"/>
      <c r="H48" s="794"/>
      <c r="I48" s="785"/>
      <c r="J48" s="786"/>
      <c r="K48" s="278"/>
      <c r="L48" s="278"/>
      <c r="M48" s="278"/>
      <c r="N48" s="278"/>
      <c r="O48" s="799"/>
      <c r="P48" s="170"/>
    </row>
    <row r="49" spans="1:16" ht="15" thickBot="1">
      <c r="A49" s="808"/>
      <c r="B49" s="240" t="s">
        <v>198</v>
      </c>
      <c r="C49" s="269"/>
      <c r="D49" s="272"/>
      <c r="E49" s="275">
        <v>1000</v>
      </c>
      <c r="F49" s="283"/>
      <c r="G49" s="286"/>
      <c r="H49" s="794"/>
      <c r="I49" s="783" t="s">
        <v>199</v>
      </c>
      <c r="J49" s="784"/>
      <c r="K49" s="276" t="s">
        <v>191</v>
      </c>
      <c r="L49" s="276"/>
      <c r="M49" s="276"/>
      <c r="N49" s="276"/>
      <c r="O49" s="755" t="s">
        <v>200</v>
      </c>
      <c r="P49" s="171"/>
    </row>
    <row r="50" spans="1:16" ht="15" thickBot="1">
      <c r="A50" s="172"/>
      <c r="B50" s="172"/>
      <c r="C50" s="173"/>
      <c r="D50" s="172"/>
      <c r="E50" s="172"/>
      <c r="F50" s="172"/>
      <c r="G50" s="172"/>
      <c r="H50" s="794"/>
      <c r="I50" s="785"/>
      <c r="J50" s="786"/>
      <c r="K50" s="278"/>
      <c r="L50" s="278"/>
      <c r="M50" s="278"/>
      <c r="N50" s="278"/>
      <c r="O50" s="756"/>
      <c r="P50" s="170"/>
    </row>
    <row r="51" spans="1:16">
      <c r="A51" s="757" t="s">
        <v>252</v>
      </c>
      <c r="B51" s="758"/>
      <c r="C51" s="758"/>
      <c r="D51" s="759"/>
      <c r="E51" s="757" t="s">
        <v>251</v>
      </c>
      <c r="F51" s="758"/>
      <c r="G51" s="759"/>
      <c r="H51" s="794"/>
      <c r="I51" s="783" t="s">
        <v>201</v>
      </c>
      <c r="J51" s="784"/>
      <c r="K51" s="276" t="s">
        <v>191</v>
      </c>
      <c r="L51" s="276"/>
      <c r="M51" s="276"/>
      <c r="N51" s="276"/>
      <c r="O51" s="755" t="s">
        <v>202</v>
      </c>
      <c r="P51" s="171"/>
    </row>
    <row r="52" spans="1:16">
      <c r="A52" s="760"/>
      <c r="B52" s="761"/>
      <c r="C52" s="761"/>
      <c r="D52" s="762"/>
      <c r="E52" s="760"/>
      <c r="F52" s="761"/>
      <c r="G52" s="762"/>
      <c r="H52" s="794"/>
      <c r="I52" s="785"/>
      <c r="J52" s="786"/>
      <c r="K52" s="278"/>
      <c r="L52" s="278"/>
      <c r="M52" s="278"/>
      <c r="N52" s="278"/>
      <c r="O52" s="756"/>
      <c r="P52" s="170"/>
    </row>
    <row r="53" spans="1:16">
      <c r="A53" s="760"/>
      <c r="B53" s="761"/>
      <c r="C53" s="761"/>
      <c r="D53" s="762"/>
      <c r="E53" s="760"/>
      <c r="F53" s="761"/>
      <c r="G53" s="762"/>
      <c r="H53" s="794"/>
      <c r="I53" s="783" t="s">
        <v>203</v>
      </c>
      <c r="J53" s="784"/>
      <c r="K53" s="276"/>
      <c r="L53" s="276"/>
      <c r="M53" s="276"/>
      <c r="N53" s="276" t="s">
        <v>191</v>
      </c>
      <c r="O53" s="755" t="s">
        <v>204</v>
      </c>
      <c r="P53" s="171"/>
    </row>
    <row r="54" spans="1:16">
      <c r="A54" s="760"/>
      <c r="B54" s="761"/>
      <c r="C54" s="761"/>
      <c r="D54" s="762"/>
      <c r="E54" s="760"/>
      <c r="F54" s="761"/>
      <c r="G54" s="762"/>
      <c r="H54" s="794"/>
      <c r="I54" s="785"/>
      <c r="J54" s="786"/>
      <c r="K54" s="278"/>
      <c r="L54" s="278"/>
      <c r="M54" s="278"/>
      <c r="N54" s="278"/>
      <c r="O54" s="756"/>
      <c r="P54" s="170"/>
    </row>
    <row r="55" spans="1:16">
      <c r="A55" s="760"/>
      <c r="B55" s="761"/>
      <c r="C55" s="761"/>
      <c r="D55" s="762"/>
      <c r="E55" s="760"/>
      <c r="F55" s="761"/>
      <c r="G55" s="762"/>
      <c r="H55" s="794"/>
      <c r="I55" s="783" t="s">
        <v>205</v>
      </c>
      <c r="J55" s="784"/>
      <c r="K55" s="276" t="s">
        <v>191</v>
      </c>
      <c r="L55" s="276"/>
      <c r="M55" s="276"/>
      <c r="N55" s="276"/>
      <c r="O55" s="755" t="s">
        <v>206</v>
      </c>
      <c r="P55" s="171"/>
    </row>
    <row r="56" spans="1:16">
      <c r="A56" s="760"/>
      <c r="B56" s="761"/>
      <c r="C56" s="761"/>
      <c r="D56" s="762"/>
      <c r="E56" s="760"/>
      <c r="F56" s="761"/>
      <c r="G56" s="762"/>
      <c r="H56" s="794"/>
      <c r="I56" s="785"/>
      <c r="J56" s="786"/>
      <c r="K56" s="278"/>
      <c r="L56" s="278"/>
      <c r="M56" s="278"/>
      <c r="N56" s="278"/>
      <c r="O56" s="756"/>
      <c r="P56" s="170"/>
    </row>
    <row r="57" spans="1:16">
      <c r="A57" s="760"/>
      <c r="B57" s="761"/>
      <c r="C57" s="761"/>
      <c r="D57" s="762"/>
      <c r="E57" s="760"/>
      <c r="F57" s="761"/>
      <c r="G57" s="762"/>
      <c r="H57" s="794"/>
      <c r="I57" s="783" t="s">
        <v>207</v>
      </c>
      <c r="J57" s="784"/>
      <c r="K57" s="276" t="s">
        <v>191</v>
      </c>
      <c r="L57" s="276"/>
      <c r="M57" s="276"/>
      <c r="N57" s="276"/>
      <c r="O57" s="755"/>
      <c r="P57" s="171"/>
    </row>
    <row r="58" spans="1:16">
      <c r="A58" s="760"/>
      <c r="B58" s="761"/>
      <c r="C58" s="761"/>
      <c r="D58" s="762"/>
      <c r="E58" s="760"/>
      <c r="F58" s="761"/>
      <c r="G58" s="762"/>
      <c r="H58" s="794"/>
      <c r="I58" s="787"/>
      <c r="J58" s="788"/>
      <c r="K58" s="279"/>
      <c r="L58" s="279"/>
      <c r="M58" s="279"/>
      <c r="N58" s="279"/>
      <c r="O58" s="791"/>
      <c r="P58" s="174"/>
    </row>
    <row r="59" spans="1:16" ht="15" thickBot="1">
      <c r="A59" s="760"/>
      <c r="B59" s="761"/>
      <c r="C59" s="761"/>
      <c r="D59" s="762"/>
      <c r="E59" s="760"/>
      <c r="F59" s="761"/>
      <c r="G59" s="762"/>
      <c r="H59" s="795"/>
      <c r="I59" s="789"/>
      <c r="J59" s="790"/>
      <c r="K59" s="280"/>
      <c r="L59" s="280"/>
      <c r="M59" s="280"/>
      <c r="N59" s="280"/>
      <c r="O59" s="792"/>
      <c r="P59" s="175"/>
    </row>
    <row r="60" spans="1:16" ht="15" thickBot="1">
      <c r="A60" s="760"/>
      <c r="B60" s="761"/>
      <c r="C60" s="761"/>
      <c r="D60" s="762"/>
      <c r="E60" s="760"/>
      <c r="F60" s="761"/>
      <c r="G60" s="762"/>
      <c r="H60" s="176"/>
      <c r="I60" s="176"/>
      <c r="J60" s="176"/>
      <c r="K60" s="176"/>
      <c r="L60" s="176"/>
      <c r="M60" s="176"/>
      <c r="N60" s="176"/>
      <c r="O60" s="176"/>
      <c r="P60" s="177"/>
    </row>
    <row r="61" spans="1:16" ht="15" thickBot="1">
      <c r="A61" s="760"/>
      <c r="B61" s="761"/>
      <c r="C61" s="761"/>
      <c r="D61" s="762"/>
      <c r="E61" s="760"/>
      <c r="F61" s="761"/>
      <c r="G61" s="762"/>
      <c r="H61" s="288" t="s">
        <v>208</v>
      </c>
      <c r="I61" s="289"/>
      <c r="J61" s="289"/>
      <c r="K61" s="289"/>
      <c r="L61" s="289"/>
      <c r="M61" s="289"/>
      <c r="N61" s="289"/>
      <c r="O61" s="289"/>
      <c r="P61" s="290"/>
    </row>
    <row r="62" spans="1:16">
      <c r="A62" s="760"/>
      <c r="B62" s="761"/>
      <c r="C62" s="761"/>
      <c r="D62" s="762"/>
      <c r="E62" s="760"/>
      <c r="F62" s="761"/>
      <c r="G62" s="761"/>
      <c r="H62" s="746" t="s">
        <v>209</v>
      </c>
      <c r="I62" s="747"/>
      <c r="J62" s="747"/>
      <c r="K62" s="747"/>
      <c r="L62" s="747"/>
      <c r="M62" s="747"/>
      <c r="N62" s="747"/>
      <c r="O62" s="747"/>
      <c r="P62" s="748"/>
    </row>
    <row r="63" spans="1:16">
      <c r="A63" s="760"/>
      <c r="B63" s="761"/>
      <c r="C63" s="761"/>
      <c r="D63" s="762"/>
      <c r="E63" s="760"/>
      <c r="F63" s="761"/>
      <c r="G63" s="761"/>
      <c r="H63" s="749"/>
      <c r="I63" s="750"/>
      <c r="J63" s="750"/>
      <c r="K63" s="750"/>
      <c r="L63" s="750"/>
      <c r="M63" s="750"/>
      <c r="N63" s="750"/>
      <c r="O63" s="750"/>
      <c r="P63" s="751"/>
    </row>
    <row r="64" spans="1:16">
      <c r="A64" s="760"/>
      <c r="B64" s="761"/>
      <c r="C64" s="761"/>
      <c r="D64" s="762"/>
      <c r="E64" s="760"/>
      <c r="F64" s="761"/>
      <c r="G64" s="761"/>
      <c r="H64" s="749"/>
      <c r="I64" s="750"/>
      <c r="J64" s="750"/>
      <c r="K64" s="750"/>
      <c r="L64" s="750"/>
      <c r="M64" s="750"/>
      <c r="N64" s="750"/>
      <c r="O64" s="750"/>
      <c r="P64" s="751"/>
    </row>
    <row r="65" spans="1:16" ht="15" thickBot="1">
      <c r="A65" s="763"/>
      <c r="B65" s="764"/>
      <c r="C65" s="764"/>
      <c r="D65" s="765"/>
      <c r="E65" s="763"/>
      <c r="F65" s="764"/>
      <c r="G65" s="764"/>
      <c r="H65" s="752"/>
      <c r="I65" s="753"/>
      <c r="J65" s="753"/>
      <c r="K65" s="753"/>
      <c r="L65" s="753"/>
      <c r="M65" s="753"/>
      <c r="N65" s="753"/>
      <c r="O65" s="753"/>
      <c r="P65" s="754"/>
    </row>
    <row r="66" spans="1:16" ht="15" thickBot="1">
      <c r="A66" s="178"/>
      <c r="B66" s="178"/>
      <c r="C66" s="179"/>
      <c r="D66" s="178"/>
      <c r="E66" s="178"/>
      <c r="F66" s="178"/>
      <c r="G66" s="172"/>
      <c r="H66" s="172"/>
      <c r="I66" s="172"/>
      <c r="J66" s="172"/>
      <c r="K66" s="172"/>
      <c r="L66" s="172"/>
      <c r="M66" s="172"/>
      <c r="N66" s="172"/>
      <c r="O66" s="172"/>
      <c r="P66" s="172"/>
    </row>
    <row r="67" spans="1:16" ht="15" thickBot="1">
      <c r="A67" s="800" t="s">
        <v>210</v>
      </c>
      <c r="B67" s="801"/>
      <c r="C67" s="802"/>
      <c r="D67" s="180"/>
      <c r="E67" s="180"/>
      <c r="F67" s="178"/>
      <c r="G67" s="172"/>
      <c r="H67" s="172"/>
      <c r="I67" s="803" t="s">
        <v>211</v>
      </c>
      <c r="J67" s="804"/>
      <c r="K67" s="180"/>
      <c r="L67" s="180"/>
      <c r="M67" s="180"/>
      <c r="N67" s="180"/>
      <c r="O67" s="178"/>
      <c r="P67" s="172"/>
    </row>
    <row r="68" spans="1:16">
      <c r="A68" s="181">
        <v>1</v>
      </c>
      <c r="B68" s="147" t="s">
        <v>212</v>
      </c>
      <c r="C68" s="182" t="s">
        <v>213</v>
      </c>
      <c r="D68" s="183"/>
      <c r="E68" s="183"/>
      <c r="F68" s="172"/>
      <c r="G68" s="172"/>
      <c r="H68" s="172"/>
      <c r="I68" s="184"/>
      <c r="J68" s="185"/>
      <c r="K68" s="183"/>
      <c r="L68" s="183"/>
      <c r="M68" s="183"/>
      <c r="N68" s="183"/>
      <c r="O68" s="178"/>
      <c r="P68" s="172"/>
    </row>
    <row r="69" spans="1:16">
      <c r="A69" s="181">
        <v>2</v>
      </c>
      <c r="B69" s="139" t="s">
        <v>214</v>
      </c>
      <c r="C69" s="186"/>
      <c r="D69" s="183"/>
      <c r="E69" s="187"/>
      <c r="F69" s="172"/>
      <c r="G69" s="172"/>
      <c r="H69" s="172"/>
      <c r="I69" s="184"/>
      <c r="J69" s="185"/>
      <c r="K69" s="183"/>
      <c r="L69" s="183"/>
      <c r="M69" s="183"/>
      <c r="N69" s="183"/>
      <c r="O69" s="178"/>
      <c r="P69" s="172"/>
    </row>
    <row r="70" spans="1:16">
      <c r="A70" s="181">
        <v>3</v>
      </c>
      <c r="B70" s="139" t="s">
        <v>215</v>
      </c>
      <c r="C70" s="186"/>
      <c r="D70" s="183"/>
      <c r="E70" s="187"/>
      <c r="F70" s="172"/>
      <c r="G70" s="172"/>
      <c r="H70" s="172"/>
      <c r="I70" s="184"/>
      <c r="J70" s="185"/>
      <c r="K70" s="183"/>
      <c r="L70" s="183"/>
      <c r="M70" s="183"/>
      <c r="N70" s="183"/>
      <c r="O70" s="178"/>
      <c r="P70" s="172"/>
    </row>
    <row r="71" spans="1:16">
      <c r="A71" s="181">
        <v>4</v>
      </c>
      <c r="B71" s="139" t="s">
        <v>216</v>
      </c>
      <c r="C71" s="186" t="s">
        <v>217</v>
      </c>
      <c r="D71" s="188"/>
      <c r="E71" s="187"/>
      <c r="F71" s="187"/>
      <c r="G71" s="172"/>
      <c r="H71" s="172"/>
      <c r="I71" s="189"/>
      <c r="J71" s="149"/>
      <c r="K71" s="178"/>
      <c r="L71" s="178"/>
      <c r="M71" s="178"/>
      <c r="N71" s="178"/>
      <c r="O71" s="178"/>
      <c r="P71" s="172"/>
    </row>
    <row r="72" spans="1:16">
      <c r="A72" s="181">
        <v>5</v>
      </c>
      <c r="B72" s="139" t="s">
        <v>218</v>
      </c>
      <c r="C72" s="186">
        <v>200</v>
      </c>
      <c r="D72" s="188"/>
      <c r="E72" s="187"/>
      <c r="F72" s="187"/>
      <c r="G72" s="172"/>
      <c r="H72" s="172"/>
      <c r="I72" s="190" t="s">
        <v>219</v>
      </c>
      <c r="J72" s="186">
        <v>30</v>
      </c>
      <c r="K72" s="188"/>
      <c r="L72" s="188"/>
      <c r="M72" s="178"/>
      <c r="N72" s="187"/>
      <c r="O72" s="178"/>
      <c r="P72" s="172"/>
    </row>
    <row r="73" spans="1:16">
      <c r="A73" s="181">
        <v>6</v>
      </c>
      <c r="B73" s="139" t="s">
        <v>220</v>
      </c>
      <c r="C73" s="186"/>
      <c r="D73" s="188"/>
      <c r="E73" s="187"/>
      <c r="F73" s="187"/>
      <c r="G73" s="172"/>
      <c r="H73" s="172"/>
      <c r="I73" s="190" t="s">
        <v>221</v>
      </c>
      <c r="J73" s="186">
        <v>10</v>
      </c>
      <c r="K73" s="188"/>
      <c r="L73" s="188"/>
      <c r="M73" s="178"/>
      <c r="N73" s="187"/>
      <c r="O73" s="178"/>
      <c r="P73" s="172"/>
    </row>
    <row r="74" spans="1:16">
      <c r="A74" s="181">
        <v>7</v>
      </c>
      <c r="B74" s="139" t="s">
        <v>222</v>
      </c>
      <c r="C74" s="186">
        <f>C72*C73</f>
        <v>0</v>
      </c>
      <c r="D74" s="188"/>
      <c r="E74" s="187"/>
      <c r="F74" s="187"/>
      <c r="G74" s="172"/>
      <c r="H74" s="172"/>
      <c r="I74" s="190" t="s">
        <v>223</v>
      </c>
      <c r="J74" s="186">
        <v>10</v>
      </c>
      <c r="K74" s="188"/>
      <c r="L74" s="188"/>
      <c r="M74" s="178"/>
      <c r="N74" s="187"/>
      <c r="O74" s="178"/>
      <c r="P74" s="172"/>
    </row>
    <row r="75" spans="1:16">
      <c r="A75" s="181">
        <v>8</v>
      </c>
      <c r="B75" s="139" t="s">
        <v>224</v>
      </c>
      <c r="C75" s="186">
        <v>3</v>
      </c>
      <c r="D75" s="188"/>
      <c r="E75" s="187"/>
      <c r="F75" s="187"/>
      <c r="G75" s="172"/>
      <c r="H75" s="172"/>
      <c r="I75" s="190" t="s">
        <v>225</v>
      </c>
      <c r="J75" s="186">
        <f>SUM(J72:J74)</f>
        <v>50</v>
      </c>
      <c r="K75" s="188"/>
      <c r="L75" s="188"/>
      <c r="M75" s="178"/>
      <c r="N75" s="187"/>
      <c r="O75" s="178"/>
      <c r="P75" s="172"/>
    </row>
    <row r="76" spans="1:16">
      <c r="A76" s="181">
        <v>9</v>
      </c>
      <c r="B76" s="139" t="s">
        <v>226</v>
      </c>
      <c r="C76" s="186"/>
      <c r="D76" s="188"/>
      <c r="E76" s="187"/>
      <c r="F76" s="187"/>
      <c r="G76" s="172"/>
      <c r="H76" s="172"/>
      <c r="I76" s="190"/>
      <c r="J76" s="191"/>
      <c r="K76" s="188"/>
      <c r="L76" s="188"/>
      <c r="M76" s="192"/>
      <c r="N76" s="193"/>
      <c r="O76" s="192"/>
      <c r="P76" s="172"/>
    </row>
    <row r="77" spans="1:16">
      <c r="A77" s="181">
        <v>10</v>
      </c>
      <c r="B77" s="139" t="s">
        <v>227</v>
      </c>
      <c r="C77" s="186">
        <f>C76*C75</f>
        <v>0</v>
      </c>
      <c r="D77" s="188"/>
      <c r="E77" s="187"/>
      <c r="F77" s="187"/>
      <c r="G77" s="172"/>
      <c r="H77" s="172"/>
      <c r="I77" s="194" t="s">
        <v>228</v>
      </c>
      <c r="J77" s="195">
        <f>(J75*150)/50</f>
        <v>150</v>
      </c>
      <c r="K77" s="188"/>
      <c r="L77" s="188"/>
      <c r="M77" s="192"/>
      <c r="N77" s="196"/>
      <c r="O77" s="192"/>
      <c r="P77" s="172"/>
    </row>
    <row r="78" spans="1:16">
      <c r="A78" s="181">
        <v>11</v>
      </c>
      <c r="B78" s="139" t="s">
        <v>229</v>
      </c>
      <c r="C78" s="186">
        <v>610</v>
      </c>
      <c r="D78" s="188"/>
      <c r="E78" s="187"/>
      <c r="F78" s="187"/>
      <c r="G78" s="172"/>
      <c r="H78" s="172"/>
      <c r="I78" s="190"/>
      <c r="J78" s="191"/>
      <c r="K78" s="188"/>
      <c r="L78" s="188"/>
      <c r="M78" s="192"/>
      <c r="N78" s="193"/>
      <c r="O78" s="192"/>
      <c r="P78" s="172"/>
    </row>
    <row r="79" spans="1:16">
      <c r="A79" s="181">
        <v>12</v>
      </c>
      <c r="B79" s="139" t="s">
        <v>230</v>
      </c>
      <c r="C79" s="186"/>
      <c r="D79" s="188"/>
      <c r="E79" s="187"/>
      <c r="F79" s="187"/>
      <c r="G79" s="172"/>
      <c r="H79" s="172"/>
      <c r="I79" s="190" t="s">
        <v>231</v>
      </c>
      <c r="J79" s="191"/>
      <c r="K79" s="188"/>
      <c r="L79" s="188"/>
      <c r="M79" s="192"/>
      <c r="N79" s="193"/>
      <c r="O79" s="192"/>
      <c r="P79" s="172"/>
    </row>
    <row r="80" spans="1:16">
      <c r="A80" s="181">
        <v>13</v>
      </c>
      <c r="B80" s="139" t="s">
        <v>232</v>
      </c>
      <c r="C80" s="186">
        <f>C79*C78</f>
        <v>0</v>
      </c>
      <c r="D80" s="188"/>
      <c r="E80" s="187"/>
      <c r="F80" s="187"/>
      <c r="G80" s="172"/>
      <c r="H80" s="172"/>
      <c r="I80" s="190" t="s">
        <v>233</v>
      </c>
      <c r="J80" s="191"/>
      <c r="K80" s="188"/>
      <c r="L80" s="188"/>
      <c r="M80" s="192"/>
      <c r="N80" s="193"/>
      <c r="O80" s="192"/>
      <c r="P80" s="172"/>
    </row>
    <row r="81" spans="1:16">
      <c r="A81" s="181">
        <v>14</v>
      </c>
      <c r="B81" s="139" t="s">
        <v>234</v>
      </c>
      <c r="C81" s="186">
        <v>0</v>
      </c>
      <c r="D81" s="188"/>
      <c r="E81" s="187"/>
      <c r="F81" s="187"/>
      <c r="G81" s="172"/>
      <c r="H81" s="172"/>
      <c r="I81" s="190" t="s">
        <v>235</v>
      </c>
      <c r="J81" s="186">
        <f>450*24</f>
        <v>10800</v>
      </c>
      <c r="K81" s="188"/>
      <c r="L81" s="188"/>
      <c r="M81" s="192"/>
      <c r="N81" s="197"/>
      <c r="O81" s="192"/>
      <c r="P81" s="172"/>
    </row>
    <row r="82" spans="1:16">
      <c r="A82" s="181">
        <v>15</v>
      </c>
      <c r="B82" s="139" t="s">
        <v>236</v>
      </c>
      <c r="C82" s="186">
        <v>0</v>
      </c>
      <c r="D82" s="188"/>
      <c r="E82" s="187"/>
      <c r="F82" s="187"/>
      <c r="G82" s="172"/>
      <c r="H82" s="172"/>
      <c r="I82" s="190"/>
      <c r="J82" s="191"/>
      <c r="K82" s="188"/>
      <c r="L82" s="188"/>
      <c r="M82" s="192"/>
      <c r="N82" s="193"/>
      <c r="O82" s="192"/>
      <c r="P82" s="172"/>
    </row>
    <row r="83" spans="1:16">
      <c r="A83" s="189"/>
      <c r="B83" s="126"/>
      <c r="C83" s="198"/>
      <c r="D83" s="178"/>
      <c r="E83" s="199"/>
      <c r="F83" s="199"/>
      <c r="G83" s="172"/>
      <c r="H83" s="172"/>
      <c r="I83" s="194" t="s">
        <v>237</v>
      </c>
      <c r="J83" s="195">
        <f>J81/50</f>
        <v>216</v>
      </c>
      <c r="K83" s="188"/>
      <c r="L83" s="188"/>
      <c r="M83" s="192"/>
      <c r="N83" s="196"/>
      <c r="O83" s="192"/>
      <c r="P83" s="172"/>
    </row>
    <row r="84" spans="1:16" ht="15" thickBot="1">
      <c r="A84" s="200"/>
      <c r="B84" s="201" t="s">
        <v>238</v>
      </c>
      <c r="C84" s="202">
        <f>C74+C77+C80+C81+C82</f>
        <v>0</v>
      </c>
      <c r="D84" s="178"/>
      <c r="E84" s="199"/>
      <c r="F84" s="199"/>
      <c r="G84" s="172"/>
      <c r="H84" s="172"/>
      <c r="I84" s="190"/>
      <c r="J84" s="149"/>
      <c r="K84" s="188"/>
      <c r="L84" s="188"/>
      <c r="M84" s="192"/>
      <c r="N84" s="192"/>
      <c r="O84" s="192"/>
      <c r="P84" s="172"/>
    </row>
    <row r="85" spans="1:16">
      <c r="A85" s="172"/>
      <c r="B85" s="172"/>
      <c r="C85" s="173"/>
      <c r="D85" s="172"/>
      <c r="E85" s="172"/>
      <c r="F85" s="199"/>
      <c r="G85" s="172"/>
      <c r="H85" s="172"/>
      <c r="I85" s="194" t="s">
        <v>239</v>
      </c>
      <c r="J85" s="149"/>
      <c r="K85" s="188"/>
      <c r="L85" s="188"/>
      <c r="M85" s="178"/>
      <c r="N85" s="178"/>
      <c r="O85" s="178"/>
      <c r="P85" s="172"/>
    </row>
    <row r="86" spans="1:16">
      <c r="A86" s="172"/>
      <c r="B86" s="172"/>
      <c r="C86" s="173"/>
      <c r="D86" s="172"/>
      <c r="E86" s="172"/>
      <c r="F86" s="172"/>
      <c r="G86" s="172"/>
      <c r="H86" s="172"/>
      <c r="I86" s="190"/>
      <c r="J86" s="149"/>
      <c r="K86" s="188"/>
      <c r="L86" s="188"/>
      <c r="M86" s="178"/>
      <c r="N86" s="178"/>
      <c r="O86" s="178"/>
      <c r="P86" s="172"/>
    </row>
    <row r="87" spans="1:16" ht="15" thickBot="1">
      <c r="A87" s="172"/>
      <c r="B87" s="805"/>
      <c r="C87" s="805"/>
      <c r="D87" s="805"/>
      <c r="E87" s="805"/>
      <c r="F87" s="172"/>
      <c r="G87" s="172"/>
      <c r="H87" s="172"/>
      <c r="I87" s="203" t="s">
        <v>240</v>
      </c>
      <c r="J87" s="150"/>
      <c r="K87" s="188"/>
      <c r="L87" s="188"/>
      <c r="M87" s="178"/>
      <c r="N87" s="178"/>
      <c r="O87" s="178"/>
      <c r="P87" s="172"/>
    </row>
    <row r="88" spans="1:16">
      <c r="A88" s="172"/>
      <c r="B88" s="204"/>
      <c r="C88" s="179"/>
      <c r="D88" s="178"/>
      <c r="E88" s="199"/>
      <c r="F88" s="172"/>
      <c r="G88" s="172"/>
      <c r="H88" s="172"/>
      <c r="I88" s="172"/>
      <c r="J88" s="172"/>
      <c r="K88" s="172"/>
      <c r="L88" s="178"/>
      <c r="M88" s="178"/>
      <c r="N88" s="178"/>
      <c r="O88" s="178"/>
      <c r="P88" s="172"/>
    </row>
    <row r="89" spans="1:16">
      <c r="A89" s="172"/>
      <c r="B89" s="204"/>
      <c r="C89" s="179"/>
      <c r="D89" s="178"/>
      <c r="E89" s="199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2"/>
    </row>
    <row r="90" spans="1:16" ht="15" thickBot="1">
      <c r="A90" s="172"/>
      <c r="B90" s="204"/>
      <c r="C90" s="179"/>
      <c r="D90" s="178"/>
      <c r="E90" s="199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</row>
    <row r="91" spans="1:16" ht="15" thickBot="1">
      <c r="A91" s="172"/>
      <c r="B91" s="782" t="s">
        <v>241</v>
      </c>
      <c r="C91" s="733"/>
      <c r="D91" s="734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</row>
    <row r="92" spans="1:16">
      <c r="A92" s="172"/>
      <c r="B92" s="205" t="s">
        <v>242</v>
      </c>
      <c r="C92" s="206" t="s">
        <v>243</v>
      </c>
      <c r="D92" s="207" t="s">
        <v>212</v>
      </c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</row>
    <row r="93" spans="1:16">
      <c r="A93" s="172"/>
      <c r="B93" s="190" t="s">
        <v>244</v>
      </c>
      <c r="C93" s="138" t="s">
        <v>245</v>
      </c>
      <c r="D93" s="186" t="s">
        <v>246</v>
      </c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</row>
    <row r="94" spans="1:16">
      <c r="A94" s="172"/>
      <c r="B94" s="190" t="s">
        <v>244</v>
      </c>
      <c r="C94" s="138" t="s">
        <v>247</v>
      </c>
      <c r="D94" s="186" t="s">
        <v>213</v>
      </c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</row>
    <row r="95" spans="1:16" ht="15" thickBot="1">
      <c r="A95" s="172"/>
      <c r="B95" s="208" t="s">
        <v>248</v>
      </c>
      <c r="C95" s="143"/>
      <c r="D95" s="209" t="s">
        <v>213</v>
      </c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2"/>
    </row>
  </sheetData>
  <mergeCells count="36">
    <mergeCell ref="A67:C67"/>
    <mergeCell ref="I67:J67"/>
    <mergeCell ref="B87:E87"/>
    <mergeCell ref="A42:A49"/>
    <mergeCell ref="I42:J42"/>
    <mergeCell ref="B91:D91"/>
    <mergeCell ref="E51:G65"/>
    <mergeCell ref="I51:J52"/>
    <mergeCell ref="O51:O52"/>
    <mergeCell ref="I53:J54"/>
    <mergeCell ref="O53:O54"/>
    <mergeCell ref="I55:J56"/>
    <mergeCell ref="O55:O56"/>
    <mergeCell ref="I57:J59"/>
    <mergeCell ref="O57:O59"/>
    <mergeCell ref="H45:H59"/>
    <mergeCell ref="I45:J46"/>
    <mergeCell ref="O45:O46"/>
    <mergeCell ref="I47:J48"/>
    <mergeCell ref="O47:O48"/>
    <mergeCell ref="I49:J50"/>
    <mergeCell ref="H1:P1"/>
    <mergeCell ref="H2:P40"/>
    <mergeCell ref="A7:A18"/>
    <mergeCell ref="H62:P63"/>
    <mergeCell ref="H64:P65"/>
    <mergeCell ref="O49:O50"/>
    <mergeCell ref="A51:D65"/>
    <mergeCell ref="C16:F16"/>
    <mergeCell ref="C17:F17"/>
    <mergeCell ref="C18:F18"/>
    <mergeCell ref="A20:A34"/>
    <mergeCell ref="A35:A41"/>
    <mergeCell ref="C38:F38"/>
    <mergeCell ref="D5:E5"/>
    <mergeCell ref="F5:G5"/>
  </mergeCells>
  <dataValidations disablePrompts="1" count="2">
    <dataValidation type="list" allowBlank="1" showInputMessage="1" showErrorMessage="1" sqref="C26:C34 C20:C24">
      <formula1>"Manual,Automatic mc"</formula1>
    </dataValidation>
    <dataValidation type="list" allowBlank="1" showInputMessage="1" showErrorMessage="1" sqref="C25">
      <formula1>$S$27:$S$36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95"/>
  <sheetViews>
    <sheetView topLeftCell="A10" zoomScaleNormal="100" workbookViewId="0">
      <selection activeCell="D154" sqref="D154"/>
    </sheetView>
  </sheetViews>
  <sheetFormatPr defaultColWidth="8.6640625" defaultRowHeight="10"/>
  <cols>
    <col min="2" max="2" width="37" customWidth="1"/>
    <col min="3" max="3" width="9.44140625" bestFit="1" customWidth="1"/>
    <col min="4" max="4" width="14.33203125" customWidth="1"/>
  </cols>
  <sheetData>
    <row r="1" spans="1:39" ht="11.25" customHeight="1">
      <c r="A1" s="897" t="s">
        <v>291</v>
      </c>
      <c r="B1" s="897"/>
      <c r="C1" s="897"/>
      <c r="D1" s="897"/>
      <c r="E1" s="897"/>
      <c r="F1" s="897"/>
      <c r="G1" s="897"/>
      <c r="H1" s="897"/>
      <c r="I1" s="897"/>
      <c r="J1" s="897"/>
      <c r="K1" s="897"/>
      <c r="L1" s="897"/>
      <c r="M1" s="897"/>
      <c r="N1" s="897"/>
      <c r="O1" s="897"/>
      <c r="P1" s="897"/>
      <c r="Q1" s="897"/>
      <c r="R1" s="897"/>
      <c r="S1" s="897"/>
      <c r="T1" s="897"/>
      <c r="U1" s="897"/>
      <c r="V1" s="897"/>
      <c r="W1" s="897"/>
      <c r="X1" s="897"/>
      <c r="Y1" s="897"/>
      <c r="Z1" s="897"/>
      <c r="AA1" s="897"/>
      <c r="AB1" s="897"/>
      <c r="AC1" s="897"/>
      <c r="AD1" s="897"/>
      <c r="AE1" s="897"/>
      <c r="AF1" s="897"/>
      <c r="AG1" s="897"/>
      <c r="AH1" s="897"/>
      <c r="AI1" s="897"/>
      <c r="AJ1" s="897"/>
      <c r="AK1" s="897"/>
      <c r="AL1" s="897"/>
      <c r="AM1" s="898"/>
    </row>
    <row r="2" spans="1:39" ht="11.25" customHeight="1">
      <c r="A2" s="897"/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897"/>
      <c r="N2" s="897"/>
      <c r="O2" s="897"/>
      <c r="P2" s="897"/>
      <c r="Q2" s="897"/>
      <c r="R2" s="897"/>
      <c r="S2" s="897"/>
      <c r="T2" s="897"/>
      <c r="U2" s="897"/>
      <c r="V2" s="897"/>
      <c r="W2" s="897"/>
      <c r="X2" s="897"/>
      <c r="Y2" s="897"/>
      <c r="Z2" s="897"/>
      <c r="AA2" s="897"/>
      <c r="AB2" s="897"/>
      <c r="AC2" s="897"/>
      <c r="AD2" s="897"/>
      <c r="AE2" s="897"/>
      <c r="AF2" s="897"/>
      <c r="AG2" s="897"/>
      <c r="AH2" s="897"/>
      <c r="AI2" s="897"/>
      <c r="AJ2" s="897"/>
      <c r="AK2" s="897"/>
      <c r="AL2" s="897"/>
      <c r="AM2" s="898"/>
    </row>
    <row r="3" spans="1:39" ht="11.25" customHeight="1">
      <c r="A3" s="897"/>
      <c r="B3" s="897"/>
      <c r="C3" s="897"/>
      <c r="D3" s="897"/>
      <c r="E3" s="897"/>
      <c r="F3" s="897"/>
      <c r="G3" s="897"/>
      <c r="H3" s="897"/>
      <c r="I3" s="897"/>
      <c r="J3" s="897"/>
      <c r="K3" s="897"/>
      <c r="L3" s="897"/>
      <c r="M3" s="897"/>
      <c r="N3" s="897"/>
      <c r="O3" s="897"/>
      <c r="P3" s="897"/>
      <c r="Q3" s="897"/>
      <c r="R3" s="897"/>
      <c r="S3" s="897"/>
      <c r="T3" s="897"/>
      <c r="U3" s="897"/>
      <c r="V3" s="897"/>
      <c r="W3" s="897"/>
      <c r="X3" s="897"/>
      <c r="Y3" s="897"/>
      <c r="Z3" s="897"/>
      <c r="AA3" s="897"/>
      <c r="AB3" s="897"/>
      <c r="AC3" s="897"/>
      <c r="AD3" s="897"/>
      <c r="AE3" s="897"/>
      <c r="AF3" s="897"/>
      <c r="AG3" s="897"/>
      <c r="AH3" s="897"/>
      <c r="AI3" s="897"/>
      <c r="AJ3" s="897"/>
      <c r="AK3" s="897"/>
      <c r="AL3" s="897"/>
      <c r="AM3" s="898"/>
    </row>
    <row r="4" spans="1:39" ht="12" customHeight="1" thickBot="1">
      <c r="A4" s="897"/>
      <c r="B4" s="897"/>
      <c r="C4" s="897"/>
      <c r="D4" s="897"/>
      <c r="E4" s="897"/>
      <c r="F4" s="897"/>
      <c r="G4" s="897"/>
      <c r="H4" s="897"/>
      <c r="I4" s="897"/>
      <c r="J4" s="897"/>
      <c r="K4" s="897"/>
      <c r="L4" s="897"/>
      <c r="M4" s="897"/>
      <c r="N4" s="897"/>
      <c r="O4" s="897"/>
      <c r="P4" s="897"/>
      <c r="Q4" s="897"/>
      <c r="R4" s="897"/>
      <c r="S4" s="897"/>
      <c r="T4" s="897"/>
      <c r="U4" s="897"/>
      <c r="V4" s="897"/>
      <c r="W4" s="897"/>
      <c r="X4" s="897"/>
      <c r="Y4" s="897"/>
      <c r="Z4" s="897"/>
      <c r="AA4" s="897"/>
      <c r="AB4" s="897"/>
      <c r="AC4" s="897"/>
      <c r="AD4" s="897"/>
      <c r="AE4" s="897"/>
      <c r="AF4" s="897"/>
      <c r="AG4" s="897"/>
      <c r="AH4" s="897"/>
      <c r="AI4" s="897"/>
      <c r="AJ4" s="897"/>
      <c r="AK4" s="897"/>
      <c r="AL4" s="897"/>
      <c r="AM4" s="898"/>
    </row>
    <row r="5" spans="1:39" ht="16" thickBot="1">
      <c r="B5" s="893" t="s">
        <v>292</v>
      </c>
      <c r="C5" s="894"/>
      <c r="D5" s="894"/>
      <c r="E5" s="894"/>
      <c r="F5" s="894"/>
      <c r="G5" s="894"/>
      <c r="H5" s="894"/>
      <c r="I5" s="895"/>
      <c r="J5" s="379"/>
      <c r="K5" s="896"/>
      <c r="L5" s="896"/>
      <c r="M5" s="896"/>
      <c r="N5" s="896"/>
      <c r="O5" s="896"/>
      <c r="P5" s="896"/>
      <c r="Q5" s="896"/>
      <c r="R5" s="896"/>
      <c r="S5" s="896"/>
      <c r="T5" s="379"/>
      <c r="U5" s="360"/>
      <c r="V5" s="850"/>
      <c r="W5" s="850"/>
      <c r="X5" s="896"/>
      <c r="Y5" s="896"/>
      <c r="Z5" s="896"/>
      <c r="AA5" s="896"/>
      <c r="AB5" s="896"/>
      <c r="AC5" s="896"/>
      <c r="AD5" s="379"/>
      <c r="AE5" s="360"/>
      <c r="AF5" s="850"/>
      <c r="AG5" s="850"/>
      <c r="AH5" s="896"/>
      <c r="AI5" s="896"/>
      <c r="AJ5" s="896"/>
      <c r="AK5" s="896"/>
      <c r="AL5" s="896"/>
      <c r="AM5" s="896"/>
    </row>
    <row r="6" spans="1:39" ht="16" thickBot="1">
      <c r="B6" s="417" t="s">
        <v>293</v>
      </c>
      <c r="C6" s="867"/>
      <c r="D6" s="864"/>
      <c r="E6" s="864"/>
      <c r="F6" s="864"/>
      <c r="G6" s="864"/>
      <c r="H6" s="864"/>
      <c r="I6" s="866"/>
      <c r="J6" s="379"/>
      <c r="K6" s="418"/>
      <c r="L6" s="850"/>
      <c r="M6" s="850"/>
      <c r="N6" s="850"/>
      <c r="O6" s="850"/>
      <c r="P6" s="850"/>
      <c r="Q6" s="850"/>
      <c r="R6" s="850"/>
      <c r="S6" s="850"/>
      <c r="T6" s="379"/>
      <c r="U6" s="360"/>
      <c r="V6" s="378"/>
      <c r="W6" s="378"/>
      <c r="X6" s="407"/>
      <c r="Y6" s="407"/>
      <c r="Z6" s="407"/>
      <c r="AA6" s="407"/>
      <c r="AB6" s="407"/>
      <c r="AC6" s="407"/>
      <c r="AD6" s="379"/>
      <c r="AE6" s="360"/>
      <c r="AF6" s="378"/>
      <c r="AG6" s="378"/>
      <c r="AH6" s="407"/>
      <c r="AI6" s="407"/>
      <c r="AJ6" s="407"/>
      <c r="AK6" s="407"/>
      <c r="AL6" s="407"/>
      <c r="AM6" s="407"/>
    </row>
    <row r="7" spans="1:39" ht="181.25" customHeight="1" thickBot="1">
      <c r="B7" s="298" t="s">
        <v>294</v>
      </c>
      <c r="C7" s="867"/>
      <c r="D7" s="864"/>
      <c r="E7" s="864"/>
      <c r="F7" s="864"/>
      <c r="G7" s="864"/>
      <c r="H7" s="864"/>
      <c r="I7" s="866"/>
      <c r="J7" s="379"/>
      <c r="K7" s="382"/>
      <c r="L7" s="850"/>
      <c r="M7" s="850"/>
      <c r="N7" s="850"/>
      <c r="O7" s="850"/>
      <c r="P7" s="850"/>
      <c r="Q7" s="850"/>
      <c r="R7" s="850"/>
      <c r="S7" s="850"/>
      <c r="T7" s="379"/>
      <c r="U7" s="382"/>
      <c r="V7" s="850"/>
      <c r="W7" s="850"/>
      <c r="X7" s="850"/>
      <c r="Y7" s="850"/>
      <c r="Z7" s="850"/>
      <c r="AA7" s="850"/>
      <c r="AB7" s="850"/>
      <c r="AC7" s="850"/>
      <c r="AD7" s="379"/>
      <c r="AE7" s="382"/>
      <c r="AF7" s="850"/>
      <c r="AG7" s="850"/>
      <c r="AH7" s="850"/>
      <c r="AI7" s="850"/>
      <c r="AJ7" s="850"/>
      <c r="AK7" s="850"/>
      <c r="AL7" s="850"/>
      <c r="AM7" s="850"/>
    </row>
    <row r="8" spans="1:39" ht="16" thickBot="1">
      <c r="B8" s="419" t="s">
        <v>295</v>
      </c>
      <c r="C8" s="886"/>
      <c r="D8" s="887"/>
      <c r="E8" s="887"/>
      <c r="F8" s="887"/>
      <c r="G8" s="887"/>
      <c r="H8" s="887"/>
      <c r="I8" s="888"/>
      <c r="J8" s="379"/>
      <c r="K8" s="382"/>
      <c r="L8" s="850"/>
      <c r="M8" s="850"/>
      <c r="N8" s="850"/>
      <c r="O8" s="850"/>
      <c r="P8" s="850"/>
      <c r="Q8" s="850"/>
      <c r="R8" s="850"/>
      <c r="S8" s="850"/>
      <c r="T8" s="379"/>
      <c r="U8" s="382"/>
      <c r="V8" s="850"/>
      <c r="W8" s="850"/>
      <c r="X8" s="850"/>
      <c r="Y8" s="850"/>
      <c r="Z8" s="850"/>
      <c r="AA8" s="850"/>
      <c r="AB8" s="850"/>
      <c r="AC8" s="850"/>
      <c r="AD8" s="379"/>
      <c r="AE8" s="382"/>
      <c r="AF8" s="850"/>
      <c r="AG8" s="850"/>
      <c r="AH8" s="850"/>
      <c r="AI8" s="850"/>
      <c r="AJ8" s="850"/>
      <c r="AK8" s="850"/>
      <c r="AL8" s="850"/>
      <c r="AM8" s="850"/>
    </row>
    <row r="9" spans="1:39" ht="21" customHeight="1" thickBot="1">
      <c r="B9" s="299" t="s">
        <v>34</v>
      </c>
      <c r="C9" s="889"/>
      <c r="D9" s="889"/>
      <c r="E9" s="889"/>
      <c r="F9" s="889"/>
      <c r="G9" s="889"/>
      <c r="H9" s="889"/>
      <c r="I9" s="890"/>
      <c r="J9" s="379"/>
      <c r="K9" s="865"/>
      <c r="L9" s="865"/>
      <c r="M9" s="865"/>
      <c r="N9" s="865"/>
      <c r="O9" s="865"/>
      <c r="P9" s="865"/>
      <c r="Q9" s="865"/>
      <c r="R9" s="865"/>
      <c r="S9" s="865"/>
      <c r="T9" s="379"/>
      <c r="U9" s="865"/>
      <c r="V9" s="865"/>
      <c r="W9" s="865"/>
      <c r="X9" s="865"/>
      <c r="Y9" s="865"/>
      <c r="Z9" s="865"/>
      <c r="AA9" s="865"/>
      <c r="AB9" s="865"/>
      <c r="AC9" s="865"/>
      <c r="AD9" s="379"/>
      <c r="AE9" s="865"/>
      <c r="AF9" s="865"/>
      <c r="AG9" s="865"/>
      <c r="AH9" s="865"/>
      <c r="AI9" s="865"/>
      <c r="AJ9" s="865"/>
      <c r="AK9" s="865"/>
      <c r="AL9" s="865"/>
      <c r="AM9" s="865"/>
    </row>
    <row r="10" spans="1:39" ht="24.5" customHeight="1">
      <c r="B10" s="420" t="s">
        <v>296</v>
      </c>
      <c r="C10" s="891" t="s">
        <v>297</v>
      </c>
      <c r="D10" s="891"/>
      <c r="E10" s="421"/>
      <c r="F10" s="421"/>
      <c r="G10" s="421"/>
      <c r="H10" s="421"/>
      <c r="I10" s="421"/>
      <c r="J10" s="379"/>
      <c r="K10" s="370"/>
      <c r="L10" s="892"/>
      <c r="M10" s="892"/>
      <c r="N10" s="892"/>
      <c r="O10" s="892"/>
      <c r="P10" s="892"/>
      <c r="Q10" s="892"/>
      <c r="R10" s="892"/>
      <c r="S10" s="892"/>
      <c r="T10" s="379"/>
      <c r="U10" s="370"/>
      <c r="V10" s="829"/>
      <c r="W10" s="829"/>
      <c r="X10" s="829"/>
      <c r="Y10" s="829"/>
      <c r="Z10" s="829"/>
      <c r="AA10" s="829"/>
      <c r="AB10" s="829"/>
      <c r="AC10" s="829"/>
      <c r="AD10" s="379"/>
      <c r="AE10" s="370"/>
      <c r="AF10" s="829"/>
      <c r="AG10" s="829"/>
      <c r="AH10" s="829"/>
      <c r="AI10" s="829"/>
      <c r="AJ10" s="829"/>
      <c r="AK10" s="829"/>
      <c r="AL10" s="829"/>
      <c r="AM10" s="829"/>
    </row>
    <row r="11" spans="1:39" ht="24.5" customHeight="1">
      <c r="B11" s="422" t="s">
        <v>259</v>
      </c>
      <c r="C11" s="885"/>
      <c r="D11" s="885"/>
      <c r="E11" s="423"/>
      <c r="F11" s="423"/>
      <c r="G11" s="423"/>
      <c r="H11" s="423"/>
      <c r="I11" s="423"/>
      <c r="J11" s="379"/>
      <c r="K11" s="370"/>
      <c r="L11" s="424"/>
      <c r="M11" s="424"/>
      <c r="N11" s="424"/>
      <c r="O11" s="424"/>
      <c r="P11" s="424"/>
      <c r="Q11" s="424"/>
      <c r="R11" s="424"/>
      <c r="S11" s="424"/>
      <c r="T11" s="379"/>
      <c r="U11" s="370"/>
      <c r="V11" s="416"/>
      <c r="W11" s="416"/>
      <c r="X11" s="416"/>
      <c r="Y11" s="416"/>
      <c r="Z11" s="416"/>
      <c r="AA11" s="416"/>
      <c r="AB11" s="416"/>
      <c r="AC11" s="416"/>
      <c r="AD11" s="379"/>
      <c r="AE11" s="370"/>
      <c r="AF11" s="416"/>
      <c r="AG11" s="416"/>
      <c r="AH11" s="416"/>
      <c r="AI11" s="416"/>
      <c r="AJ11" s="416"/>
      <c r="AK11" s="416"/>
      <c r="AL11" s="416"/>
      <c r="AM11" s="416"/>
    </row>
    <row r="12" spans="1:39" ht="24.5" customHeight="1">
      <c r="B12" s="422" t="s">
        <v>298</v>
      </c>
      <c r="C12" s="885">
        <v>7.85</v>
      </c>
      <c r="D12" s="885"/>
      <c r="E12" s="423"/>
      <c r="F12" s="423"/>
      <c r="G12" s="423"/>
      <c r="H12" s="423"/>
      <c r="I12" s="423"/>
      <c r="J12" s="379"/>
      <c r="K12" s="370"/>
      <c r="L12" s="424"/>
      <c r="M12" s="424"/>
      <c r="N12" s="424"/>
      <c r="O12" s="424"/>
      <c r="P12" s="424"/>
      <c r="Q12" s="424"/>
      <c r="R12" s="424"/>
      <c r="S12" s="424"/>
      <c r="T12" s="379"/>
      <c r="U12" s="370"/>
      <c r="V12" s="416"/>
      <c r="W12" s="416"/>
      <c r="X12" s="416"/>
      <c r="Y12" s="416"/>
      <c r="Z12" s="416"/>
      <c r="AA12" s="416"/>
      <c r="AB12" s="416"/>
      <c r="AC12" s="416"/>
      <c r="AD12" s="379"/>
      <c r="AE12" s="370"/>
      <c r="AF12" s="416"/>
      <c r="AG12" s="416"/>
      <c r="AH12" s="416"/>
      <c r="AI12" s="416"/>
      <c r="AJ12" s="416"/>
      <c r="AK12" s="416"/>
      <c r="AL12" s="416"/>
      <c r="AM12" s="416"/>
    </row>
    <row r="13" spans="1:39" ht="13">
      <c r="B13" s="422" t="s">
        <v>299</v>
      </c>
      <c r="C13" s="885">
        <v>100</v>
      </c>
      <c r="D13" s="885"/>
      <c r="E13" s="424"/>
      <c r="F13" s="423"/>
      <c r="G13" s="423"/>
      <c r="H13" s="423"/>
      <c r="I13" s="423"/>
      <c r="J13" s="379"/>
      <c r="K13" s="370"/>
      <c r="L13" s="424"/>
      <c r="M13" s="424"/>
      <c r="N13" s="424"/>
      <c r="O13" s="424"/>
      <c r="P13" s="424"/>
      <c r="Q13" s="424"/>
      <c r="R13" s="424"/>
      <c r="S13" s="424"/>
      <c r="T13" s="379"/>
      <c r="U13" s="370"/>
      <c r="V13" s="416"/>
      <c r="W13" s="416"/>
      <c r="X13" s="416"/>
      <c r="Y13" s="416"/>
      <c r="Z13" s="416"/>
      <c r="AA13" s="416"/>
      <c r="AB13" s="416"/>
      <c r="AC13" s="416"/>
      <c r="AD13" s="379"/>
      <c r="AE13" s="370"/>
      <c r="AF13" s="416"/>
      <c r="AG13" s="416"/>
      <c r="AH13" s="416"/>
      <c r="AI13" s="416"/>
      <c r="AJ13" s="416"/>
      <c r="AK13" s="416"/>
      <c r="AL13" s="416"/>
      <c r="AM13" s="416"/>
    </row>
    <row r="14" spans="1:39" ht="13">
      <c r="B14" s="422" t="s">
        <v>300</v>
      </c>
      <c r="C14" s="885">
        <v>150</v>
      </c>
      <c r="D14" s="885"/>
      <c r="E14" s="424"/>
      <c r="F14" s="423"/>
      <c r="G14" s="423"/>
      <c r="H14" s="423"/>
      <c r="I14" s="423"/>
      <c r="J14" s="379"/>
      <c r="K14" s="370"/>
      <c r="L14" s="424"/>
      <c r="M14" s="424"/>
      <c r="N14" s="424"/>
      <c r="O14" s="424"/>
      <c r="P14" s="424"/>
      <c r="Q14" s="424"/>
      <c r="R14" s="424"/>
      <c r="S14" s="424"/>
      <c r="T14" s="379"/>
      <c r="U14" s="370"/>
      <c r="V14" s="416"/>
      <c r="W14" s="416"/>
      <c r="X14" s="416"/>
      <c r="Y14" s="416"/>
      <c r="Z14" s="416"/>
      <c r="AA14" s="416"/>
      <c r="AB14" s="416"/>
      <c r="AC14" s="416"/>
      <c r="AD14" s="379"/>
      <c r="AE14" s="370"/>
      <c r="AF14" s="416"/>
      <c r="AG14" s="416"/>
      <c r="AH14" s="416"/>
      <c r="AI14" s="416"/>
      <c r="AJ14" s="416"/>
      <c r="AK14" s="416"/>
      <c r="AL14" s="416"/>
      <c r="AM14" s="416"/>
    </row>
    <row r="15" spans="1:39" ht="13">
      <c r="B15" s="422" t="s">
        <v>301</v>
      </c>
      <c r="C15" s="885">
        <v>0</v>
      </c>
      <c r="D15" s="885"/>
      <c r="E15" s="424"/>
      <c r="F15" s="423"/>
      <c r="G15" s="423"/>
      <c r="H15" s="423"/>
      <c r="I15" s="423"/>
      <c r="J15" s="379"/>
      <c r="K15" s="370"/>
      <c r="L15" s="424"/>
      <c r="M15" s="424"/>
      <c r="N15" s="424"/>
      <c r="O15" s="424"/>
      <c r="P15" s="424"/>
      <c r="Q15" s="424"/>
      <c r="R15" s="424"/>
      <c r="S15" s="424"/>
      <c r="T15" s="379"/>
      <c r="U15" s="370"/>
      <c r="V15" s="416"/>
      <c r="W15" s="416"/>
      <c r="X15" s="416"/>
      <c r="Y15" s="416"/>
      <c r="Z15" s="416"/>
      <c r="AA15" s="416"/>
      <c r="AB15" s="416"/>
      <c r="AC15" s="416"/>
      <c r="AD15" s="379"/>
      <c r="AE15" s="370"/>
      <c r="AF15" s="416"/>
      <c r="AG15" s="416"/>
      <c r="AH15" s="416"/>
      <c r="AI15" s="416"/>
      <c r="AJ15" s="416"/>
      <c r="AK15" s="416"/>
      <c r="AL15" s="416"/>
      <c r="AM15" s="416"/>
    </row>
    <row r="16" spans="1:39" ht="13.5" thickBot="1">
      <c r="B16" s="425" t="s">
        <v>302</v>
      </c>
      <c r="C16" s="885">
        <v>3.5</v>
      </c>
      <c r="D16" s="885"/>
      <c r="E16" s="424"/>
      <c r="F16" s="423"/>
      <c r="G16" s="423"/>
      <c r="H16" s="423"/>
      <c r="I16" s="423"/>
      <c r="J16" s="379"/>
      <c r="K16" s="370"/>
      <c r="L16" s="424"/>
      <c r="M16" s="424"/>
      <c r="N16" s="424"/>
      <c r="O16" s="424"/>
      <c r="P16" s="424"/>
      <c r="Q16" s="424"/>
      <c r="R16" s="424"/>
      <c r="S16" s="424"/>
      <c r="T16" s="379"/>
      <c r="U16" s="370"/>
      <c r="V16" s="416"/>
      <c r="W16" s="416"/>
      <c r="X16" s="416"/>
      <c r="Y16" s="416"/>
      <c r="Z16" s="416"/>
      <c r="AA16" s="416"/>
      <c r="AB16" s="416"/>
      <c r="AC16" s="416"/>
      <c r="AD16" s="379"/>
      <c r="AE16" s="370"/>
      <c r="AF16" s="416"/>
      <c r="AG16" s="416"/>
      <c r="AH16" s="416"/>
      <c r="AI16" s="416"/>
      <c r="AJ16" s="416"/>
      <c r="AK16" s="416"/>
      <c r="AL16" s="416"/>
      <c r="AM16" s="416"/>
    </row>
    <row r="17" spans="2:39" ht="12" customHeight="1">
      <c r="B17" s="426" t="s">
        <v>261</v>
      </c>
      <c r="C17" s="427">
        <f>C13+(C15*1.5)+(2*C16)</f>
        <v>107</v>
      </c>
      <c r="D17" s="428">
        <f>C14+(C15*1.5)+(2*C16)</f>
        <v>157</v>
      </c>
      <c r="E17" s="429"/>
      <c r="F17" s="430"/>
      <c r="G17" s="430"/>
      <c r="H17" s="431"/>
      <c r="I17" s="431"/>
      <c r="J17" s="379"/>
      <c r="K17" s="384"/>
      <c r="L17" s="432"/>
      <c r="M17" s="432"/>
      <c r="N17" s="433"/>
      <c r="O17" s="433"/>
      <c r="P17" s="433"/>
      <c r="Q17" s="385"/>
      <c r="R17" s="434"/>
      <c r="S17" s="434"/>
      <c r="T17" s="379"/>
      <c r="U17" s="384"/>
      <c r="V17" s="432"/>
      <c r="W17" s="432"/>
      <c r="X17" s="433"/>
      <c r="Y17" s="433"/>
      <c r="Z17" s="433"/>
      <c r="AA17" s="385"/>
      <c r="AB17" s="434"/>
      <c r="AC17" s="434"/>
      <c r="AD17" s="379"/>
      <c r="AE17" s="384"/>
      <c r="AF17" s="432"/>
      <c r="AG17" s="432"/>
      <c r="AH17" s="433"/>
      <c r="AI17" s="433"/>
      <c r="AJ17" s="433"/>
      <c r="AK17" s="385"/>
      <c r="AL17" s="434"/>
      <c r="AM17" s="434"/>
    </row>
    <row r="18" spans="2:39" ht="14.5">
      <c r="B18" s="435" t="s">
        <v>303</v>
      </c>
      <c r="C18" s="427">
        <v>1250</v>
      </c>
      <c r="D18" s="428">
        <v>2500</v>
      </c>
      <c r="E18" s="429"/>
      <c r="F18" s="430"/>
      <c r="G18" s="430"/>
      <c r="H18" s="431"/>
      <c r="I18" s="431"/>
      <c r="J18" s="379"/>
      <c r="K18" s="384"/>
      <c r="L18" s="432"/>
      <c r="M18" s="432"/>
      <c r="N18" s="433"/>
      <c r="O18" s="433"/>
      <c r="P18" s="433"/>
      <c r="Q18" s="385"/>
      <c r="R18" s="434"/>
      <c r="S18" s="434"/>
      <c r="T18" s="379"/>
      <c r="U18" s="384"/>
      <c r="V18" s="432"/>
      <c r="W18" s="432"/>
      <c r="X18" s="433"/>
      <c r="Y18" s="433"/>
      <c r="Z18" s="433"/>
      <c r="AA18" s="385"/>
      <c r="AB18" s="434"/>
      <c r="AC18" s="434"/>
      <c r="AD18" s="379"/>
      <c r="AE18" s="384"/>
      <c r="AF18" s="432"/>
      <c r="AG18" s="432"/>
      <c r="AH18" s="433"/>
      <c r="AI18" s="433"/>
      <c r="AJ18" s="433"/>
      <c r="AK18" s="385"/>
      <c r="AL18" s="434"/>
      <c r="AM18" s="434"/>
    </row>
    <row r="19" spans="2:39" ht="15" thickBot="1">
      <c r="B19" s="435" t="s">
        <v>304</v>
      </c>
      <c r="C19" s="900">
        <f>((C18/10)*(D18/10)*(C16/10)*C12)/1000</f>
        <v>85.859375</v>
      </c>
      <c r="D19" s="901"/>
      <c r="E19" s="429"/>
      <c r="F19" s="430"/>
      <c r="G19" s="430"/>
      <c r="H19" s="431"/>
      <c r="I19" s="431"/>
      <c r="J19" s="379"/>
      <c r="K19" s="384"/>
      <c r="L19" s="432"/>
      <c r="M19" s="432"/>
      <c r="N19" s="433"/>
      <c r="O19" s="433"/>
      <c r="P19" s="433"/>
      <c r="Q19" s="385"/>
      <c r="R19" s="434"/>
      <c r="S19" s="434"/>
      <c r="T19" s="379"/>
      <c r="U19" s="384"/>
      <c r="V19" s="432"/>
      <c r="W19" s="432"/>
      <c r="X19" s="433"/>
      <c r="Y19" s="433"/>
      <c r="Z19" s="433"/>
      <c r="AA19" s="385"/>
      <c r="AB19" s="434"/>
      <c r="AC19" s="434"/>
      <c r="AD19" s="379"/>
      <c r="AE19" s="384"/>
      <c r="AF19" s="432"/>
      <c r="AG19" s="432"/>
      <c r="AH19" s="433"/>
      <c r="AI19" s="433"/>
      <c r="AJ19" s="433"/>
      <c r="AK19" s="385"/>
      <c r="AL19" s="434"/>
      <c r="AM19" s="434"/>
    </row>
    <row r="20" spans="2:39" ht="23">
      <c r="B20" s="435" t="s">
        <v>305</v>
      </c>
      <c r="C20" s="436">
        <f>ROUNDDOWN(C18/C17,0)</f>
        <v>11</v>
      </c>
      <c r="D20" s="437">
        <f>ROUNDDOWN(D18/D17,0)</f>
        <v>15</v>
      </c>
      <c r="E20" s="438">
        <f>C20*D20</f>
        <v>165</v>
      </c>
      <c r="F20" s="439" t="s">
        <v>306</v>
      </c>
      <c r="G20" s="430"/>
      <c r="H20" s="431"/>
      <c r="I20" s="431"/>
      <c r="J20" s="379"/>
      <c r="K20" s="384"/>
      <c r="L20" s="432"/>
      <c r="M20" s="432"/>
      <c r="N20" s="433"/>
      <c r="O20" s="433"/>
      <c r="P20" s="433"/>
      <c r="Q20" s="385"/>
      <c r="R20" s="434"/>
      <c r="S20" s="434"/>
      <c r="T20" s="379"/>
      <c r="U20" s="384"/>
      <c r="V20" s="432"/>
      <c r="W20" s="432"/>
      <c r="X20" s="433"/>
      <c r="Y20" s="433"/>
      <c r="Z20" s="433"/>
      <c r="AA20" s="385"/>
      <c r="AB20" s="434"/>
      <c r="AC20" s="434"/>
      <c r="AD20" s="379"/>
      <c r="AE20" s="384"/>
      <c r="AF20" s="432"/>
      <c r="AG20" s="432"/>
      <c r="AH20" s="433"/>
      <c r="AI20" s="433"/>
      <c r="AJ20" s="433"/>
      <c r="AK20" s="385"/>
      <c r="AL20" s="434"/>
      <c r="AM20" s="434"/>
    </row>
    <row r="21" spans="2:39" ht="23.5" thickBot="1">
      <c r="B21" s="435" t="s">
        <v>307</v>
      </c>
      <c r="C21" s="436">
        <f>ROUNDDOWN(C18/D17,0)</f>
        <v>7</v>
      </c>
      <c r="D21" s="437">
        <f>ROUNDDOWN(D18/C17,0)</f>
        <v>23</v>
      </c>
      <c r="E21" s="440">
        <f>C21*D21</f>
        <v>161</v>
      </c>
      <c r="F21" s="441" t="s">
        <v>308</v>
      </c>
      <c r="G21" s="430"/>
      <c r="H21" s="431"/>
      <c r="I21" s="431"/>
      <c r="J21" s="379"/>
      <c r="K21" s="384"/>
      <c r="L21" s="432"/>
      <c r="M21" s="432"/>
      <c r="N21" s="433"/>
      <c r="O21" s="433"/>
      <c r="P21" s="433"/>
      <c r="Q21" s="385"/>
      <c r="R21" s="434"/>
      <c r="S21" s="434"/>
      <c r="T21" s="379"/>
      <c r="U21" s="384"/>
      <c r="V21" s="432"/>
      <c r="W21" s="432"/>
      <c r="X21" s="433"/>
      <c r="Y21" s="433"/>
      <c r="Z21" s="433"/>
      <c r="AA21" s="385"/>
      <c r="AB21" s="434"/>
      <c r="AC21" s="434"/>
      <c r="AD21" s="379"/>
      <c r="AE21" s="384"/>
      <c r="AF21" s="432"/>
      <c r="AG21" s="432"/>
      <c r="AH21" s="433"/>
      <c r="AI21" s="433"/>
      <c r="AJ21" s="433"/>
      <c r="AK21" s="385"/>
      <c r="AL21" s="434"/>
      <c r="AM21" s="434"/>
    </row>
    <row r="22" spans="2:39" ht="10.5">
      <c r="B22" s="442" t="s">
        <v>309</v>
      </c>
      <c r="C22" s="902">
        <v>165</v>
      </c>
      <c r="D22" s="902"/>
      <c r="E22" s="443"/>
      <c r="F22" s="444"/>
      <c r="G22" s="445"/>
      <c r="H22" s="446"/>
      <c r="I22" s="446"/>
      <c r="J22" s="379"/>
      <c r="K22" s="447"/>
      <c r="L22" s="899"/>
      <c r="M22" s="899"/>
      <c r="N22" s="445"/>
      <c r="O22" s="445"/>
      <c r="P22" s="445"/>
      <c r="Q22" s="448"/>
      <c r="R22" s="448"/>
      <c r="S22" s="448"/>
      <c r="T22" s="379"/>
      <c r="U22" s="447"/>
      <c r="V22" s="899"/>
      <c r="W22" s="899"/>
      <c r="X22" s="445"/>
      <c r="Y22" s="445"/>
      <c r="Z22" s="445"/>
      <c r="AA22" s="448"/>
      <c r="AB22" s="448"/>
      <c r="AC22" s="448"/>
      <c r="AD22" s="379"/>
      <c r="AE22" s="447"/>
      <c r="AF22" s="899"/>
      <c r="AG22" s="899"/>
      <c r="AH22" s="445"/>
      <c r="AI22" s="445"/>
      <c r="AJ22" s="445"/>
      <c r="AK22" s="448"/>
      <c r="AL22" s="448"/>
      <c r="AM22" s="448"/>
    </row>
    <row r="23" spans="2:39">
      <c r="B23" s="449" t="s">
        <v>310</v>
      </c>
      <c r="C23" s="882">
        <f>C19/C22</f>
        <v>0.52035984848484851</v>
      </c>
      <c r="D23" s="882"/>
      <c r="E23" s="314"/>
      <c r="F23" s="314"/>
      <c r="G23" s="314"/>
      <c r="H23" s="314"/>
      <c r="I23" s="314"/>
      <c r="J23" s="379"/>
      <c r="K23" s="387"/>
      <c r="L23" s="883"/>
      <c r="M23" s="883"/>
      <c r="N23" s="360"/>
      <c r="O23" s="360"/>
      <c r="P23" s="360"/>
      <c r="Q23" s="360"/>
      <c r="R23" s="360"/>
      <c r="S23" s="360"/>
      <c r="T23" s="379"/>
      <c r="U23" s="387"/>
      <c r="V23" s="883"/>
      <c r="W23" s="883"/>
      <c r="X23" s="360"/>
      <c r="Y23" s="360"/>
      <c r="Z23" s="360"/>
      <c r="AA23" s="360"/>
      <c r="AB23" s="360"/>
      <c r="AC23" s="360"/>
      <c r="AD23" s="379"/>
      <c r="AE23" s="387"/>
      <c r="AF23" s="883"/>
      <c r="AG23" s="883"/>
      <c r="AH23" s="360"/>
      <c r="AI23" s="360"/>
      <c r="AJ23" s="360"/>
      <c r="AK23" s="360"/>
      <c r="AL23" s="360"/>
      <c r="AM23" s="360"/>
    </row>
    <row r="24" spans="2:39" ht="10.5">
      <c r="B24" s="327" t="s">
        <v>311</v>
      </c>
      <c r="C24" s="884" t="s">
        <v>312</v>
      </c>
      <c r="D24" s="884"/>
      <c r="E24" s="450"/>
      <c r="F24" s="402"/>
      <c r="G24" s="451"/>
      <c r="H24" s="415"/>
      <c r="I24" s="415"/>
      <c r="J24" s="379"/>
      <c r="K24" s="387"/>
      <c r="L24" s="883"/>
      <c r="M24" s="883"/>
      <c r="N24" s="418"/>
      <c r="O24" s="402"/>
      <c r="P24" s="451"/>
      <c r="Q24" s="452"/>
      <c r="R24" s="415"/>
      <c r="S24" s="415"/>
      <c r="T24" s="379"/>
      <c r="U24" s="387"/>
      <c r="V24" s="883"/>
      <c r="W24" s="883"/>
      <c r="X24" s="418"/>
      <c r="Y24" s="402"/>
      <c r="Z24" s="451"/>
      <c r="AA24" s="452"/>
      <c r="AB24" s="415"/>
      <c r="AC24" s="415"/>
      <c r="AD24" s="379"/>
      <c r="AE24" s="387"/>
      <c r="AF24" s="883"/>
      <c r="AG24" s="883"/>
      <c r="AH24" s="418"/>
      <c r="AI24" s="402"/>
      <c r="AJ24" s="451"/>
      <c r="AK24" s="452"/>
      <c r="AL24" s="415"/>
      <c r="AM24" s="415"/>
    </row>
    <row r="25" spans="2:39" ht="10.5">
      <c r="B25" s="327" t="s">
        <v>313</v>
      </c>
      <c r="C25" s="903" t="s">
        <v>314</v>
      </c>
      <c r="D25" s="904"/>
      <c r="E25" s="450"/>
      <c r="F25" s="402"/>
      <c r="G25" s="451"/>
      <c r="H25" s="415"/>
      <c r="I25" s="415"/>
      <c r="J25" s="379"/>
      <c r="K25" s="387"/>
      <c r="L25" s="453"/>
      <c r="M25" s="453"/>
      <c r="N25" s="418"/>
      <c r="O25" s="402"/>
      <c r="P25" s="451"/>
      <c r="Q25" s="452"/>
      <c r="R25" s="415"/>
      <c r="S25" s="415"/>
      <c r="T25" s="379"/>
      <c r="U25" s="387"/>
      <c r="V25" s="453"/>
      <c r="W25" s="453"/>
      <c r="X25" s="418"/>
      <c r="Y25" s="402"/>
      <c r="Z25" s="451"/>
      <c r="AA25" s="452"/>
      <c r="AB25" s="415"/>
      <c r="AC25" s="415"/>
      <c r="AD25" s="379"/>
      <c r="AE25" s="387"/>
      <c r="AF25" s="453"/>
      <c r="AG25" s="453"/>
      <c r="AH25" s="418"/>
      <c r="AI25" s="402"/>
      <c r="AJ25" s="451"/>
      <c r="AK25" s="452"/>
      <c r="AL25" s="415"/>
      <c r="AM25" s="415"/>
    </row>
    <row r="26" spans="2:39" ht="14.5">
      <c r="B26" s="327" t="s">
        <v>264</v>
      </c>
      <c r="C26" s="882" t="e">
        <f>C24-C23</f>
        <v>#VALUE!</v>
      </c>
      <c r="D26" s="882"/>
      <c r="E26" s="314"/>
      <c r="F26" s="847"/>
      <c r="G26" s="847"/>
      <c r="H26" s="847"/>
      <c r="I26" s="847"/>
      <c r="J26" s="379"/>
      <c r="K26" s="387"/>
      <c r="L26" s="883"/>
      <c r="M26" s="883"/>
      <c r="N26" s="360"/>
      <c r="O26" s="847"/>
      <c r="P26" s="847"/>
      <c r="Q26" s="847"/>
      <c r="R26" s="847"/>
      <c r="S26" s="847"/>
      <c r="T26" s="379"/>
      <c r="U26" s="387"/>
      <c r="V26" s="883"/>
      <c r="W26" s="883"/>
      <c r="X26" s="360"/>
      <c r="Y26" s="847"/>
      <c r="Z26" s="847"/>
      <c r="AA26" s="847"/>
      <c r="AB26" s="847"/>
      <c r="AC26" s="847"/>
      <c r="AD26" s="379"/>
      <c r="AE26" s="387"/>
      <c r="AF26" s="883"/>
      <c r="AG26" s="883"/>
      <c r="AH26" s="360"/>
      <c r="AI26" s="847"/>
      <c r="AJ26" s="847"/>
      <c r="AK26" s="847"/>
      <c r="AL26" s="847"/>
      <c r="AM26" s="847"/>
    </row>
    <row r="27" spans="2:39" ht="10.5">
      <c r="B27" s="327" t="s">
        <v>265</v>
      </c>
      <c r="C27" s="879" t="s">
        <v>312</v>
      </c>
      <c r="D27" s="879"/>
      <c r="E27" s="314"/>
      <c r="F27" s="388"/>
      <c r="G27" s="388"/>
      <c r="H27" s="390"/>
      <c r="I27" s="391"/>
      <c r="J27" s="379"/>
      <c r="K27" s="387"/>
      <c r="L27" s="880"/>
      <c r="M27" s="880"/>
      <c r="N27" s="360"/>
      <c r="O27" s="388"/>
      <c r="P27" s="388"/>
      <c r="Q27" s="389"/>
      <c r="R27" s="390"/>
      <c r="S27" s="391"/>
      <c r="T27" s="379"/>
      <c r="U27" s="387"/>
      <c r="V27" s="880"/>
      <c r="W27" s="880"/>
      <c r="X27" s="360"/>
      <c r="Y27" s="388"/>
      <c r="Z27" s="388"/>
      <c r="AA27" s="389"/>
      <c r="AB27" s="390"/>
      <c r="AC27" s="391"/>
      <c r="AD27" s="379"/>
      <c r="AE27" s="387"/>
      <c r="AF27" s="880"/>
      <c r="AG27" s="880"/>
      <c r="AH27" s="360"/>
      <c r="AI27" s="388"/>
      <c r="AJ27" s="388"/>
      <c r="AK27" s="389"/>
      <c r="AL27" s="390"/>
      <c r="AM27" s="391"/>
    </row>
    <row r="28" spans="2:39">
      <c r="B28" s="327" t="s">
        <v>266</v>
      </c>
      <c r="C28" s="881" t="s">
        <v>312</v>
      </c>
      <c r="D28" s="881"/>
      <c r="E28" s="314"/>
      <c r="F28" s="392"/>
      <c r="G28" s="393"/>
      <c r="H28" s="392"/>
      <c r="I28" s="394"/>
      <c r="J28" s="379"/>
      <c r="K28" s="387"/>
      <c r="L28" s="876"/>
      <c r="M28" s="876"/>
      <c r="N28" s="360"/>
      <c r="O28" s="392"/>
      <c r="P28" s="393"/>
      <c r="Q28" s="393"/>
      <c r="R28" s="392"/>
      <c r="S28" s="394"/>
      <c r="T28" s="379"/>
      <c r="U28" s="387"/>
      <c r="V28" s="876"/>
      <c r="W28" s="876"/>
      <c r="X28" s="360"/>
      <c r="Y28" s="392"/>
      <c r="Z28" s="392"/>
      <c r="AA28" s="393"/>
      <c r="AB28" s="392"/>
      <c r="AC28" s="394"/>
      <c r="AD28" s="379"/>
      <c r="AE28" s="387"/>
      <c r="AF28" s="876"/>
      <c r="AG28" s="876"/>
      <c r="AH28" s="360"/>
      <c r="AI28" s="392"/>
      <c r="AJ28" s="392"/>
      <c r="AK28" s="393"/>
      <c r="AL28" s="392"/>
      <c r="AM28" s="394"/>
    </row>
    <row r="29" spans="2:39" ht="23.25" customHeight="1">
      <c r="B29" s="327" t="s">
        <v>267</v>
      </c>
      <c r="C29" s="875" t="e">
        <f>C23*C27-C26*C28</f>
        <v>#VALUE!</v>
      </c>
      <c r="D29" s="875"/>
      <c r="E29" s="314"/>
      <c r="F29" s="392"/>
      <c r="G29" s="392"/>
      <c r="H29" s="392"/>
      <c r="I29" s="394"/>
      <c r="J29" s="379"/>
      <c r="K29" s="387"/>
      <c r="L29" s="876"/>
      <c r="M29" s="876"/>
      <c r="N29" s="360"/>
      <c r="O29" s="392"/>
      <c r="P29" s="392"/>
      <c r="Q29" s="392"/>
      <c r="R29" s="392"/>
      <c r="S29" s="394"/>
      <c r="T29" s="379"/>
      <c r="U29" s="387"/>
      <c r="V29" s="876"/>
      <c r="W29" s="876"/>
      <c r="X29" s="360"/>
      <c r="Y29" s="392"/>
      <c r="Z29" s="392"/>
      <c r="AA29" s="392"/>
      <c r="AB29" s="392"/>
      <c r="AC29" s="394"/>
      <c r="AD29" s="379"/>
      <c r="AE29" s="387"/>
      <c r="AF29" s="876"/>
      <c r="AG29" s="876"/>
      <c r="AH29" s="360"/>
      <c r="AI29" s="392"/>
      <c r="AJ29" s="392"/>
      <c r="AK29" s="392"/>
      <c r="AL29" s="392"/>
      <c r="AM29" s="394"/>
    </row>
    <row r="30" spans="2:39">
      <c r="B30" s="327"/>
      <c r="C30" s="873"/>
      <c r="D30" s="873"/>
      <c r="E30" s="314"/>
      <c r="F30" s="392"/>
      <c r="G30" s="392"/>
      <c r="H30" s="392"/>
      <c r="I30" s="394"/>
      <c r="J30" s="379"/>
      <c r="K30" s="387"/>
      <c r="L30" s="874"/>
      <c r="M30" s="874"/>
      <c r="N30" s="360"/>
      <c r="O30" s="392"/>
      <c r="P30" s="392"/>
      <c r="Q30" s="392"/>
      <c r="R30" s="392"/>
      <c r="S30" s="394"/>
      <c r="T30" s="379"/>
      <c r="U30" s="387"/>
      <c r="V30" s="874"/>
      <c r="W30" s="874"/>
      <c r="X30" s="360"/>
      <c r="Y30" s="392"/>
      <c r="Z30" s="392"/>
      <c r="AA30" s="392"/>
      <c r="AB30" s="392"/>
      <c r="AC30" s="394"/>
      <c r="AD30" s="379"/>
      <c r="AE30" s="387"/>
      <c r="AF30" s="874"/>
      <c r="AG30" s="874"/>
      <c r="AH30" s="360"/>
      <c r="AI30" s="392"/>
      <c r="AJ30" s="392"/>
      <c r="AK30" s="392"/>
      <c r="AL30" s="392"/>
      <c r="AM30" s="394"/>
    </row>
    <row r="31" spans="2:39">
      <c r="B31" s="327"/>
      <c r="C31" s="875"/>
      <c r="D31" s="875"/>
      <c r="E31" s="314"/>
      <c r="F31" s="392"/>
      <c r="G31" s="392"/>
      <c r="H31" s="392"/>
      <c r="I31" s="394"/>
      <c r="J31" s="379"/>
      <c r="K31" s="387"/>
      <c r="L31" s="876"/>
      <c r="M31" s="876"/>
      <c r="N31" s="360"/>
      <c r="O31" s="392"/>
      <c r="P31" s="392"/>
      <c r="Q31" s="392"/>
      <c r="R31" s="392"/>
      <c r="S31" s="394"/>
      <c r="T31" s="379"/>
      <c r="U31" s="387"/>
      <c r="V31" s="876"/>
      <c r="W31" s="876"/>
      <c r="X31" s="360"/>
      <c r="Y31" s="392"/>
      <c r="Z31" s="392"/>
      <c r="AA31" s="392"/>
      <c r="AB31" s="392"/>
      <c r="AC31" s="394"/>
      <c r="AD31" s="379"/>
      <c r="AE31" s="387"/>
      <c r="AF31" s="876"/>
      <c r="AG31" s="876"/>
      <c r="AH31" s="360"/>
      <c r="AI31" s="392"/>
      <c r="AJ31" s="392"/>
      <c r="AK31" s="392"/>
      <c r="AL31" s="392"/>
      <c r="AM31" s="394"/>
    </row>
    <row r="32" spans="2:39" ht="11.5">
      <c r="B32" s="877"/>
      <c r="C32" s="878"/>
      <c r="D32" s="454"/>
      <c r="E32" s="455"/>
      <c r="F32" s="314"/>
      <c r="G32" s="314"/>
      <c r="H32" s="314"/>
      <c r="I32" s="314"/>
      <c r="J32" s="379"/>
      <c r="K32" s="387"/>
      <c r="L32" s="456"/>
      <c r="M32" s="456"/>
      <c r="N32" s="360"/>
      <c r="O32" s="392"/>
      <c r="P32" s="392"/>
      <c r="Q32" s="392"/>
      <c r="R32" s="392"/>
      <c r="S32" s="394"/>
      <c r="T32" s="379"/>
      <c r="U32" s="387"/>
      <c r="V32" s="456"/>
      <c r="W32" s="456"/>
      <c r="X32" s="360"/>
      <c r="Y32" s="392"/>
      <c r="Z32" s="392"/>
      <c r="AA32" s="392"/>
      <c r="AB32" s="392"/>
      <c r="AC32" s="394"/>
      <c r="AD32" s="379"/>
      <c r="AE32" s="387"/>
      <c r="AF32" s="456"/>
      <c r="AG32" s="456"/>
      <c r="AH32" s="360"/>
      <c r="AI32" s="392"/>
      <c r="AJ32" s="392"/>
      <c r="AK32" s="392"/>
      <c r="AL32" s="392"/>
      <c r="AM32" s="394"/>
    </row>
    <row r="33" spans="2:39" ht="13.5" thickBot="1">
      <c r="B33" s="457"/>
      <c r="C33" s="458"/>
      <c r="D33" s="459"/>
      <c r="E33" s="314"/>
      <c r="F33" s="314"/>
      <c r="G33" s="314"/>
      <c r="H33" s="314"/>
      <c r="I33" s="314"/>
      <c r="J33" s="379"/>
      <c r="K33" s="387"/>
      <c r="L33" s="826"/>
      <c r="M33" s="826"/>
      <c r="N33" s="360"/>
      <c r="O33" s="822"/>
      <c r="P33" s="822"/>
      <c r="Q33" s="872"/>
      <c r="R33" s="872"/>
      <c r="S33" s="872"/>
      <c r="T33" s="379"/>
      <c r="U33" s="387"/>
      <c r="V33" s="826"/>
      <c r="W33" s="826"/>
      <c r="X33" s="360"/>
      <c r="Y33" s="822"/>
      <c r="Z33" s="822"/>
      <c r="AA33" s="872"/>
      <c r="AB33" s="872"/>
      <c r="AC33" s="872"/>
      <c r="AD33" s="379"/>
      <c r="AE33" s="387"/>
      <c r="AF33" s="826"/>
      <c r="AG33" s="826"/>
      <c r="AH33" s="360"/>
      <c r="AI33" s="822"/>
      <c r="AJ33" s="822"/>
      <c r="AK33" s="872"/>
      <c r="AL33" s="872"/>
      <c r="AM33" s="872"/>
    </row>
    <row r="34" spans="2:39" ht="13.5" thickBot="1">
      <c r="B34" s="827" t="s">
        <v>270</v>
      </c>
      <c r="C34" s="828"/>
      <c r="D34" s="314"/>
      <c r="E34" s="314"/>
      <c r="F34" s="314"/>
      <c r="G34" s="314"/>
      <c r="H34" s="314"/>
      <c r="I34" s="314"/>
      <c r="J34" s="379"/>
      <c r="K34" s="870"/>
      <c r="L34" s="870"/>
      <c r="M34" s="395"/>
      <c r="N34" s="387"/>
      <c r="O34" s="360"/>
      <c r="P34" s="360"/>
      <c r="Q34" s="360"/>
      <c r="R34" s="360"/>
      <c r="S34" s="360"/>
      <c r="T34" s="379"/>
      <c r="U34" s="870"/>
      <c r="V34" s="870"/>
      <c r="W34" s="395"/>
      <c r="X34" s="387"/>
      <c r="Y34" s="360"/>
      <c r="Z34" s="360"/>
      <c r="AA34" s="360"/>
      <c r="AB34" s="360"/>
      <c r="AC34" s="360"/>
      <c r="AD34" s="379"/>
      <c r="AE34" s="870"/>
      <c r="AF34" s="870"/>
      <c r="AG34" s="395"/>
      <c r="AH34" s="387"/>
      <c r="AI34" s="360"/>
      <c r="AJ34" s="360"/>
      <c r="AK34" s="360"/>
      <c r="AL34" s="360"/>
      <c r="AM34" s="360"/>
    </row>
    <row r="35" spans="2:39" ht="14.5" thickBot="1">
      <c r="B35" s="460"/>
      <c r="C35" s="357"/>
      <c r="D35" s="357"/>
      <c r="E35" s="314"/>
      <c r="F35" s="314"/>
      <c r="G35" s="314"/>
      <c r="H35" s="869"/>
      <c r="I35" s="869"/>
      <c r="J35" s="379"/>
      <c r="K35" s="370"/>
      <c r="L35" s="461"/>
      <c r="M35" s="461"/>
      <c r="N35" s="360"/>
      <c r="O35" s="360"/>
      <c r="P35" s="360"/>
      <c r="Q35" s="360"/>
      <c r="R35" s="360"/>
      <c r="S35" s="360"/>
      <c r="T35" s="379"/>
      <c r="U35" s="370"/>
      <c r="V35" s="461"/>
      <c r="W35" s="461"/>
      <c r="X35" s="360"/>
      <c r="Y35" s="360"/>
      <c r="Z35" s="360"/>
      <c r="AA35" s="360"/>
      <c r="AB35" s="360"/>
      <c r="AC35" s="360"/>
      <c r="AD35" s="379"/>
      <c r="AE35" s="370"/>
      <c r="AF35" s="461"/>
      <c r="AG35" s="461"/>
      <c r="AH35" s="360"/>
      <c r="AI35" s="360"/>
      <c r="AJ35" s="360"/>
      <c r="AK35" s="360"/>
      <c r="AL35" s="360"/>
      <c r="AM35" s="360"/>
    </row>
    <row r="36" spans="2:39" ht="21.5" thickBot="1">
      <c r="B36" s="462" t="s">
        <v>271</v>
      </c>
      <c r="C36" s="871" t="s">
        <v>272</v>
      </c>
      <c r="D36" s="871"/>
      <c r="E36" s="463" t="s">
        <v>315</v>
      </c>
      <c r="F36" s="464" t="s">
        <v>273</v>
      </c>
      <c r="G36" s="465" t="s">
        <v>274</v>
      </c>
      <c r="H36" s="466"/>
      <c r="I36" s="466"/>
      <c r="J36" s="379"/>
      <c r="K36" s="829"/>
      <c r="L36" s="829"/>
      <c r="M36" s="360"/>
      <c r="N36" s="360"/>
      <c r="O36" s="360"/>
      <c r="P36" s="360"/>
      <c r="Q36" s="360"/>
      <c r="R36" s="360"/>
      <c r="S36" s="360"/>
      <c r="T36" s="379"/>
      <c r="U36" s="829"/>
      <c r="V36" s="829"/>
      <c r="W36" s="360"/>
      <c r="X36" s="360"/>
      <c r="Y36" s="360"/>
      <c r="Z36" s="360"/>
      <c r="AA36" s="360"/>
      <c r="AB36" s="360"/>
      <c r="AC36" s="360"/>
      <c r="AD36" s="379"/>
      <c r="AE36" s="829"/>
      <c r="AF36" s="829"/>
      <c r="AG36" s="360"/>
      <c r="AH36" s="360"/>
      <c r="AI36" s="360"/>
      <c r="AJ36" s="360"/>
      <c r="AK36" s="360"/>
      <c r="AL36" s="360"/>
      <c r="AM36" s="360"/>
    </row>
    <row r="37" spans="2:39" ht="13">
      <c r="B37" s="467" t="s">
        <v>316</v>
      </c>
      <c r="C37" s="868"/>
      <c r="D37" s="868"/>
      <c r="E37" s="468"/>
      <c r="F37" s="469"/>
      <c r="G37" s="470">
        <f>F37*E37</f>
        <v>0</v>
      </c>
      <c r="H37" s="471"/>
      <c r="I37" s="471"/>
      <c r="J37" s="379"/>
      <c r="K37" s="360"/>
      <c r="L37" s="379"/>
      <c r="M37" s="379"/>
      <c r="N37" s="360"/>
      <c r="O37" s="360"/>
      <c r="P37" s="360"/>
      <c r="Q37" s="869"/>
      <c r="R37" s="869"/>
      <c r="S37" s="869"/>
      <c r="T37" s="379"/>
      <c r="U37" s="360"/>
      <c r="V37" s="379"/>
      <c r="W37" s="379"/>
      <c r="X37" s="360"/>
      <c r="Y37" s="360"/>
      <c r="Z37" s="360"/>
      <c r="AA37" s="869"/>
      <c r="AB37" s="869"/>
      <c r="AC37" s="869"/>
      <c r="AD37" s="379"/>
      <c r="AE37" s="360"/>
      <c r="AF37" s="379"/>
      <c r="AG37" s="379"/>
      <c r="AH37" s="360"/>
      <c r="AI37" s="360"/>
      <c r="AJ37" s="360"/>
      <c r="AK37" s="869"/>
      <c r="AL37" s="869"/>
      <c r="AM37" s="869"/>
    </row>
    <row r="38" spans="2:39" ht="13">
      <c r="B38" s="472" t="s">
        <v>317</v>
      </c>
      <c r="C38" s="811" t="s">
        <v>272</v>
      </c>
      <c r="D38" s="812"/>
      <c r="E38" s="343">
        <v>30</v>
      </c>
      <c r="F38" s="473"/>
      <c r="G38" s="474">
        <f>F38*E38</f>
        <v>0</v>
      </c>
      <c r="H38" s="471"/>
      <c r="I38" s="471"/>
      <c r="J38" s="379"/>
      <c r="K38" s="396"/>
      <c r="L38" s="821"/>
      <c r="M38" s="821"/>
      <c r="N38" s="397"/>
      <c r="O38" s="398"/>
      <c r="P38" s="388"/>
      <c r="Q38" s="397"/>
      <c r="R38" s="399"/>
      <c r="S38" s="399"/>
      <c r="T38" s="379"/>
      <c r="U38" s="396"/>
      <c r="V38" s="821"/>
      <c r="W38" s="821"/>
      <c r="X38" s="397"/>
      <c r="Y38" s="398"/>
      <c r="Z38" s="388"/>
      <c r="AA38" s="397"/>
      <c r="AB38" s="399"/>
      <c r="AC38" s="399"/>
      <c r="AD38" s="379"/>
      <c r="AE38" s="396"/>
      <c r="AF38" s="821"/>
      <c r="AG38" s="821"/>
      <c r="AH38" s="397"/>
      <c r="AI38" s="398"/>
      <c r="AJ38" s="388"/>
      <c r="AK38" s="397"/>
      <c r="AL38" s="399"/>
      <c r="AM38" s="399"/>
    </row>
    <row r="39" spans="2:39" ht="10.5">
      <c r="B39" s="472" t="s">
        <v>318</v>
      </c>
      <c r="C39" s="811" t="s">
        <v>272</v>
      </c>
      <c r="D39" s="812"/>
      <c r="E39" s="343">
        <v>30</v>
      </c>
      <c r="F39" s="473"/>
      <c r="G39" s="474">
        <f>F39*E39</f>
        <v>0</v>
      </c>
      <c r="H39" s="471"/>
      <c r="I39" s="471"/>
      <c r="J39" s="379"/>
      <c r="K39" s="400"/>
      <c r="L39" s="813"/>
      <c r="M39" s="813"/>
      <c r="N39" s="401"/>
      <c r="O39" s="402"/>
      <c r="P39" s="403"/>
      <c r="Q39" s="379"/>
      <c r="R39" s="395"/>
      <c r="S39" s="395"/>
      <c r="T39" s="379"/>
      <c r="U39" s="400"/>
      <c r="V39" s="813"/>
      <c r="W39" s="813"/>
      <c r="X39" s="401"/>
      <c r="Y39" s="402"/>
      <c r="Z39" s="403"/>
      <c r="AA39" s="379"/>
      <c r="AB39" s="395"/>
      <c r="AC39" s="395"/>
      <c r="AD39" s="379"/>
      <c r="AE39" s="400"/>
      <c r="AF39" s="813"/>
      <c r="AG39" s="813"/>
      <c r="AH39" s="401"/>
      <c r="AI39" s="402"/>
      <c r="AJ39" s="403"/>
      <c r="AK39" s="379"/>
      <c r="AL39" s="395"/>
      <c r="AM39" s="395"/>
    </row>
    <row r="40" spans="2:39" ht="10.5">
      <c r="B40" s="472" t="s">
        <v>319</v>
      </c>
      <c r="C40" s="811" t="s">
        <v>272</v>
      </c>
      <c r="D40" s="812"/>
      <c r="E40" s="343">
        <v>30</v>
      </c>
      <c r="F40" s="473"/>
      <c r="G40" s="474">
        <f t="shared" ref="G40:G45" si="0">F40*E40</f>
        <v>0</v>
      </c>
      <c r="H40" s="471"/>
      <c r="I40" s="471"/>
      <c r="J40" s="379"/>
      <c r="K40" s="400"/>
      <c r="L40" s="813"/>
      <c r="M40" s="813"/>
      <c r="N40" s="404"/>
      <c r="O40" s="403"/>
      <c r="P40" s="403"/>
      <c r="Q40" s="379"/>
      <c r="R40" s="395"/>
      <c r="S40" s="395"/>
      <c r="T40" s="379"/>
      <c r="U40" s="400"/>
      <c r="V40" s="813"/>
      <c r="W40" s="813"/>
      <c r="X40" s="404"/>
      <c r="Y40" s="403"/>
      <c r="Z40" s="403"/>
      <c r="AA40" s="379"/>
      <c r="AB40" s="395"/>
      <c r="AC40" s="395"/>
      <c r="AD40" s="379"/>
      <c r="AE40" s="400"/>
      <c r="AF40" s="813"/>
      <c r="AG40" s="813"/>
      <c r="AH40" s="404"/>
      <c r="AI40" s="403"/>
      <c r="AJ40" s="403"/>
      <c r="AK40" s="379"/>
      <c r="AL40" s="395"/>
      <c r="AM40" s="395"/>
    </row>
    <row r="41" spans="2:39" ht="10.5">
      <c r="B41" s="472" t="s">
        <v>320</v>
      </c>
      <c r="C41" s="811" t="s">
        <v>272</v>
      </c>
      <c r="D41" s="812"/>
      <c r="E41" s="343">
        <v>30</v>
      </c>
      <c r="F41" s="473"/>
      <c r="G41" s="474">
        <f t="shared" si="0"/>
        <v>0</v>
      </c>
      <c r="H41" s="471"/>
      <c r="I41" s="471"/>
      <c r="J41" s="379"/>
      <c r="K41" s="400"/>
      <c r="L41" s="402"/>
      <c r="M41" s="402"/>
      <c r="N41" s="404"/>
      <c r="O41" s="403"/>
      <c r="P41" s="403"/>
      <c r="Q41" s="379"/>
      <c r="R41" s="395"/>
      <c r="S41" s="395"/>
      <c r="T41" s="379"/>
      <c r="U41" s="400"/>
      <c r="V41" s="813"/>
      <c r="W41" s="813"/>
      <c r="X41" s="404"/>
      <c r="Y41" s="403"/>
      <c r="Z41" s="403"/>
      <c r="AA41" s="379"/>
      <c r="AB41" s="395"/>
      <c r="AC41" s="395"/>
      <c r="AD41" s="379"/>
      <c r="AE41" s="400"/>
      <c r="AF41" s="813"/>
      <c r="AG41" s="813"/>
      <c r="AH41" s="404"/>
      <c r="AI41" s="403"/>
      <c r="AJ41" s="403"/>
      <c r="AK41" s="379"/>
      <c r="AL41" s="395"/>
      <c r="AM41" s="395"/>
    </row>
    <row r="42" spans="2:39" ht="10.5">
      <c r="B42" s="472" t="s">
        <v>321</v>
      </c>
      <c r="C42" s="811" t="s">
        <v>272</v>
      </c>
      <c r="D42" s="812"/>
      <c r="E42" s="343">
        <v>30</v>
      </c>
      <c r="F42" s="473"/>
      <c r="G42" s="474">
        <f t="shared" si="0"/>
        <v>0</v>
      </c>
      <c r="H42" s="471"/>
      <c r="I42" s="471"/>
      <c r="J42" s="379"/>
      <c r="K42" s="400"/>
      <c r="L42" s="402"/>
      <c r="M42" s="402"/>
      <c r="N42" s="404"/>
      <c r="O42" s="403"/>
      <c r="P42" s="403"/>
      <c r="Q42" s="379"/>
      <c r="R42" s="395"/>
      <c r="S42" s="395"/>
      <c r="T42" s="379"/>
      <c r="U42" s="400"/>
      <c r="V42" s="402"/>
      <c r="W42" s="402"/>
      <c r="X42" s="404"/>
      <c r="Y42" s="403"/>
      <c r="Z42" s="403"/>
      <c r="AA42" s="379"/>
      <c r="AB42" s="395"/>
      <c r="AC42" s="395"/>
      <c r="AD42" s="379"/>
      <c r="AE42" s="400"/>
      <c r="AF42" s="402"/>
      <c r="AG42" s="402"/>
      <c r="AH42" s="404"/>
      <c r="AI42" s="403"/>
      <c r="AJ42" s="403"/>
      <c r="AK42" s="379"/>
      <c r="AL42" s="395"/>
      <c r="AM42" s="395"/>
    </row>
    <row r="43" spans="2:39" ht="10.5">
      <c r="B43" s="472" t="s">
        <v>322</v>
      </c>
      <c r="C43" s="811" t="s">
        <v>272</v>
      </c>
      <c r="D43" s="812"/>
      <c r="E43" s="343">
        <v>30</v>
      </c>
      <c r="F43" s="473"/>
      <c r="G43" s="474">
        <f t="shared" si="0"/>
        <v>0</v>
      </c>
      <c r="H43" s="471"/>
      <c r="I43" s="471"/>
      <c r="J43" s="379"/>
      <c r="K43" s="400"/>
      <c r="L43" s="402"/>
      <c r="M43" s="402"/>
      <c r="N43" s="404"/>
      <c r="O43" s="403"/>
      <c r="P43" s="403"/>
      <c r="Q43" s="379"/>
      <c r="R43" s="395"/>
      <c r="S43" s="395"/>
      <c r="T43" s="379"/>
      <c r="U43" s="400"/>
      <c r="V43" s="402"/>
      <c r="W43" s="402"/>
      <c r="X43" s="404"/>
      <c r="Y43" s="403"/>
      <c r="Z43" s="403"/>
      <c r="AA43" s="379"/>
      <c r="AB43" s="395"/>
      <c r="AC43" s="395"/>
      <c r="AD43" s="379"/>
      <c r="AE43" s="400"/>
      <c r="AF43" s="402"/>
      <c r="AG43" s="402"/>
      <c r="AH43" s="404"/>
      <c r="AI43" s="403"/>
      <c r="AJ43" s="403"/>
      <c r="AK43" s="379"/>
      <c r="AL43" s="395"/>
      <c r="AM43" s="395"/>
    </row>
    <row r="44" spans="2:39" ht="10.5">
      <c r="B44" s="472" t="s">
        <v>323</v>
      </c>
      <c r="C44" s="811" t="s">
        <v>272</v>
      </c>
      <c r="D44" s="812"/>
      <c r="E44" s="343">
        <v>30</v>
      </c>
      <c r="F44" s="473"/>
      <c r="G44" s="474">
        <f t="shared" si="0"/>
        <v>0</v>
      </c>
      <c r="H44" s="471"/>
      <c r="I44" s="471"/>
      <c r="J44" s="379"/>
      <c r="K44" s="400"/>
      <c r="L44" s="402"/>
      <c r="M44" s="402"/>
      <c r="N44" s="404"/>
      <c r="O44" s="403"/>
      <c r="P44" s="403"/>
      <c r="Q44" s="379"/>
      <c r="R44" s="395"/>
      <c r="S44" s="395"/>
      <c r="T44" s="379"/>
      <c r="U44" s="400"/>
      <c r="V44" s="402"/>
      <c r="W44" s="402"/>
      <c r="X44" s="404"/>
      <c r="Y44" s="403"/>
      <c r="Z44" s="403"/>
      <c r="AA44" s="379"/>
      <c r="AB44" s="395"/>
      <c r="AC44" s="395"/>
      <c r="AD44" s="379"/>
      <c r="AE44" s="400"/>
      <c r="AF44" s="402"/>
      <c r="AG44" s="402"/>
      <c r="AH44" s="404"/>
      <c r="AI44" s="403"/>
      <c r="AJ44" s="403"/>
      <c r="AK44" s="379"/>
      <c r="AL44" s="395"/>
      <c r="AM44" s="395"/>
    </row>
    <row r="45" spans="2:39" ht="10.5">
      <c r="B45" s="472" t="s">
        <v>324</v>
      </c>
      <c r="C45" s="811" t="s">
        <v>272</v>
      </c>
      <c r="D45" s="812"/>
      <c r="E45" s="343">
        <v>20</v>
      </c>
      <c r="F45" s="473"/>
      <c r="G45" s="474">
        <f t="shared" si="0"/>
        <v>0</v>
      </c>
      <c r="H45" s="471"/>
      <c r="I45" s="471"/>
      <c r="J45" s="379"/>
      <c r="K45" s="400"/>
      <c r="L45" s="402"/>
      <c r="M45" s="402"/>
      <c r="N45" s="404"/>
      <c r="O45" s="403"/>
      <c r="P45" s="403"/>
      <c r="Q45" s="379"/>
      <c r="R45" s="395"/>
      <c r="S45" s="395"/>
      <c r="T45" s="379"/>
      <c r="U45" s="400"/>
      <c r="V45" s="402"/>
      <c r="W45" s="402"/>
      <c r="X45" s="404"/>
      <c r="Y45" s="403"/>
      <c r="Z45" s="403"/>
      <c r="AA45" s="379"/>
      <c r="AB45" s="395"/>
      <c r="AC45" s="395"/>
      <c r="AD45" s="379"/>
      <c r="AE45" s="400"/>
      <c r="AF45" s="402"/>
      <c r="AG45" s="402"/>
      <c r="AH45" s="404"/>
      <c r="AI45" s="403"/>
      <c r="AJ45" s="403"/>
      <c r="AK45" s="379"/>
      <c r="AL45" s="395"/>
      <c r="AM45" s="395"/>
    </row>
    <row r="46" spans="2:39" ht="10.5">
      <c r="B46" s="472" t="s">
        <v>325</v>
      </c>
      <c r="C46" s="475"/>
      <c r="D46" s="475"/>
      <c r="E46" s="343"/>
      <c r="F46" s="473"/>
      <c r="G46" s="474">
        <f>F46*E46</f>
        <v>0</v>
      </c>
      <c r="H46" s="471"/>
      <c r="I46" s="471"/>
      <c r="J46" s="379"/>
      <c r="K46" s="400"/>
      <c r="L46" s="402"/>
      <c r="M46" s="402"/>
      <c r="N46" s="404"/>
      <c r="O46" s="403"/>
      <c r="P46" s="403"/>
      <c r="Q46" s="379"/>
      <c r="R46" s="395"/>
      <c r="S46" s="395"/>
      <c r="T46" s="379"/>
      <c r="U46" s="400"/>
      <c r="V46" s="402"/>
      <c r="W46" s="402"/>
      <c r="X46" s="404"/>
      <c r="Y46" s="403"/>
      <c r="Z46" s="403"/>
      <c r="AA46" s="379"/>
      <c r="AB46" s="395"/>
      <c r="AC46" s="395"/>
      <c r="AD46" s="379"/>
      <c r="AE46" s="400"/>
      <c r="AF46" s="402"/>
      <c r="AG46" s="402"/>
      <c r="AH46" s="404"/>
      <c r="AI46" s="403"/>
      <c r="AJ46" s="403"/>
      <c r="AK46" s="379"/>
      <c r="AL46" s="395"/>
      <c r="AM46" s="395"/>
    </row>
    <row r="47" spans="2:39" ht="10.5">
      <c r="B47" s="476" t="s">
        <v>326</v>
      </c>
      <c r="C47" s="477"/>
      <c r="D47" s="477"/>
      <c r="E47" s="478">
        <f>C23</f>
        <v>0.52035984848484851</v>
      </c>
      <c r="F47" s="479"/>
      <c r="G47" s="480">
        <f>E47*F47</f>
        <v>0</v>
      </c>
      <c r="H47" s="357"/>
      <c r="I47" s="357"/>
      <c r="J47" s="379"/>
      <c r="K47" s="360"/>
      <c r="L47" s="379"/>
      <c r="M47" s="379"/>
      <c r="N47" s="360"/>
      <c r="O47" s="360"/>
      <c r="P47" s="379"/>
      <c r="Q47" s="379"/>
      <c r="R47" s="395"/>
      <c r="S47" s="395"/>
      <c r="T47" s="379"/>
      <c r="U47" s="360"/>
      <c r="V47" s="379"/>
      <c r="W47" s="379"/>
      <c r="X47" s="360"/>
      <c r="Y47" s="360"/>
      <c r="Z47" s="379"/>
      <c r="AA47" s="379"/>
      <c r="AB47" s="395"/>
      <c r="AC47" s="395"/>
      <c r="AD47" s="379"/>
      <c r="AE47" s="360"/>
      <c r="AF47" s="379"/>
      <c r="AG47" s="379"/>
      <c r="AH47" s="360"/>
      <c r="AI47" s="360"/>
      <c r="AJ47" s="379"/>
      <c r="AK47" s="379"/>
      <c r="AL47" s="395"/>
      <c r="AM47" s="395"/>
    </row>
    <row r="48" spans="2:39" ht="10.5">
      <c r="B48" s="476" t="s">
        <v>327</v>
      </c>
      <c r="C48" s="477"/>
      <c r="D48" s="477"/>
      <c r="E48" s="478">
        <f>C23</f>
        <v>0.52035984848484851</v>
      </c>
      <c r="F48" s="479"/>
      <c r="G48" s="480">
        <v>0.1</v>
      </c>
      <c r="H48" s="357"/>
      <c r="I48" s="357"/>
      <c r="J48" s="379"/>
      <c r="K48" s="429"/>
      <c r="L48" s="397"/>
      <c r="M48" s="397"/>
      <c r="N48" s="397"/>
      <c r="O48" s="398"/>
      <c r="P48" s="388"/>
      <c r="Q48" s="360"/>
      <c r="R48" s="379"/>
      <c r="S48" s="379"/>
      <c r="T48" s="379"/>
      <c r="U48" s="429"/>
      <c r="V48" s="397"/>
      <c r="W48" s="397"/>
      <c r="X48" s="397"/>
      <c r="Y48" s="398"/>
      <c r="Z48" s="388"/>
      <c r="AA48" s="360"/>
      <c r="AB48" s="379"/>
      <c r="AC48" s="379"/>
      <c r="AD48" s="379"/>
      <c r="AE48" s="429"/>
      <c r="AF48" s="397"/>
      <c r="AG48" s="397"/>
      <c r="AH48" s="397"/>
      <c r="AI48" s="398"/>
      <c r="AJ48" s="388"/>
      <c r="AK48" s="360"/>
      <c r="AL48" s="379"/>
      <c r="AM48" s="379"/>
    </row>
    <row r="49" spans="1:40" ht="10.5">
      <c r="B49" s="481" t="s">
        <v>328</v>
      </c>
      <c r="C49" s="482"/>
      <c r="D49" s="482"/>
      <c r="E49" s="483"/>
      <c r="F49" s="484"/>
      <c r="G49" s="485"/>
      <c r="H49" s="357"/>
      <c r="I49" s="357"/>
      <c r="J49" s="379"/>
      <c r="K49" s="429"/>
      <c r="L49" s="397"/>
      <c r="M49" s="397"/>
      <c r="N49" s="397"/>
      <c r="O49" s="398"/>
      <c r="P49" s="388"/>
      <c r="Q49" s="360"/>
      <c r="R49" s="379"/>
      <c r="S49" s="379"/>
      <c r="T49" s="379"/>
      <c r="U49" s="429"/>
      <c r="V49" s="397"/>
      <c r="W49" s="397"/>
      <c r="X49" s="397"/>
      <c r="Y49" s="398"/>
      <c r="Z49" s="388"/>
      <c r="AA49" s="360"/>
      <c r="AB49" s="379"/>
      <c r="AC49" s="379"/>
      <c r="AD49" s="379"/>
      <c r="AE49" s="429"/>
      <c r="AF49" s="397"/>
      <c r="AG49" s="397"/>
      <c r="AH49" s="397"/>
      <c r="AI49" s="398"/>
      <c r="AJ49" s="388"/>
      <c r="AK49" s="360"/>
      <c r="AL49" s="379"/>
      <c r="AM49" s="379"/>
    </row>
    <row r="50" spans="1:40" ht="11" thickBot="1">
      <c r="B50" s="486" t="s">
        <v>290</v>
      </c>
      <c r="C50" s="487"/>
      <c r="D50" s="487"/>
      <c r="E50" s="488"/>
      <c r="F50" s="489"/>
      <c r="G50" s="490">
        <f>SUM(G37:G48)</f>
        <v>0.1</v>
      </c>
      <c r="H50" s="357"/>
      <c r="I50" s="357"/>
      <c r="J50" s="379"/>
      <c r="K50" s="387"/>
      <c r="L50" s="402"/>
      <c r="M50" s="402"/>
      <c r="N50" s="403"/>
      <c r="O50" s="403"/>
      <c r="P50" s="389"/>
      <c r="Q50" s="360"/>
      <c r="R50" s="379"/>
      <c r="S50" s="379"/>
      <c r="T50" s="379"/>
      <c r="U50" s="387"/>
      <c r="V50" s="402"/>
      <c r="W50" s="402"/>
      <c r="X50" s="403"/>
      <c r="Y50" s="403"/>
      <c r="Z50" s="389"/>
      <c r="AA50" s="360"/>
      <c r="AB50" s="379"/>
      <c r="AC50" s="379"/>
      <c r="AD50" s="379"/>
      <c r="AE50" s="387"/>
      <c r="AF50" s="402"/>
      <c r="AG50" s="402"/>
      <c r="AH50" s="403"/>
      <c r="AI50" s="403"/>
      <c r="AJ50" s="389"/>
      <c r="AK50" s="360"/>
      <c r="AL50" s="379"/>
      <c r="AM50" s="379"/>
    </row>
    <row r="51" spans="1:40" ht="11" thickBot="1">
      <c r="B51" s="359"/>
      <c r="C51" s="357"/>
      <c r="D51" s="357"/>
      <c r="E51" s="314"/>
      <c r="F51" s="360"/>
      <c r="G51" s="357"/>
      <c r="H51" s="357"/>
      <c r="I51" s="357"/>
      <c r="J51" s="379"/>
      <c r="K51" s="387"/>
      <c r="L51" s="402"/>
      <c r="M51" s="402"/>
      <c r="N51" s="403"/>
      <c r="O51" s="403"/>
      <c r="P51" s="389"/>
      <c r="Q51" s="360"/>
      <c r="R51" s="379"/>
      <c r="S51" s="379"/>
      <c r="T51" s="379"/>
      <c r="U51" s="387"/>
      <c r="V51" s="402"/>
      <c r="W51" s="402"/>
      <c r="X51" s="403"/>
      <c r="Y51" s="403"/>
      <c r="Z51" s="389"/>
      <c r="AA51" s="360"/>
      <c r="AB51" s="379"/>
      <c r="AC51" s="379"/>
      <c r="AD51" s="379"/>
      <c r="AE51" s="387"/>
      <c r="AF51" s="402"/>
      <c r="AG51" s="402"/>
      <c r="AH51" s="403"/>
      <c r="AI51" s="403"/>
      <c r="AJ51" s="389"/>
      <c r="AK51" s="360"/>
      <c r="AL51" s="379"/>
      <c r="AM51" s="379"/>
    </row>
    <row r="52" spans="1:40" ht="14">
      <c r="B52" s="361" t="s">
        <v>281</v>
      </c>
      <c r="C52" s="491"/>
      <c r="D52" s="364">
        <f>+C31</f>
        <v>0</v>
      </c>
      <c r="E52" s="365"/>
      <c r="F52" s="314"/>
      <c r="G52" s="360"/>
      <c r="H52" s="357"/>
      <c r="I52" s="357"/>
      <c r="J52" s="379"/>
      <c r="K52" s="379"/>
      <c r="L52" s="382"/>
      <c r="M52" s="402"/>
      <c r="N52" s="402"/>
      <c r="O52" s="400"/>
      <c r="P52" s="400"/>
      <c r="Q52" s="492"/>
      <c r="R52" s="493"/>
      <c r="S52" s="379"/>
      <c r="T52" s="379"/>
      <c r="U52" s="379"/>
      <c r="V52" s="382"/>
      <c r="W52" s="402"/>
      <c r="X52" s="402"/>
      <c r="Y52" s="400"/>
      <c r="Z52" s="400"/>
      <c r="AA52" s="492"/>
      <c r="AB52" s="493"/>
      <c r="AC52" s="379"/>
      <c r="AD52" s="379"/>
      <c r="AE52" s="379"/>
      <c r="AF52" s="382"/>
      <c r="AG52" s="402"/>
      <c r="AH52" s="402"/>
      <c r="AI52" s="400"/>
      <c r="AJ52" s="400"/>
      <c r="AK52" s="492"/>
      <c r="AL52" s="493"/>
      <c r="AM52" s="379"/>
      <c r="AN52" s="494"/>
    </row>
    <row r="53" spans="1:40" ht="15.5">
      <c r="B53" s="366" t="s">
        <v>282</v>
      </c>
      <c r="C53" s="495"/>
      <c r="D53" s="369">
        <f>(G50)</f>
        <v>0.1</v>
      </c>
      <c r="E53" s="365"/>
      <c r="F53" s="314"/>
      <c r="G53" s="370"/>
      <c r="H53" s="496"/>
      <c r="I53" s="497"/>
      <c r="J53" s="498"/>
      <c r="K53" s="379"/>
      <c r="L53" s="410"/>
      <c r="M53" s="379"/>
      <c r="N53" s="379"/>
      <c r="O53" s="360"/>
      <c r="P53" s="360"/>
      <c r="Q53" s="379"/>
      <c r="R53" s="360"/>
      <c r="S53" s="379"/>
      <c r="T53" s="379"/>
      <c r="U53" s="379"/>
      <c r="V53" s="410"/>
      <c r="W53" s="379"/>
      <c r="X53" s="379"/>
      <c r="Y53" s="360"/>
      <c r="Z53" s="360"/>
      <c r="AA53" s="379"/>
      <c r="AB53" s="360"/>
      <c r="AC53" s="379"/>
      <c r="AD53" s="379"/>
      <c r="AE53" s="379"/>
      <c r="AF53" s="410"/>
      <c r="AG53" s="379"/>
      <c r="AH53" s="379"/>
      <c r="AI53" s="360"/>
      <c r="AJ53" s="360"/>
      <c r="AK53" s="379"/>
      <c r="AL53" s="360"/>
      <c r="AM53" s="379"/>
      <c r="AN53" s="494"/>
    </row>
    <row r="54" spans="1:40" ht="15.5">
      <c r="B54" s="366" t="s">
        <v>329</v>
      </c>
      <c r="C54" s="499"/>
      <c r="D54" s="369">
        <f>D52/100*1.5</f>
        <v>0</v>
      </c>
      <c r="E54" s="365"/>
      <c r="F54" s="360"/>
      <c r="G54" s="500"/>
      <c r="H54" s="498"/>
      <c r="I54" s="357"/>
      <c r="J54" s="379"/>
      <c r="K54" s="379"/>
      <c r="L54" s="411"/>
      <c r="M54" s="380"/>
      <c r="N54" s="380"/>
      <c r="O54" s="360"/>
      <c r="P54" s="360"/>
      <c r="Q54" s="379"/>
      <c r="R54" s="360"/>
      <c r="S54" s="379"/>
      <c r="T54" s="379"/>
      <c r="U54" s="379"/>
      <c r="V54" s="411"/>
      <c r="W54" s="380"/>
      <c r="X54" s="380"/>
      <c r="Y54" s="360"/>
      <c r="Z54" s="360"/>
      <c r="AA54" s="379"/>
      <c r="AB54" s="360"/>
      <c r="AC54" s="379"/>
      <c r="AD54" s="379"/>
      <c r="AE54" s="379"/>
      <c r="AF54" s="411"/>
      <c r="AG54" s="380"/>
      <c r="AH54" s="380"/>
      <c r="AI54" s="360"/>
      <c r="AJ54" s="360"/>
      <c r="AK54" s="379"/>
      <c r="AL54" s="360"/>
      <c r="AM54" s="379"/>
      <c r="AN54" s="494"/>
    </row>
    <row r="55" spans="1:40" ht="15.5">
      <c r="B55" s="366" t="s">
        <v>269</v>
      </c>
      <c r="C55" s="495"/>
      <c r="D55" s="369">
        <f>(D52*D53)*3%</f>
        <v>0</v>
      </c>
      <c r="E55" s="365"/>
      <c r="F55" s="360"/>
      <c r="G55" s="370"/>
      <c r="H55" s="379"/>
      <c r="I55" s="357"/>
      <c r="J55" s="379"/>
      <c r="K55" s="379"/>
      <c r="L55" s="412"/>
      <c r="M55" s="380"/>
      <c r="N55" s="380"/>
      <c r="O55" s="360"/>
      <c r="P55" s="370"/>
      <c r="Q55" s="498"/>
      <c r="R55" s="360"/>
      <c r="S55" s="497"/>
      <c r="T55" s="498"/>
      <c r="U55" s="379"/>
      <c r="V55" s="412"/>
      <c r="W55" s="380"/>
      <c r="X55" s="380"/>
      <c r="Y55" s="360"/>
      <c r="Z55" s="370"/>
      <c r="AA55" s="379"/>
      <c r="AB55" s="360"/>
      <c r="AC55" s="379"/>
      <c r="AD55" s="379"/>
      <c r="AE55" s="379"/>
      <c r="AF55" s="412"/>
      <c r="AG55" s="380"/>
      <c r="AH55" s="380"/>
      <c r="AI55" s="360"/>
      <c r="AJ55" s="370"/>
      <c r="AK55" s="379"/>
      <c r="AL55" s="360"/>
      <c r="AM55" s="379"/>
      <c r="AN55" s="494"/>
    </row>
    <row r="56" spans="1:40" ht="15.5">
      <c r="B56" s="366" t="s">
        <v>287</v>
      </c>
      <c r="C56" s="495"/>
      <c r="D56" s="369">
        <f>(D52+D53)/100*2</f>
        <v>2E-3</v>
      </c>
      <c r="E56" s="365"/>
      <c r="F56" s="314"/>
      <c r="G56" s="500"/>
      <c r="H56" s="357"/>
      <c r="I56" s="357"/>
      <c r="J56" s="379"/>
      <c r="K56" s="379"/>
      <c r="L56" s="412"/>
      <c r="M56" s="380"/>
      <c r="N56" s="380"/>
      <c r="O56" s="360"/>
      <c r="P56" s="500"/>
      <c r="Q56" s="498"/>
      <c r="R56" s="360"/>
      <c r="S56" s="379"/>
      <c r="T56" s="379"/>
      <c r="U56" s="379"/>
      <c r="V56" s="412"/>
      <c r="W56" s="380"/>
      <c r="X56" s="380"/>
      <c r="Y56" s="360"/>
      <c r="Z56" s="370"/>
      <c r="AA56" s="379"/>
      <c r="AB56" s="360"/>
      <c r="AC56" s="379"/>
      <c r="AD56" s="379"/>
      <c r="AE56" s="379"/>
      <c r="AF56" s="412"/>
      <c r="AG56" s="380"/>
      <c r="AH56" s="380"/>
      <c r="AI56" s="360"/>
      <c r="AJ56" s="370"/>
      <c r="AK56" s="379"/>
      <c r="AL56" s="360"/>
      <c r="AM56" s="379"/>
      <c r="AN56" s="494"/>
    </row>
    <row r="57" spans="1:40" ht="15.5">
      <c r="B57" s="372" t="s">
        <v>288</v>
      </c>
      <c r="C57" s="501"/>
      <c r="D57" s="369">
        <f>D53*5%</f>
        <v>5.000000000000001E-3</v>
      </c>
      <c r="E57" s="365"/>
      <c r="F57" s="314"/>
      <c r="G57" s="500"/>
      <c r="H57" s="357"/>
      <c r="I57" s="357"/>
      <c r="J57" s="379"/>
      <c r="K57" s="379"/>
      <c r="L57" s="412"/>
      <c r="M57" s="380"/>
      <c r="N57" s="380"/>
      <c r="O57" s="360"/>
      <c r="P57" s="370"/>
      <c r="Q57" s="379"/>
      <c r="R57" s="360"/>
      <c r="S57" s="379"/>
      <c r="T57" s="379"/>
      <c r="U57" s="379"/>
      <c r="V57" s="412"/>
      <c r="W57" s="380"/>
      <c r="X57" s="380"/>
      <c r="Y57" s="360"/>
      <c r="Z57" s="370"/>
      <c r="AA57" s="379"/>
      <c r="AB57" s="360"/>
      <c r="AC57" s="379"/>
      <c r="AD57" s="379"/>
      <c r="AE57" s="379"/>
      <c r="AF57" s="412"/>
      <c r="AG57" s="380"/>
      <c r="AH57" s="380"/>
      <c r="AI57" s="360"/>
      <c r="AJ57" s="370"/>
      <c r="AK57" s="379"/>
      <c r="AL57" s="360"/>
      <c r="AM57" s="379"/>
      <c r="AN57" s="494"/>
    </row>
    <row r="58" spans="1:40" ht="15.5">
      <c r="B58" s="372" t="s">
        <v>289</v>
      </c>
      <c r="C58" s="501"/>
      <c r="D58" s="369">
        <f>(D53+D52)*10%</f>
        <v>1.0000000000000002E-2</v>
      </c>
      <c r="E58" s="365"/>
      <c r="F58" s="314"/>
      <c r="G58" s="500"/>
      <c r="H58" s="357"/>
      <c r="I58" s="357"/>
      <c r="J58" s="379"/>
      <c r="K58" s="379"/>
      <c r="L58" s="412"/>
      <c r="M58" s="380"/>
      <c r="N58" s="380"/>
      <c r="O58" s="360"/>
      <c r="P58" s="500"/>
      <c r="Q58" s="379"/>
      <c r="R58" s="360"/>
      <c r="S58" s="379"/>
      <c r="T58" s="379"/>
      <c r="U58" s="379"/>
      <c r="V58" s="412"/>
      <c r="W58" s="380"/>
      <c r="X58" s="380"/>
      <c r="Y58" s="360"/>
      <c r="Z58" s="370"/>
      <c r="AA58" s="379"/>
      <c r="AB58" s="360"/>
      <c r="AC58" s="379"/>
      <c r="AD58" s="379"/>
      <c r="AE58" s="379"/>
      <c r="AF58" s="412"/>
      <c r="AG58" s="380"/>
      <c r="AH58" s="380"/>
      <c r="AI58" s="360"/>
      <c r="AJ58" s="370"/>
      <c r="AK58" s="379"/>
      <c r="AL58" s="360"/>
      <c r="AM58" s="379"/>
      <c r="AN58" s="494"/>
    </row>
    <row r="59" spans="1:40" ht="17.5" thickBot="1">
      <c r="B59" s="374" t="s">
        <v>290</v>
      </c>
      <c r="C59" s="502"/>
      <c r="D59" s="377">
        <f>SUM(D52:D58)</f>
        <v>0.11700000000000002</v>
      </c>
      <c r="E59" s="365"/>
      <c r="F59" s="360"/>
      <c r="G59" s="500"/>
      <c r="H59" s="357"/>
      <c r="I59" s="357"/>
      <c r="J59" s="379"/>
      <c r="K59" s="379"/>
      <c r="L59" s="412"/>
      <c r="M59" s="380"/>
      <c r="N59" s="380"/>
      <c r="O59" s="360"/>
      <c r="P59" s="500"/>
      <c r="Q59" s="379"/>
      <c r="R59" s="360"/>
      <c r="S59" s="379"/>
      <c r="T59" s="379"/>
      <c r="U59" s="379"/>
      <c r="V59" s="412"/>
      <c r="W59" s="380"/>
      <c r="X59" s="380"/>
      <c r="Y59" s="360"/>
      <c r="Z59" s="370"/>
      <c r="AA59" s="379"/>
      <c r="AB59" s="360"/>
      <c r="AC59" s="379"/>
      <c r="AD59" s="379"/>
      <c r="AE59" s="379"/>
      <c r="AF59" s="412"/>
      <c r="AG59" s="380"/>
      <c r="AH59" s="380"/>
      <c r="AI59" s="360"/>
      <c r="AJ59" s="370"/>
      <c r="AK59" s="379"/>
      <c r="AL59" s="360"/>
      <c r="AM59" s="379"/>
      <c r="AN59" s="494"/>
    </row>
    <row r="60" spans="1:40" ht="17">
      <c r="B60" s="413"/>
      <c r="C60" s="413"/>
      <c r="D60" s="380"/>
      <c r="E60" s="365"/>
      <c r="F60" s="360"/>
      <c r="G60" s="500"/>
      <c r="H60" s="357"/>
      <c r="I60" s="357"/>
      <c r="J60" s="379"/>
      <c r="K60" s="379"/>
      <c r="L60" s="412"/>
      <c r="M60" s="380"/>
      <c r="N60" s="380"/>
      <c r="O60" s="360"/>
      <c r="P60" s="500"/>
      <c r="Q60" s="379"/>
      <c r="R60" s="360"/>
      <c r="S60" s="379"/>
      <c r="T60" s="379"/>
      <c r="U60" s="379"/>
      <c r="V60" s="412"/>
      <c r="W60" s="380"/>
      <c r="X60" s="380"/>
      <c r="Y60" s="360"/>
      <c r="Z60" s="370"/>
      <c r="AA60" s="379"/>
      <c r="AB60" s="360"/>
      <c r="AC60" s="379"/>
      <c r="AD60" s="379"/>
      <c r="AE60" s="379"/>
      <c r="AF60" s="412"/>
      <c r="AG60" s="380"/>
      <c r="AH60" s="380"/>
      <c r="AI60" s="360"/>
      <c r="AJ60" s="370"/>
      <c r="AK60" s="379"/>
      <c r="AL60" s="360"/>
      <c r="AM60" s="379"/>
      <c r="AN60" s="494"/>
    </row>
    <row r="61" spans="1:40" ht="11.25" customHeight="1">
      <c r="A61" s="897" t="s">
        <v>255</v>
      </c>
      <c r="B61" s="897"/>
      <c r="C61" s="897"/>
      <c r="D61" s="897"/>
      <c r="E61" s="897"/>
      <c r="F61" s="897"/>
      <c r="G61" s="897"/>
      <c r="H61" s="897"/>
      <c r="I61" s="897"/>
      <c r="J61" s="897"/>
      <c r="K61" s="897"/>
      <c r="L61" s="897"/>
      <c r="M61" s="897"/>
      <c r="N61" s="897"/>
      <c r="O61" s="897"/>
      <c r="P61" s="897"/>
      <c r="Q61" s="897"/>
      <c r="R61" s="897"/>
      <c r="S61" s="897"/>
      <c r="T61" s="897"/>
      <c r="U61" s="897"/>
      <c r="V61" s="897"/>
      <c r="W61" s="897"/>
      <c r="X61" s="897"/>
      <c r="Y61" s="897"/>
      <c r="Z61" s="897"/>
      <c r="AA61" s="897"/>
      <c r="AB61" s="897"/>
      <c r="AC61" s="897"/>
      <c r="AD61" s="897"/>
      <c r="AE61" s="897"/>
      <c r="AF61" s="897"/>
      <c r="AG61" s="897"/>
      <c r="AH61" s="897"/>
      <c r="AI61" s="897"/>
      <c r="AJ61" s="897"/>
      <c r="AK61" s="897"/>
      <c r="AL61" s="897"/>
      <c r="AM61" s="897"/>
      <c r="AN61" s="898"/>
    </row>
    <row r="62" spans="1:40" ht="11.25" customHeight="1">
      <c r="A62" s="897"/>
      <c r="B62" s="897"/>
      <c r="C62" s="897"/>
      <c r="D62" s="897"/>
      <c r="E62" s="897"/>
      <c r="F62" s="897"/>
      <c r="G62" s="897"/>
      <c r="H62" s="897"/>
      <c r="I62" s="897"/>
      <c r="J62" s="897"/>
      <c r="K62" s="897"/>
      <c r="L62" s="897"/>
      <c r="M62" s="897"/>
      <c r="N62" s="897"/>
      <c r="O62" s="897"/>
      <c r="P62" s="897"/>
      <c r="Q62" s="897"/>
      <c r="R62" s="897"/>
      <c r="S62" s="897"/>
      <c r="T62" s="897"/>
      <c r="U62" s="897"/>
      <c r="V62" s="897"/>
      <c r="W62" s="897"/>
      <c r="X62" s="897"/>
      <c r="Y62" s="897"/>
      <c r="Z62" s="897"/>
      <c r="AA62" s="897"/>
      <c r="AB62" s="897"/>
      <c r="AC62" s="897"/>
      <c r="AD62" s="897"/>
      <c r="AE62" s="897"/>
      <c r="AF62" s="897"/>
      <c r="AG62" s="897"/>
      <c r="AH62" s="897"/>
      <c r="AI62" s="897"/>
      <c r="AJ62" s="897"/>
      <c r="AK62" s="897"/>
      <c r="AL62" s="897"/>
      <c r="AM62" s="897"/>
      <c r="AN62" s="898"/>
    </row>
    <row r="63" spans="1:40" ht="11.25" customHeight="1">
      <c r="A63" s="897"/>
      <c r="B63" s="897"/>
      <c r="C63" s="897"/>
      <c r="D63" s="897"/>
      <c r="E63" s="897"/>
      <c r="F63" s="897"/>
      <c r="G63" s="897"/>
      <c r="H63" s="897"/>
      <c r="I63" s="897"/>
      <c r="J63" s="897"/>
      <c r="K63" s="897"/>
      <c r="L63" s="897"/>
      <c r="M63" s="897"/>
      <c r="N63" s="897"/>
      <c r="O63" s="897"/>
      <c r="P63" s="897"/>
      <c r="Q63" s="897"/>
      <c r="R63" s="897"/>
      <c r="S63" s="897"/>
      <c r="T63" s="897"/>
      <c r="U63" s="897"/>
      <c r="V63" s="897"/>
      <c r="W63" s="897"/>
      <c r="X63" s="897"/>
      <c r="Y63" s="897"/>
      <c r="Z63" s="897"/>
      <c r="AA63" s="897"/>
      <c r="AB63" s="897"/>
      <c r="AC63" s="897"/>
      <c r="AD63" s="897"/>
      <c r="AE63" s="897"/>
      <c r="AF63" s="897"/>
      <c r="AG63" s="897"/>
      <c r="AH63" s="897"/>
      <c r="AI63" s="897"/>
      <c r="AJ63" s="897"/>
      <c r="AK63" s="897"/>
      <c r="AL63" s="897"/>
      <c r="AM63" s="897"/>
      <c r="AN63" s="898"/>
    </row>
    <row r="64" spans="1:40" ht="11.25" customHeight="1" thickBot="1">
      <c r="A64" s="897"/>
      <c r="B64" s="897"/>
      <c r="C64" s="897"/>
      <c r="D64" s="897"/>
      <c r="E64" s="897"/>
      <c r="F64" s="897"/>
      <c r="G64" s="897"/>
      <c r="H64" s="897"/>
      <c r="I64" s="897"/>
      <c r="J64" s="897"/>
      <c r="K64" s="897"/>
      <c r="L64" s="897"/>
      <c r="M64" s="897"/>
      <c r="N64" s="897"/>
      <c r="O64" s="897"/>
      <c r="P64" s="897"/>
      <c r="Q64" s="897"/>
      <c r="R64" s="897"/>
      <c r="S64" s="897"/>
      <c r="T64" s="897"/>
      <c r="U64" s="897"/>
      <c r="V64" s="897"/>
      <c r="W64" s="897"/>
      <c r="X64" s="897"/>
      <c r="Y64" s="897"/>
      <c r="Z64" s="897"/>
      <c r="AA64" s="897"/>
      <c r="AB64" s="897"/>
      <c r="AC64" s="897"/>
      <c r="AD64" s="897"/>
      <c r="AE64" s="897"/>
      <c r="AF64" s="897"/>
      <c r="AG64" s="897"/>
      <c r="AH64" s="897"/>
      <c r="AI64" s="897"/>
      <c r="AJ64" s="897"/>
      <c r="AK64" s="897"/>
      <c r="AL64" s="897"/>
      <c r="AM64" s="897"/>
      <c r="AN64" s="898"/>
    </row>
    <row r="65" spans="1:40" ht="28.5" thickBot="1">
      <c r="A65" s="503"/>
      <c r="B65" s="852" t="s">
        <v>408</v>
      </c>
      <c r="C65" s="853"/>
      <c r="D65" s="853"/>
      <c r="E65" s="853"/>
      <c r="F65" s="853"/>
      <c r="G65" s="853"/>
      <c r="H65" s="853"/>
      <c r="I65" s="853"/>
      <c r="J65" s="854"/>
      <c r="K65" s="503"/>
      <c r="L65" s="855"/>
      <c r="M65" s="855"/>
      <c r="N65" s="855"/>
      <c r="O65" s="855"/>
      <c r="P65" s="855"/>
      <c r="Q65" s="855"/>
      <c r="R65" s="855"/>
      <c r="S65" s="855"/>
      <c r="T65" s="855"/>
      <c r="U65" s="503"/>
      <c r="V65" s="853"/>
      <c r="W65" s="853"/>
      <c r="X65" s="853"/>
      <c r="Y65" s="853"/>
      <c r="Z65" s="853"/>
      <c r="AA65" s="853"/>
      <c r="AB65" s="853"/>
      <c r="AC65" s="853"/>
      <c r="AD65" s="854"/>
      <c r="AE65" s="414"/>
      <c r="AF65" s="852"/>
      <c r="AG65" s="853"/>
      <c r="AH65" s="853"/>
      <c r="AI65" s="853"/>
      <c r="AJ65" s="853"/>
      <c r="AK65" s="853"/>
      <c r="AL65" s="853"/>
      <c r="AM65" s="853"/>
      <c r="AN65" s="854"/>
    </row>
    <row r="66" spans="1:40" ht="141" customHeight="1" thickBot="1">
      <c r="A66" s="856"/>
      <c r="B66" s="504" t="s">
        <v>256</v>
      </c>
      <c r="C66" s="860" t="s">
        <v>257</v>
      </c>
      <c r="D66" s="861"/>
      <c r="E66" s="861"/>
      <c r="F66" s="861"/>
      <c r="G66" s="861"/>
      <c r="H66" s="861"/>
      <c r="I66" s="861"/>
      <c r="J66" s="862"/>
      <c r="K66" s="840"/>
      <c r="L66" s="382"/>
      <c r="M66" s="850"/>
      <c r="N66" s="850"/>
      <c r="O66" s="850"/>
      <c r="P66" s="850"/>
      <c r="Q66" s="850"/>
      <c r="R66" s="850"/>
      <c r="S66" s="850"/>
      <c r="T66" s="850"/>
      <c r="U66" s="840"/>
      <c r="V66" s="382"/>
      <c r="W66" s="850"/>
      <c r="X66" s="850"/>
      <c r="Y66" s="850"/>
      <c r="Z66" s="850"/>
      <c r="AA66" s="850"/>
      <c r="AB66" s="850"/>
      <c r="AC66" s="850"/>
      <c r="AD66" s="850"/>
      <c r="AE66" s="840"/>
      <c r="AF66" s="382"/>
      <c r="AG66" s="850"/>
      <c r="AH66" s="850"/>
      <c r="AI66" s="850"/>
      <c r="AJ66" s="850"/>
      <c r="AK66" s="850"/>
      <c r="AL66" s="850"/>
      <c r="AM66" s="850"/>
      <c r="AN66" s="850"/>
    </row>
    <row r="67" spans="1:40" ht="16" thickBot="1">
      <c r="A67" s="857"/>
      <c r="B67" s="299" t="s">
        <v>258</v>
      </c>
      <c r="C67" s="863"/>
      <c r="D67" s="864"/>
      <c r="E67" s="300"/>
      <c r="F67" s="300"/>
      <c r="G67" s="300"/>
      <c r="H67" s="300"/>
      <c r="I67" s="300"/>
      <c r="J67" s="301"/>
      <c r="K67" s="840"/>
      <c r="L67" s="382"/>
      <c r="M67" s="850"/>
      <c r="N67" s="850"/>
      <c r="O67" s="850"/>
      <c r="P67" s="850"/>
      <c r="Q67" s="850"/>
      <c r="R67" s="850"/>
      <c r="S67" s="850"/>
      <c r="T67" s="850"/>
      <c r="U67" s="840"/>
      <c r="V67" s="382"/>
      <c r="W67" s="850"/>
      <c r="X67" s="850"/>
      <c r="Y67" s="850"/>
      <c r="Z67" s="850"/>
      <c r="AA67" s="850"/>
      <c r="AB67" s="850"/>
      <c r="AC67" s="850"/>
      <c r="AD67" s="850"/>
      <c r="AE67" s="840"/>
      <c r="AF67" s="382"/>
      <c r="AG67" s="850"/>
      <c r="AH67" s="850"/>
      <c r="AI67" s="850"/>
      <c r="AJ67" s="850"/>
      <c r="AK67" s="850"/>
      <c r="AL67" s="850"/>
      <c r="AM67" s="850"/>
      <c r="AN67" s="850"/>
    </row>
    <row r="68" spans="1:40" ht="12" customHeight="1" thickBot="1">
      <c r="A68" s="857"/>
      <c r="B68" s="299" t="s">
        <v>34</v>
      </c>
      <c r="C68" s="578"/>
      <c r="D68" s="578"/>
      <c r="E68" s="578"/>
      <c r="F68" s="578"/>
      <c r="G68" s="578"/>
      <c r="H68" s="578"/>
      <c r="I68" s="578"/>
      <c r="J68" s="579"/>
      <c r="K68" s="840"/>
      <c r="L68" s="865"/>
      <c r="M68" s="865"/>
      <c r="N68" s="865"/>
      <c r="O68" s="865"/>
      <c r="P68" s="865"/>
      <c r="Q68" s="865"/>
      <c r="R68" s="865"/>
      <c r="S68" s="865"/>
      <c r="T68" s="865"/>
      <c r="U68" s="840"/>
      <c r="V68" s="865"/>
      <c r="W68" s="865"/>
      <c r="X68" s="865"/>
      <c r="Y68" s="865"/>
      <c r="Z68" s="865"/>
      <c r="AA68" s="865"/>
      <c r="AB68" s="865"/>
      <c r="AC68" s="865"/>
      <c r="AD68" s="865"/>
      <c r="AE68" s="840"/>
      <c r="AF68" s="865"/>
      <c r="AG68" s="865"/>
      <c r="AH68" s="865"/>
      <c r="AI68" s="865"/>
      <c r="AJ68" s="865"/>
      <c r="AK68" s="865"/>
      <c r="AL68" s="865"/>
      <c r="AM68" s="865"/>
      <c r="AN68" s="865"/>
    </row>
    <row r="69" spans="1:40" ht="16" thickBot="1">
      <c r="A69" s="857"/>
      <c r="B69" s="302" t="s">
        <v>259</v>
      </c>
      <c r="C69" s="863"/>
      <c r="D69" s="866"/>
      <c r="E69" s="303" t="s">
        <v>260</v>
      </c>
      <c r="F69" s="867"/>
      <c r="G69" s="864"/>
      <c r="H69" s="864"/>
      <c r="I69" s="864"/>
      <c r="J69" s="866"/>
      <c r="K69" s="840"/>
      <c r="L69" s="383"/>
      <c r="M69" s="850"/>
      <c r="N69" s="850"/>
      <c r="O69" s="378"/>
      <c r="P69" s="850"/>
      <c r="Q69" s="850"/>
      <c r="R69" s="850"/>
      <c r="S69" s="850"/>
      <c r="T69" s="850"/>
      <c r="U69" s="840"/>
      <c r="V69" s="383"/>
      <c r="W69" s="850"/>
      <c r="X69" s="850"/>
      <c r="Y69" s="378"/>
      <c r="Z69" s="850"/>
      <c r="AA69" s="850"/>
      <c r="AB69" s="850"/>
      <c r="AC69" s="850"/>
      <c r="AD69" s="850"/>
      <c r="AE69" s="840"/>
      <c r="AF69" s="383"/>
      <c r="AG69" s="850"/>
      <c r="AH69" s="850"/>
      <c r="AI69" s="378"/>
      <c r="AJ69" s="850"/>
      <c r="AK69" s="850"/>
      <c r="AL69" s="850"/>
      <c r="AM69" s="850"/>
      <c r="AN69" s="850"/>
    </row>
    <row r="70" spans="1:40" ht="16" thickBot="1">
      <c r="A70" s="857"/>
      <c r="B70" s="581"/>
      <c r="C70" s="582"/>
      <c r="D70" s="582"/>
      <c r="E70" s="582"/>
      <c r="F70" s="582"/>
      <c r="G70" s="582"/>
      <c r="H70" s="582"/>
      <c r="I70" s="582"/>
      <c r="J70" s="583"/>
      <c r="K70" s="840"/>
      <c r="L70" s="383"/>
      <c r="M70" s="580"/>
      <c r="N70" s="580"/>
      <c r="O70" s="580"/>
      <c r="P70" s="580"/>
      <c r="Q70" s="580"/>
      <c r="R70" s="580"/>
      <c r="S70" s="580"/>
      <c r="T70" s="580"/>
      <c r="U70" s="840"/>
      <c r="V70" s="383"/>
      <c r="W70" s="580"/>
      <c r="X70" s="580"/>
      <c r="Y70" s="580"/>
      <c r="Z70" s="580"/>
      <c r="AA70" s="580"/>
      <c r="AB70" s="580"/>
      <c r="AC70" s="580"/>
      <c r="AD70" s="580"/>
      <c r="AE70" s="840"/>
      <c r="AF70" s="383"/>
      <c r="AG70" s="580"/>
      <c r="AH70" s="580"/>
      <c r="AI70" s="580"/>
      <c r="AJ70" s="580"/>
      <c r="AK70" s="580"/>
      <c r="AL70" s="580"/>
      <c r="AM70" s="580"/>
      <c r="AN70" s="580"/>
    </row>
    <row r="71" spans="1:40" ht="15" thickBot="1">
      <c r="A71" s="857"/>
      <c r="B71" s="585" t="s">
        <v>396</v>
      </c>
      <c r="C71" s="586"/>
      <c r="D71" s="304"/>
      <c r="E71" s="304"/>
      <c r="F71" s="305"/>
      <c r="G71" s="305"/>
      <c r="H71" s="305"/>
      <c r="I71" s="305"/>
      <c r="J71" s="306"/>
      <c r="K71" s="840"/>
      <c r="L71" s="384"/>
      <c r="M71" s="385"/>
      <c r="N71" s="385"/>
      <c r="O71" s="385"/>
      <c r="P71" s="386"/>
      <c r="Q71" s="386"/>
      <c r="R71" s="386"/>
      <c r="S71" s="386"/>
      <c r="T71" s="360"/>
      <c r="U71" s="840"/>
      <c r="V71" s="384"/>
      <c r="W71" s="385"/>
      <c r="X71" s="385"/>
      <c r="Y71" s="385"/>
      <c r="Z71" s="386"/>
      <c r="AA71" s="386"/>
      <c r="AB71" s="386"/>
      <c r="AC71" s="386"/>
      <c r="AD71" s="360"/>
      <c r="AE71" s="840"/>
      <c r="AF71" s="384"/>
      <c r="AG71" s="385"/>
      <c r="AH71" s="385"/>
      <c r="AI71" s="385"/>
      <c r="AJ71" s="386"/>
      <c r="AK71" s="386"/>
      <c r="AL71" s="386"/>
      <c r="AM71" s="386"/>
      <c r="AN71" s="360"/>
    </row>
    <row r="72" spans="1:40" ht="14.5">
      <c r="A72" s="858"/>
      <c r="B72" s="307" t="s">
        <v>407</v>
      </c>
      <c r="C72" s="584"/>
      <c r="D72" s="304"/>
      <c r="E72" s="304"/>
      <c r="F72" s="305"/>
      <c r="G72" s="305"/>
      <c r="H72" s="305"/>
      <c r="I72" s="305"/>
      <c r="J72" s="306"/>
      <c r="K72" s="840"/>
      <c r="L72" s="384"/>
      <c r="M72" s="385"/>
      <c r="N72" s="385"/>
      <c r="O72" s="385"/>
      <c r="P72" s="386"/>
      <c r="Q72" s="386"/>
      <c r="R72" s="386"/>
      <c r="S72" s="386"/>
      <c r="T72" s="360"/>
      <c r="U72" s="840"/>
      <c r="V72" s="384"/>
      <c r="W72" s="385"/>
      <c r="X72" s="385"/>
      <c r="Y72" s="385"/>
      <c r="Z72" s="386"/>
      <c r="AA72" s="386"/>
      <c r="AB72" s="386"/>
      <c r="AC72" s="386"/>
      <c r="AD72" s="360"/>
      <c r="AE72" s="840"/>
      <c r="AF72" s="384"/>
      <c r="AG72" s="385"/>
      <c r="AH72" s="385"/>
      <c r="AI72" s="385"/>
      <c r="AJ72" s="386"/>
      <c r="AK72" s="386"/>
      <c r="AL72" s="386"/>
      <c r="AM72" s="386"/>
      <c r="AN72" s="360"/>
    </row>
    <row r="73" spans="1:40" ht="14.5">
      <c r="A73" s="858"/>
      <c r="B73" s="308" t="s">
        <v>399</v>
      </c>
      <c r="C73" s="587"/>
      <c r="D73" s="304"/>
      <c r="E73" s="304"/>
      <c r="F73" s="305"/>
      <c r="G73" s="305"/>
      <c r="H73" s="305"/>
      <c r="I73" s="305"/>
      <c r="J73" s="306"/>
      <c r="K73" s="840"/>
      <c r="L73" s="384"/>
      <c r="M73" s="385"/>
      <c r="N73" s="385"/>
      <c r="O73" s="385"/>
      <c r="P73" s="386"/>
      <c r="Q73" s="386"/>
      <c r="R73" s="386"/>
      <c r="S73" s="386"/>
      <c r="T73" s="360"/>
      <c r="U73" s="840"/>
      <c r="V73" s="384"/>
      <c r="W73" s="385"/>
      <c r="X73" s="385"/>
      <c r="Y73" s="385"/>
      <c r="Z73" s="386"/>
      <c r="AA73" s="386"/>
      <c r="AB73" s="386"/>
      <c r="AC73" s="386"/>
      <c r="AD73" s="360"/>
      <c r="AE73" s="840"/>
      <c r="AF73" s="384"/>
      <c r="AG73" s="385"/>
      <c r="AH73" s="385"/>
      <c r="AI73" s="385"/>
      <c r="AJ73" s="386"/>
      <c r="AK73" s="386"/>
      <c r="AL73" s="386"/>
      <c r="AM73" s="386"/>
      <c r="AN73" s="360"/>
    </row>
    <row r="74" spans="1:40" ht="14.5">
      <c r="A74" s="858"/>
      <c r="B74" s="308" t="s">
        <v>397</v>
      </c>
      <c r="C74" s="587"/>
      <c r="D74" s="304"/>
      <c r="E74" s="304"/>
      <c r="F74" s="305" t="s">
        <v>403</v>
      </c>
      <c r="G74" s="305"/>
      <c r="H74" s="305"/>
      <c r="I74" s="305"/>
      <c r="J74" s="306"/>
      <c r="K74" s="840"/>
      <c r="L74" s="384"/>
      <c r="M74" s="385"/>
      <c r="N74" s="385"/>
      <c r="O74" s="385"/>
      <c r="P74" s="386"/>
      <c r="Q74" s="386"/>
      <c r="R74" s="386"/>
      <c r="S74" s="386"/>
      <c r="T74" s="360"/>
      <c r="U74" s="840"/>
      <c r="V74" s="384"/>
      <c r="W74" s="385"/>
      <c r="X74" s="385"/>
      <c r="Y74" s="385"/>
      <c r="Z74" s="386"/>
      <c r="AA74" s="386"/>
      <c r="AB74" s="386"/>
      <c r="AC74" s="386"/>
      <c r="AD74" s="360"/>
      <c r="AE74" s="840"/>
      <c r="AF74" s="384"/>
      <c r="AG74" s="385"/>
      <c r="AH74" s="385"/>
      <c r="AI74" s="385"/>
      <c r="AJ74" s="386"/>
      <c r="AK74" s="386"/>
      <c r="AL74" s="386"/>
      <c r="AM74" s="386"/>
      <c r="AN74" s="360"/>
    </row>
    <row r="75" spans="1:40" ht="14.5">
      <c r="A75" s="858"/>
      <c r="B75" s="308" t="s">
        <v>400</v>
      </c>
      <c r="C75" s="588"/>
      <c r="D75" s="304"/>
      <c r="E75" s="304"/>
      <c r="F75" s="305"/>
      <c r="G75" s="305"/>
      <c r="H75" s="305"/>
      <c r="I75" s="305"/>
      <c r="J75" s="306"/>
      <c r="K75" s="840"/>
      <c r="L75" s="384"/>
      <c r="M75" s="385"/>
      <c r="N75" s="385"/>
      <c r="O75" s="385"/>
      <c r="P75" s="386"/>
      <c r="Q75" s="386"/>
      <c r="R75" s="386"/>
      <c r="S75" s="386"/>
      <c r="T75" s="360"/>
      <c r="U75" s="840"/>
      <c r="V75" s="384"/>
      <c r="W75" s="385"/>
      <c r="X75" s="385"/>
      <c r="Y75" s="385"/>
      <c r="Z75" s="386"/>
      <c r="AA75" s="386"/>
      <c r="AB75" s="386"/>
      <c r="AC75" s="386"/>
      <c r="AD75" s="360"/>
      <c r="AE75" s="840"/>
      <c r="AF75" s="384"/>
      <c r="AG75" s="385"/>
      <c r="AH75" s="385"/>
      <c r="AI75" s="385"/>
      <c r="AJ75" s="386"/>
      <c r="AK75" s="386"/>
      <c r="AL75" s="386"/>
      <c r="AM75" s="386"/>
      <c r="AN75" s="360"/>
    </row>
    <row r="76" spans="1:40" ht="14.5">
      <c r="A76" s="858"/>
      <c r="B76" s="308" t="s">
        <v>398</v>
      </c>
      <c r="C76" s="587"/>
      <c r="D76" s="304"/>
      <c r="E76" s="304"/>
      <c r="F76" s="305"/>
      <c r="G76" s="305"/>
      <c r="H76" s="305"/>
      <c r="I76" s="305"/>
      <c r="J76" s="306"/>
      <c r="K76" s="840"/>
      <c r="L76" s="384"/>
      <c r="M76" s="385"/>
      <c r="N76" s="385"/>
      <c r="O76" s="385"/>
      <c r="P76" s="386"/>
      <c r="Q76" s="386"/>
      <c r="R76" s="386"/>
      <c r="S76" s="386"/>
      <c r="T76" s="360"/>
      <c r="U76" s="840"/>
      <c r="V76" s="384"/>
      <c r="W76" s="385"/>
      <c r="X76" s="385"/>
      <c r="Y76" s="385"/>
      <c r="Z76" s="386"/>
      <c r="AA76" s="386"/>
      <c r="AB76" s="386"/>
      <c r="AC76" s="386"/>
      <c r="AD76" s="360"/>
      <c r="AE76" s="840"/>
      <c r="AF76" s="384"/>
      <c r="AG76" s="385"/>
      <c r="AH76" s="385"/>
      <c r="AI76" s="385"/>
      <c r="AJ76" s="386"/>
      <c r="AK76" s="386"/>
      <c r="AL76" s="386"/>
      <c r="AM76" s="386"/>
      <c r="AN76" s="360"/>
    </row>
    <row r="77" spans="1:40" ht="14.5">
      <c r="A77" s="858"/>
      <c r="B77" s="309" t="s">
        <v>402</v>
      </c>
      <c r="C77" s="588"/>
      <c r="D77" s="304"/>
      <c r="E77" s="304"/>
      <c r="F77" s="305"/>
      <c r="G77" s="305"/>
      <c r="H77" s="305"/>
      <c r="I77" s="305"/>
      <c r="J77" s="306"/>
      <c r="K77" s="840"/>
      <c r="L77" s="384"/>
      <c r="M77" s="385"/>
      <c r="N77" s="385"/>
      <c r="O77" s="385"/>
      <c r="P77" s="386"/>
      <c r="Q77" s="386"/>
      <c r="R77" s="386"/>
      <c r="S77" s="386"/>
      <c r="T77" s="360"/>
      <c r="U77" s="840"/>
      <c r="V77" s="384"/>
      <c r="W77" s="385"/>
      <c r="X77" s="385"/>
      <c r="Y77" s="385"/>
      <c r="Z77" s="386"/>
      <c r="AA77" s="386"/>
      <c r="AB77" s="386"/>
      <c r="AC77" s="386"/>
      <c r="AD77" s="360"/>
      <c r="AE77" s="840"/>
      <c r="AF77" s="384"/>
      <c r="AG77" s="385"/>
      <c r="AH77" s="385"/>
      <c r="AI77" s="385"/>
      <c r="AJ77" s="386"/>
      <c r="AK77" s="386"/>
      <c r="AL77" s="386"/>
      <c r="AM77" s="386"/>
      <c r="AN77" s="360"/>
    </row>
    <row r="78" spans="1:40" ht="15" thickBot="1">
      <c r="A78" s="858"/>
      <c r="B78" s="310" t="s">
        <v>401</v>
      </c>
      <c r="C78" s="589" t="e">
        <f>C75/C72</f>
        <v>#DIV/0!</v>
      </c>
      <c r="D78" s="311"/>
      <c r="E78" s="304"/>
      <c r="F78" s="305"/>
      <c r="G78" s="305"/>
      <c r="H78" s="305"/>
      <c r="I78" s="305"/>
      <c r="J78" s="306"/>
      <c r="K78" s="840"/>
      <c r="L78" s="384"/>
      <c r="M78" s="385"/>
      <c r="N78" s="385"/>
      <c r="O78" s="385"/>
      <c r="P78" s="386"/>
      <c r="Q78" s="386"/>
      <c r="R78" s="386"/>
      <c r="S78" s="386"/>
      <c r="T78" s="360"/>
      <c r="U78" s="840"/>
      <c r="V78" s="384"/>
      <c r="W78" s="385"/>
      <c r="X78" s="385"/>
      <c r="Y78" s="385"/>
      <c r="Z78" s="386"/>
      <c r="AA78" s="386"/>
      <c r="AB78" s="386"/>
      <c r="AC78" s="386"/>
      <c r="AD78" s="360"/>
      <c r="AE78" s="840"/>
      <c r="AF78" s="384"/>
      <c r="AG78" s="385"/>
      <c r="AH78" s="385"/>
      <c r="AI78" s="385"/>
      <c r="AJ78" s="386"/>
      <c r="AK78" s="386"/>
      <c r="AL78" s="386"/>
      <c r="AM78" s="386"/>
      <c r="AN78" s="360"/>
    </row>
    <row r="79" spans="1:40" ht="10.5" thickBot="1">
      <c r="A79" s="858"/>
      <c r="B79" s="312"/>
      <c r="C79" s="851"/>
      <c r="D79" s="851"/>
      <c r="E79" s="313"/>
      <c r="F79" s="313"/>
      <c r="G79" s="313"/>
      <c r="H79" s="313"/>
      <c r="I79" s="313"/>
      <c r="J79" s="306"/>
      <c r="K79" s="840"/>
      <c r="L79" s="312"/>
      <c r="M79" s="840"/>
      <c r="N79" s="840"/>
      <c r="O79" s="360"/>
      <c r="P79" s="360"/>
      <c r="Q79" s="360"/>
      <c r="R79" s="360"/>
      <c r="S79" s="360"/>
      <c r="T79" s="360"/>
      <c r="U79" s="840"/>
      <c r="V79" s="312"/>
      <c r="W79" s="840"/>
      <c r="X79" s="840"/>
      <c r="Y79" s="360"/>
      <c r="Z79" s="360"/>
      <c r="AA79" s="360"/>
      <c r="AB79" s="360"/>
      <c r="AC79" s="360"/>
      <c r="AD79" s="360"/>
      <c r="AE79" s="840"/>
      <c r="AF79" s="312"/>
      <c r="AG79" s="840"/>
      <c r="AH79" s="840"/>
      <c r="AI79" s="360"/>
      <c r="AJ79" s="360"/>
      <c r="AK79" s="360"/>
      <c r="AL79" s="360"/>
      <c r="AM79" s="360"/>
      <c r="AN79" s="360"/>
    </row>
    <row r="80" spans="1:40" ht="14.5">
      <c r="A80" s="858"/>
      <c r="B80" s="315" t="s">
        <v>262</v>
      </c>
      <c r="C80" s="843">
        <f>IFERROR((((C76-C77)*C77*0.02466*C75)/1000)/C78,0)</f>
        <v>0</v>
      </c>
      <c r="D80" s="844"/>
      <c r="E80" s="316"/>
      <c r="F80" s="845"/>
      <c r="G80" s="845"/>
      <c r="H80" s="845"/>
      <c r="I80" s="845"/>
      <c r="J80" s="846"/>
      <c r="K80" s="840"/>
      <c r="L80" s="387"/>
      <c r="M80" s="837"/>
      <c r="N80" s="837"/>
      <c r="O80" s="360"/>
      <c r="P80" s="847"/>
      <c r="Q80" s="847"/>
      <c r="R80" s="847"/>
      <c r="S80" s="847"/>
      <c r="T80" s="847"/>
      <c r="U80" s="840"/>
      <c r="V80" s="387"/>
      <c r="W80" s="837"/>
      <c r="X80" s="837"/>
      <c r="Y80" s="360"/>
      <c r="Z80" s="847"/>
      <c r="AA80" s="847"/>
      <c r="AB80" s="847"/>
      <c r="AC80" s="847"/>
      <c r="AD80" s="847"/>
      <c r="AE80" s="840"/>
      <c r="AF80" s="387"/>
      <c r="AG80" s="837"/>
      <c r="AH80" s="837"/>
      <c r="AI80" s="360"/>
      <c r="AJ80" s="847"/>
      <c r="AK80" s="847"/>
      <c r="AL80" s="847"/>
      <c r="AM80" s="847"/>
      <c r="AN80" s="847"/>
    </row>
    <row r="81" spans="1:40" ht="10.5">
      <c r="A81" s="857"/>
      <c r="B81" s="317" t="s">
        <v>263</v>
      </c>
      <c r="C81" s="848">
        <v>6.0000000000000001E-3</v>
      </c>
      <c r="D81" s="849"/>
      <c r="E81" s="316"/>
      <c r="F81" s="318"/>
      <c r="G81" s="318"/>
      <c r="H81" s="319"/>
      <c r="I81" s="320"/>
      <c r="J81" s="321"/>
      <c r="K81" s="840"/>
      <c r="L81" s="387"/>
      <c r="M81" s="840"/>
      <c r="N81" s="840"/>
      <c r="O81" s="360"/>
      <c r="P81" s="388"/>
      <c r="Q81" s="388"/>
      <c r="R81" s="389"/>
      <c r="S81" s="390"/>
      <c r="T81" s="391"/>
      <c r="U81" s="840"/>
      <c r="V81" s="387"/>
      <c r="W81" s="840"/>
      <c r="X81" s="840"/>
      <c r="Y81" s="360"/>
      <c r="Z81" s="388"/>
      <c r="AA81" s="388"/>
      <c r="AB81" s="389"/>
      <c r="AC81" s="390"/>
      <c r="AD81" s="391"/>
      <c r="AE81" s="840"/>
      <c r="AF81" s="387"/>
      <c r="AG81" s="840"/>
      <c r="AH81" s="840"/>
      <c r="AI81" s="360"/>
      <c r="AJ81" s="388"/>
      <c r="AK81" s="388"/>
      <c r="AL81" s="389"/>
      <c r="AM81" s="390"/>
      <c r="AN81" s="391"/>
    </row>
    <row r="82" spans="1:40">
      <c r="A82" s="857"/>
      <c r="B82" s="317" t="s">
        <v>264</v>
      </c>
      <c r="C82" s="835">
        <f>C80-C81</f>
        <v>-6.0000000000000001E-3</v>
      </c>
      <c r="D82" s="836"/>
      <c r="E82" s="316"/>
      <c r="F82" s="322"/>
      <c r="G82" s="323"/>
      <c r="H82" s="323"/>
      <c r="I82" s="322"/>
      <c r="J82" s="324"/>
      <c r="K82" s="840"/>
      <c r="L82" s="387"/>
      <c r="M82" s="837"/>
      <c r="N82" s="837"/>
      <c r="O82" s="360"/>
      <c r="P82" s="392"/>
      <c r="Q82" s="393"/>
      <c r="R82" s="393"/>
      <c r="S82" s="392"/>
      <c r="T82" s="394"/>
      <c r="U82" s="840"/>
      <c r="V82" s="387"/>
      <c r="W82" s="837"/>
      <c r="X82" s="837"/>
      <c r="Y82" s="360"/>
      <c r="Z82" s="392"/>
      <c r="AA82" s="393"/>
      <c r="AB82" s="393"/>
      <c r="AC82" s="392"/>
      <c r="AD82" s="394"/>
      <c r="AE82" s="840"/>
      <c r="AF82" s="387"/>
      <c r="AG82" s="837"/>
      <c r="AH82" s="837"/>
      <c r="AI82" s="360"/>
      <c r="AJ82" s="392"/>
      <c r="AK82" s="393"/>
      <c r="AL82" s="393"/>
      <c r="AM82" s="392"/>
      <c r="AN82" s="394"/>
    </row>
    <row r="83" spans="1:40">
      <c r="A83" s="857"/>
      <c r="B83" s="317" t="s">
        <v>265</v>
      </c>
      <c r="C83" s="838">
        <v>100</v>
      </c>
      <c r="D83" s="839"/>
      <c r="E83" s="316"/>
      <c r="F83" s="322"/>
      <c r="G83" s="322"/>
      <c r="H83" s="322"/>
      <c r="I83" s="322"/>
      <c r="J83" s="324"/>
      <c r="K83" s="840"/>
      <c r="L83" s="387"/>
      <c r="M83" s="840"/>
      <c r="N83" s="840"/>
      <c r="O83" s="360"/>
      <c r="P83" s="392"/>
      <c r="Q83" s="392"/>
      <c r="R83" s="392"/>
      <c r="S83" s="392"/>
      <c r="T83" s="394"/>
      <c r="U83" s="840"/>
      <c r="V83" s="387"/>
      <c r="W83" s="840"/>
      <c r="X83" s="840"/>
      <c r="Y83" s="360"/>
      <c r="Z83" s="392"/>
      <c r="AA83" s="392"/>
      <c r="AB83" s="392"/>
      <c r="AC83" s="392"/>
      <c r="AD83" s="394"/>
      <c r="AE83" s="840"/>
      <c r="AF83" s="387"/>
      <c r="AG83" s="840"/>
      <c r="AH83" s="840"/>
      <c r="AI83" s="360"/>
      <c r="AJ83" s="392"/>
      <c r="AK83" s="392"/>
      <c r="AL83" s="392"/>
      <c r="AM83" s="392"/>
      <c r="AN83" s="394"/>
    </row>
    <row r="84" spans="1:40">
      <c r="A84" s="857"/>
      <c r="B84" s="317" t="s">
        <v>266</v>
      </c>
      <c r="C84" s="841">
        <v>14</v>
      </c>
      <c r="D84" s="842"/>
      <c r="E84" s="316"/>
      <c r="F84" s="322"/>
      <c r="G84" s="322"/>
      <c r="H84" s="322"/>
      <c r="I84" s="322"/>
      <c r="J84" s="324"/>
      <c r="K84" s="840"/>
      <c r="L84" s="387"/>
      <c r="M84" s="840"/>
      <c r="N84" s="840"/>
      <c r="O84" s="360"/>
      <c r="P84" s="392"/>
      <c r="Q84" s="392"/>
      <c r="R84" s="392"/>
      <c r="S84" s="392"/>
      <c r="T84" s="394"/>
      <c r="U84" s="840"/>
      <c r="V84" s="387"/>
      <c r="W84" s="840"/>
      <c r="X84" s="840"/>
      <c r="Y84" s="360"/>
      <c r="Z84" s="392"/>
      <c r="AA84" s="392"/>
      <c r="AB84" s="392"/>
      <c r="AC84" s="392"/>
      <c r="AD84" s="394"/>
      <c r="AE84" s="840"/>
      <c r="AF84" s="387"/>
      <c r="AG84" s="840"/>
      <c r="AH84" s="840"/>
      <c r="AI84" s="360"/>
      <c r="AJ84" s="392"/>
      <c r="AK84" s="392"/>
      <c r="AL84" s="392"/>
      <c r="AM84" s="392"/>
      <c r="AN84" s="394"/>
    </row>
    <row r="85" spans="1:40">
      <c r="A85" s="857"/>
      <c r="B85" s="317" t="s">
        <v>267</v>
      </c>
      <c r="C85" s="830">
        <f>(C80*C83)-(C82*C84)</f>
        <v>8.4000000000000005E-2</v>
      </c>
      <c r="D85" s="831"/>
      <c r="E85" s="316"/>
      <c r="F85" s="322"/>
      <c r="G85" s="322"/>
      <c r="H85" s="322"/>
      <c r="I85" s="322"/>
      <c r="J85" s="324"/>
      <c r="K85" s="840"/>
      <c r="L85" s="387"/>
      <c r="M85" s="826"/>
      <c r="N85" s="826"/>
      <c r="O85" s="360"/>
      <c r="P85" s="392"/>
      <c r="Q85" s="392"/>
      <c r="R85" s="392"/>
      <c r="S85" s="392"/>
      <c r="T85" s="394"/>
      <c r="U85" s="840"/>
      <c r="V85" s="387"/>
      <c r="W85" s="826"/>
      <c r="X85" s="826"/>
      <c r="Y85" s="360"/>
      <c r="Z85" s="392"/>
      <c r="AA85" s="392"/>
      <c r="AB85" s="392"/>
      <c r="AC85" s="392"/>
      <c r="AD85" s="394"/>
      <c r="AE85" s="840"/>
      <c r="AF85" s="387"/>
      <c r="AG85" s="826"/>
      <c r="AH85" s="826"/>
      <c r="AI85" s="360"/>
      <c r="AJ85" s="392"/>
      <c r="AK85" s="392"/>
      <c r="AL85" s="392"/>
      <c r="AM85" s="392"/>
      <c r="AN85" s="394"/>
    </row>
    <row r="86" spans="1:40" ht="10.5">
      <c r="A86" s="857"/>
      <c r="B86" s="325" t="s">
        <v>268</v>
      </c>
      <c r="C86" s="830">
        <f>C85</f>
        <v>8.4000000000000005E-2</v>
      </c>
      <c r="D86" s="831"/>
      <c r="E86" s="316"/>
      <c r="F86" s="832"/>
      <c r="G86" s="832"/>
      <c r="H86" s="833"/>
      <c r="I86" s="833"/>
      <c r="J86" s="834"/>
      <c r="K86" s="840"/>
      <c r="L86" s="387"/>
      <c r="M86" s="826"/>
      <c r="N86" s="826"/>
      <c r="O86" s="360"/>
      <c r="P86" s="822"/>
      <c r="Q86" s="822"/>
      <c r="R86" s="823"/>
      <c r="S86" s="823"/>
      <c r="T86" s="823"/>
      <c r="U86" s="840"/>
      <c r="V86" s="387"/>
      <c r="W86" s="826"/>
      <c r="X86" s="826"/>
      <c r="Y86" s="360"/>
      <c r="Z86" s="822"/>
      <c r="AA86" s="822"/>
      <c r="AB86" s="823"/>
      <c r="AC86" s="823"/>
      <c r="AD86" s="823"/>
      <c r="AE86" s="840"/>
      <c r="AF86" s="387"/>
      <c r="AG86" s="826"/>
      <c r="AH86" s="826"/>
      <c r="AI86" s="360"/>
      <c r="AJ86" s="822"/>
      <c r="AK86" s="822"/>
      <c r="AL86" s="823"/>
      <c r="AM86" s="823"/>
      <c r="AN86" s="823"/>
    </row>
    <row r="87" spans="1:40" ht="10.5" thickBot="1">
      <c r="A87" s="857"/>
      <c r="B87" s="326" t="s">
        <v>269</v>
      </c>
      <c r="C87" s="824"/>
      <c r="D87" s="825"/>
      <c r="E87" s="316"/>
      <c r="F87" s="313"/>
      <c r="G87" s="313"/>
      <c r="H87" s="313"/>
      <c r="I87" s="313"/>
      <c r="J87" s="306"/>
      <c r="K87" s="840"/>
      <c r="L87" s="387"/>
      <c r="M87" s="826"/>
      <c r="N87" s="826"/>
      <c r="O87" s="360"/>
      <c r="P87" s="360"/>
      <c r="Q87" s="360"/>
      <c r="R87" s="360"/>
      <c r="S87" s="360"/>
      <c r="T87" s="360"/>
      <c r="U87" s="840"/>
      <c r="V87" s="387"/>
      <c r="W87" s="826"/>
      <c r="X87" s="826"/>
      <c r="Y87" s="360"/>
      <c r="Z87" s="360"/>
      <c r="AA87" s="360"/>
      <c r="AB87" s="360"/>
      <c r="AC87" s="360"/>
      <c r="AD87" s="360"/>
      <c r="AE87" s="840"/>
      <c r="AF87" s="387"/>
      <c r="AG87" s="826"/>
      <c r="AH87" s="826"/>
      <c r="AI87" s="360"/>
      <c r="AJ87" s="360"/>
      <c r="AK87" s="360"/>
      <c r="AL87" s="360"/>
      <c r="AM87" s="360"/>
      <c r="AN87" s="360"/>
    </row>
    <row r="88" spans="1:40" s="331" customFormat="1" ht="10.5" thickBot="1">
      <c r="A88" s="857"/>
      <c r="B88" s="328"/>
      <c r="C88" s="329"/>
      <c r="D88" s="330"/>
      <c r="E88" s="313"/>
      <c r="F88" s="313"/>
      <c r="G88" s="313"/>
      <c r="H88" s="313"/>
      <c r="I88" s="313"/>
      <c r="J88" s="306"/>
      <c r="K88" s="840"/>
      <c r="L88" s="387"/>
      <c r="M88" s="395"/>
      <c r="N88" s="395"/>
      <c r="O88" s="360"/>
      <c r="P88" s="360"/>
      <c r="Q88" s="360"/>
      <c r="R88" s="360"/>
      <c r="S88" s="360"/>
      <c r="T88" s="360"/>
      <c r="U88" s="840"/>
      <c r="V88" s="387"/>
      <c r="W88" s="395"/>
      <c r="X88" s="395"/>
      <c r="Y88" s="360"/>
      <c r="Z88" s="360"/>
      <c r="AA88" s="360"/>
      <c r="AB88" s="360"/>
      <c r="AC88" s="360"/>
      <c r="AD88" s="360"/>
      <c r="AE88" s="840"/>
      <c r="AF88" s="387"/>
      <c r="AG88" s="395"/>
      <c r="AH88" s="395"/>
      <c r="AI88" s="360"/>
      <c r="AJ88" s="360"/>
      <c r="AK88" s="360"/>
      <c r="AL88" s="360"/>
      <c r="AM88" s="360"/>
      <c r="AN88" s="360"/>
    </row>
    <row r="89" spans="1:40" ht="13.5" thickBot="1">
      <c r="A89" s="858"/>
      <c r="B89" s="827" t="s">
        <v>270</v>
      </c>
      <c r="C89" s="828"/>
      <c r="D89" s="332"/>
      <c r="E89" s="333"/>
      <c r="F89" s="313"/>
      <c r="G89" s="333"/>
      <c r="H89" s="313"/>
      <c r="I89" s="313"/>
      <c r="J89" s="306"/>
      <c r="K89" s="840"/>
      <c r="L89" s="829"/>
      <c r="M89" s="829"/>
      <c r="N89" s="360"/>
      <c r="O89" s="360"/>
      <c r="P89" s="360"/>
      <c r="Q89" s="360"/>
      <c r="R89" s="360"/>
      <c r="S89" s="360"/>
      <c r="T89" s="360"/>
      <c r="U89" s="840"/>
      <c r="V89" s="829"/>
      <c r="W89" s="829"/>
      <c r="X89" s="360"/>
      <c r="Y89" s="360"/>
      <c r="Z89" s="360"/>
      <c r="AA89" s="360"/>
      <c r="AB89" s="360"/>
      <c r="AC89" s="360"/>
      <c r="AD89" s="360"/>
      <c r="AE89" s="840"/>
      <c r="AF89" s="829"/>
      <c r="AG89" s="829"/>
      <c r="AH89" s="360"/>
      <c r="AI89" s="360"/>
      <c r="AJ89" s="360"/>
      <c r="AK89" s="360"/>
      <c r="AL89" s="360"/>
      <c r="AM89" s="360"/>
      <c r="AN89" s="360"/>
    </row>
    <row r="90" spans="1:40" ht="21.5" thickBot="1">
      <c r="A90" s="857"/>
      <c r="B90" s="334" t="s">
        <v>271</v>
      </c>
      <c r="C90" s="819" t="s">
        <v>272</v>
      </c>
      <c r="D90" s="820"/>
      <c r="E90" s="463" t="s">
        <v>133</v>
      </c>
      <c r="F90" s="464" t="s">
        <v>273</v>
      </c>
      <c r="G90" s="465" t="s">
        <v>274</v>
      </c>
      <c r="H90" s="335"/>
      <c r="I90" s="336"/>
      <c r="J90" s="337"/>
      <c r="K90" s="840"/>
      <c r="L90" s="396"/>
      <c r="M90" s="821"/>
      <c r="N90" s="821"/>
      <c r="O90" s="397"/>
      <c r="P90" s="398"/>
      <c r="Q90" s="388"/>
      <c r="R90" s="397"/>
      <c r="S90" s="399"/>
      <c r="T90" s="399"/>
      <c r="U90" s="840"/>
      <c r="V90" s="396"/>
      <c r="W90" s="821"/>
      <c r="X90" s="821"/>
      <c r="Y90" s="397"/>
      <c r="Z90" s="398"/>
      <c r="AA90" s="388"/>
      <c r="AB90" s="397"/>
      <c r="AC90" s="399"/>
      <c r="AD90" s="399"/>
      <c r="AE90" s="840"/>
      <c r="AF90" s="396"/>
      <c r="AG90" s="821"/>
      <c r="AH90" s="821"/>
      <c r="AI90" s="397"/>
      <c r="AJ90" s="398"/>
      <c r="AK90" s="388"/>
      <c r="AL90" s="397"/>
      <c r="AM90" s="399"/>
      <c r="AN90" s="399"/>
    </row>
    <row r="91" spans="1:40" ht="12">
      <c r="A91" s="857"/>
      <c r="B91" s="338" t="s">
        <v>275</v>
      </c>
      <c r="C91" s="811"/>
      <c r="D91" s="812"/>
      <c r="E91" s="339"/>
      <c r="F91" s="563">
        <v>0.9</v>
      </c>
      <c r="G91" s="340">
        <f>F91*E91</f>
        <v>0</v>
      </c>
      <c r="H91" s="341"/>
      <c r="I91" s="330"/>
      <c r="J91" s="342"/>
      <c r="K91" s="840"/>
      <c r="L91" s="400"/>
      <c r="M91" s="813"/>
      <c r="N91" s="813"/>
      <c r="O91" s="401"/>
      <c r="P91" s="402"/>
      <c r="Q91" s="403"/>
      <c r="R91" s="379"/>
      <c r="S91" s="395"/>
      <c r="T91" s="395"/>
      <c r="U91" s="840"/>
      <c r="V91" s="400"/>
      <c r="W91" s="813"/>
      <c r="X91" s="813"/>
      <c r="Y91" s="401"/>
      <c r="Z91" s="402"/>
      <c r="AA91" s="403"/>
      <c r="AB91" s="379"/>
      <c r="AC91" s="395"/>
      <c r="AD91" s="395"/>
      <c r="AE91" s="840"/>
      <c r="AF91" s="400"/>
      <c r="AG91" s="813"/>
      <c r="AH91" s="813"/>
      <c r="AI91" s="401"/>
      <c r="AJ91" s="402"/>
      <c r="AK91" s="403"/>
      <c r="AL91" s="379"/>
      <c r="AM91" s="395"/>
      <c r="AN91" s="395"/>
    </row>
    <row r="92" spans="1:40" ht="12">
      <c r="A92" s="857"/>
      <c r="B92" s="338" t="s">
        <v>276</v>
      </c>
      <c r="C92" s="811"/>
      <c r="D92" s="812"/>
      <c r="E92" s="343"/>
      <c r="F92" s="344"/>
      <c r="G92" s="340">
        <f>F92*E92</f>
        <v>0</v>
      </c>
      <c r="H92" s="341"/>
      <c r="I92" s="330"/>
      <c r="J92" s="342"/>
      <c r="K92" s="840"/>
      <c r="L92" s="400"/>
      <c r="M92" s="813"/>
      <c r="N92" s="813"/>
      <c r="O92" s="404"/>
      <c r="P92" s="403"/>
      <c r="Q92" s="403"/>
      <c r="R92" s="379"/>
      <c r="S92" s="395"/>
      <c r="T92" s="395"/>
      <c r="U92" s="840"/>
      <c r="V92" s="400"/>
      <c r="W92" s="813"/>
      <c r="X92" s="813"/>
      <c r="Y92" s="404"/>
      <c r="Z92" s="403"/>
      <c r="AA92" s="403"/>
      <c r="AB92" s="379"/>
      <c r="AC92" s="395"/>
      <c r="AD92" s="395"/>
      <c r="AE92" s="840"/>
      <c r="AF92" s="400"/>
      <c r="AG92" s="813"/>
      <c r="AH92" s="813"/>
      <c r="AI92" s="404"/>
      <c r="AJ92" s="403"/>
      <c r="AK92" s="403"/>
      <c r="AL92" s="379"/>
      <c r="AM92" s="395"/>
      <c r="AN92" s="395"/>
    </row>
    <row r="93" spans="1:40" ht="12">
      <c r="A93" s="857"/>
      <c r="B93" s="338" t="s">
        <v>277</v>
      </c>
      <c r="C93" s="811"/>
      <c r="D93" s="812"/>
      <c r="E93" s="343"/>
      <c r="F93" s="344"/>
      <c r="G93" s="340">
        <f>F93*E93</f>
        <v>0</v>
      </c>
      <c r="H93" s="341"/>
      <c r="I93" s="330"/>
      <c r="J93" s="342"/>
      <c r="K93" s="840"/>
      <c r="L93" s="400"/>
      <c r="M93" s="813"/>
      <c r="N93" s="813"/>
      <c r="O93" s="404"/>
      <c r="P93" s="403"/>
      <c r="Q93" s="403"/>
      <c r="R93" s="379"/>
      <c r="S93" s="395"/>
      <c r="T93" s="395"/>
      <c r="U93" s="840"/>
      <c r="V93" s="400"/>
      <c r="W93" s="813"/>
      <c r="X93" s="813"/>
      <c r="Y93" s="404"/>
      <c r="Z93" s="403"/>
      <c r="AA93" s="403"/>
      <c r="AB93" s="379"/>
      <c r="AC93" s="395"/>
      <c r="AD93" s="395"/>
      <c r="AE93" s="840"/>
      <c r="AF93" s="400"/>
      <c r="AG93" s="813"/>
      <c r="AH93" s="813"/>
      <c r="AI93" s="404"/>
      <c r="AJ93" s="403"/>
      <c r="AK93" s="403"/>
      <c r="AL93" s="379"/>
      <c r="AM93" s="395"/>
      <c r="AN93" s="395"/>
    </row>
    <row r="94" spans="1:40" ht="12">
      <c r="A94" s="857"/>
      <c r="B94" s="338" t="s">
        <v>278</v>
      </c>
      <c r="C94" s="811"/>
      <c r="D94" s="812"/>
      <c r="E94" s="343"/>
      <c r="F94" s="344"/>
      <c r="G94" s="340">
        <f>F94*E94</f>
        <v>0</v>
      </c>
      <c r="H94" s="341"/>
      <c r="I94" s="330"/>
      <c r="J94" s="342"/>
      <c r="K94" s="840"/>
      <c r="L94" s="400"/>
      <c r="M94" s="813"/>
      <c r="N94" s="813"/>
      <c r="O94" s="404"/>
      <c r="P94" s="403"/>
      <c r="Q94" s="403"/>
      <c r="R94" s="379"/>
      <c r="S94" s="395"/>
      <c r="T94" s="395"/>
      <c r="U94" s="840"/>
      <c r="V94" s="400"/>
      <c r="W94" s="813"/>
      <c r="X94" s="813"/>
      <c r="Y94" s="404"/>
      <c r="Z94" s="403"/>
      <c r="AA94" s="403"/>
      <c r="AB94" s="379"/>
      <c r="AC94" s="395"/>
      <c r="AD94" s="395"/>
      <c r="AE94" s="840"/>
      <c r="AF94" s="400"/>
      <c r="AG94" s="813"/>
      <c r="AH94" s="813"/>
      <c r="AI94" s="404"/>
      <c r="AJ94" s="403"/>
      <c r="AK94" s="403"/>
      <c r="AL94" s="379"/>
      <c r="AM94" s="395"/>
      <c r="AN94" s="395"/>
    </row>
    <row r="95" spans="1:40" ht="12">
      <c r="A95" s="857"/>
      <c r="B95" s="345" t="s">
        <v>5</v>
      </c>
      <c r="C95" s="811"/>
      <c r="D95" s="812"/>
      <c r="E95" s="346"/>
      <c r="F95" s="347"/>
      <c r="G95" s="348"/>
      <c r="H95" s="341"/>
      <c r="I95" s="330"/>
      <c r="J95" s="342"/>
      <c r="K95" s="840"/>
      <c r="L95" s="405"/>
      <c r="M95" s="813"/>
      <c r="N95" s="813"/>
      <c r="O95" s="406"/>
      <c r="P95" s="406"/>
      <c r="Q95" s="401"/>
      <c r="R95" s="379"/>
      <c r="S95" s="395"/>
      <c r="T95" s="395"/>
      <c r="U95" s="840"/>
      <c r="V95" s="405"/>
      <c r="W95" s="813"/>
      <c r="X95" s="813"/>
      <c r="Y95" s="406"/>
      <c r="Z95" s="406"/>
      <c r="AA95" s="401"/>
      <c r="AB95" s="379"/>
      <c r="AC95" s="395"/>
      <c r="AD95" s="395"/>
      <c r="AE95" s="840"/>
      <c r="AF95" s="405"/>
      <c r="AG95" s="813"/>
      <c r="AH95" s="813"/>
      <c r="AI95" s="406"/>
      <c r="AJ95" s="406"/>
      <c r="AK95" s="401"/>
      <c r="AL95" s="379"/>
      <c r="AM95" s="395"/>
      <c r="AN95" s="395"/>
    </row>
    <row r="96" spans="1:40" ht="12">
      <c r="A96" s="857"/>
      <c r="B96" s="345" t="s">
        <v>279</v>
      </c>
      <c r="C96" s="811"/>
      <c r="D96" s="812"/>
      <c r="E96" s="349"/>
      <c r="F96" s="350"/>
      <c r="G96" s="348"/>
      <c r="H96" s="341"/>
      <c r="I96" s="330"/>
      <c r="J96" s="342"/>
      <c r="K96" s="840"/>
      <c r="L96" s="405"/>
      <c r="M96" s="813"/>
      <c r="N96" s="813"/>
      <c r="O96" s="407"/>
      <c r="P96" s="407"/>
      <c r="Q96" s="401"/>
      <c r="R96" s="379"/>
      <c r="S96" s="395"/>
      <c r="T96" s="395"/>
      <c r="U96" s="840"/>
      <c r="V96" s="405"/>
      <c r="W96" s="813"/>
      <c r="X96" s="813"/>
      <c r="Y96" s="407"/>
      <c r="Z96" s="407"/>
      <c r="AA96" s="401"/>
      <c r="AB96" s="379"/>
      <c r="AC96" s="395"/>
      <c r="AD96" s="395"/>
      <c r="AE96" s="840"/>
      <c r="AF96" s="405"/>
      <c r="AG96" s="813"/>
      <c r="AH96" s="813"/>
      <c r="AI96" s="407"/>
      <c r="AJ96" s="407"/>
      <c r="AK96" s="401"/>
      <c r="AL96" s="379"/>
      <c r="AM96" s="395"/>
      <c r="AN96" s="395"/>
    </row>
    <row r="97" spans="1:40" ht="19" thickBot="1">
      <c r="A97" s="857"/>
      <c r="B97" s="351" t="s">
        <v>280</v>
      </c>
      <c r="C97" s="352"/>
      <c r="D97" s="353"/>
      <c r="E97" s="354"/>
      <c r="F97" s="354"/>
      <c r="G97" s="355">
        <f>SUM(G91:G96)</f>
        <v>0</v>
      </c>
      <c r="H97" s="341"/>
      <c r="I97" s="330"/>
      <c r="J97" s="306"/>
      <c r="K97" s="840"/>
      <c r="L97" s="408"/>
      <c r="M97" s="409"/>
      <c r="N97" s="409"/>
      <c r="O97" s="407"/>
      <c r="P97" s="407"/>
      <c r="Q97" s="401"/>
      <c r="R97" s="379"/>
      <c r="S97" s="395"/>
      <c r="T97" s="360"/>
      <c r="U97" s="840"/>
      <c r="V97" s="408"/>
      <c r="W97" s="409"/>
      <c r="X97" s="409"/>
      <c r="Y97" s="407"/>
      <c r="Z97" s="407"/>
      <c r="AA97" s="401"/>
      <c r="AB97" s="379"/>
      <c r="AC97" s="395"/>
      <c r="AD97" s="360"/>
      <c r="AE97" s="840"/>
      <c r="AF97" s="408"/>
      <c r="AG97" s="409"/>
      <c r="AH97" s="409"/>
      <c r="AI97" s="407"/>
      <c r="AJ97" s="407"/>
      <c r="AK97" s="401"/>
      <c r="AL97" s="379"/>
      <c r="AM97" s="395"/>
      <c r="AN97" s="360"/>
    </row>
    <row r="98" spans="1:40" ht="10.5" thickBot="1">
      <c r="A98" s="857"/>
      <c r="B98" s="356"/>
      <c r="C98" s="357"/>
      <c r="D98" s="358"/>
      <c r="E98" s="313"/>
      <c r="F98" s="313"/>
      <c r="G98" s="358"/>
      <c r="H98" s="313"/>
      <c r="I98" s="358"/>
      <c r="J98" s="306"/>
      <c r="K98" s="840"/>
      <c r="L98" s="410"/>
      <c r="M98" s="379"/>
      <c r="N98" s="379"/>
      <c r="O98" s="360"/>
      <c r="P98" s="360"/>
      <c r="Q98" s="379"/>
      <c r="R98" s="360"/>
      <c r="S98" s="379"/>
      <c r="T98" s="360"/>
      <c r="U98" s="840"/>
      <c r="V98" s="410"/>
      <c r="W98" s="379"/>
      <c r="X98" s="379"/>
      <c r="Y98" s="360"/>
      <c r="Z98" s="360"/>
      <c r="AA98" s="379"/>
      <c r="AB98" s="360"/>
      <c r="AC98" s="379"/>
      <c r="AD98" s="360"/>
      <c r="AE98" s="840"/>
      <c r="AF98" s="410"/>
      <c r="AG98" s="379"/>
      <c r="AH98" s="379"/>
      <c r="AI98" s="360"/>
      <c r="AJ98" s="360"/>
      <c r="AK98" s="379"/>
      <c r="AL98" s="360"/>
      <c r="AM98" s="379"/>
      <c r="AN98" s="360"/>
    </row>
    <row r="99" spans="1:40" ht="14">
      <c r="A99" s="858"/>
      <c r="B99" s="361" t="s">
        <v>281</v>
      </c>
      <c r="C99" s="362">
        <f>+C86</f>
        <v>8.4000000000000005E-2</v>
      </c>
      <c r="D99" s="363"/>
      <c r="E99" s="313"/>
      <c r="F99" s="313"/>
      <c r="G99" s="358"/>
      <c r="H99" s="313"/>
      <c r="I99" s="358"/>
      <c r="J99" s="306"/>
      <c r="K99" s="840"/>
      <c r="L99" s="411"/>
      <c r="M99" s="380"/>
      <c r="N99" s="380"/>
      <c r="O99" s="360"/>
      <c r="P99" s="360"/>
      <c r="Q99" s="379"/>
      <c r="R99" s="360"/>
      <c r="S99" s="379"/>
      <c r="T99" s="360"/>
      <c r="U99" s="840"/>
      <c r="V99" s="411"/>
      <c r="W99" s="380"/>
      <c r="X99" s="380"/>
      <c r="Y99" s="360"/>
      <c r="Z99" s="360"/>
      <c r="AA99" s="379"/>
      <c r="AB99" s="360"/>
      <c r="AC99" s="379"/>
      <c r="AD99" s="360"/>
      <c r="AE99" s="840"/>
      <c r="AF99" s="411"/>
      <c r="AG99" s="380"/>
      <c r="AH99" s="380"/>
      <c r="AI99" s="360"/>
      <c r="AJ99" s="360"/>
      <c r="AK99" s="379"/>
      <c r="AL99" s="360"/>
      <c r="AM99" s="379"/>
      <c r="AN99" s="360"/>
    </row>
    <row r="100" spans="1:40" ht="15.5">
      <c r="A100" s="857"/>
      <c r="B100" s="366" t="s">
        <v>282</v>
      </c>
      <c r="C100" s="367">
        <f>G97</f>
        <v>0</v>
      </c>
      <c r="D100" s="363"/>
      <c r="E100" s="313"/>
      <c r="F100" s="368"/>
      <c r="G100" s="358"/>
      <c r="H100" s="313"/>
      <c r="I100" s="358"/>
      <c r="J100" s="306"/>
      <c r="K100" s="840"/>
      <c r="L100" s="412"/>
      <c r="M100" s="380"/>
      <c r="N100" s="380"/>
      <c r="O100" s="360"/>
      <c r="P100" s="370"/>
      <c r="Q100" s="379"/>
      <c r="R100" s="360"/>
      <c r="S100" s="379"/>
      <c r="T100" s="360"/>
      <c r="U100" s="840"/>
      <c r="V100" s="412"/>
      <c r="W100" s="380"/>
      <c r="X100" s="380"/>
      <c r="Y100" s="360"/>
      <c r="Z100" s="370"/>
      <c r="AA100" s="379"/>
      <c r="AB100" s="360"/>
      <c r="AC100" s="379"/>
      <c r="AD100" s="360"/>
      <c r="AE100" s="840"/>
      <c r="AF100" s="412"/>
      <c r="AG100" s="380"/>
      <c r="AH100" s="380"/>
      <c r="AI100" s="360"/>
      <c r="AJ100" s="370"/>
      <c r="AK100" s="379"/>
      <c r="AL100" s="360"/>
      <c r="AM100" s="379"/>
      <c r="AN100" s="360"/>
    </row>
    <row r="101" spans="1:40" ht="15.5">
      <c r="A101" s="857"/>
      <c r="B101" s="366" t="s">
        <v>283</v>
      </c>
      <c r="C101" s="367">
        <f>C99*1.5%</f>
        <v>1.2600000000000001E-3</v>
      </c>
      <c r="D101" s="363"/>
      <c r="E101" s="313"/>
      <c r="F101" s="368"/>
      <c r="G101" s="358"/>
      <c r="H101" s="313"/>
      <c r="I101" s="358"/>
      <c r="J101" s="306"/>
      <c r="K101" s="840"/>
      <c r="L101" s="412"/>
      <c r="M101" s="380"/>
      <c r="N101" s="380"/>
      <c r="O101" s="360"/>
      <c r="P101" s="370"/>
      <c r="Q101" s="379"/>
      <c r="R101" s="360"/>
      <c r="S101" s="379"/>
      <c r="T101" s="360"/>
      <c r="U101" s="840"/>
      <c r="V101" s="412"/>
      <c r="W101" s="380"/>
      <c r="X101" s="380"/>
      <c r="Y101" s="360"/>
      <c r="Z101" s="370"/>
      <c r="AA101" s="379"/>
      <c r="AB101" s="360"/>
      <c r="AC101" s="379"/>
      <c r="AD101" s="360"/>
      <c r="AE101" s="840"/>
      <c r="AF101" s="412"/>
      <c r="AG101" s="380"/>
      <c r="AH101" s="380"/>
      <c r="AI101" s="360"/>
      <c r="AJ101" s="370"/>
      <c r="AK101" s="379"/>
      <c r="AL101" s="360"/>
      <c r="AM101" s="379"/>
      <c r="AN101" s="360"/>
    </row>
    <row r="102" spans="1:40" ht="15.5">
      <c r="A102" s="857"/>
      <c r="B102" s="366" t="s">
        <v>269</v>
      </c>
      <c r="C102" s="371">
        <f>(C99+C100)*3%</f>
        <v>2.5200000000000001E-3</v>
      </c>
      <c r="D102" s="363"/>
      <c r="E102" s="313"/>
      <c r="F102" s="368"/>
      <c r="G102" s="358"/>
      <c r="H102" s="313"/>
      <c r="I102" s="358"/>
      <c r="J102" s="306"/>
      <c r="K102" s="840"/>
      <c r="L102" s="412"/>
      <c r="M102" s="380"/>
      <c r="N102" s="380"/>
      <c r="O102" s="360"/>
      <c r="P102" s="370"/>
      <c r="Q102" s="379"/>
      <c r="R102" s="360"/>
      <c r="S102" s="379"/>
      <c r="T102" s="360"/>
      <c r="U102" s="840"/>
      <c r="V102" s="412"/>
      <c r="W102" s="380"/>
      <c r="X102" s="380"/>
      <c r="Y102" s="360"/>
      <c r="Z102" s="370"/>
      <c r="AA102" s="379"/>
      <c r="AB102" s="360"/>
      <c r="AC102" s="379"/>
      <c r="AD102" s="360"/>
      <c r="AE102" s="840"/>
      <c r="AF102" s="412"/>
      <c r="AG102" s="380"/>
      <c r="AH102" s="380"/>
      <c r="AI102" s="360"/>
      <c r="AJ102" s="370"/>
      <c r="AK102" s="379"/>
      <c r="AL102" s="360"/>
      <c r="AM102" s="379"/>
      <c r="AN102" s="360"/>
    </row>
    <row r="103" spans="1:40" ht="15.5">
      <c r="A103" s="857"/>
      <c r="B103" s="366" t="s">
        <v>284</v>
      </c>
      <c r="C103" s="367"/>
      <c r="D103" s="363"/>
      <c r="E103" s="313"/>
      <c r="F103" s="368"/>
      <c r="G103" s="358"/>
      <c r="H103" s="313"/>
      <c r="I103" s="358"/>
      <c r="J103" s="306"/>
      <c r="K103" s="840"/>
      <c r="L103" s="412"/>
      <c r="M103" s="380"/>
      <c r="N103" s="380"/>
      <c r="O103" s="360"/>
      <c r="P103" s="370"/>
      <c r="Q103" s="379"/>
      <c r="R103" s="360"/>
      <c r="S103" s="379"/>
      <c r="T103" s="360"/>
      <c r="U103" s="840"/>
      <c r="V103" s="412"/>
      <c r="W103" s="380"/>
      <c r="X103" s="380"/>
      <c r="Y103" s="360"/>
      <c r="Z103" s="370"/>
      <c r="AA103" s="379"/>
      <c r="AB103" s="360"/>
      <c r="AC103" s="379"/>
      <c r="AD103" s="360"/>
      <c r="AE103" s="840"/>
      <c r="AF103" s="412"/>
      <c r="AG103" s="380"/>
      <c r="AH103" s="380"/>
      <c r="AI103" s="360"/>
      <c r="AJ103" s="370"/>
      <c r="AK103" s="379"/>
      <c r="AL103" s="360"/>
      <c r="AM103" s="379"/>
      <c r="AN103" s="360"/>
    </row>
    <row r="104" spans="1:40" ht="15.5">
      <c r="A104" s="857"/>
      <c r="B104" s="366" t="s">
        <v>285</v>
      </c>
      <c r="C104" s="367"/>
      <c r="D104" s="363"/>
      <c r="E104" s="313"/>
      <c r="F104" s="368"/>
      <c r="G104" s="358"/>
      <c r="H104" s="313"/>
      <c r="I104" s="358"/>
      <c r="J104" s="306"/>
      <c r="K104" s="840"/>
      <c r="L104" s="412"/>
      <c r="M104" s="380"/>
      <c r="N104" s="380"/>
      <c r="O104" s="360"/>
      <c r="P104" s="370"/>
      <c r="Q104" s="379"/>
      <c r="R104" s="360"/>
      <c r="S104" s="379"/>
      <c r="T104" s="360"/>
      <c r="U104" s="840"/>
      <c r="V104" s="412"/>
      <c r="W104" s="380"/>
      <c r="X104" s="380"/>
      <c r="Y104" s="360"/>
      <c r="Z104" s="370"/>
      <c r="AA104" s="379"/>
      <c r="AB104" s="360"/>
      <c r="AC104" s="379"/>
      <c r="AD104" s="360"/>
      <c r="AE104" s="840"/>
      <c r="AF104" s="412"/>
      <c r="AG104" s="380"/>
      <c r="AH104" s="380"/>
      <c r="AI104" s="360"/>
      <c r="AJ104" s="370"/>
      <c r="AK104" s="379"/>
      <c r="AL104" s="360"/>
      <c r="AM104" s="379"/>
      <c r="AN104" s="360"/>
    </row>
    <row r="105" spans="1:40" ht="15.5">
      <c r="A105" s="857"/>
      <c r="B105" s="366" t="s">
        <v>286</v>
      </c>
      <c r="C105" s="367"/>
      <c r="D105" s="363"/>
      <c r="E105" s="313"/>
      <c r="F105" s="368"/>
      <c r="G105" s="358"/>
      <c r="H105" s="313"/>
      <c r="I105" s="358"/>
      <c r="J105" s="306"/>
      <c r="K105" s="840"/>
      <c r="L105" s="412"/>
      <c r="M105" s="380"/>
      <c r="N105" s="380"/>
      <c r="O105" s="360"/>
      <c r="P105" s="370"/>
      <c r="Q105" s="379"/>
      <c r="R105" s="360"/>
      <c r="S105" s="379"/>
      <c r="T105" s="360"/>
      <c r="U105" s="840"/>
      <c r="V105" s="412"/>
      <c r="W105" s="380"/>
      <c r="X105" s="380"/>
      <c r="Y105" s="360"/>
      <c r="Z105" s="370"/>
      <c r="AA105" s="379"/>
      <c r="AB105" s="360"/>
      <c r="AC105" s="379"/>
      <c r="AD105" s="360"/>
      <c r="AE105" s="840"/>
      <c r="AF105" s="412"/>
      <c r="AG105" s="380"/>
      <c r="AH105" s="380"/>
      <c r="AI105" s="360"/>
      <c r="AJ105" s="370"/>
      <c r="AK105" s="379"/>
      <c r="AL105" s="360"/>
      <c r="AM105" s="379"/>
      <c r="AN105" s="360"/>
    </row>
    <row r="106" spans="1:40" ht="15.5">
      <c r="A106" s="857"/>
      <c r="B106" s="366" t="s">
        <v>287</v>
      </c>
      <c r="C106" s="367">
        <f>(C99+C100+C101)*2%</f>
        <v>1.7052E-3</v>
      </c>
      <c r="D106" s="363"/>
      <c r="E106" s="313"/>
      <c r="F106" s="313"/>
      <c r="G106" s="358"/>
      <c r="H106" s="313"/>
      <c r="I106" s="358"/>
      <c r="J106" s="306"/>
      <c r="K106" s="840"/>
      <c r="L106" s="412"/>
      <c r="M106" s="380"/>
      <c r="N106" s="380"/>
      <c r="O106" s="360"/>
      <c r="P106" s="360"/>
      <c r="Q106" s="379"/>
      <c r="R106" s="360"/>
      <c r="S106" s="379"/>
      <c r="T106" s="360"/>
      <c r="U106" s="840"/>
      <c r="V106" s="412"/>
      <c r="W106" s="380"/>
      <c r="X106" s="380"/>
      <c r="Y106" s="360"/>
      <c r="Z106" s="360"/>
      <c r="AA106" s="379"/>
      <c r="AB106" s="360"/>
      <c r="AC106" s="379"/>
      <c r="AD106" s="360"/>
      <c r="AE106" s="840"/>
      <c r="AF106" s="412"/>
      <c r="AG106" s="380"/>
      <c r="AH106" s="380"/>
      <c r="AI106" s="360"/>
      <c r="AJ106" s="360"/>
      <c r="AK106" s="379"/>
      <c r="AL106" s="360"/>
      <c r="AM106" s="379"/>
      <c r="AN106" s="360"/>
    </row>
    <row r="107" spans="1:40" ht="14">
      <c r="A107" s="857"/>
      <c r="B107" s="372" t="s">
        <v>288</v>
      </c>
      <c r="C107" s="367">
        <f>C100*3%</f>
        <v>0</v>
      </c>
      <c r="D107" s="363"/>
      <c r="E107" s="313"/>
      <c r="F107" s="313"/>
      <c r="G107" s="358"/>
      <c r="H107" s="313"/>
      <c r="I107" s="358"/>
      <c r="J107" s="306"/>
      <c r="K107" s="840"/>
      <c r="L107" s="411"/>
      <c r="M107" s="380"/>
      <c r="N107" s="380"/>
      <c r="O107" s="360"/>
      <c r="P107" s="360"/>
      <c r="Q107" s="379"/>
      <c r="R107" s="360"/>
      <c r="S107" s="379"/>
      <c r="T107" s="360"/>
      <c r="U107" s="840"/>
      <c r="V107" s="411"/>
      <c r="W107" s="380"/>
      <c r="X107" s="380"/>
      <c r="Y107" s="360"/>
      <c r="Z107" s="360"/>
      <c r="AA107" s="379"/>
      <c r="AB107" s="360"/>
      <c r="AC107" s="379"/>
      <c r="AD107" s="360"/>
      <c r="AE107" s="840"/>
      <c r="AF107" s="411"/>
      <c r="AG107" s="380"/>
      <c r="AH107" s="380"/>
      <c r="AI107" s="360"/>
      <c r="AJ107" s="360"/>
      <c r="AK107" s="379"/>
      <c r="AL107" s="360"/>
      <c r="AM107" s="379"/>
      <c r="AN107" s="360"/>
    </row>
    <row r="108" spans="1:40" ht="14">
      <c r="A108" s="857"/>
      <c r="B108" s="372" t="s">
        <v>289</v>
      </c>
      <c r="C108" s="367">
        <f>SUM(C99:C107)*10%</f>
        <v>8.9485199999999997E-3</v>
      </c>
      <c r="D108" s="363"/>
      <c r="E108" s="373"/>
      <c r="F108" s="373"/>
      <c r="G108" s="358"/>
      <c r="H108" s="313"/>
      <c r="I108" s="358"/>
      <c r="J108" s="306"/>
      <c r="K108" s="840"/>
      <c r="L108" s="411"/>
      <c r="M108" s="380"/>
      <c r="N108" s="380"/>
      <c r="O108" s="381"/>
      <c r="P108" s="381"/>
      <c r="Q108" s="379"/>
      <c r="R108" s="360"/>
      <c r="S108" s="379"/>
      <c r="T108" s="360"/>
      <c r="U108" s="840"/>
      <c r="V108" s="411"/>
      <c r="W108" s="380"/>
      <c r="X108" s="380"/>
      <c r="Y108" s="381"/>
      <c r="Z108" s="381"/>
      <c r="AA108" s="379"/>
      <c r="AB108" s="360"/>
      <c r="AC108" s="379"/>
      <c r="AD108" s="360"/>
      <c r="AE108" s="840"/>
      <c r="AF108" s="411"/>
      <c r="AG108" s="380"/>
      <c r="AH108" s="380"/>
      <c r="AI108" s="381"/>
      <c r="AJ108" s="381"/>
      <c r="AK108" s="379"/>
      <c r="AL108" s="360"/>
      <c r="AM108" s="379"/>
      <c r="AN108" s="360"/>
    </row>
    <row r="109" spans="1:40" ht="17.5" thickBot="1">
      <c r="A109" s="859"/>
      <c r="B109" s="374" t="s">
        <v>290</v>
      </c>
      <c r="C109" s="375">
        <f>SUM(C99:C108)</f>
        <v>9.8433720000000002E-2</v>
      </c>
      <c r="D109" s="333"/>
      <c r="E109" s="333"/>
      <c r="F109" s="333"/>
      <c r="G109" s="333"/>
      <c r="H109" s="333"/>
      <c r="I109" s="333"/>
      <c r="J109" s="376"/>
      <c r="K109" s="840"/>
      <c r="L109" s="413"/>
      <c r="M109" s="380"/>
      <c r="N109" s="360"/>
      <c r="O109" s="360"/>
      <c r="P109" s="360"/>
      <c r="Q109" s="360"/>
      <c r="R109" s="360"/>
      <c r="S109" s="360"/>
      <c r="T109" s="360"/>
      <c r="U109" s="840"/>
      <c r="V109" s="413"/>
      <c r="W109" s="380"/>
      <c r="X109" s="360"/>
      <c r="Y109" s="360"/>
      <c r="Z109" s="360"/>
      <c r="AA109" s="360"/>
      <c r="AB109" s="360"/>
      <c r="AC109" s="360"/>
      <c r="AD109" s="360"/>
      <c r="AE109" s="840"/>
      <c r="AF109" s="413"/>
      <c r="AG109" s="380"/>
      <c r="AH109" s="360"/>
      <c r="AI109" s="360"/>
      <c r="AJ109" s="360"/>
      <c r="AK109" s="360"/>
      <c r="AL109" s="360"/>
      <c r="AM109" s="360"/>
      <c r="AN109" s="360"/>
    </row>
    <row r="110" spans="1:40" ht="11.25" customHeight="1">
      <c r="A110" s="814"/>
      <c r="B110" s="816" t="s">
        <v>409</v>
      </c>
      <c r="C110" s="817"/>
      <c r="D110" s="817"/>
      <c r="E110" s="817"/>
      <c r="F110" s="817"/>
      <c r="G110" s="817"/>
      <c r="H110" s="817"/>
      <c r="I110" s="817"/>
      <c r="J110" s="817"/>
      <c r="K110" s="817"/>
      <c r="L110" s="817"/>
      <c r="M110" s="817"/>
      <c r="N110" s="817"/>
      <c r="O110" s="817"/>
      <c r="P110" s="817"/>
      <c r="Q110" s="817"/>
      <c r="R110" s="817"/>
      <c r="S110" s="817"/>
      <c r="T110" s="817"/>
      <c r="U110" s="817"/>
      <c r="V110" s="817"/>
      <c r="W110" s="817"/>
      <c r="X110" s="817"/>
      <c r="Y110" s="817"/>
      <c r="Z110" s="817"/>
      <c r="AA110" s="817"/>
      <c r="AB110" s="817"/>
      <c r="AC110" s="817"/>
      <c r="AD110" s="817"/>
      <c r="AE110" s="817"/>
      <c r="AF110" s="817"/>
      <c r="AG110" s="817"/>
      <c r="AH110" s="817"/>
      <c r="AI110" s="817"/>
      <c r="AJ110" s="817"/>
      <c r="AK110" s="817"/>
      <c r="AL110" s="817"/>
      <c r="AM110" s="817"/>
      <c r="AN110" s="817"/>
    </row>
    <row r="111" spans="1:40" ht="12" customHeight="1">
      <c r="A111" s="815"/>
      <c r="B111" s="817"/>
      <c r="C111" s="817"/>
      <c r="D111" s="817"/>
      <c r="E111" s="817"/>
      <c r="F111" s="817"/>
      <c r="G111" s="817"/>
      <c r="H111" s="817"/>
      <c r="I111" s="817"/>
      <c r="J111" s="817"/>
      <c r="K111" s="817"/>
      <c r="L111" s="817"/>
      <c r="M111" s="817"/>
      <c r="N111" s="817"/>
      <c r="O111" s="817"/>
      <c r="P111" s="817"/>
      <c r="Q111" s="817"/>
      <c r="R111" s="817"/>
      <c r="S111" s="817"/>
      <c r="T111" s="817"/>
      <c r="U111" s="817"/>
      <c r="V111" s="817"/>
      <c r="W111" s="817"/>
      <c r="X111" s="817"/>
      <c r="Y111" s="817"/>
      <c r="Z111" s="817"/>
      <c r="AA111" s="817"/>
      <c r="AB111" s="817"/>
      <c r="AC111" s="817"/>
      <c r="AD111" s="817"/>
      <c r="AE111" s="817"/>
      <c r="AF111" s="817"/>
      <c r="AG111" s="817"/>
      <c r="AH111" s="817"/>
      <c r="AI111" s="817"/>
      <c r="AJ111" s="817"/>
      <c r="AK111" s="817"/>
      <c r="AL111" s="817"/>
      <c r="AM111" s="817"/>
      <c r="AN111" s="817"/>
    </row>
    <row r="112" spans="1:40" ht="12" customHeight="1" thickBot="1">
      <c r="A112" s="601"/>
      <c r="B112" s="817"/>
      <c r="C112" s="817"/>
      <c r="D112" s="817"/>
      <c r="E112" s="817"/>
      <c r="F112" s="817"/>
      <c r="G112" s="817"/>
      <c r="H112" s="817"/>
      <c r="I112" s="817"/>
      <c r="J112" s="817"/>
      <c r="K112" s="817"/>
      <c r="L112" s="817"/>
      <c r="M112" s="817"/>
      <c r="N112" s="817"/>
      <c r="O112" s="817"/>
      <c r="P112" s="817"/>
      <c r="Q112" s="817"/>
      <c r="R112" s="817"/>
      <c r="S112" s="817"/>
      <c r="T112" s="817"/>
      <c r="U112" s="817"/>
      <c r="V112" s="817"/>
      <c r="W112" s="817"/>
      <c r="X112" s="817"/>
      <c r="Y112" s="817"/>
      <c r="Z112" s="817"/>
      <c r="AA112" s="817"/>
      <c r="AB112" s="817"/>
      <c r="AC112" s="817"/>
      <c r="AD112" s="817"/>
      <c r="AE112" s="817"/>
      <c r="AF112" s="817"/>
      <c r="AG112" s="817"/>
      <c r="AH112" s="817"/>
      <c r="AI112" s="817"/>
      <c r="AJ112" s="817"/>
      <c r="AK112" s="817"/>
      <c r="AL112" s="817"/>
      <c r="AM112" s="817"/>
      <c r="AN112" s="817"/>
    </row>
    <row r="113" spans="2:39" ht="16" thickBot="1">
      <c r="B113" s="893" t="s">
        <v>416</v>
      </c>
      <c r="C113" s="894"/>
      <c r="D113" s="894"/>
      <c r="E113" s="894"/>
      <c r="F113" s="894"/>
      <c r="G113" s="894"/>
      <c r="H113" s="894"/>
      <c r="I113" s="895"/>
      <c r="J113" s="593"/>
      <c r="K113" s="896"/>
      <c r="L113" s="896"/>
      <c r="M113" s="896"/>
      <c r="N113" s="896"/>
      <c r="O113" s="896"/>
      <c r="P113" s="896"/>
      <c r="Q113" s="896"/>
      <c r="R113" s="896"/>
      <c r="S113" s="896"/>
      <c r="T113" s="593"/>
      <c r="U113" s="360"/>
      <c r="V113" s="850"/>
      <c r="W113" s="850"/>
      <c r="X113" s="896"/>
      <c r="Y113" s="896"/>
      <c r="Z113" s="896"/>
      <c r="AA113" s="896"/>
      <c r="AB113" s="896"/>
      <c r="AC113" s="896"/>
      <c r="AD113" s="593"/>
      <c r="AE113" s="360"/>
      <c r="AF113" s="850"/>
      <c r="AG113" s="850"/>
      <c r="AH113" s="896"/>
      <c r="AI113" s="896"/>
      <c r="AJ113" s="896"/>
      <c r="AK113" s="896"/>
      <c r="AL113" s="896"/>
      <c r="AM113" s="896"/>
    </row>
    <row r="114" spans="2:39" ht="16" thickBot="1">
      <c r="B114" s="417" t="s">
        <v>293</v>
      </c>
      <c r="C114" s="867"/>
      <c r="D114" s="864"/>
      <c r="E114" s="864"/>
      <c r="F114" s="864"/>
      <c r="G114" s="864"/>
      <c r="H114" s="864"/>
      <c r="I114" s="866"/>
      <c r="J114" s="593"/>
      <c r="K114" s="418"/>
      <c r="L114" s="850"/>
      <c r="M114" s="850"/>
      <c r="N114" s="850"/>
      <c r="O114" s="850"/>
      <c r="P114" s="850"/>
      <c r="Q114" s="850"/>
      <c r="R114" s="850"/>
      <c r="S114" s="850"/>
      <c r="T114" s="593"/>
      <c r="U114" s="360"/>
      <c r="V114" s="592"/>
      <c r="W114" s="592"/>
      <c r="X114" s="596"/>
      <c r="Y114" s="596"/>
      <c r="Z114" s="596"/>
      <c r="AA114" s="596"/>
      <c r="AB114" s="596"/>
      <c r="AC114" s="596"/>
      <c r="AD114" s="593"/>
      <c r="AE114" s="360"/>
      <c r="AF114" s="592"/>
      <c r="AG114" s="592"/>
      <c r="AH114" s="596"/>
      <c r="AI114" s="596"/>
      <c r="AJ114" s="596"/>
      <c r="AK114" s="596"/>
      <c r="AL114" s="596"/>
      <c r="AM114" s="596"/>
    </row>
    <row r="115" spans="2:39" ht="181.25" customHeight="1" thickBot="1">
      <c r="B115" s="298" t="s">
        <v>294</v>
      </c>
      <c r="C115" s="867"/>
      <c r="D115" s="864"/>
      <c r="E115" s="864"/>
      <c r="F115" s="864"/>
      <c r="G115" s="864"/>
      <c r="H115" s="864"/>
      <c r="I115" s="866"/>
      <c r="J115" s="593"/>
      <c r="K115" s="382"/>
      <c r="L115" s="850"/>
      <c r="M115" s="850"/>
      <c r="N115" s="850"/>
      <c r="O115" s="850"/>
      <c r="P115" s="850"/>
      <c r="Q115" s="850"/>
      <c r="R115" s="850"/>
      <c r="S115" s="850"/>
      <c r="T115" s="593"/>
      <c r="U115" s="382"/>
      <c r="V115" s="850"/>
      <c r="W115" s="850"/>
      <c r="X115" s="850"/>
      <c r="Y115" s="850"/>
      <c r="Z115" s="850"/>
      <c r="AA115" s="850"/>
      <c r="AB115" s="850"/>
      <c r="AC115" s="850"/>
      <c r="AD115" s="593"/>
      <c r="AE115" s="382"/>
      <c r="AF115" s="850"/>
      <c r="AG115" s="850"/>
      <c r="AH115" s="850"/>
      <c r="AI115" s="850"/>
      <c r="AJ115" s="850"/>
      <c r="AK115" s="850"/>
      <c r="AL115" s="850"/>
      <c r="AM115" s="850"/>
    </row>
    <row r="116" spans="2:39" ht="16" thickBot="1">
      <c r="B116" s="419" t="s">
        <v>295</v>
      </c>
      <c r="C116" s="886"/>
      <c r="D116" s="887"/>
      <c r="E116" s="887"/>
      <c r="F116" s="887"/>
      <c r="G116" s="887"/>
      <c r="H116" s="887"/>
      <c r="I116" s="888"/>
      <c r="J116" s="593"/>
      <c r="K116" s="382"/>
      <c r="L116" s="850"/>
      <c r="M116" s="850"/>
      <c r="N116" s="850"/>
      <c r="O116" s="850"/>
      <c r="P116" s="850"/>
      <c r="Q116" s="850"/>
      <c r="R116" s="850"/>
      <c r="S116" s="850"/>
      <c r="T116" s="593"/>
      <c r="U116" s="382"/>
      <c r="V116" s="850"/>
      <c r="W116" s="850"/>
      <c r="X116" s="850"/>
      <c r="Y116" s="850"/>
      <c r="Z116" s="850"/>
      <c r="AA116" s="850"/>
      <c r="AB116" s="850"/>
      <c r="AC116" s="850"/>
      <c r="AD116" s="593"/>
      <c r="AE116" s="382"/>
      <c r="AF116" s="850"/>
      <c r="AG116" s="850"/>
      <c r="AH116" s="850"/>
      <c r="AI116" s="850"/>
      <c r="AJ116" s="850"/>
      <c r="AK116" s="850"/>
      <c r="AL116" s="850"/>
      <c r="AM116" s="850"/>
    </row>
    <row r="117" spans="2:39" ht="21" customHeight="1" thickBot="1">
      <c r="B117" s="299" t="s">
        <v>34</v>
      </c>
      <c r="C117" s="889"/>
      <c r="D117" s="889"/>
      <c r="E117" s="889"/>
      <c r="F117" s="889"/>
      <c r="G117" s="889"/>
      <c r="H117" s="889"/>
      <c r="I117" s="890"/>
      <c r="J117" s="593"/>
      <c r="K117" s="865"/>
      <c r="L117" s="865"/>
      <c r="M117" s="865"/>
      <c r="N117" s="865"/>
      <c r="O117" s="865"/>
      <c r="P117" s="865"/>
      <c r="Q117" s="865"/>
      <c r="R117" s="865"/>
      <c r="S117" s="865"/>
      <c r="T117" s="593"/>
      <c r="U117" s="865"/>
      <c r="V117" s="865"/>
      <c r="W117" s="865"/>
      <c r="X117" s="865"/>
      <c r="Y117" s="865"/>
      <c r="Z117" s="865"/>
      <c r="AA117" s="865"/>
      <c r="AB117" s="865"/>
      <c r="AC117" s="865"/>
      <c r="AD117" s="593"/>
      <c r="AE117" s="865"/>
      <c r="AF117" s="865"/>
      <c r="AG117" s="865"/>
      <c r="AH117" s="865"/>
      <c r="AI117" s="865"/>
      <c r="AJ117" s="865"/>
      <c r="AK117" s="865"/>
      <c r="AL117" s="865"/>
      <c r="AM117" s="865"/>
    </row>
    <row r="118" spans="2:39" ht="24.5" customHeight="1">
      <c r="B118" s="420" t="s">
        <v>296</v>
      </c>
      <c r="C118" s="891" t="s">
        <v>297</v>
      </c>
      <c r="D118" s="891"/>
      <c r="E118" s="421"/>
      <c r="F118" s="421"/>
      <c r="G118" s="421"/>
      <c r="H118" s="421"/>
      <c r="I118" s="421"/>
      <c r="J118" s="593"/>
      <c r="K118" s="370"/>
      <c r="L118" s="892"/>
      <c r="M118" s="892"/>
      <c r="N118" s="892"/>
      <c r="O118" s="892"/>
      <c r="P118" s="892"/>
      <c r="Q118" s="892"/>
      <c r="R118" s="892"/>
      <c r="S118" s="892"/>
      <c r="T118" s="593"/>
      <c r="U118" s="370"/>
      <c r="V118" s="829"/>
      <c r="W118" s="829"/>
      <c r="X118" s="829"/>
      <c r="Y118" s="829"/>
      <c r="Z118" s="829"/>
      <c r="AA118" s="829"/>
      <c r="AB118" s="829"/>
      <c r="AC118" s="829"/>
      <c r="AD118" s="593"/>
      <c r="AE118" s="370"/>
      <c r="AF118" s="829"/>
      <c r="AG118" s="829"/>
      <c r="AH118" s="829"/>
      <c r="AI118" s="829"/>
      <c r="AJ118" s="829"/>
      <c r="AK118" s="829"/>
      <c r="AL118" s="829"/>
      <c r="AM118" s="829"/>
    </row>
    <row r="119" spans="2:39" ht="24.5" customHeight="1">
      <c r="B119" s="422" t="s">
        <v>259</v>
      </c>
      <c r="C119" s="885"/>
      <c r="D119" s="885"/>
      <c r="E119" s="423"/>
      <c r="F119" s="423"/>
      <c r="G119" s="423"/>
      <c r="H119" s="423"/>
      <c r="I119" s="423"/>
      <c r="J119" s="593"/>
      <c r="K119" s="370"/>
      <c r="L119" s="599"/>
      <c r="M119" s="599"/>
      <c r="N119" s="599"/>
      <c r="O119" s="599"/>
      <c r="P119" s="599"/>
      <c r="Q119" s="599"/>
      <c r="R119" s="599"/>
      <c r="S119" s="599"/>
      <c r="T119" s="593"/>
      <c r="U119" s="370"/>
      <c r="V119" s="600"/>
      <c r="W119" s="600"/>
      <c r="X119" s="600"/>
      <c r="Y119" s="600"/>
      <c r="Z119" s="600"/>
      <c r="AA119" s="600"/>
      <c r="AB119" s="600"/>
      <c r="AC119" s="600"/>
      <c r="AD119" s="593"/>
      <c r="AE119" s="370"/>
      <c r="AF119" s="600"/>
      <c r="AG119" s="600"/>
      <c r="AH119" s="600"/>
      <c r="AI119" s="600"/>
      <c r="AJ119" s="600"/>
      <c r="AK119" s="600"/>
      <c r="AL119" s="600"/>
      <c r="AM119" s="600"/>
    </row>
    <row r="120" spans="2:39" ht="24.5" customHeight="1">
      <c r="B120" s="422" t="s">
        <v>298</v>
      </c>
      <c r="C120" s="885">
        <v>7.85</v>
      </c>
      <c r="D120" s="885"/>
      <c r="E120" s="423"/>
      <c r="F120" s="423"/>
      <c r="G120" s="423"/>
      <c r="H120" s="423"/>
      <c r="I120" s="423"/>
      <c r="J120" s="593"/>
      <c r="K120" s="370"/>
      <c r="L120" s="599"/>
      <c r="M120" s="599"/>
      <c r="N120" s="599"/>
      <c r="O120" s="599"/>
      <c r="P120" s="599"/>
      <c r="Q120" s="599"/>
      <c r="R120" s="599"/>
      <c r="S120" s="599"/>
      <c r="T120" s="593"/>
      <c r="U120" s="370"/>
      <c r="V120" s="600"/>
      <c r="W120" s="600"/>
      <c r="X120" s="600"/>
      <c r="Y120" s="600"/>
      <c r="Z120" s="600"/>
      <c r="AA120" s="600"/>
      <c r="AB120" s="600"/>
      <c r="AC120" s="600"/>
      <c r="AD120" s="593"/>
      <c r="AE120" s="370"/>
      <c r="AF120" s="600"/>
      <c r="AG120" s="600"/>
      <c r="AH120" s="600"/>
      <c r="AI120" s="600"/>
      <c r="AJ120" s="600"/>
      <c r="AK120" s="600"/>
      <c r="AL120" s="600"/>
      <c r="AM120" s="600"/>
    </row>
    <row r="121" spans="2:39">
      <c r="B121" s="449" t="s">
        <v>310</v>
      </c>
      <c r="C121" s="884" t="s">
        <v>312</v>
      </c>
      <c r="D121" s="884"/>
      <c r="E121" s="314"/>
      <c r="F121" s="314"/>
      <c r="G121" s="314"/>
      <c r="H121" s="314"/>
      <c r="I121" s="314"/>
      <c r="J121" s="593"/>
      <c r="K121" s="387"/>
      <c r="L121" s="883"/>
      <c r="M121" s="883"/>
      <c r="N121" s="360"/>
      <c r="O121" s="360"/>
      <c r="P121" s="360"/>
      <c r="Q121" s="360"/>
      <c r="R121" s="360"/>
      <c r="S121" s="360"/>
      <c r="T121" s="593"/>
      <c r="U121" s="387"/>
      <c r="V121" s="883"/>
      <c r="W121" s="883"/>
      <c r="X121" s="360"/>
      <c r="Y121" s="360"/>
      <c r="Z121" s="360"/>
      <c r="AA121" s="360"/>
      <c r="AB121" s="360"/>
      <c r="AC121" s="360"/>
      <c r="AD121" s="593"/>
      <c r="AE121" s="387"/>
      <c r="AF121" s="883"/>
      <c r="AG121" s="883"/>
      <c r="AH121" s="360"/>
      <c r="AI121" s="360"/>
      <c r="AJ121" s="360"/>
      <c r="AK121" s="360"/>
      <c r="AL121" s="360"/>
      <c r="AM121" s="360"/>
    </row>
    <row r="122" spans="2:39" ht="10.5">
      <c r="B122" s="327" t="s">
        <v>410</v>
      </c>
      <c r="C122" s="884" t="s">
        <v>312</v>
      </c>
      <c r="D122" s="884"/>
      <c r="E122" s="450"/>
      <c r="F122" s="597"/>
      <c r="G122" s="451"/>
      <c r="H122" s="594"/>
      <c r="I122" s="594"/>
      <c r="J122" s="593"/>
      <c r="K122" s="387"/>
      <c r="L122" s="883"/>
      <c r="M122" s="883"/>
      <c r="N122" s="418"/>
      <c r="O122" s="597"/>
      <c r="P122" s="451"/>
      <c r="Q122" s="452"/>
      <c r="R122" s="594"/>
      <c r="S122" s="594"/>
      <c r="T122" s="593"/>
      <c r="U122" s="387"/>
      <c r="V122" s="883"/>
      <c r="W122" s="883"/>
      <c r="X122" s="418"/>
      <c r="Y122" s="597"/>
      <c r="Z122" s="451"/>
      <c r="AA122" s="452"/>
      <c r="AB122" s="594"/>
      <c r="AC122" s="594"/>
      <c r="AD122" s="593"/>
      <c r="AE122" s="387"/>
      <c r="AF122" s="883"/>
      <c r="AG122" s="883"/>
      <c r="AH122" s="418"/>
      <c r="AI122" s="597"/>
      <c r="AJ122" s="451"/>
      <c r="AK122" s="452"/>
      <c r="AL122" s="594"/>
      <c r="AM122" s="594"/>
    </row>
    <row r="123" spans="2:39" ht="14.5">
      <c r="B123" s="327" t="s">
        <v>264</v>
      </c>
      <c r="C123" s="882" t="e">
        <f>C122-C121</f>
        <v>#VALUE!</v>
      </c>
      <c r="D123" s="882"/>
      <c r="E123" s="314"/>
      <c r="F123" s="847"/>
      <c r="G123" s="847"/>
      <c r="H123" s="847"/>
      <c r="I123" s="847"/>
      <c r="J123" s="593"/>
      <c r="K123" s="387"/>
      <c r="L123" s="883"/>
      <c r="M123" s="883"/>
      <c r="N123" s="360"/>
      <c r="O123" s="847"/>
      <c r="P123" s="847"/>
      <c r="Q123" s="847"/>
      <c r="R123" s="847"/>
      <c r="S123" s="847"/>
      <c r="T123" s="593"/>
      <c r="U123" s="387"/>
      <c r="V123" s="883"/>
      <c r="W123" s="883"/>
      <c r="X123" s="360"/>
      <c r="Y123" s="847"/>
      <c r="Z123" s="847"/>
      <c r="AA123" s="847"/>
      <c r="AB123" s="847"/>
      <c r="AC123" s="847"/>
      <c r="AD123" s="593"/>
      <c r="AE123" s="387"/>
      <c r="AF123" s="883"/>
      <c r="AG123" s="883"/>
      <c r="AH123" s="360"/>
      <c r="AI123" s="847"/>
      <c r="AJ123" s="847"/>
      <c r="AK123" s="847"/>
      <c r="AL123" s="847"/>
      <c r="AM123" s="847"/>
    </row>
    <row r="124" spans="2:39" ht="10.5">
      <c r="B124" s="327" t="s">
        <v>265</v>
      </c>
      <c r="C124" s="879" t="s">
        <v>312</v>
      </c>
      <c r="D124" s="879"/>
      <c r="E124" s="314"/>
      <c r="F124" s="605"/>
      <c r="G124" s="605"/>
      <c r="H124" s="390"/>
      <c r="I124" s="391"/>
      <c r="J124" s="593"/>
      <c r="K124" s="387"/>
      <c r="L124" s="880"/>
      <c r="M124" s="880"/>
      <c r="N124" s="360"/>
      <c r="O124" s="605"/>
      <c r="P124" s="605"/>
      <c r="Q124" s="389"/>
      <c r="R124" s="390"/>
      <c r="S124" s="391"/>
      <c r="T124" s="593"/>
      <c r="U124" s="387"/>
      <c r="V124" s="880"/>
      <c r="W124" s="880"/>
      <c r="X124" s="360"/>
      <c r="Y124" s="605"/>
      <c r="Z124" s="605"/>
      <c r="AA124" s="389"/>
      <c r="AB124" s="390"/>
      <c r="AC124" s="391"/>
      <c r="AD124" s="593"/>
      <c r="AE124" s="387"/>
      <c r="AF124" s="880"/>
      <c r="AG124" s="880"/>
      <c r="AH124" s="360"/>
      <c r="AI124" s="605"/>
      <c r="AJ124" s="605"/>
      <c r="AK124" s="389"/>
      <c r="AL124" s="390"/>
      <c r="AM124" s="391"/>
    </row>
    <row r="125" spans="2:39">
      <c r="B125" s="327" t="s">
        <v>266</v>
      </c>
      <c r="C125" s="881" t="s">
        <v>312</v>
      </c>
      <c r="D125" s="881"/>
      <c r="E125" s="314"/>
      <c r="F125" s="392"/>
      <c r="G125" s="393"/>
      <c r="H125" s="392"/>
      <c r="I125" s="394"/>
      <c r="J125" s="593"/>
      <c r="K125" s="387"/>
      <c r="L125" s="876"/>
      <c r="M125" s="876"/>
      <c r="N125" s="360"/>
      <c r="O125" s="392"/>
      <c r="P125" s="393"/>
      <c r="Q125" s="393"/>
      <c r="R125" s="392"/>
      <c r="S125" s="394"/>
      <c r="T125" s="593"/>
      <c r="U125" s="387"/>
      <c r="V125" s="876"/>
      <c r="W125" s="876"/>
      <c r="X125" s="360"/>
      <c r="Y125" s="392"/>
      <c r="Z125" s="392"/>
      <c r="AA125" s="393"/>
      <c r="AB125" s="392"/>
      <c r="AC125" s="394"/>
      <c r="AD125" s="593"/>
      <c r="AE125" s="387"/>
      <c r="AF125" s="876"/>
      <c r="AG125" s="876"/>
      <c r="AH125" s="360"/>
      <c r="AI125" s="392"/>
      <c r="AJ125" s="392"/>
      <c r="AK125" s="393"/>
      <c r="AL125" s="392"/>
      <c r="AM125" s="394"/>
    </row>
    <row r="126" spans="2:39" ht="23.25" customHeight="1">
      <c r="B126" s="327" t="s">
        <v>267</v>
      </c>
      <c r="C126" s="875" t="e">
        <f>C121*C124-C123*C125</f>
        <v>#VALUE!</v>
      </c>
      <c r="D126" s="875"/>
      <c r="E126" s="314"/>
      <c r="F126" s="392"/>
      <c r="G126" s="392"/>
      <c r="H126" s="392"/>
      <c r="I126" s="394"/>
      <c r="J126" s="593"/>
      <c r="K126" s="387"/>
      <c r="L126" s="876"/>
      <c r="M126" s="876"/>
      <c r="N126" s="360"/>
      <c r="O126" s="392"/>
      <c r="P126" s="392"/>
      <c r="Q126" s="392"/>
      <c r="R126" s="392"/>
      <c r="S126" s="394"/>
      <c r="T126" s="593"/>
      <c r="U126" s="387"/>
      <c r="V126" s="876"/>
      <c r="W126" s="876"/>
      <c r="X126" s="360"/>
      <c r="Y126" s="392"/>
      <c r="Z126" s="392"/>
      <c r="AA126" s="392"/>
      <c r="AB126" s="392"/>
      <c r="AC126" s="394"/>
      <c r="AD126" s="593"/>
      <c r="AE126" s="387"/>
      <c r="AF126" s="876"/>
      <c r="AG126" s="876"/>
      <c r="AH126" s="360"/>
      <c r="AI126" s="392"/>
      <c r="AJ126" s="392"/>
      <c r="AK126" s="392"/>
      <c r="AL126" s="392"/>
      <c r="AM126" s="394"/>
    </row>
    <row r="127" spans="2:39">
      <c r="B127" s="327" t="s">
        <v>411</v>
      </c>
      <c r="C127" s="873" t="s">
        <v>312</v>
      </c>
      <c r="D127" s="873"/>
      <c r="E127" s="314"/>
      <c r="F127" s="392"/>
      <c r="G127" s="392"/>
      <c r="H127" s="392"/>
      <c r="I127" s="394"/>
      <c r="J127" s="593"/>
      <c r="K127" s="387"/>
      <c r="L127" s="874"/>
      <c r="M127" s="874"/>
      <c r="N127" s="360"/>
      <c r="O127" s="392"/>
      <c r="P127" s="392"/>
      <c r="Q127" s="392"/>
      <c r="R127" s="392"/>
      <c r="S127" s="394"/>
      <c r="T127" s="593"/>
      <c r="U127" s="387"/>
      <c r="V127" s="874"/>
      <c r="W127" s="874"/>
      <c r="X127" s="360"/>
      <c r="Y127" s="392"/>
      <c r="Z127" s="392"/>
      <c r="AA127" s="392"/>
      <c r="AB127" s="392"/>
      <c r="AC127" s="394"/>
      <c r="AD127" s="593"/>
      <c r="AE127" s="387"/>
      <c r="AF127" s="874"/>
      <c r="AG127" s="874"/>
      <c r="AH127" s="360"/>
      <c r="AI127" s="392"/>
      <c r="AJ127" s="392"/>
      <c r="AK127" s="392"/>
      <c r="AL127" s="392"/>
      <c r="AM127" s="394"/>
    </row>
    <row r="128" spans="2:39">
      <c r="B128" s="327" t="s">
        <v>412</v>
      </c>
      <c r="C128" s="875" t="s">
        <v>312</v>
      </c>
      <c r="D128" s="875"/>
      <c r="E128" s="314"/>
      <c r="F128" s="392"/>
      <c r="G128" s="392"/>
      <c r="H128" s="392"/>
      <c r="I128" s="394"/>
      <c r="J128" s="593"/>
      <c r="K128" s="387"/>
      <c r="L128" s="876"/>
      <c r="M128" s="876"/>
      <c r="N128" s="360"/>
      <c r="O128" s="392"/>
      <c r="P128" s="392"/>
      <c r="Q128" s="392"/>
      <c r="R128" s="392"/>
      <c r="S128" s="394"/>
      <c r="T128" s="593"/>
      <c r="U128" s="387"/>
      <c r="V128" s="876"/>
      <c r="W128" s="876"/>
      <c r="X128" s="360"/>
      <c r="Y128" s="392"/>
      <c r="Z128" s="392"/>
      <c r="AA128" s="392"/>
      <c r="AB128" s="392"/>
      <c r="AC128" s="394"/>
      <c r="AD128" s="593"/>
      <c r="AE128" s="387"/>
      <c r="AF128" s="876"/>
      <c r="AG128" s="876"/>
      <c r="AH128" s="360"/>
      <c r="AI128" s="392"/>
      <c r="AJ128" s="392"/>
      <c r="AK128" s="392"/>
      <c r="AL128" s="392"/>
      <c r="AM128" s="394"/>
    </row>
    <row r="129" spans="2:39" ht="11.5">
      <c r="B129" s="877"/>
      <c r="C129" s="878"/>
      <c r="D129" s="454"/>
      <c r="E129" s="455"/>
      <c r="F129" s="314"/>
      <c r="G129" s="314"/>
      <c r="H129" s="314"/>
      <c r="I129" s="314"/>
      <c r="J129" s="593"/>
      <c r="K129" s="387"/>
      <c r="L129" s="603"/>
      <c r="M129" s="603"/>
      <c r="N129" s="360"/>
      <c r="O129" s="392"/>
      <c r="P129" s="392"/>
      <c r="Q129" s="392"/>
      <c r="R129" s="392"/>
      <c r="S129" s="394"/>
      <c r="T129" s="593"/>
      <c r="U129" s="387"/>
      <c r="V129" s="603"/>
      <c r="W129" s="603"/>
      <c r="X129" s="360"/>
      <c r="Y129" s="392"/>
      <c r="Z129" s="392"/>
      <c r="AA129" s="392"/>
      <c r="AB129" s="392"/>
      <c r="AC129" s="394"/>
      <c r="AD129" s="593"/>
      <c r="AE129" s="387"/>
      <c r="AF129" s="603"/>
      <c r="AG129" s="603"/>
      <c r="AH129" s="360"/>
      <c r="AI129" s="392"/>
      <c r="AJ129" s="392"/>
      <c r="AK129" s="392"/>
      <c r="AL129" s="392"/>
      <c r="AM129" s="394"/>
    </row>
    <row r="130" spans="2:39" ht="13.5" thickBot="1">
      <c r="B130" s="457"/>
      <c r="C130" s="458"/>
      <c r="D130" s="459"/>
      <c r="E130" s="314"/>
      <c r="F130" s="314"/>
      <c r="G130" s="314"/>
      <c r="H130" s="314"/>
      <c r="I130" s="314"/>
      <c r="J130" s="593"/>
      <c r="K130" s="387"/>
      <c r="L130" s="826"/>
      <c r="M130" s="826"/>
      <c r="N130" s="360"/>
      <c r="O130" s="822"/>
      <c r="P130" s="822"/>
      <c r="Q130" s="872"/>
      <c r="R130" s="872"/>
      <c r="S130" s="872"/>
      <c r="T130" s="593"/>
      <c r="U130" s="387"/>
      <c r="V130" s="826"/>
      <c r="W130" s="826"/>
      <c r="X130" s="360"/>
      <c r="Y130" s="822"/>
      <c r="Z130" s="822"/>
      <c r="AA130" s="872"/>
      <c r="AB130" s="872"/>
      <c r="AC130" s="872"/>
      <c r="AD130" s="593"/>
      <c r="AE130" s="387"/>
      <c r="AF130" s="826"/>
      <c r="AG130" s="826"/>
      <c r="AH130" s="360"/>
      <c r="AI130" s="822"/>
      <c r="AJ130" s="822"/>
      <c r="AK130" s="872"/>
      <c r="AL130" s="872"/>
      <c r="AM130" s="872"/>
    </row>
    <row r="131" spans="2:39" ht="13.5" thickBot="1">
      <c r="B131" s="827" t="s">
        <v>270</v>
      </c>
      <c r="C131" s="828"/>
      <c r="D131" s="314"/>
      <c r="E131" s="314"/>
      <c r="F131" s="314"/>
      <c r="G131" s="314"/>
      <c r="H131" s="314"/>
      <c r="I131" s="314"/>
      <c r="J131" s="593"/>
      <c r="K131" s="870"/>
      <c r="L131" s="870"/>
      <c r="M131" s="598"/>
      <c r="N131" s="387"/>
      <c r="O131" s="360"/>
      <c r="P131" s="360"/>
      <c r="Q131" s="360"/>
      <c r="R131" s="360"/>
      <c r="S131" s="360"/>
      <c r="T131" s="593"/>
      <c r="U131" s="870"/>
      <c r="V131" s="870"/>
      <c r="W131" s="598"/>
      <c r="X131" s="387"/>
      <c r="Y131" s="360"/>
      <c r="Z131" s="360"/>
      <c r="AA131" s="360"/>
      <c r="AB131" s="360"/>
      <c r="AC131" s="360"/>
      <c r="AD131" s="593"/>
      <c r="AE131" s="870"/>
      <c r="AF131" s="870"/>
      <c r="AG131" s="598"/>
      <c r="AH131" s="387"/>
      <c r="AI131" s="360"/>
      <c r="AJ131" s="360"/>
      <c r="AK131" s="360"/>
      <c r="AL131" s="360"/>
      <c r="AM131" s="360"/>
    </row>
    <row r="132" spans="2:39" ht="14.5" thickBot="1">
      <c r="B132" s="460"/>
      <c r="C132" s="357"/>
      <c r="D132" s="357"/>
      <c r="E132" s="314"/>
      <c r="F132" s="314"/>
      <c r="G132" s="314"/>
      <c r="H132" s="869"/>
      <c r="I132" s="869"/>
      <c r="J132" s="593"/>
      <c r="K132" s="370"/>
      <c r="L132" s="604"/>
      <c r="M132" s="604"/>
      <c r="N132" s="360"/>
      <c r="O132" s="360"/>
      <c r="P132" s="360"/>
      <c r="Q132" s="360"/>
      <c r="R132" s="360"/>
      <c r="S132" s="360"/>
      <c r="T132" s="593"/>
      <c r="U132" s="370"/>
      <c r="V132" s="604"/>
      <c r="W132" s="604"/>
      <c r="X132" s="360"/>
      <c r="Y132" s="360"/>
      <c r="Z132" s="360"/>
      <c r="AA132" s="360"/>
      <c r="AB132" s="360"/>
      <c r="AC132" s="360"/>
      <c r="AD132" s="593"/>
      <c r="AE132" s="370"/>
      <c r="AF132" s="604"/>
      <c r="AG132" s="604"/>
      <c r="AH132" s="360"/>
      <c r="AI132" s="360"/>
      <c r="AJ132" s="360"/>
      <c r="AK132" s="360"/>
      <c r="AL132" s="360"/>
      <c r="AM132" s="360"/>
    </row>
    <row r="133" spans="2:39" ht="21.5" thickBot="1">
      <c r="B133" s="462" t="s">
        <v>271</v>
      </c>
      <c r="C133" s="871" t="s">
        <v>272</v>
      </c>
      <c r="D133" s="871"/>
      <c r="E133" s="463" t="s">
        <v>315</v>
      </c>
      <c r="F133" s="464" t="s">
        <v>273</v>
      </c>
      <c r="G133" s="465" t="s">
        <v>274</v>
      </c>
      <c r="H133" s="466"/>
      <c r="I133" s="466"/>
      <c r="J133" s="593"/>
      <c r="K133" s="829"/>
      <c r="L133" s="829"/>
      <c r="M133" s="360"/>
      <c r="N133" s="360"/>
      <c r="O133" s="360"/>
      <c r="P133" s="360"/>
      <c r="Q133" s="360"/>
      <c r="R133" s="360"/>
      <c r="S133" s="360"/>
      <c r="T133" s="593"/>
      <c r="U133" s="829"/>
      <c r="V133" s="829"/>
      <c r="W133" s="360"/>
      <c r="X133" s="360"/>
      <c r="Y133" s="360"/>
      <c r="Z133" s="360"/>
      <c r="AA133" s="360"/>
      <c r="AB133" s="360"/>
      <c r="AC133" s="360"/>
      <c r="AD133" s="593"/>
      <c r="AE133" s="829"/>
      <c r="AF133" s="829"/>
      <c r="AG133" s="360"/>
      <c r="AH133" s="360"/>
      <c r="AI133" s="360"/>
      <c r="AJ133" s="360"/>
      <c r="AK133" s="360"/>
      <c r="AL133" s="360"/>
      <c r="AM133" s="360"/>
    </row>
    <row r="134" spans="2:39" ht="13">
      <c r="B134" s="467" t="s">
        <v>413</v>
      </c>
      <c r="C134" s="868" t="s">
        <v>414</v>
      </c>
      <c r="D134" s="868"/>
      <c r="E134" s="468">
        <v>250</v>
      </c>
      <c r="F134" s="469"/>
      <c r="G134" s="470" t="e">
        <f>F134/(C127*C128)</f>
        <v>#VALUE!</v>
      </c>
      <c r="H134" s="471"/>
      <c r="I134" s="471"/>
      <c r="J134" s="593"/>
      <c r="K134" s="360"/>
      <c r="L134" s="593"/>
      <c r="M134" s="593"/>
      <c r="N134" s="360"/>
      <c r="O134" s="360"/>
      <c r="P134" s="360"/>
      <c r="Q134" s="869"/>
      <c r="R134" s="869"/>
      <c r="S134" s="869"/>
      <c r="T134" s="593"/>
      <c r="U134" s="360"/>
      <c r="V134" s="593"/>
      <c r="W134" s="593"/>
      <c r="X134" s="360"/>
      <c r="Y134" s="360"/>
      <c r="Z134" s="360"/>
      <c r="AA134" s="869"/>
      <c r="AB134" s="869"/>
      <c r="AC134" s="869"/>
      <c r="AD134" s="593"/>
      <c r="AE134" s="360"/>
      <c r="AF134" s="593"/>
      <c r="AG134" s="593"/>
      <c r="AH134" s="360"/>
      <c r="AI134" s="360"/>
      <c r="AJ134" s="360"/>
      <c r="AK134" s="869"/>
      <c r="AL134" s="869"/>
      <c r="AM134" s="869"/>
    </row>
    <row r="135" spans="2:39" ht="13">
      <c r="B135" s="472" t="s">
        <v>317</v>
      </c>
      <c r="C135" s="811" t="s">
        <v>272</v>
      </c>
      <c r="D135" s="812"/>
      <c r="E135" s="343">
        <v>30</v>
      </c>
      <c r="F135" s="473"/>
      <c r="G135" s="474">
        <f>F135*E135</f>
        <v>0</v>
      </c>
      <c r="H135" s="471"/>
      <c r="I135" s="471"/>
      <c r="J135" s="593"/>
      <c r="K135" s="396"/>
      <c r="L135" s="821"/>
      <c r="M135" s="821"/>
      <c r="N135" s="397"/>
      <c r="O135" s="398"/>
      <c r="P135" s="605"/>
      <c r="Q135" s="397"/>
      <c r="R135" s="399"/>
      <c r="S135" s="399"/>
      <c r="T135" s="593"/>
      <c r="U135" s="396"/>
      <c r="V135" s="821"/>
      <c r="W135" s="821"/>
      <c r="X135" s="397"/>
      <c r="Y135" s="398"/>
      <c r="Z135" s="605"/>
      <c r="AA135" s="397"/>
      <c r="AB135" s="399"/>
      <c r="AC135" s="399"/>
      <c r="AD135" s="593"/>
      <c r="AE135" s="396"/>
      <c r="AF135" s="821"/>
      <c r="AG135" s="821"/>
      <c r="AH135" s="397"/>
      <c r="AI135" s="398"/>
      <c r="AJ135" s="605"/>
      <c r="AK135" s="397"/>
      <c r="AL135" s="399"/>
      <c r="AM135" s="399"/>
    </row>
    <row r="136" spans="2:39" ht="10.5">
      <c r="B136" s="472" t="s">
        <v>318</v>
      </c>
      <c r="C136" s="811" t="s">
        <v>272</v>
      </c>
      <c r="D136" s="812"/>
      <c r="E136" s="343">
        <v>30</v>
      </c>
      <c r="F136" s="473"/>
      <c r="G136" s="474">
        <f>F136*E136</f>
        <v>0</v>
      </c>
      <c r="H136" s="471"/>
      <c r="I136" s="471"/>
      <c r="J136" s="593"/>
      <c r="K136" s="400"/>
      <c r="L136" s="813"/>
      <c r="M136" s="813"/>
      <c r="N136" s="401"/>
      <c r="O136" s="597"/>
      <c r="P136" s="403"/>
      <c r="Q136" s="593"/>
      <c r="R136" s="598"/>
      <c r="S136" s="598"/>
      <c r="T136" s="593"/>
      <c r="U136" s="400"/>
      <c r="V136" s="813"/>
      <c r="W136" s="813"/>
      <c r="X136" s="401"/>
      <c r="Y136" s="597"/>
      <c r="Z136" s="403"/>
      <c r="AA136" s="593"/>
      <c r="AB136" s="598"/>
      <c r="AC136" s="598"/>
      <c r="AD136" s="593"/>
      <c r="AE136" s="400"/>
      <c r="AF136" s="813"/>
      <c r="AG136" s="813"/>
      <c r="AH136" s="401"/>
      <c r="AI136" s="597"/>
      <c r="AJ136" s="403"/>
      <c r="AK136" s="593"/>
      <c r="AL136" s="598"/>
      <c r="AM136" s="598"/>
    </row>
    <row r="137" spans="2:39" ht="10.5">
      <c r="B137" s="472" t="s">
        <v>319</v>
      </c>
      <c r="C137" s="811" t="s">
        <v>272</v>
      </c>
      <c r="D137" s="812"/>
      <c r="E137" s="343">
        <v>30</v>
      </c>
      <c r="F137" s="473"/>
      <c r="G137" s="474">
        <f t="shared" ref="G137:G142" si="1">F137*E137</f>
        <v>0</v>
      </c>
      <c r="H137" s="471"/>
      <c r="I137" s="471"/>
      <c r="J137" s="593"/>
      <c r="K137" s="400"/>
      <c r="L137" s="813"/>
      <c r="M137" s="813"/>
      <c r="N137" s="404"/>
      <c r="O137" s="403"/>
      <c r="P137" s="403"/>
      <c r="Q137" s="593"/>
      <c r="R137" s="598"/>
      <c r="S137" s="598"/>
      <c r="T137" s="593"/>
      <c r="U137" s="400"/>
      <c r="V137" s="813"/>
      <c r="W137" s="813"/>
      <c r="X137" s="404"/>
      <c r="Y137" s="403"/>
      <c r="Z137" s="403"/>
      <c r="AA137" s="593"/>
      <c r="AB137" s="598"/>
      <c r="AC137" s="598"/>
      <c r="AD137" s="593"/>
      <c r="AE137" s="400"/>
      <c r="AF137" s="813"/>
      <c r="AG137" s="813"/>
      <c r="AH137" s="404"/>
      <c r="AI137" s="403"/>
      <c r="AJ137" s="403"/>
      <c r="AK137" s="593"/>
      <c r="AL137" s="598"/>
      <c r="AM137" s="598"/>
    </row>
    <row r="138" spans="2:39" ht="10.5">
      <c r="B138" s="472" t="s">
        <v>320</v>
      </c>
      <c r="C138" s="811" t="s">
        <v>272</v>
      </c>
      <c r="D138" s="812"/>
      <c r="E138" s="343">
        <v>30</v>
      </c>
      <c r="F138" s="473"/>
      <c r="G138" s="474">
        <f t="shared" si="1"/>
        <v>0</v>
      </c>
      <c r="H138" s="471"/>
      <c r="I138" s="471"/>
      <c r="J138" s="593"/>
      <c r="K138" s="400"/>
      <c r="L138" s="597"/>
      <c r="M138" s="597"/>
      <c r="N138" s="404"/>
      <c r="O138" s="403"/>
      <c r="P138" s="403"/>
      <c r="Q138" s="593"/>
      <c r="R138" s="598"/>
      <c r="S138" s="598"/>
      <c r="T138" s="593"/>
      <c r="U138" s="400"/>
      <c r="V138" s="813"/>
      <c r="W138" s="813"/>
      <c r="X138" s="404"/>
      <c r="Y138" s="403"/>
      <c r="Z138" s="403"/>
      <c r="AA138" s="593"/>
      <c r="AB138" s="598"/>
      <c r="AC138" s="598"/>
      <c r="AD138" s="593"/>
      <c r="AE138" s="400"/>
      <c r="AF138" s="813"/>
      <c r="AG138" s="813"/>
      <c r="AH138" s="404"/>
      <c r="AI138" s="403"/>
      <c r="AJ138" s="403"/>
      <c r="AK138" s="593"/>
      <c r="AL138" s="598"/>
      <c r="AM138" s="598"/>
    </row>
    <row r="139" spans="2:39" ht="10.5">
      <c r="B139" s="472" t="s">
        <v>321</v>
      </c>
      <c r="C139" s="811" t="s">
        <v>272</v>
      </c>
      <c r="D139" s="812"/>
      <c r="E139" s="343">
        <v>30</v>
      </c>
      <c r="F139" s="473"/>
      <c r="G139" s="474">
        <f t="shared" si="1"/>
        <v>0</v>
      </c>
      <c r="H139" s="471"/>
      <c r="I139" s="471"/>
      <c r="J139" s="593"/>
      <c r="K139" s="400"/>
      <c r="L139" s="597"/>
      <c r="M139" s="597"/>
      <c r="N139" s="404"/>
      <c r="O139" s="403"/>
      <c r="P139" s="403"/>
      <c r="Q139" s="593"/>
      <c r="R139" s="598"/>
      <c r="S139" s="598"/>
      <c r="T139" s="593"/>
      <c r="U139" s="400"/>
      <c r="V139" s="597"/>
      <c r="W139" s="597"/>
      <c r="X139" s="404"/>
      <c r="Y139" s="403"/>
      <c r="Z139" s="403"/>
      <c r="AA139" s="593"/>
      <c r="AB139" s="598"/>
      <c r="AC139" s="598"/>
      <c r="AD139" s="593"/>
      <c r="AE139" s="400"/>
      <c r="AF139" s="597"/>
      <c r="AG139" s="597"/>
      <c r="AH139" s="404"/>
      <c r="AI139" s="403"/>
      <c r="AJ139" s="403"/>
      <c r="AK139" s="593"/>
      <c r="AL139" s="598"/>
      <c r="AM139" s="598"/>
    </row>
    <row r="140" spans="2:39" ht="10.5">
      <c r="B140" s="472" t="s">
        <v>322</v>
      </c>
      <c r="C140" s="811" t="s">
        <v>272</v>
      </c>
      <c r="D140" s="812"/>
      <c r="E140" s="343">
        <v>30</v>
      </c>
      <c r="F140" s="473"/>
      <c r="G140" s="474">
        <f t="shared" si="1"/>
        <v>0</v>
      </c>
      <c r="H140" s="471"/>
      <c r="I140" s="471"/>
      <c r="J140" s="593"/>
      <c r="K140" s="400"/>
      <c r="L140" s="597"/>
      <c r="M140" s="597"/>
      <c r="N140" s="404"/>
      <c r="O140" s="403"/>
      <c r="P140" s="403"/>
      <c r="Q140" s="593"/>
      <c r="R140" s="598"/>
      <c r="S140" s="598"/>
      <c r="T140" s="593"/>
      <c r="U140" s="400"/>
      <c r="V140" s="597"/>
      <c r="W140" s="597"/>
      <c r="X140" s="404"/>
      <c r="Y140" s="403"/>
      <c r="Z140" s="403"/>
      <c r="AA140" s="593"/>
      <c r="AB140" s="598"/>
      <c r="AC140" s="598"/>
      <c r="AD140" s="593"/>
      <c r="AE140" s="400"/>
      <c r="AF140" s="597"/>
      <c r="AG140" s="597"/>
      <c r="AH140" s="404"/>
      <c r="AI140" s="403"/>
      <c r="AJ140" s="403"/>
      <c r="AK140" s="593"/>
      <c r="AL140" s="598"/>
      <c r="AM140" s="598"/>
    </row>
    <row r="141" spans="2:39" ht="10.5">
      <c r="B141" s="472" t="s">
        <v>323</v>
      </c>
      <c r="C141" s="811" t="s">
        <v>272</v>
      </c>
      <c r="D141" s="812"/>
      <c r="E141" s="343">
        <v>30</v>
      </c>
      <c r="F141" s="473"/>
      <c r="G141" s="474">
        <f t="shared" si="1"/>
        <v>0</v>
      </c>
      <c r="H141" s="471"/>
      <c r="I141" s="471"/>
      <c r="J141" s="593"/>
      <c r="K141" s="400"/>
      <c r="L141" s="597"/>
      <c r="M141" s="597"/>
      <c r="N141" s="404"/>
      <c r="O141" s="403"/>
      <c r="P141" s="403"/>
      <c r="Q141" s="593"/>
      <c r="R141" s="598"/>
      <c r="S141" s="598"/>
      <c r="T141" s="593"/>
      <c r="U141" s="400"/>
      <c r="V141" s="597"/>
      <c r="W141" s="597"/>
      <c r="X141" s="404"/>
      <c r="Y141" s="403"/>
      <c r="Z141" s="403"/>
      <c r="AA141" s="593"/>
      <c r="AB141" s="598"/>
      <c r="AC141" s="598"/>
      <c r="AD141" s="593"/>
      <c r="AE141" s="400"/>
      <c r="AF141" s="597"/>
      <c r="AG141" s="597"/>
      <c r="AH141" s="404"/>
      <c r="AI141" s="403"/>
      <c r="AJ141" s="403"/>
      <c r="AK141" s="593"/>
      <c r="AL141" s="598"/>
      <c r="AM141" s="598"/>
    </row>
    <row r="142" spans="2:39" ht="10.5">
      <c r="B142" s="472" t="s">
        <v>324</v>
      </c>
      <c r="C142" s="811" t="s">
        <v>272</v>
      </c>
      <c r="D142" s="812"/>
      <c r="E142" s="343">
        <v>20</v>
      </c>
      <c r="F142" s="473"/>
      <c r="G142" s="474">
        <f t="shared" si="1"/>
        <v>0</v>
      </c>
      <c r="H142" s="471"/>
      <c r="I142" s="471"/>
      <c r="J142" s="593"/>
      <c r="K142" s="400"/>
      <c r="L142" s="597"/>
      <c r="M142" s="597"/>
      <c r="N142" s="404"/>
      <c r="O142" s="403"/>
      <c r="P142" s="403"/>
      <c r="Q142" s="593"/>
      <c r="R142" s="598"/>
      <c r="S142" s="598"/>
      <c r="T142" s="593"/>
      <c r="U142" s="400"/>
      <c r="V142" s="597"/>
      <c r="W142" s="597"/>
      <c r="X142" s="404"/>
      <c r="Y142" s="403"/>
      <c r="Z142" s="403"/>
      <c r="AA142" s="593"/>
      <c r="AB142" s="598"/>
      <c r="AC142" s="598"/>
      <c r="AD142" s="593"/>
      <c r="AE142" s="400"/>
      <c r="AF142" s="597"/>
      <c r="AG142" s="597"/>
      <c r="AH142" s="404"/>
      <c r="AI142" s="403"/>
      <c r="AJ142" s="403"/>
      <c r="AK142" s="593"/>
      <c r="AL142" s="598"/>
      <c r="AM142" s="598"/>
    </row>
    <row r="143" spans="2:39" ht="10.5">
      <c r="B143" s="472" t="s">
        <v>325</v>
      </c>
      <c r="C143" s="475"/>
      <c r="D143" s="475"/>
      <c r="E143" s="343"/>
      <c r="F143" s="473"/>
      <c r="G143" s="474">
        <f>F143*E143</f>
        <v>0</v>
      </c>
      <c r="H143" s="471"/>
      <c r="I143" s="471"/>
      <c r="J143" s="593"/>
      <c r="K143" s="400"/>
      <c r="L143" s="597"/>
      <c r="M143" s="597"/>
      <c r="N143" s="404"/>
      <c r="O143" s="403"/>
      <c r="P143" s="403"/>
      <c r="Q143" s="593"/>
      <c r="R143" s="598"/>
      <c r="S143" s="598"/>
      <c r="T143" s="593"/>
      <c r="U143" s="400"/>
      <c r="V143" s="597"/>
      <c r="W143" s="597"/>
      <c r="X143" s="404"/>
      <c r="Y143" s="403"/>
      <c r="Z143" s="403"/>
      <c r="AA143" s="593"/>
      <c r="AB143" s="598"/>
      <c r="AC143" s="598"/>
      <c r="AD143" s="593"/>
      <c r="AE143" s="400"/>
      <c r="AF143" s="597"/>
      <c r="AG143" s="597"/>
      <c r="AH143" s="404"/>
      <c r="AI143" s="403"/>
      <c r="AJ143" s="403"/>
      <c r="AK143" s="593"/>
      <c r="AL143" s="598"/>
      <c r="AM143" s="598"/>
    </row>
    <row r="144" spans="2:39" ht="10.5">
      <c r="B144" s="476" t="s">
        <v>326</v>
      </c>
      <c r="C144" s="477"/>
      <c r="D144" s="477"/>
      <c r="E144" s="478" t="str">
        <f>C121</f>
        <v xml:space="preserve">MANUAL </v>
      </c>
      <c r="F144" s="479"/>
      <c r="G144" s="480" t="e">
        <f>E144*F144</f>
        <v>#VALUE!</v>
      </c>
      <c r="H144" s="357"/>
      <c r="I144" s="357"/>
      <c r="J144" s="593"/>
      <c r="K144" s="360"/>
      <c r="L144" s="593"/>
      <c r="M144" s="593"/>
      <c r="N144" s="360"/>
      <c r="O144" s="360"/>
      <c r="P144" s="593"/>
      <c r="Q144" s="593"/>
      <c r="R144" s="598"/>
      <c r="S144" s="598"/>
      <c r="T144" s="593"/>
      <c r="U144" s="360"/>
      <c r="V144" s="593"/>
      <c r="W144" s="593"/>
      <c r="X144" s="360"/>
      <c r="Y144" s="360"/>
      <c r="Z144" s="593"/>
      <c r="AA144" s="593"/>
      <c r="AB144" s="598"/>
      <c r="AC144" s="598"/>
      <c r="AD144" s="593"/>
      <c r="AE144" s="360"/>
      <c r="AF144" s="593"/>
      <c r="AG144" s="593"/>
      <c r="AH144" s="360"/>
      <c r="AI144" s="360"/>
      <c r="AJ144" s="593"/>
      <c r="AK144" s="593"/>
      <c r="AL144" s="598"/>
      <c r="AM144" s="598"/>
    </row>
    <row r="145" spans="1:40" ht="10.5">
      <c r="B145" s="476" t="s">
        <v>327</v>
      </c>
      <c r="C145" s="477"/>
      <c r="D145" s="477"/>
      <c r="E145" s="478" t="str">
        <f>C121</f>
        <v xml:space="preserve">MANUAL </v>
      </c>
      <c r="F145" s="479"/>
      <c r="G145" s="480">
        <v>0.1</v>
      </c>
      <c r="H145" s="357"/>
      <c r="I145" s="357"/>
      <c r="J145" s="593"/>
      <c r="K145" s="429"/>
      <c r="L145" s="397"/>
      <c r="M145" s="397"/>
      <c r="N145" s="397"/>
      <c r="O145" s="398"/>
      <c r="P145" s="605"/>
      <c r="Q145" s="360"/>
      <c r="R145" s="593"/>
      <c r="S145" s="593"/>
      <c r="T145" s="593"/>
      <c r="U145" s="429"/>
      <c r="V145" s="397"/>
      <c r="W145" s="397"/>
      <c r="X145" s="397"/>
      <c r="Y145" s="398"/>
      <c r="Z145" s="605"/>
      <c r="AA145" s="360"/>
      <c r="AB145" s="593"/>
      <c r="AC145" s="593"/>
      <c r="AD145" s="593"/>
      <c r="AE145" s="429"/>
      <c r="AF145" s="397"/>
      <c r="AG145" s="397"/>
      <c r="AH145" s="397"/>
      <c r="AI145" s="398"/>
      <c r="AJ145" s="605"/>
      <c r="AK145" s="360"/>
      <c r="AL145" s="593"/>
      <c r="AM145" s="593"/>
    </row>
    <row r="146" spans="1:40" ht="10.5">
      <c r="B146" s="481" t="s">
        <v>328</v>
      </c>
      <c r="C146" s="482"/>
      <c r="D146" s="482"/>
      <c r="E146" s="483"/>
      <c r="F146" s="484"/>
      <c r="G146" s="485"/>
      <c r="H146" s="357"/>
      <c r="I146" s="357"/>
      <c r="J146" s="593"/>
      <c r="K146" s="429"/>
      <c r="L146" s="397"/>
      <c r="M146" s="397"/>
      <c r="N146" s="397"/>
      <c r="O146" s="398"/>
      <c r="P146" s="605"/>
      <c r="Q146" s="360"/>
      <c r="R146" s="593"/>
      <c r="S146" s="593"/>
      <c r="T146" s="593"/>
      <c r="U146" s="429"/>
      <c r="V146" s="397"/>
      <c r="W146" s="397"/>
      <c r="X146" s="397"/>
      <c r="Y146" s="398"/>
      <c r="Z146" s="605"/>
      <c r="AA146" s="360"/>
      <c r="AB146" s="593"/>
      <c r="AC146" s="593"/>
      <c r="AD146" s="593"/>
      <c r="AE146" s="429"/>
      <c r="AF146" s="397"/>
      <c r="AG146" s="397"/>
      <c r="AH146" s="397"/>
      <c r="AI146" s="398"/>
      <c r="AJ146" s="605"/>
      <c r="AK146" s="360"/>
      <c r="AL146" s="593"/>
      <c r="AM146" s="593"/>
    </row>
    <row r="147" spans="1:40" ht="11" thickBot="1">
      <c r="B147" s="486" t="s">
        <v>290</v>
      </c>
      <c r="C147" s="487"/>
      <c r="D147" s="487"/>
      <c r="E147" s="488"/>
      <c r="F147" s="489"/>
      <c r="G147" s="490" t="e">
        <f>SUM(G134:G145)</f>
        <v>#VALUE!</v>
      </c>
      <c r="H147" s="357"/>
      <c r="I147" s="357"/>
      <c r="J147" s="593"/>
      <c r="K147" s="387"/>
      <c r="L147" s="597"/>
      <c r="M147" s="597"/>
      <c r="N147" s="403"/>
      <c r="O147" s="403"/>
      <c r="P147" s="389"/>
      <c r="Q147" s="360"/>
      <c r="R147" s="593"/>
      <c r="S147" s="593"/>
      <c r="T147" s="593"/>
      <c r="U147" s="387"/>
      <c r="V147" s="597"/>
      <c r="W147" s="597"/>
      <c r="X147" s="403"/>
      <c r="Y147" s="403"/>
      <c r="Z147" s="389"/>
      <c r="AA147" s="360"/>
      <c r="AB147" s="593"/>
      <c r="AC147" s="593"/>
      <c r="AD147" s="593"/>
      <c r="AE147" s="387"/>
      <c r="AF147" s="597"/>
      <c r="AG147" s="597"/>
      <c r="AH147" s="403"/>
      <c r="AI147" s="403"/>
      <c r="AJ147" s="389"/>
      <c r="AK147" s="360"/>
      <c r="AL147" s="593"/>
      <c r="AM147" s="593"/>
    </row>
    <row r="148" spans="1:40" ht="11" thickBot="1">
      <c r="B148" s="359"/>
      <c r="C148" s="357"/>
      <c r="D148" s="357"/>
      <c r="E148" s="314"/>
      <c r="F148" s="360"/>
      <c r="G148" s="357"/>
      <c r="H148" s="357"/>
      <c r="I148" s="357"/>
      <c r="J148" s="593"/>
      <c r="K148" s="387"/>
      <c r="L148" s="597"/>
      <c r="M148" s="597"/>
      <c r="N148" s="403"/>
      <c r="O148" s="403"/>
      <c r="P148" s="389"/>
      <c r="Q148" s="360"/>
      <c r="R148" s="593"/>
      <c r="S148" s="593"/>
      <c r="T148" s="593"/>
      <c r="U148" s="387"/>
      <c r="V148" s="597"/>
      <c r="W148" s="597"/>
      <c r="X148" s="403"/>
      <c r="Y148" s="403"/>
      <c r="Z148" s="389"/>
      <c r="AA148" s="360"/>
      <c r="AB148" s="593"/>
      <c r="AC148" s="593"/>
      <c r="AD148" s="593"/>
      <c r="AE148" s="387"/>
      <c r="AF148" s="597"/>
      <c r="AG148" s="597"/>
      <c r="AH148" s="403"/>
      <c r="AI148" s="403"/>
      <c r="AJ148" s="389"/>
      <c r="AK148" s="360"/>
      <c r="AL148" s="593"/>
      <c r="AM148" s="593"/>
    </row>
    <row r="149" spans="1:40" ht="14">
      <c r="B149" s="361" t="s">
        <v>281</v>
      </c>
      <c r="C149" s="491"/>
      <c r="D149" s="364" t="str">
        <f>+C128</f>
        <v xml:space="preserve">MANUAL </v>
      </c>
      <c r="E149" s="365"/>
      <c r="F149" s="314"/>
      <c r="G149" s="360"/>
      <c r="H149" s="357"/>
      <c r="I149" s="357"/>
      <c r="J149" s="593"/>
      <c r="K149" s="593"/>
      <c r="L149" s="382"/>
      <c r="M149" s="597"/>
      <c r="N149" s="597"/>
      <c r="O149" s="400"/>
      <c r="P149" s="400"/>
      <c r="Q149" s="492"/>
      <c r="R149" s="493"/>
      <c r="S149" s="593"/>
      <c r="T149" s="593"/>
      <c r="U149" s="593"/>
      <c r="V149" s="382"/>
      <c r="W149" s="597"/>
      <c r="X149" s="597"/>
      <c r="Y149" s="400"/>
      <c r="Z149" s="400"/>
      <c r="AA149" s="492"/>
      <c r="AB149" s="493"/>
      <c r="AC149" s="593"/>
      <c r="AD149" s="593"/>
      <c r="AE149" s="593"/>
      <c r="AF149" s="382"/>
      <c r="AG149" s="597"/>
      <c r="AH149" s="597"/>
      <c r="AI149" s="400"/>
      <c r="AJ149" s="400"/>
      <c r="AK149" s="492"/>
      <c r="AL149" s="493"/>
      <c r="AM149" s="593"/>
      <c r="AN149" s="494"/>
    </row>
    <row r="150" spans="1:40" ht="15.5">
      <c r="B150" s="366" t="s">
        <v>282</v>
      </c>
      <c r="C150" s="495"/>
      <c r="D150" s="369" t="e">
        <f>(G147)</f>
        <v>#VALUE!</v>
      </c>
      <c r="E150" s="365"/>
      <c r="F150" s="314"/>
      <c r="G150" s="370"/>
      <c r="H150" s="496"/>
      <c r="I150" s="497"/>
      <c r="J150" s="498"/>
      <c r="K150" s="593"/>
      <c r="L150" s="410"/>
      <c r="M150" s="593"/>
      <c r="N150" s="593"/>
      <c r="O150" s="360"/>
      <c r="P150" s="360"/>
      <c r="Q150" s="593"/>
      <c r="R150" s="360"/>
      <c r="S150" s="593"/>
      <c r="T150" s="593"/>
      <c r="U150" s="593"/>
      <c r="V150" s="410"/>
      <c r="W150" s="593"/>
      <c r="X150" s="593"/>
      <c r="Y150" s="360"/>
      <c r="Z150" s="360"/>
      <c r="AA150" s="593"/>
      <c r="AB150" s="360"/>
      <c r="AC150" s="593"/>
      <c r="AD150" s="593"/>
      <c r="AE150" s="593"/>
      <c r="AF150" s="410"/>
      <c r="AG150" s="593"/>
      <c r="AH150" s="593"/>
      <c r="AI150" s="360"/>
      <c r="AJ150" s="360"/>
      <c r="AK150" s="593"/>
      <c r="AL150" s="360"/>
      <c r="AM150" s="593"/>
      <c r="AN150" s="494"/>
    </row>
    <row r="151" spans="1:40" ht="15.5">
      <c r="B151" s="366" t="s">
        <v>329</v>
      </c>
      <c r="C151" s="499"/>
      <c r="D151" s="369" t="e">
        <f>D149/100*1.5</f>
        <v>#VALUE!</v>
      </c>
      <c r="E151" s="365"/>
      <c r="F151" s="360"/>
      <c r="G151" s="500"/>
      <c r="H151" s="498"/>
      <c r="I151" s="357"/>
      <c r="J151" s="593"/>
      <c r="K151" s="593"/>
      <c r="L151" s="411"/>
      <c r="M151" s="380"/>
      <c r="N151" s="380"/>
      <c r="O151" s="360"/>
      <c r="P151" s="360"/>
      <c r="Q151" s="593"/>
      <c r="R151" s="360"/>
      <c r="S151" s="593"/>
      <c r="T151" s="593"/>
      <c r="U151" s="593"/>
      <c r="V151" s="411"/>
      <c r="W151" s="380"/>
      <c r="X151" s="380"/>
      <c r="Y151" s="360"/>
      <c r="Z151" s="360"/>
      <c r="AA151" s="593"/>
      <c r="AB151" s="360"/>
      <c r="AC151" s="593"/>
      <c r="AD151" s="593"/>
      <c r="AE151" s="593"/>
      <c r="AF151" s="411"/>
      <c r="AG151" s="380"/>
      <c r="AH151" s="380"/>
      <c r="AI151" s="360"/>
      <c r="AJ151" s="360"/>
      <c r="AK151" s="593"/>
      <c r="AL151" s="360"/>
      <c r="AM151" s="593"/>
      <c r="AN151" s="494"/>
    </row>
    <row r="152" spans="1:40" ht="15.5">
      <c r="B152" s="366" t="s">
        <v>269</v>
      </c>
      <c r="C152" s="495"/>
      <c r="D152" s="369" t="e">
        <f>(D149*D150)*3%</f>
        <v>#VALUE!</v>
      </c>
      <c r="E152" s="365"/>
      <c r="F152" s="360"/>
      <c r="G152" s="370"/>
      <c r="H152" s="593"/>
      <c r="I152" s="357"/>
      <c r="J152" s="593"/>
      <c r="K152" s="593"/>
      <c r="L152" s="412"/>
      <c r="M152" s="380"/>
      <c r="N152" s="380"/>
      <c r="O152" s="360"/>
      <c r="P152" s="370"/>
      <c r="Q152" s="498"/>
      <c r="R152" s="360"/>
      <c r="S152" s="497"/>
      <c r="T152" s="498"/>
      <c r="U152" s="593"/>
      <c r="V152" s="412"/>
      <c r="W152" s="380"/>
      <c r="X152" s="380"/>
      <c r="Y152" s="360"/>
      <c r="Z152" s="370"/>
      <c r="AA152" s="593"/>
      <c r="AB152" s="360"/>
      <c r="AC152" s="593"/>
      <c r="AD152" s="593"/>
      <c r="AE152" s="593"/>
      <c r="AF152" s="412"/>
      <c r="AG152" s="380"/>
      <c r="AH152" s="380"/>
      <c r="AI152" s="360"/>
      <c r="AJ152" s="370"/>
      <c r="AK152" s="593"/>
      <c r="AL152" s="360"/>
      <c r="AM152" s="593"/>
      <c r="AN152" s="494"/>
    </row>
    <row r="153" spans="1:40" ht="15.5">
      <c r="B153" s="366" t="s">
        <v>287</v>
      </c>
      <c r="C153" s="495"/>
      <c r="D153" s="369" t="e">
        <f>(D149+D150)/100*2</f>
        <v>#VALUE!</v>
      </c>
      <c r="E153" s="365"/>
      <c r="F153" s="314"/>
      <c r="G153" s="500"/>
      <c r="H153" s="357"/>
      <c r="I153" s="357"/>
      <c r="J153" s="593"/>
      <c r="K153" s="593"/>
      <c r="L153" s="412"/>
      <c r="M153" s="380"/>
      <c r="N153" s="380"/>
      <c r="O153" s="360"/>
      <c r="P153" s="500"/>
      <c r="Q153" s="498"/>
      <c r="R153" s="360"/>
      <c r="S153" s="593"/>
      <c r="T153" s="593"/>
      <c r="U153" s="593"/>
      <c r="V153" s="412"/>
      <c r="W153" s="380"/>
      <c r="X153" s="380"/>
      <c r="Y153" s="360"/>
      <c r="Z153" s="370"/>
      <c r="AA153" s="593"/>
      <c r="AB153" s="360"/>
      <c r="AC153" s="593"/>
      <c r="AD153" s="593"/>
      <c r="AE153" s="593"/>
      <c r="AF153" s="412"/>
      <c r="AG153" s="380"/>
      <c r="AH153" s="380"/>
      <c r="AI153" s="360"/>
      <c r="AJ153" s="370"/>
      <c r="AK153" s="593"/>
      <c r="AL153" s="360"/>
      <c r="AM153" s="593"/>
      <c r="AN153" s="494"/>
    </row>
    <row r="154" spans="1:40" ht="15.5">
      <c r="B154" s="372" t="s">
        <v>288</v>
      </c>
      <c r="C154" s="501"/>
      <c r="D154" s="369" t="e">
        <f>D150*5%</f>
        <v>#VALUE!</v>
      </c>
      <c r="E154" s="365"/>
      <c r="F154" s="314"/>
      <c r="G154" s="500"/>
      <c r="H154" s="357"/>
      <c r="I154" s="357"/>
      <c r="J154" s="593"/>
      <c r="K154" s="593"/>
      <c r="L154" s="412"/>
      <c r="M154" s="380"/>
      <c r="N154" s="380"/>
      <c r="O154" s="360"/>
      <c r="P154" s="370"/>
      <c r="Q154" s="593"/>
      <c r="R154" s="360"/>
      <c r="S154" s="593"/>
      <c r="T154" s="593"/>
      <c r="U154" s="593"/>
      <c r="V154" s="412"/>
      <c r="W154" s="380"/>
      <c r="X154" s="380"/>
      <c r="Y154" s="360"/>
      <c r="Z154" s="370"/>
      <c r="AA154" s="593"/>
      <c r="AB154" s="360"/>
      <c r="AC154" s="593"/>
      <c r="AD154" s="593"/>
      <c r="AE154" s="593"/>
      <c r="AF154" s="412"/>
      <c r="AG154" s="380"/>
      <c r="AH154" s="380"/>
      <c r="AI154" s="360"/>
      <c r="AJ154" s="370"/>
      <c r="AK154" s="593"/>
      <c r="AL154" s="360"/>
      <c r="AM154" s="593"/>
      <c r="AN154" s="494"/>
    </row>
    <row r="155" spans="1:40" ht="15.5">
      <c r="B155" s="372" t="s">
        <v>289</v>
      </c>
      <c r="C155" s="501"/>
      <c r="D155" s="369" t="e">
        <f>(D150+D149)*10%</f>
        <v>#VALUE!</v>
      </c>
      <c r="E155" s="365"/>
      <c r="F155" s="314"/>
      <c r="G155" s="500"/>
      <c r="H155" s="357"/>
      <c r="I155" s="357"/>
      <c r="J155" s="593"/>
      <c r="K155" s="593"/>
      <c r="L155" s="412"/>
      <c r="M155" s="380"/>
      <c r="N155" s="380"/>
      <c r="O155" s="360"/>
      <c r="P155" s="500"/>
      <c r="Q155" s="593"/>
      <c r="R155" s="360"/>
      <c r="S155" s="593"/>
      <c r="T155" s="593"/>
      <c r="U155" s="593"/>
      <c r="V155" s="412"/>
      <c r="W155" s="380"/>
      <c r="X155" s="380"/>
      <c r="Y155" s="360"/>
      <c r="Z155" s="370"/>
      <c r="AA155" s="593"/>
      <c r="AB155" s="360"/>
      <c r="AC155" s="593"/>
      <c r="AD155" s="593"/>
      <c r="AE155" s="593"/>
      <c r="AF155" s="412"/>
      <c r="AG155" s="380"/>
      <c r="AH155" s="380"/>
      <c r="AI155" s="360"/>
      <c r="AJ155" s="370"/>
      <c r="AK155" s="593"/>
      <c r="AL155" s="360"/>
      <c r="AM155" s="593"/>
      <c r="AN155" s="494"/>
    </row>
    <row r="156" spans="1:40" ht="17.5" thickBot="1">
      <c r="B156" s="374" t="s">
        <v>290</v>
      </c>
      <c r="C156" s="502"/>
      <c r="D156" s="377" t="e">
        <f>SUM(D149:D155)</f>
        <v>#VALUE!</v>
      </c>
      <c r="E156" s="365"/>
      <c r="F156" s="360"/>
      <c r="G156" s="500"/>
      <c r="H156" s="357"/>
      <c r="I156" s="357"/>
      <c r="J156" s="593"/>
      <c r="K156" s="593"/>
      <c r="L156" s="412"/>
      <c r="M156" s="380"/>
      <c r="N156" s="380"/>
      <c r="O156" s="360"/>
      <c r="P156" s="500"/>
      <c r="Q156" s="593"/>
      <c r="R156" s="360"/>
      <c r="S156" s="593"/>
      <c r="T156" s="593"/>
      <c r="U156" s="593"/>
      <c r="V156" s="412"/>
      <c r="W156" s="380"/>
      <c r="X156" s="380"/>
      <c r="Y156" s="360"/>
      <c r="Z156" s="370"/>
      <c r="AA156" s="593"/>
      <c r="AB156" s="360"/>
      <c r="AC156" s="593"/>
      <c r="AD156" s="593"/>
      <c r="AE156" s="593"/>
      <c r="AF156" s="412"/>
      <c r="AG156" s="380"/>
      <c r="AH156" s="380"/>
      <c r="AI156" s="360"/>
      <c r="AJ156" s="370"/>
      <c r="AK156" s="593"/>
      <c r="AL156" s="360"/>
      <c r="AM156" s="593"/>
      <c r="AN156" s="494"/>
    </row>
    <row r="157" spans="1:40" ht="18.75" customHeight="1">
      <c r="A157" s="818"/>
      <c r="B157" s="816" t="s">
        <v>417</v>
      </c>
      <c r="C157" s="817"/>
      <c r="D157" s="817"/>
      <c r="E157" s="817"/>
      <c r="F157" s="817"/>
      <c r="G157" s="817"/>
      <c r="H157" s="817"/>
      <c r="I157" s="817"/>
      <c r="J157" s="817"/>
      <c r="K157" s="817"/>
      <c r="L157" s="817"/>
      <c r="M157" s="817"/>
      <c r="N157" s="817"/>
      <c r="O157" s="817"/>
      <c r="P157" s="817"/>
      <c r="Q157" s="817"/>
      <c r="R157" s="817"/>
      <c r="S157" s="817"/>
      <c r="T157" s="817"/>
      <c r="U157" s="817"/>
      <c r="V157" s="817"/>
      <c r="W157" s="817"/>
      <c r="X157" s="817"/>
      <c r="Y157" s="817"/>
      <c r="Z157" s="817"/>
      <c r="AA157" s="817"/>
      <c r="AB157" s="817"/>
      <c r="AC157" s="817"/>
      <c r="AD157" s="817"/>
      <c r="AE157" s="817"/>
      <c r="AF157" s="817"/>
      <c r="AG157" s="817"/>
      <c r="AH157" s="817"/>
      <c r="AI157" s="817"/>
      <c r="AJ157" s="817"/>
      <c r="AK157" s="817"/>
      <c r="AL157" s="817"/>
      <c r="AM157" s="817"/>
      <c r="AN157" s="817"/>
    </row>
    <row r="158" spans="1:40" ht="19.5" customHeight="1" thickBot="1">
      <c r="A158" s="818"/>
      <c r="B158" s="817"/>
      <c r="C158" s="817"/>
      <c r="D158" s="817"/>
      <c r="E158" s="817"/>
      <c r="F158" s="817"/>
      <c r="G158" s="817"/>
      <c r="H158" s="817"/>
      <c r="I158" s="817"/>
      <c r="J158" s="817"/>
      <c r="K158" s="817"/>
      <c r="L158" s="817"/>
      <c r="M158" s="817"/>
      <c r="N158" s="817"/>
      <c r="O158" s="817"/>
      <c r="P158" s="817"/>
      <c r="Q158" s="817"/>
      <c r="R158" s="817"/>
      <c r="S158" s="817"/>
      <c r="T158" s="817"/>
      <c r="U158" s="817"/>
      <c r="V158" s="817"/>
      <c r="W158" s="817"/>
      <c r="X158" s="817"/>
      <c r="Y158" s="817"/>
      <c r="Z158" s="817"/>
      <c r="AA158" s="817"/>
      <c r="AB158" s="817"/>
      <c r="AC158" s="817"/>
      <c r="AD158" s="817"/>
      <c r="AE158" s="817"/>
      <c r="AF158" s="817"/>
      <c r="AG158" s="817"/>
      <c r="AH158" s="817"/>
      <c r="AI158" s="817"/>
      <c r="AJ158" s="817"/>
      <c r="AK158" s="817"/>
      <c r="AL158" s="817"/>
      <c r="AM158" s="817"/>
      <c r="AN158" s="817"/>
    </row>
    <row r="159" spans="1:40" ht="28.5" thickBot="1">
      <c r="A159" s="503"/>
      <c r="B159" s="852" t="s">
        <v>415</v>
      </c>
      <c r="C159" s="853"/>
      <c r="D159" s="853"/>
      <c r="E159" s="853"/>
      <c r="F159" s="853"/>
      <c r="G159" s="853"/>
      <c r="H159" s="853"/>
      <c r="I159" s="853"/>
      <c r="J159" s="854"/>
      <c r="K159" s="503"/>
      <c r="L159" s="855"/>
      <c r="M159" s="855"/>
      <c r="N159" s="855"/>
      <c r="O159" s="855"/>
      <c r="P159" s="855"/>
      <c r="Q159" s="855"/>
      <c r="R159" s="855"/>
      <c r="S159" s="855"/>
      <c r="T159" s="855"/>
      <c r="U159" s="503"/>
      <c r="V159" s="853"/>
      <c r="W159" s="853"/>
      <c r="X159" s="853"/>
      <c r="Y159" s="853"/>
      <c r="Z159" s="853"/>
      <c r="AA159" s="853"/>
      <c r="AB159" s="853"/>
      <c r="AC159" s="853"/>
      <c r="AD159" s="854"/>
      <c r="AE159" s="595"/>
      <c r="AF159" s="852"/>
      <c r="AG159" s="853"/>
      <c r="AH159" s="853"/>
      <c r="AI159" s="853"/>
      <c r="AJ159" s="853"/>
      <c r="AK159" s="853"/>
      <c r="AL159" s="853"/>
      <c r="AM159" s="853"/>
      <c r="AN159" s="854"/>
    </row>
    <row r="160" spans="1:40" ht="141" customHeight="1" thickBot="1">
      <c r="A160" s="856"/>
      <c r="B160" s="504" t="s">
        <v>256</v>
      </c>
      <c r="C160" s="860" t="s">
        <v>257</v>
      </c>
      <c r="D160" s="861"/>
      <c r="E160" s="861"/>
      <c r="F160" s="861"/>
      <c r="G160" s="861"/>
      <c r="H160" s="861"/>
      <c r="I160" s="861"/>
      <c r="J160" s="862"/>
      <c r="K160" s="840"/>
      <c r="L160" s="382"/>
      <c r="M160" s="850"/>
      <c r="N160" s="850"/>
      <c r="O160" s="850"/>
      <c r="P160" s="850"/>
      <c r="Q160" s="850"/>
      <c r="R160" s="850"/>
      <c r="S160" s="850"/>
      <c r="T160" s="850"/>
      <c r="U160" s="840"/>
      <c r="V160" s="382"/>
      <c r="W160" s="850"/>
      <c r="X160" s="850"/>
      <c r="Y160" s="850"/>
      <c r="Z160" s="850"/>
      <c r="AA160" s="850"/>
      <c r="AB160" s="850"/>
      <c r="AC160" s="850"/>
      <c r="AD160" s="850"/>
      <c r="AE160" s="840"/>
      <c r="AF160" s="382"/>
      <c r="AG160" s="850"/>
      <c r="AH160" s="850"/>
      <c r="AI160" s="850"/>
      <c r="AJ160" s="850"/>
      <c r="AK160" s="850"/>
      <c r="AL160" s="850"/>
      <c r="AM160" s="850"/>
      <c r="AN160" s="850"/>
    </row>
    <row r="161" spans="1:40" ht="16" thickBot="1">
      <c r="A161" s="857"/>
      <c r="B161" s="299" t="s">
        <v>258</v>
      </c>
      <c r="C161" s="863"/>
      <c r="D161" s="864"/>
      <c r="E161" s="300"/>
      <c r="F161" s="300"/>
      <c r="G161" s="300"/>
      <c r="H161" s="300"/>
      <c r="I161" s="300"/>
      <c r="J161" s="301"/>
      <c r="K161" s="840"/>
      <c r="L161" s="382"/>
      <c r="M161" s="850"/>
      <c r="N161" s="850"/>
      <c r="O161" s="850"/>
      <c r="P161" s="850"/>
      <c r="Q161" s="850"/>
      <c r="R161" s="850"/>
      <c r="S161" s="850"/>
      <c r="T161" s="850"/>
      <c r="U161" s="840"/>
      <c r="V161" s="382"/>
      <c r="W161" s="850"/>
      <c r="X161" s="850"/>
      <c r="Y161" s="850"/>
      <c r="Z161" s="850"/>
      <c r="AA161" s="850"/>
      <c r="AB161" s="850"/>
      <c r="AC161" s="850"/>
      <c r="AD161" s="850"/>
      <c r="AE161" s="840"/>
      <c r="AF161" s="382"/>
      <c r="AG161" s="850"/>
      <c r="AH161" s="850"/>
      <c r="AI161" s="850"/>
      <c r="AJ161" s="850"/>
      <c r="AK161" s="850"/>
      <c r="AL161" s="850"/>
      <c r="AM161" s="850"/>
      <c r="AN161" s="850"/>
    </row>
    <row r="162" spans="1:40" ht="12" customHeight="1" thickBot="1">
      <c r="A162" s="857"/>
      <c r="B162" s="299" t="s">
        <v>34</v>
      </c>
      <c r="C162" s="578"/>
      <c r="D162" s="578"/>
      <c r="E162" s="578"/>
      <c r="F162" s="578"/>
      <c r="G162" s="578"/>
      <c r="H162" s="578"/>
      <c r="I162" s="578"/>
      <c r="J162" s="579"/>
      <c r="K162" s="840"/>
      <c r="L162" s="865"/>
      <c r="M162" s="865"/>
      <c r="N162" s="865"/>
      <c r="O162" s="865"/>
      <c r="P162" s="865"/>
      <c r="Q162" s="865"/>
      <c r="R162" s="865"/>
      <c r="S162" s="865"/>
      <c r="T162" s="865"/>
      <c r="U162" s="840"/>
      <c r="V162" s="865"/>
      <c r="W162" s="865"/>
      <c r="X162" s="865"/>
      <c r="Y162" s="865"/>
      <c r="Z162" s="865"/>
      <c r="AA162" s="865"/>
      <c r="AB162" s="865"/>
      <c r="AC162" s="865"/>
      <c r="AD162" s="865"/>
      <c r="AE162" s="840"/>
      <c r="AF162" s="865"/>
      <c r="AG162" s="865"/>
      <c r="AH162" s="865"/>
      <c r="AI162" s="865"/>
      <c r="AJ162" s="865"/>
      <c r="AK162" s="865"/>
      <c r="AL162" s="865"/>
      <c r="AM162" s="865"/>
      <c r="AN162" s="865"/>
    </row>
    <row r="163" spans="1:40" ht="16" thickBot="1">
      <c r="A163" s="857"/>
      <c r="B163" s="302" t="s">
        <v>259</v>
      </c>
      <c r="C163" s="863"/>
      <c r="D163" s="866"/>
      <c r="E163" s="303" t="s">
        <v>260</v>
      </c>
      <c r="F163" s="867"/>
      <c r="G163" s="864"/>
      <c r="H163" s="864"/>
      <c r="I163" s="864"/>
      <c r="J163" s="866"/>
      <c r="K163" s="840"/>
      <c r="L163" s="383"/>
      <c r="M163" s="850"/>
      <c r="N163" s="850"/>
      <c r="O163" s="592"/>
      <c r="P163" s="850"/>
      <c r="Q163" s="850"/>
      <c r="R163" s="850"/>
      <c r="S163" s="850"/>
      <c r="T163" s="850"/>
      <c r="U163" s="840"/>
      <c r="V163" s="383"/>
      <c r="W163" s="850"/>
      <c r="X163" s="850"/>
      <c r="Y163" s="592"/>
      <c r="Z163" s="850"/>
      <c r="AA163" s="850"/>
      <c r="AB163" s="850"/>
      <c r="AC163" s="850"/>
      <c r="AD163" s="850"/>
      <c r="AE163" s="840"/>
      <c r="AF163" s="383"/>
      <c r="AG163" s="850"/>
      <c r="AH163" s="850"/>
      <c r="AI163" s="592"/>
      <c r="AJ163" s="850"/>
      <c r="AK163" s="850"/>
      <c r="AL163" s="850"/>
      <c r="AM163" s="850"/>
      <c r="AN163" s="850"/>
    </row>
    <row r="164" spans="1:40" ht="16" thickBot="1">
      <c r="A164" s="857"/>
      <c r="B164" s="581"/>
      <c r="C164" s="582"/>
      <c r="D164" s="582"/>
      <c r="E164" s="582"/>
      <c r="F164" s="582"/>
      <c r="G164" s="582"/>
      <c r="H164" s="582"/>
      <c r="I164" s="582"/>
      <c r="J164" s="583"/>
      <c r="K164" s="840"/>
      <c r="L164" s="383"/>
      <c r="M164" s="592"/>
      <c r="N164" s="592"/>
      <c r="O164" s="592"/>
      <c r="P164" s="592"/>
      <c r="Q164" s="592"/>
      <c r="R164" s="592"/>
      <c r="S164" s="592"/>
      <c r="T164" s="592"/>
      <c r="U164" s="840"/>
      <c r="V164" s="383"/>
      <c r="W164" s="592"/>
      <c r="X164" s="592"/>
      <c r="Y164" s="592"/>
      <c r="Z164" s="592"/>
      <c r="AA164" s="592"/>
      <c r="AB164" s="592"/>
      <c r="AC164" s="592"/>
      <c r="AD164" s="592"/>
      <c r="AE164" s="840"/>
      <c r="AF164" s="383"/>
      <c r="AG164" s="592"/>
      <c r="AH164" s="592"/>
      <c r="AI164" s="592"/>
      <c r="AJ164" s="592"/>
      <c r="AK164" s="592"/>
      <c r="AL164" s="592"/>
      <c r="AM164" s="592"/>
      <c r="AN164" s="592"/>
    </row>
    <row r="165" spans="1:40" ht="10.5" thickBot="1">
      <c r="A165" s="858"/>
      <c r="B165" s="312"/>
      <c r="C165" s="851"/>
      <c r="D165" s="851"/>
      <c r="E165" s="313"/>
      <c r="F165" s="313"/>
      <c r="G165" s="313"/>
      <c r="H165" s="313"/>
      <c r="I165" s="313"/>
      <c r="J165" s="306"/>
      <c r="K165" s="840"/>
      <c r="L165" s="312"/>
      <c r="M165" s="840"/>
      <c r="N165" s="840"/>
      <c r="O165" s="360"/>
      <c r="P165" s="360"/>
      <c r="Q165" s="360"/>
      <c r="R165" s="360"/>
      <c r="S165" s="360"/>
      <c r="T165" s="360"/>
      <c r="U165" s="840"/>
      <c r="V165" s="312"/>
      <c r="W165" s="840"/>
      <c r="X165" s="840"/>
      <c r="Y165" s="360"/>
      <c r="Z165" s="360"/>
      <c r="AA165" s="360"/>
      <c r="AB165" s="360"/>
      <c r="AC165" s="360"/>
      <c r="AD165" s="360"/>
      <c r="AE165" s="840"/>
      <c r="AF165" s="312"/>
      <c r="AG165" s="840"/>
      <c r="AH165" s="840"/>
      <c r="AI165" s="360"/>
      <c r="AJ165" s="360"/>
      <c r="AK165" s="360"/>
      <c r="AL165" s="360"/>
      <c r="AM165" s="360"/>
      <c r="AN165" s="360"/>
    </row>
    <row r="166" spans="1:40" ht="14.5">
      <c r="A166" s="858"/>
      <c r="B166" s="315" t="s">
        <v>262</v>
      </c>
      <c r="C166" s="843">
        <f>IFERROR((((#REF!-#REF!)*#REF!*0.02466*#REF!)/1000)/#REF!,0)</f>
        <v>0</v>
      </c>
      <c r="D166" s="844"/>
      <c r="E166" s="316"/>
      <c r="F166" s="845"/>
      <c r="G166" s="845"/>
      <c r="H166" s="845"/>
      <c r="I166" s="845"/>
      <c r="J166" s="846"/>
      <c r="K166" s="840"/>
      <c r="L166" s="387"/>
      <c r="M166" s="837"/>
      <c r="N166" s="837"/>
      <c r="O166" s="360"/>
      <c r="P166" s="847"/>
      <c r="Q166" s="847"/>
      <c r="R166" s="847"/>
      <c r="S166" s="847"/>
      <c r="T166" s="847"/>
      <c r="U166" s="840"/>
      <c r="V166" s="387"/>
      <c r="W166" s="837"/>
      <c r="X166" s="837"/>
      <c r="Y166" s="360"/>
      <c r="Z166" s="847"/>
      <c r="AA166" s="847"/>
      <c r="AB166" s="847"/>
      <c r="AC166" s="847"/>
      <c r="AD166" s="847"/>
      <c r="AE166" s="840"/>
      <c r="AF166" s="387"/>
      <c r="AG166" s="837"/>
      <c r="AH166" s="837"/>
      <c r="AI166" s="360"/>
      <c r="AJ166" s="847"/>
      <c r="AK166" s="847"/>
      <c r="AL166" s="847"/>
      <c r="AM166" s="847"/>
      <c r="AN166" s="847"/>
    </row>
    <row r="167" spans="1:40" ht="10.5">
      <c r="A167" s="857"/>
      <c r="B167" s="317" t="s">
        <v>263</v>
      </c>
      <c r="C167" s="848">
        <v>6.0000000000000001E-3</v>
      </c>
      <c r="D167" s="849"/>
      <c r="E167" s="316"/>
      <c r="F167" s="318"/>
      <c r="G167" s="318"/>
      <c r="H167" s="319"/>
      <c r="I167" s="320"/>
      <c r="J167" s="321"/>
      <c r="K167" s="840"/>
      <c r="L167" s="387"/>
      <c r="M167" s="840"/>
      <c r="N167" s="840"/>
      <c r="O167" s="360"/>
      <c r="P167" s="605"/>
      <c r="Q167" s="605"/>
      <c r="R167" s="389"/>
      <c r="S167" s="390"/>
      <c r="T167" s="391"/>
      <c r="U167" s="840"/>
      <c r="V167" s="387"/>
      <c r="W167" s="840"/>
      <c r="X167" s="840"/>
      <c r="Y167" s="360"/>
      <c r="Z167" s="605"/>
      <c r="AA167" s="605"/>
      <c r="AB167" s="389"/>
      <c r="AC167" s="390"/>
      <c r="AD167" s="391"/>
      <c r="AE167" s="840"/>
      <c r="AF167" s="387"/>
      <c r="AG167" s="840"/>
      <c r="AH167" s="840"/>
      <c r="AI167" s="360"/>
      <c r="AJ167" s="605"/>
      <c r="AK167" s="605"/>
      <c r="AL167" s="389"/>
      <c r="AM167" s="390"/>
      <c r="AN167" s="391"/>
    </row>
    <row r="168" spans="1:40">
      <c r="A168" s="857"/>
      <c r="B168" s="317" t="s">
        <v>264</v>
      </c>
      <c r="C168" s="835">
        <f>C166-C167</f>
        <v>-6.0000000000000001E-3</v>
      </c>
      <c r="D168" s="836"/>
      <c r="E168" s="316"/>
      <c r="F168" s="322"/>
      <c r="G168" s="323"/>
      <c r="H168" s="323"/>
      <c r="I168" s="322"/>
      <c r="J168" s="324"/>
      <c r="K168" s="840"/>
      <c r="L168" s="387"/>
      <c r="M168" s="837"/>
      <c r="N168" s="837"/>
      <c r="O168" s="360"/>
      <c r="P168" s="392"/>
      <c r="Q168" s="393"/>
      <c r="R168" s="393"/>
      <c r="S168" s="392"/>
      <c r="T168" s="394"/>
      <c r="U168" s="840"/>
      <c r="V168" s="387"/>
      <c r="W168" s="837"/>
      <c r="X168" s="837"/>
      <c r="Y168" s="360"/>
      <c r="Z168" s="392"/>
      <c r="AA168" s="393"/>
      <c r="AB168" s="393"/>
      <c r="AC168" s="392"/>
      <c r="AD168" s="394"/>
      <c r="AE168" s="840"/>
      <c r="AF168" s="387"/>
      <c r="AG168" s="837"/>
      <c r="AH168" s="837"/>
      <c r="AI168" s="360"/>
      <c r="AJ168" s="392"/>
      <c r="AK168" s="393"/>
      <c r="AL168" s="393"/>
      <c r="AM168" s="392"/>
      <c r="AN168" s="394"/>
    </row>
    <row r="169" spans="1:40">
      <c r="A169" s="857"/>
      <c r="B169" s="317" t="s">
        <v>265</v>
      </c>
      <c r="C169" s="838">
        <v>100</v>
      </c>
      <c r="D169" s="839"/>
      <c r="E169" s="316"/>
      <c r="F169" s="322"/>
      <c r="G169" s="322"/>
      <c r="H169" s="322"/>
      <c r="I169" s="322"/>
      <c r="J169" s="324"/>
      <c r="K169" s="840"/>
      <c r="L169" s="387"/>
      <c r="M169" s="840"/>
      <c r="N169" s="840"/>
      <c r="O169" s="360"/>
      <c r="P169" s="392"/>
      <c r="Q169" s="392"/>
      <c r="R169" s="392"/>
      <c r="S169" s="392"/>
      <c r="T169" s="394"/>
      <c r="U169" s="840"/>
      <c r="V169" s="387"/>
      <c r="W169" s="840"/>
      <c r="X169" s="840"/>
      <c r="Y169" s="360"/>
      <c r="Z169" s="392"/>
      <c r="AA169" s="392"/>
      <c r="AB169" s="392"/>
      <c r="AC169" s="392"/>
      <c r="AD169" s="394"/>
      <c r="AE169" s="840"/>
      <c r="AF169" s="387"/>
      <c r="AG169" s="840"/>
      <c r="AH169" s="840"/>
      <c r="AI169" s="360"/>
      <c r="AJ169" s="392"/>
      <c r="AK169" s="392"/>
      <c r="AL169" s="392"/>
      <c r="AM169" s="392"/>
      <c r="AN169" s="394"/>
    </row>
    <row r="170" spans="1:40">
      <c r="A170" s="857"/>
      <c r="B170" s="317" t="s">
        <v>266</v>
      </c>
      <c r="C170" s="841">
        <v>14</v>
      </c>
      <c r="D170" s="842"/>
      <c r="E170" s="316"/>
      <c r="F170" s="322"/>
      <c r="G170" s="322"/>
      <c r="H170" s="322"/>
      <c r="I170" s="322"/>
      <c r="J170" s="324"/>
      <c r="K170" s="840"/>
      <c r="L170" s="387"/>
      <c r="M170" s="840"/>
      <c r="N170" s="840"/>
      <c r="O170" s="360"/>
      <c r="P170" s="392"/>
      <c r="Q170" s="392"/>
      <c r="R170" s="392"/>
      <c r="S170" s="392"/>
      <c r="T170" s="394"/>
      <c r="U170" s="840"/>
      <c r="V170" s="387"/>
      <c r="W170" s="840"/>
      <c r="X170" s="840"/>
      <c r="Y170" s="360"/>
      <c r="Z170" s="392"/>
      <c r="AA170" s="392"/>
      <c r="AB170" s="392"/>
      <c r="AC170" s="392"/>
      <c r="AD170" s="394"/>
      <c r="AE170" s="840"/>
      <c r="AF170" s="387"/>
      <c r="AG170" s="840"/>
      <c r="AH170" s="840"/>
      <c r="AI170" s="360"/>
      <c r="AJ170" s="392"/>
      <c r="AK170" s="392"/>
      <c r="AL170" s="392"/>
      <c r="AM170" s="392"/>
      <c r="AN170" s="394"/>
    </row>
    <row r="171" spans="1:40">
      <c r="A171" s="857"/>
      <c r="B171" s="317" t="s">
        <v>267</v>
      </c>
      <c r="C171" s="830">
        <f>(C166*C169)-(C168*C170)</f>
        <v>8.4000000000000005E-2</v>
      </c>
      <c r="D171" s="831"/>
      <c r="E171" s="316"/>
      <c r="F171" s="322"/>
      <c r="G171" s="322"/>
      <c r="H171" s="322"/>
      <c r="I171" s="322"/>
      <c r="J171" s="324"/>
      <c r="K171" s="840"/>
      <c r="L171" s="387"/>
      <c r="M171" s="826"/>
      <c r="N171" s="826"/>
      <c r="O171" s="360"/>
      <c r="P171" s="392"/>
      <c r="Q171" s="392"/>
      <c r="R171" s="392"/>
      <c r="S171" s="392"/>
      <c r="T171" s="394"/>
      <c r="U171" s="840"/>
      <c r="V171" s="387"/>
      <c r="W171" s="826"/>
      <c r="X171" s="826"/>
      <c r="Y171" s="360"/>
      <c r="Z171" s="392"/>
      <c r="AA171" s="392"/>
      <c r="AB171" s="392"/>
      <c r="AC171" s="392"/>
      <c r="AD171" s="394"/>
      <c r="AE171" s="840"/>
      <c r="AF171" s="387"/>
      <c r="AG171" s="826"/>
      <c r="AH171" s="826"/>
      <c r="AI171" s="360"/>
      <c r="AJ171" s="392"/>
      <c r="AK171" s="392"/>
      <c r="AL171" s="392"/>
      <c r="AM171" s="392"/>
      <c r="AN171" s="394"/>
    </row>
    <row r="172" spans="1:40" ht="10.5">
      <c r="A172" s="857"/>
      <c r="B172" s="325" t="s">
        <v>268</v>
      </c>
      <c r="C172" s="830">
        <f>C171</f>
        <v>8.4000000000000005E-2</v>
      </c>
      <c r="D172" s="831"/>
      <c r="E172" s="316"/>
      <c r="F172" s="832"/>
      <c r="G172" s="832"/>
      <c r="H172" s="833"/>
      <c r="I172" s="833"/>
      <c r="J172" s="834"/>
      <c r="K172" s="840"/>
      <c r="L172" s="387"/>
      <c r="M172" s="826"/>
      <c r="N172" s="826"/>
      <c r="O172" s="360"/>
      <c r="P172" s="822"/>
      <c r="Q172" s="822"/>
      <c r="R172" s="823"/>
      <c r="S172" s="823"/>
      <c r="T172" s="823"/>
      <c r="U172" s="840"/>
      <c r="V172" s="387"/>
      <c r="W172" s="826"/>
      <c r="X172" s="826"/>
      <c r="Y172" s="360"/>
      <c r="Z172" s="822"/>
      <c r="AA172" s="822"/>
      <c r="AB172" s="823"/>
      <c r="AC172" s="823"/>
      <c r="AD172" s="823"/>
      <c r="AE172" s="840"/>
      <c r="AF172" s="387"/>
      <c r="AG172" s="826"/>
      <c r="AH172" s="826"/>
      <c r="AI172" s="360"/>
      <c r="AJ172" s="822"/>
      <c r="AK172" s="822"/>
      <c r="AL172" s="823"/>
      <c r="AM172" s="823"/>
      <c r="AN172" s="823"/>
    </row>
    <row r="173" spans="1:40" ht="10.5" thickBot="1">
      <c r="A173" s="857"/>
      <c r="B173" s="326" t="s">
        <v>269</v>
      </c>
      <c r="C173" s="824"/>
      <c r="D173" s="825"/>
      <c r="E173" s="316"/>
      <c r="F173" s="313"/>
      <c r="G173" s="313"/>
      <c r="H173" s="313"/>
      <c r="I173" s="313"/>
      <c r="J173" s="306"/>
      <c r="K173" s="840"/>
      <c r="L173" s="387"/>
      <c r="M173" s="826"/>
      <c r="N173" s="826"/>
      <c r="O173" s="360"/>
      <c r="P173" s="360"/>
      <c r="Q173" s="360"/>
      <c r="R173" s="360"/>
      <c r="S173" s="360"/>
      <c r="T173" s="360"/>
      <c r="U173" s="840"/>
      <c r="V173" s="387"/>
      <c r="W173" s="826"/>
      <c r="X173" s="826"/>
      <c r="Y173" s="360"/>
      <c r="Z173" s="360"/>
      <c r="AA173" s="360"/>
      <c r="AB173" s="360"/>
      <c r="AC173" s="360"/>
      <c r="AD173" s="360"/>
      <c r="AE173" s="840"/>
      <c r="AF173" s="387"/>
      <c r="AG173" s="826"/>
      <c r="AH173" s="826"/>
      <c r="AI173" s="360"/>
      <c r="AJ173" s="360"/>
      <c r="AK173" s="360"/>
      <c r="AL173" s="360"/>
      <c r="AM173" s="360"/>
      <c r="AN173" s="360"/>
    </row>
    <row r="174" spans="1:40" s="331" customFormat="1" ht="10.5" thickBot="1">
      <c r="A174" s="857"/>
      <c r="B174" s="328"/>
      <c r="C174" s="329"/>
      <c r="D174" s="330"/>
      <c r="E174" s="313"/>
      <c r="F174" s="313"/>
      <c r="G174" s="313"/>
      <c r="H174" s="313"/>
      <c r="I174" s="313"/>
      <c r="J174" s="306"/>
      <c r="K174" s="840"/>
      <c r="L174" s="387"/>
      <c r="M174" s="598"/>
      <c r="N174" s="598"/>
      <c r="O174" s="360"/>
      <c r="P174" s="360"/>
      <c r="Q174" s="360"/>
      <c r="R174" s="360"/>
      <c r="S174" s="360"/>
      <c r="T174" s="360"/>
      <c r="U174" s="840"/>
      <c r="V174" s="387"/>
      <c r="W174" s="598"/>
      <c r="X174" s="598"/>
      <c r="Y174" s="360"/>
      <c r="Z174" s="360"/>
      <c r="AA174" s="360"/>
      <c r="AB174" s="360"/>
      <c r="AC174" s="360"/>
      <c r="AD174" s="360"/>
      <c r="AE174" s="840"/>
      <c r="AF174" s="387"/>
      <c r="AG174" s="598"/>
      <c r="AH174" s="598"/>
      <c r="AI174" s="360"/>
      <c r="AJ174" s="360"/>
      <c r="AK174" s="360"/>
      <c r="AL174" s="360"/>
      <c r="AM174" s="360"/>
      <c r="AN174" s="360"/>
    </row>
    <row r="175" spans="1:40" ht="13.5" thickBot="1">
      <c r="A175" s="858"/>
      <c r="B175" s="827" t="s">
        <v>270</v>
      </c>
      <c r="C175" s="828"/>
      <c r="D175" s="332"/>
      <c r="E175" s="333"/>
      <c r="F175" s="313"/>
      <c r="G175" s="333"/>
      <c r="H175" s="313"/>
      <c r="I175" s="313"/>
      <c r="J175" s="306"/>
      <c r="K175" s="840"/>
      <c r="L175" s="829"/>
      <c r="M175" s="829"/>
      <c r="N175" s="360"/>
      <c r="O175" s="360"/>
      <c r="P175" s="360"/>
      <c r="Q175" s="360"/>
      <c r="R175" s="360"/>
      <c r="S175" s="360"/>
      <c r="T175" s="360"/>
      <c r="U175" s="840"/>
      <c r="V175" s="829"/>
      <c r="W175" s="829"/>
      <c r="X175" s="360"/>
      <c r="Y175" s="360"/>
      <c r="Z175" s="360"/>
      <c r="AA175" s="360"/>
      <c r="AB175" s="360"/>
      <c r="AC175" s="360"/>
      <c r="AD175" s="360"/>
      <c r="AE175" s="840"/>
      <c r="AF175" s="829"/>
      <c r="AG175" s="829"/>
      <c r="AH175" s="360"/>
      <c r="AI175" s="360"/>
      <c r="AJ175" s="360"/>
      <c r="AK175" s="360"/>
      <c r="AL175" s="360"/>
      <c r="AM175" s="360"/>
      <c r="AN175" s="360"/>
    </row>
    <row r="176" spans="1:40" ht="21.5" thickBot="1">
      <c r="A176" s="857"/>
      <c r="B176" s="334" t="s">
        <v>271</v>
      </c>
      <c r="C176" s="819" t="s">
        <v>272</v>
      </c>
      <c r="D176" s="820"/>
      <c r="E176" s="463" t="s">
        <v>133</v>
      </c>
      <c r="F176" s="464" t="s">
        <v>273</v>
      </c>
      <c r="G176" s="465" t="s">
        <v>274</v>
      </c>
      <c r="H176" s="335"/>
      <c r="I176" s="336"/>
      <c r="J176" s="337"/>
      <c r="K176" s="840"/>
      <c r="L176" s="396"/>
      <c r="M176" s="821"/>
      <c r="N176" s="821"/>
      <c r="O176" s="397"/>
      <c r="P176" s="398"/>
      <c r="Q176" s="605"/>
      <c r="R176" s="397"/>
      <c r="S176" s="399"/>
      <c r="T176" s="399"/>
      <c r="U176" s="840"/>
      <c r="V176" s="396"/>
      <c r="W176" s="821"/>
      <c r="X176" s="821"/>
      <c r="Y176" s="397"/>
      <c r="Z176" s="398"/>
      <c r="AA176" s="605"/>
      <c r="AB176" s="397"/>
      <c r="AC176" s="399"/>
      <c r="AD176" s="399"/>
      <c r="AE176" s="840"/>
      <c r="AF176" s="396"/>
      <c r="AG176" s="821"/>
      <c r="AH176" s="821"/>
      <c r="AI176" s="397"/>
      <c r="AJ176" s="398"/>
      <c r="AK176" s="605"/>
      <c r="AL176" s="397"/>
      <c r="AM176" s="399"/>
      <c r="AN176" s="399"/>
    </row>
    <row r="177" spans="1:40" ht="12">
      <c r="A177" s="857"/>
      <c r="B177" s="338" t="s">
        <v>275</v>
      </c>
      <c r="C177" s="811"/>
      <c r="D177" s="812"/>
      <c r="E177" s="339"/>
      <c r="F177" s="563"/>
      <c r="G177" s="340">
        <f>F177*E177</f>
        <v>0</v>
      </c>
      <c r="H177" s="341"/>
      <c r="I177" s="330"/>
      <c r="J177" s="342"/>
      <c r="K177" s="840"/>
      <c r="L177" s="400"/>
      <c r="M177" s="813"/>
      <c r="N177" s="813"/>
      <c r="O177" s="401"/>
      <c r="P177" s="597"/>
      <c r="Q177" s="403"/>
      <c r="R177" s="593"/>
      <c r="S177" s="598"/>
      <c r="T177" s="598"/>
      <c r="U177" s="840"/>
      <c r="V177" s="400"/>
      <c r="W177" s="813"/>
      <c r="X177" s="813"/>
      <c r="Y177" s="401"/>
      <c r="Z177" s="597"/>
      <c r="AA177" s="403"/>
      <c r="AB177" s="593"/>
      <c r="AC177" s="598"/>
      <c r="AD177" s="598"/>
      <c r="AE177" s="840"/>
      <c r="AF177" s="400"/>
      <c r="AG177" s="813"/>
      <c r="AH177" s="813"/>
      <c r="AI177" s="401"/>
      <c r="AJ177" s="597"/>
      <c r="AK177" s="403"/>
      <c r="AL177" s="593"/>
      <c r="AM177" s="598"/>
      <c r="AN177" s="598"/>
    </row>
    <row r="178" spans="1:40" ht="12">
      <c r="A178" s="857"/>
      <c r="B178" s="338" t="s">
        <v>276</v>
      </c>
      <c r="C178" s="811"/>
      <c r="D178" s="812"/>
      <c r="E178" s="343"/>
      <c r="F178" s="344"/>
      <c r="G178" s="340">
        <f>F178*E178</f>
        <v>0</v>
      </c>
      <c r="H178" s="341"/>
      <c r="I178" s="330"/>
      <c r="J178" s="342"/>
      <c r="K178" s="840"/>
      <c r="L178" s="400"/>
      <c r="M178" s="813"/>
      <c r="N178" s="813"/>
      <c r="O178" s="404"/>
      <c r="P178" s="403"/>
      <c r="Q178" s="403"/>
      <c r="R178" s="593"/>
      <c r="S178" s="598"/>
      <c r="T178" s="598"/>
      <c r="U178" s="840"/>
      <c r="V178" s="400"/>
      <c r="W178" s="813"/>
      <c r="X178" s="813"/>
      <c r="Y178" s="404"/>
      <c r="Z178" s="403"/>
      <c r="AA178" s="403"/>
      <c r="AB178" s="593"/>
      <c r="AC178" s="598"/>
      <c r="AD178" s="598"/>
      <c r="AE178" s="840"/>
      <c r="AF178" s="400"/>
      <c r="AG178" s="813"/>
      <c r="AH178" s="813"/>
      <c r="AI178" s="404"/>
      <c r="AJ178" s="403"/>
      <c r="AK178" s="403"/>
      <c r="AL178" s="593"/>
      <c r="AM178" s="598"/>
      <c r="AN178" s="598"/>
    </row>
    <row r="179" spans="1:40" ht="12">
      <c r="A179" s="857"/>
      <c r="B179" s="338" t="s">
        <v>277</v>
      </c>
      <c r="C179" s="811"/>
      <c r="D179" s="812"/>
      <c r="E179" s="343"/>
      <c r="F179" s="344"/>
      <c r="G179" s="340">
        <f>F179*E179</f>
        <v>0</v>
      </c>
      <c r="H179" s="341"/>
      <c r="I179" s="330"/>
      <c r="J179" s="342"/>
      <c r="K179" s="840"/>
      <c r="L179" s="400"/>
      <c r="M179" s="813"/>
      <c r="N179" s="813"/>
      <c r="O179" s="404"/>
      <c r="P179" s="403"/>
      <c r="Q179" s="403"/>
      <c r="R179" s="593"/>
      <c r="S179" s="598"/>
      <c r="T179" s="598"/>
      <c r="U179" s="840"/>
      <c r="V179" s="400"/>
      <c r="W179" s="813"/>
      <c r="X179" s="813"/>
      <c r="Y179" s="404"/>
      <c r="Z179" s="403"/>
      <c r="AA179" s="403"/>
      <c r="AB179" s="593"/>
      <c r="AC179" s="598"/>
      <c r="AD179" s="598"/>
      <c r="AE179" s="840"/>
      <c r="AF179" s="400"/>
      <c r="AG179" s="813"/>
      <c r="AH179" s="813"/>
      <c r="AI179" s="404"/>
      <c r="AJ179" s="403"/>
      <c r="AK179" s="403"/>
      <c r="AL179" s="593"/>
      <c r="AM179" s="598"/>
      <c r="AN179" s="598"/>
    </row>
    <row r="180" spans="1:40" ht="12">
      <c r="A180" s="857"/>
      <c r="B180" s="338" t="s">
        <v>278</v>
      </c>
      <c r="C180" s="811"/>
      <c r="D180" s="812"/>
      <c r="E180" s="343"/>
      <c r="F180" s="344"/>
      <c r="G180" s="340">
        <f>F180*E180</f>
        <v>0</v>
      </c>
      <c r="H180" s="341"/>
      <c r="I180" s="330"/>
      <c r="J180" s="342"/>
      <c r="K180" s="840"/>
      <c r="L180" s="400"/>
      <c r="M180" s="813"/>
      <c r="N180" s="813"/>
      <c r="O180" s="404"/>
      <c r="P180" s="403"/>
      <c r="Q180" s="403"/>
      <c r="R180" s="593"/>
      <c r="S180" s="598"/>
      <c r="T180" s="598"/>
      <c r="U180" s="840"/>
      <c r="V180" s="400"/>
      <c r="W180" s="813"/>
      <c r="X180" s="813"/>
      <c r="Y180" s="404"/>
      <c r="Z180" s="403"/>
      <c r="AA180" s="403"/>
      <c r="AB180" s="593"/>
      <c r="AC180" s="598"/>
      <c r="AD180" s="598"/>
      <c r="AE180" s="840"/>
      <c r="AF180" s="400"/>
      <c r="AG180" s="813"/>
      <c r="AH180" s="813"/>
      <c r="AI180" s="404"/>
      <c r="AJ180" s="403"/>
      <c r="AK180" s="403"/>
      <c r="AL180" s="593"/>
      <c r="AM180" s="598"/>
      <c r="AN180" s="598"/>
    </row>
    <row r="181" spans="1:40" ht="12">
      <c r="A181" s="857"/>
      <c r="B181" s="345" t="s">
        <v>5</v>
      </c>
      <c r="C181" s="811"/>
      <c r="D181" s="812"/>
      <c r="E181" s="346"/>
      <c r="F181" s="347"/>
      <c r="G181" s="348"/>
      <c r="H181" s="341"/>
      <c r="I181" s="330"/>
      <c r="J181" s="342"/>
      <c r="K181" s="840"/>
      <c r="L181" s="405"/>
      <c r="M181" s="813"/>
      <c r="N181" s="813"/>
      <c r="O181" s="406"/>
      <c r="P181" s="406"/>
      <c r="Q181" s="401"/>
      <c r="R181" s="593"/>
      <c r="S181" s="598"/>
      <c r="T181" s="598"/>
      <c r="U181" s="840"/>
      <c r="V181" s="405"/>
      <c r="W181" s="813"/>
      <c r="X181" s="813"/>
      <c r="Y181" s="406"/>
      <c r="Z181" s="406"/>
      <c r="AA181" s="401"/>
      <c r="AB181" s="593"/>
      <c r="AC181" s="598"/>
      <c r="AD181" s="598"/>
      <c r="AE181" s="840"/>
      <c r="AF181" s="405"/>
      <c r="AG181" s="813"/>
      <c r="AH181" s="813"/>
      <c r="AI181" s="406"/>
      <c r="AJ181" s="406"/>
      <c r="AK181" s="401"/>
      <c r="AL181" s="593"/>
      <c r="AM181" s="598"/>
      <c r="AN181" s="598"/>
    </row>
    <row r="182" spans="1:40" ht="12">
      <c r="A182" s="857"/>
      <c r="B182" s="345" t="s">
        <v>279</v>
      </c>
      <c r="C182" s="811"/>
      <c r="D182" s="812"/>
      <c r="E182" s="349"/>
      <c r="F182" s="350"/>
      <c r="G182" s="348"/>
      <c r="H182" s="341"/>
      <c r="I182" s="330"/>
      <c r="J182" s="342"/>
      <c r="K182" s="840"/>
      <c r="L182" s="405"/>
      <c r="M182" s="813"/>
      <c r="N182" s="813"/>
      <c r="O182" s="596"/>
      <c r="P182" s="596"/>
      <c r="Q182" s="401"/>
      <c r="R182" s="593"/>
      <c r="S182" s="598"/>
      <c r="T182" s="598"/>
      <c r="U182" s="840"/>
      <c r="V182" s="405"/>
      <c r="W182" s="813"/>
      <c r="X182" s="813"/>
      <c r="Y182" s="596"/>
      <c r="Z182" s="596"/>
      <c r="AA182" s="401"/>
      <c r="AB182" s="593"/>
      <c r="AC182" s="598"/>
      <c r="AD182" s="598"/>
      <c r="AE182" s="840"/>
      <c r="AF182" s="405"/>
      <c r="AG182" s="813"/>
      <c r="AH182" s="813"/>
      <c r="AI182" s="596"/>
      <c r="AJ182" s="596"/>
      <c r="AK182" s="401"/>
      <c r="AL182" s="593"/>
      <c r="AM182" s="598"/>
      <c r="AN182" s="598"/>
    </row>
    <row r="183" spans="1:40" ht="19" thickBot="1">
      <c r="A183" s="857"/>
      <c r="B183" s="351" t="s">
        <v>280</v>
      </c>
      <c r="C183" s="352"/>
      <c r="D183" s="353"/>
      <c r="E183" s="354"/>
      <c r="F183" s="354"/>
      <c r="G183" s="355">
        <f>SUM(G177:G182)</f>
        <v>0</v>
      </c>
      <c r="H183" s="341"/>
      <c r="I183" s="330"/>
      <c r="J183" s="306"/>
      <c r="K183" s="840"/>
      <c r="L183" s="408"/>
      <c r="M183" s="409"/>
      <c r="N183" s="409"/>
      <c r="O183" s="596"/>
      <c r="P183" s="596"/>
      <c r="Q183" s="401"/>
      <c r="R183" s="593"/>
      <c r="S183" s="598"/>
      <c r="T183" s="360"/>
      <c r="U183" s="840"/>
      <c r="V183" s="408"/>
      <c r="W183" s="409"/>
      <c r="X183" s="409"/>
      <c r="Y183" s="596"/>
      <c r="Z183" s="596"/>
      <c r="AA183" s="401"/>
      <c r="AB183" s="593"/>
      <c r="AC183" s="598"/>
      <c r="AD183" s="360"/>
      <c r="AE183" s="840"/>
      <c r="AF183" s="408"/>
      <c r="AG183" s="409"/>
      <c r="AH183" s="409"/>
      <c r="AI183" s="596"/>
      <c r="AJ183" s="596"/>
      <c r="AK183" s="401"/>
      <c r="AL183" s="593"/>
      <c r="AM183" s="598"/>
      <c r="AN183" s="360"/>
    </row>
    <row r="184" spans="1:40" ht="10.5" thickBot="1">
      <c r="A184" s="857"/>
      <c r="B184" s="356"/>
      <c r="C184" s="357"/>
      <c r="D184" s="602"/>
      <c r="E184" s="313"/>
      <c r="F184" s="313"/>
      <c r="G184" s="602"/>
      <c r="H184" s="313"/>
      <c r="I184" s="602"/>
      <c r="J184" s="306"/>
      <c r="K184" s="840"/>
      <c r="L184" s="410"/>
      <c r="M184" s="593"/>
      <c r="N184" s="593"/>
      <c r="O184" s="360"/>
      <c r="P184" s="360"/>
      <c r="Q184" s="593"/>
      <c r="R184" s="360"/>
      <c r="S184" s="593"/>
      <c r="T184" s="360"/>
      <c r="U184" s="840"/>
      <c r="V184" s="410"/>
      <c r="W184" s="593"/>
      <c r="X184" s="593"/>
      <c r="Y184" s="360"/>
      <c r="Z184" s="360"/>
      <c r="AA184" s="593"/>
      <c r="AB184" s="360"/>
      <c r="AC184" s="593"/>
      <c r="AD184" s="360"/>
      <c r="AE184" s="840"/>
      <c r="AF184" s="410"/>
      <c r="AG184" s="593"/>
      <c r="AH184" s="593"/>
      <c r="AI184" s="360"/>
      <c r="AJ184" s="360"/>
      <c r="AK184" s="593"/>
      <c r="AL184" s="360"/>
      <c r="AM184" s="593"/>
      <c r="AN184" s="360"/>
    </row>
    <row r="185" spans="1:40" ht="14">
      <c r="A185" s="858"/>
      <c r="B185" s="361" t="s">
        <v>281</v>
      </c>
      <c r="C185" s="362">
        <f>+C172</f>
        <v>8.4000000000000005E-2</v>
      </c>
      <c r="D185" s="363"/>
      <c r="E185" s="313"/>
      <c r="F185" s="313"/>
      <c r="G185" s="602"/>
      <c r="H185" s="313"/>
      <c r="I185" s="602"/>
      <c r="J185" s="306"/>
      <c r="K185" s="840"/>
      <c r="L185" s="411"/>
      <c r="M185" s="380"/>
      <c r="N185" s="380"/>
      <c r="O185" s="360"/>
      <c r="P185" s="360"/>
      <c r="Q185" s="593"/>
      <c r="R185" s="360"/>
      <c r="S185" s="593"/>
      <c r="T185" s="360"/>
      <c r="U185" s="840"/>
      <c r="V185" s="411"/>
      <c r="W185" s="380"/>
      <c r="X185" s="380"/>
      <c r="Y185" s="360"/>
      <c r="Z185" s="360"/>
      <c r="AA185" s="593"/>
      <c r="AB185" s="360"/>
      <c r="AC185" s="593"/>
      <c r="AD185" s="360"/>
      <c r="AE185" s="840"/>
      <c r="AF185" s="411"/>
      <c r="AG185" s="380"/>
      <c r="AH185" s="380"/>
      <c r="AI185" s="360"/>
      <c r="AJ185" s="360"/>
      <c r="AK185" s="593"/>
      <c r="AL185" s="360"/>
      <c r="AM185" s="593"/>
      <c r="AN185" s="360"/>
    </row>
    <row r="186" spans="1:40" ht="15.5">
      <c r="A186" s="857"/>
      <c r="B186" s="366" t="s">
        <v>282</v>
      </c>
      <c r="C186" s="367">
        <f>G183</f>
        <v>0</v>
      </c>
      <c r="D186" s="363"/>
      <c r="E186" s="313"/>
      <c r="F186" s="368"/>
      <c r="G186" s="602"/>
      <c r="H186" s="313"/>
      <c r="I186" s="602"/>
      <c r="J186" s="306"/>
      <c r="K186" s="840"/>
      <c r="L186" s="412"/>
      <c r="M186" s="380"/>
      <c r="N186" s="380"/>
      <c r="O186" s="360"/>
      <c r="P186" s="370"/>
      <c r="Q186" s="593"/>
      <c r="R186" s="360"/>
      <c r="S186" s="593"/>
      <c r="T186" s="360"/>
      <c r="U186" s="840"/>
      <c r="V186" s="412"/>
      <c r="W186" s="380"/>
      <c r="X186" s="380"/>
      <c r="Y186" s="360"/>
      <c r="Z186" s="370"/>
      <c r="AA186" s="593"/>
      <c r="AB186" s="360"/>
      <c r="AC186" s="593"/>
      <c r="AD186" s="360"/>
      <c r="AE186" s="840"/>
      <c r="AF186" s="412"/>
      <c r="AG186" s="380"/>
      <c r="AH186" s="380"/>
      <c r="AI186" s="360"/>
      <c r="AJ186" s="370"/>
      <c r="AK186" s="593"/>
      <c r="AL186" s="360"/>
      <c r="AM186" s="593"/>
      <c r="AN186" s="360"/>
    </row>
    <row r="187" spans="1:40" ht="15.5">
      <c r="A187" s="857"/>
      <c r="B187" s="366" t="s">
        <v>283</v>
      </c>
      <c r="C187" s="367">
        <f>C185*1.5%</f>
        <v>1.2600000000000001E-3</v>
      </c>
      <c r="D187" s="363"/>
      <c r="E187" s="313"/>
      <c r="F187" s="368"/>
      <c r="G187" s="602"/>
      <c r="H187" s="313"/>
      <c r="I187" s="602"/>
      <c r="J187" s="306"/>
      <c r="K187" s="840"/>
      <c r="L187" s="412"/>
      <c r="M187" s="380"/>
      <c r="N187" s="380"/>
      <c r="O187" s="360"/>
      <c r="P187" s="370"/>
      <c r="Q187" s="593"/>
      <c r="R187" s="360"/>
      <c r="S187" s="593"/>
      <c r="T187" s="360"/>
      <c r="U187" s="840"/>
      <c r="V187" s="412"/>
      <c r="W187" s="380"/>
      <c r="X187" s="380"/>
      <c r="Y187" s="360"/>
      <c r="Z187" s="370"/>
      <c r="AA187" s="593"/>
      <c r="AB187" s="360"/>
      <c r="AC187" s="593"/>
      <c r="AD187" s="360"/>
      <c r="AE187" s="840"/>
      <c r="AF187" s="412"/>
      <c r="AG187" s="380"/>
      <c r="AH187" s="380"/>
      <c r="AI187" s="360"/>
      <c r="AJ187" s="370"/>
      <c r="AK187" s="593"/>
      <c r="AL187" s="360"/>
      <c r="AM187" s="593"/>
      <c r="AN187" s="360"/>
    </row>
    <row r="188" spans="1:40" ht="15.5">
      <c r="A188" s="857"/>
      <c r="B188" s="366" t="s">
        <v>269</v>
      </c>
      <c r="C188" s="371">
        <f>(C185+C186)*3%</f>
        <v>2.5200000000000001E-3</v>
      </c>
      <c r="D188" s="363"/>
      <c r="E188" s="313"/>
      <c r="F188" s="368"/>
      <c r="G188" s="602"/>
      <c r="H188" s="313"/>
      <c r="I188" s="602"/>
      <c r="J188" s="306"/>
      <c r="K188" s="840"/>
      <c r="L188" s="412"/>
      <c r="M188" s="380"/>
      <c r="N188" s="380"/>
      <c r="O188" s="360"/>
      <c r="P188" s="370"/>
      <c r="Q188" s="593"/>
      <c r="R188" s="360"/>
      <c r="S188" s="593"/>
      <c r="T188" s="360"/>
      <c r="U188" s="840"/>
      <c r="V188" s="412"/>
      <c r="W188" s="380"/>
      <c r="X188" s="380"/>
      <c r="Y188" s="360"/>
      <c r="Z188" s="370"/>
      <c r="AA188" s="593"/>
      <c r="AB188" s="360"/>
      <c r="AC188" s="593"/>
      <c r="AD188" s="360"/>
      <c r="AE188" s="840"/>
      <c r="AF188" s="412"/>
      <c r="AG188" s="380"/>
      <c r="AH188" s="380"/>
      <c r="AI188" s="360"/>
      <c r="AJ188" s="370"/>
      <c r="AK188" s="593"/>
      <c r="AL188" s="360"/>
      <c r="AM188" s="593"/>
      <c r="AN188" s="360"/>
    </row>
    <row r="189" spans="1:40" ht="15.5">
      <c r="A189" s="857"/>
      <c r="B189" s="366" t="s">
        <v>284</v>
      </c>
      <c r="C189" s="367"/>
      <c r="D189" s="363"/>
      <c r="E189" s="313"/>
      <c r="F189" s="368"/>
      <c r="G189" s="602"/>
      <c r="H189" s="313"/>
      <c r="I189" s="602"/>
      <c r="J189" s="306"/>
      <c r="K189" s="840"/>
      <c r="L189" s="412"/>
      <c r="M189" s="380"/>
      <c r="N189" s="380"/>
      <c r="O189" s="360"/>
      <c r="P189" s="370"/>
      <c r="Q189" s="593"/>
      <c r="R189" s="360"/>
      <c r="S189" s="593"/>
      <c r="T189" s="360"/>
      <c r="U189" s="840"/>
      <c r="V189" s="412"/>
      <c r="W189" s="380"/>
      <c r="X189" s="380"/>
      <c r="Y189" s="360"/>
      <c r="Z189" s="370"/>
      <c r="AA189" s="593"/>
      <c r="AB189" s="360"/>
      <c r="AC189" s="593"/>
      <c r="AD189" s="360"/>
      <c r="AE189" s="840"/>
      <c r="AF189" s="412"/>
      <c r="AG189" s="380"/>
      <c r="AH189" s="380"/>
      <c r="AI189" s="360"/>
      <c r="AJ189" s="370"/>
      <c r="AK189" s="593"/>
      <c r="AL189" s="360"/>
      <c r="AM189" s="593"/>
      <c r="AN189" s="360"/>
    </row>
    <row r="190" spans="1:40" ht="15.5">
      <c r="A190" s="857"/>
      <c r="B190" s="366" t="s">
        <v>285</v>
      </c>
      <c r="C190" s="367"/>
      <c r="D190" s="363"/>
      <c r="E190" s="313"/>
      <c r="F190" s="368"/>
      <c r="G190" s="602"/>
      <c r="H190" s="313"/>
      <c r="I190" s="602"/>
      <c r="J190" s="306"/>
      <c r="K190" s="840"/>
      <c r="L190" s="412"/>
      <c r="M190" s="380"/>
      <c r="N190" s="380"/>
      <c r="O190" s="360"/>
      <c r="P190" s="370"/>
      <c r="Q190" s="593"/>
      <c r="R190" s="360"/>
      <c r="S190" s="593"/>
      <c r="T190" s="360"/>
      <c r="U190" s="840"/>
      <c r="V190" s="412"/>
      <c r="W190" s="380"/>
      <c r="X190" s="380"/>
      <c r="Y190" s="360"/>
      <c r="Z190" s="370"/>
      <c r="AA190" s="593"/>
      <c r="AB190" s="360"/>
      <c r="AC190" s="593"/>
      <c r="AD190" s="360"/>
      <c r="AE190" s="840"/>
      <c r="AF190" s="412"/>
      <c r="AG190" s="380"/>
      <c r="AH190" s="380"/>
      <c r="AI190" s="360"/>
      <c r="AJ190" s="370"/>
      <c r="AK190" s="593"/>
      <c r="AL190" s="360"/>
      <c r="AM190" s="593"/>
      <c r="AN190" s="360"/>
    </row>
    <row r="191" spans="1:40" ht="15.5">
      <c r="A191" s="857"/>
      <c r="B191" s="366" t="s">
        <v>286</v>
      </c>
      <c r="C191" s="367"/>
      <c r="D191" s="363"/>
      <c r="E191" s="313"/>
      <c r="F191" s="368"/>
      <c r="G191" s="602"/>
      <c r="H191" s="313"/>
      <c r="I191" s="602"/>
      <c r="J191" s="306"/>
      <c r="K191" s="840"/>
      <c r="L191" s="412"/>
      <c r="M191" s="380"/>
      <c r="N191" s="380"/>
      <c r="O191" s="360"/>
      <c r="P191" s="370"/>
      <c r="Q191" s="593"/>
      <c r="R191" s="360"/>
      <c r="S191" s="593"/>
      <c r="T191" s="360"/>
      <c r="U191" s="840"/>
      <c r="V191" s="412"/>
      <c r="W191" s="380"/>
      <c r="X191" s="380"/>
      <c r="Y191" s="360"/>
      <c r="Z191" s="370"/>
      <c r="AA191" s="593"/>
      <c r="AB191" s="360"/>
      <c r="AC191" s="593"/>
      <c r="AD191" s="360"/>
      <c r="AE191" s="840"/>
      <c r="AF191" s="412"/>
      <c r="AG191" s="380"/>
      <c r="AH191" s="380"/>
      <c r="AI191" s="360"/>
      <c r="AJ191" s="370"/>
      <c r="AK191" s="593"/>
      <c r="AL191" s="360"/>
      <c r="AM191" s="593"/>
      <c r="AN191" s="360"/>
    </row>
    <row r="192" spans="1:40" ht="15.5">
      <c r="A192" s="857"/>
      <c r="B192" s="366" t="s">
        <v>287</v>
      </c>
      <c r="C192" s="367">
        <f>(C185+C186+C187)*2%</f>
        <v>1.7052E-3</v>
      </c>
      <c r="D192" s="363"/>
      <c r="E192" s="313"/>
      <c r="F192" s="313"/>
      <c r="G192" s="602"/>
      <c r="H192" s="313"/>
      <c r="I192" s="602"/>
      <c r="J192" s="306"/>
      <c r="K192" s="840"/>
      <c r="L192" s="412"/>
      <c r="M192" s="380"/>
      <c r="N192" s="380"/>
      <c r="O192" s="360"/>
      <c r="P192" s="360"/>
      <c r="Q192" s="593"/>
      <c r="R192" s="360"/>
      <c r="S192" s="593"/>
      <c r="T192" s="360"/>
      <c r="U192" s="840"/>
      <c r="V192" s="412"/>
      <c r="W192" s="380"/>
      <c r="X192" s="380"/>
      <c r="Y192" s="360"/>
      <c r="Z192" s="360"/>
      <c r="AA192" s="593"/>
      <c r="AB192" s="360"/>
      <c r="AC192" s="593"/>
      <c r="AD192" s="360"/>
      <c r="AE192" s="840"/>
      <c r="AF192" s="412"/>
      <c r="AG192" s="380"/>
      <c r="AH192" s="380"/>
      <c r="AI192" s="360"/>
      <c r="AJ192" s="360"/>
      <c r="AK192" s="593"/>
      <c r="AL192" s="360"/>
      <c r="AM192" s="593"/>
      <c r="AN192" s="360"/>
    </row>
    <row r="193" spans="1:40" ht="14">
      <c r="A193" s="857"/>
      <c r="B193" s="372" t="s">
        <v>288</v>
      </c>
      <c r="C193" s="367">
        <f>C186*3%</f>
        <v>0</v>
      </c>
      <c r="D193" s="363"/>
      <c r="E193" s="313"/>
      <c r="F193" s="313"/>
      <c r="G193" s="602"/>
      <c r="H193" s="313"/>
      <c r="I193" s="602"/>
      <c r="J193" s="306"/>
      <c r="K193" s="840"/>
      <c r="L193" s="411"/>
      <c r="M193" s="380"/>
      <c r="N193" s="380"/>
      <c r="O193" s="360"/>
      <c r="P193" s="360"/>
      <c r="Q193" s="593"/>
      <c r="R193" s="360"/>
      <c r="S193" s="593"/>
      <c r="T193" s="360"/>
      <c r="U193" s="840"/>
      <c r="V193" s="411"/>
      <c r="W193" s="380"/>
      <c r="X193" s="380"/>
      <c r="Y193" s="360"/>
      <c r="Z193" s="360"/>
      <c r="AA193" s="593"/>
      <c r="AB193" s="360"/>
      <c r="AC193" s="593"/>
      <c r="AD193" s="360"/>
      <c r="AE193" s="840"/>
      <c r="AF193" s="411"/>
      <c r="AG193" s="380"/>
      <c r="AH193" s="380"/>
      <c r="AI193" s="360"/>
      <c r="AJ193" s="360"/>
      <c r="AK193" s="593"/>
      <c r="AL193" s="360"/>
      <c r="AM193" s="593"/>
      <c r="AN193" s="360"/>
    </row>
    <row r="194" spans="1:40" ht="14">
      <c r="A194" s="857"/>
      <c r="B194" s="372" t="s">
        <v>289</v>
      </c>
      <c r="C194" s="367">
        <f>SUM(C185:C193)*10%</f>
        <v>8.9485199999999997E-3</v>
      </c>
      <c r="D194" s="363"/>
      <c r="E194" s="606"/>
      <c r="F194" s="606"/>
      <c r="G194" s="602"/>
      <c r="H194" s="313"/>
      <c r="I194" s="602"/>
      <c r="J194" s="306"/>
      <c r="K194" s="840"/>
      <c r="L194" s="411"/>
      <c r="M194" s="380"/>
      <c r="N194" s="380"/>
      <c r="O194" s="607"/>
      <c r="P194" s="607"/>
      <c r="Q194" s="593"/>
      <c r="R194" s="360"/>
      <c r="S194" s="593"/>
      <c r="T194" s="360"/>
      <c r="U194" s="840"/>
      <c r="V194" s="411"/>
      <c r="W194" s="380"/>
      <c r="X194" s="380"/>
      <c r="Y194" s="607"/>
      <c r="Z194" s="607"/>
      <c r="AA194" s="593"/>
      <c r="AB194" s="360"/>
      <c r="AC194" s="593"/>
      <c r="AD194" s="360"/>
      <c r="AE194" s="840"/>
      <c r="AF194" s="411"/>
      <c r="AG194" s="380"/>
      <c r="AH194" s="380"/>
      <c r="AI194" s="607"/>
      <c r="AJ194" s="607"/>
      <c r="AK194" s="593"/>
      <c r="AL194" s="360"/>
      <c r="AM194" s="593"/>
      <c r="AN194" s="360"/>
    </row>
    <row r="195" spans="1:40" ht="17.5" thickBot="1">
      <c r="A195" s="859"/>
      <c r="B195" s="374" t="s">
        <v>290</v>
      </c>
      <c r="C195" s="375">
        <f>SUM(C185:C194)</f>
        <v>9.8433720000000002E-2</v>
      </c>
      <c r="D195" s="333"/>
      <c r="E195" s="333"/>
      <c r="F195" s="333"/>
      <c r="G195" s="333"/>
      <c r="H195" s="333"/>
      <c r="I195" s="333"/>
      <c r="J195" s="376"/>
      <c r="K195" s="840"/>
      <c r="L195" s="413"/>
      <c r="M195" s="380"/>
      <c r="N195" s="360"/>
      <c r="O195" s="360"/>
      <c r="P195" s="360"/>
      <c r="Q195" s="360"/>
      <c r="R195" s="360"/>
      <c r="S195" s="360"/>
      <c r="T195" s="360"/>
      <c r="U195" s="840"/>
      <c r="V195" s="413"/>
      <c r="W195" s="380"/>
      <c r="X195" s="360"/>
      <c r="Y195" s="360"/>
      <c r="Z195" s="360"/>
      <c r="AA195" s="360"/>
      <c r="AB195" s="360"/>
      <c r="AC195" s="360"/>
      <c r="AD195" s="360"/>
      <c r="AE195" s="840"/>
      <c r="AF195" s="413"/>
      <c r="AG195" s="380"/>
      <c r="AH195" s="360"/>
      <c r="AI195" s="360"/>
      <c r="AJ195" s="360"/>
      <c r="AK195" s="360"/>
      <c r="AL195" s="360"/>
      <c r="AM195" s="360"/>
      <c r="AN195" s="360"/>
    </row>
  </sheetData>
  <mergeCells count="438">
    <mergeCell ref="AG80:AH80"/>
    <mergeCell ref="F80:J80"/>
    <mergeCell ref="P80:T80"/>
    <mergeCell ref="Z80:AD80"/>
    <mergeCell ref="AJ80:AN80"/>
    <mergeCell ref="F86:G86"/>
    <mergeCell ref="H86:J86"/>
    <mergeCell ref="P86:Q86"/>
    <mergeCell ref="R86:T86"/>
    <mergeCell ref="Z86:AA86"/>
    <mergeCell ref="AB86:AD86"/>
    <mergeCell ref="AJ86:AK86"/>
    <mergeCell ref="AL86:AN86"/>
    <mergeCell ref="M86:N86"/>
    <mergeCell ref="W86:X86"/>
    <mergeCell ref="AG86:AH86"/>
    <mergeCell ref="M83:N83"/>
    <mergeCell ref="W83:X83"/>
    <mergeCell ref="AG83:AH83"/>
    <mergeCell ref="C42:D42"/>
    <mergeCell ref="C43:D43"/>
    <mergeCell ref="C44:D44"/>
    <mergeCell ref="C45:D45"/>
    <mergeCell ref="A61:AN64"/>
    <mergeCell ref="B65:J65"/>
    <mergeCell ref="L65:T65"/>
    <mergeCell ref="V65:AD65"/>
    <mergeCell ref="AF65:AN65"/>
    <mergeCell ref="C40:D40"/>
    <mergeCell ref="L40:M40"/>
    <mergeCell ref="V40:W40"/>
    <mergeCell ref="AF40:AG40"/>
    <mergeCell ref="C41:D41"/>
    <mergeCell ref="V41:W41"/>
    <mergeCell ref="AF41:AG41"/>
    <mergeCell ref="AK37:AM37"/>
    <mergeCell ref="C38:D38"/>
    <mergeCell ref="L38:M38"/>
    <mergeCell ref="V38:W38"/>
    <mergeCell ref="AF38:AG38"/>
    <mergeCell ref="C39:D39"/>
    <mergeCell ref="L39:M39"/>
    <mergeCell ref="V39:W39"/>
    <mergeCell ref="AF39:AG39"/>
    <mergeCell ref="H35:I35"/>
    <mergeCell ref="C36:D36"/>
    <mergeCell ref="K36:L36"/>
    <mergeCell ref="U36:V36"/>
    <mergeCell ref="AE36:AF36"/>
    <mergeCell ref="C37:D37"/>
    <mergeCell ref="Q37:S37"/>
    <mergeCell ref="AA37:AC37"/>
    <mergeCell ref="AA33:AC33"/>
    <mergeCell ref="AF33:AG33"/>
    <mergeCell ref="AI33:AJ33"/>
    <mergeCell ref="AK33:AM33"/>
    <mergeCell ref="B34:C34"/>
    <mergeCell ref="K34:L34"/>
    <mergeCell ref="U34:V34"/>
    <mergeCell ref="AE34:AF34"/>
    <mergeCell ref="B32:C32"/>
    <mergeCell ref="L33:M33"/>
    <mergeCell ref="O33:P33"/>
    <mergeCell ref="Q33:S33"/>
    <mergeCell ref="V33:W33"/>
    <mergeCell ref="Y33:Z33"/>
    <mergeCell ref="C30:D30"/>
    <mergeCell ref="L30:M30"/>
    <mergeCell ref="V30:W30"/>
    <mergeCell ref="AF30:AG30"/>
    <mergeCell ref="C31:D31"/>
    <mergeCell ref="L31:M31"/>
    <mergeCell ref="V31:W31"/>
    <mergeCell ref="AF31:AG31"/>
    <mergeCell ref="C28:D28"/>
    <mergeCell ref="L28:M28"/>
    <mergeCell ref="V28:W28"/>
    <mergeCell ref="AF28:AG28"/>
    <mergeCell ref="C29:D29"/>
    <mergeCell ref="L29:M29"/>
    <mergeCell ref="V29:W29"/>
    <mergeCell ref="AF29:AG29"/>
    <mergeCell ref="Y26:AC26"/>
    <mergeCell ref="AF26:AG26"/>
    <mergeCell ref="AI26:AM26"/>
    <mergeCell ref="C27:D27"/>
    <mergeCell ref="L27:M27"/>
    <mergeCell ref="V27:W27"/>
    <mergeCell ref="AF27:AG27"/>
    <mergeCell ref="C24:D24"/>
    <mergeCell ref="L24:M24"/>
    <mergeCell ref="V24:W24"/>
    <mergeCell ref="AF24:AG24"/>
    <mergeCell ref="C25:D25"/>
    <mergeCell ref="C26:D26"/>
    <mergeCell ref="F26:I26"/>
    <mergeCell ref="L26:M26"/>
    <mergeCell ref="O26:S26"/>
    <mergeCell ref="V26:W26"/>
    <mergeCell ref="K9:S9"/>
    <mergeCell ref="U9:AC9"/>
    <mergeCell ref="AE9:AM9"/>
    <mergeCell ref="L22:M22"/>
    <mergeCell ref="V22:W22"/>
    <mergeCell ref="AF22:AG22"/>
    <mergeCell ref="C23:D23"/>
    <mergeCell ref="L23:M23"/>
    <mergeCell ref="V23:W23"/>
    <mergeCell ref="AF23:AG23"/>
    <mergeCell ref="C13:D13"/>
    <mergeCell ref="C14:D14"/>
    <mergeCell ref="C15:D15"/>
    <mergeCell ref="C16:D16"/>
    <mergeCell ref="C19:D19"/>
    <mergeCell ref="C22:D22"/>
    <mergeCell ref="A66:A109"/>
    <mergeCell ref="AG69:AH69"/>
    <mergeCell ref="AJ69:AN69"/>
    <mergeCell ref="C79:D79"/>
    <mergeCell ref="M79:N79"/>
    <mergeCell ref="W79:X79"/>
    <mergeCell ref="AG79:AH79"/>
    <mergeCell ref="C69:D69"/>
    <mergeCell ref="F69:J69"/>
    <mergeCell ref="M69:N69"/>
    <mergeCell ref="P69:T69"/>
    <mergeCell ref="W69:X69"/>
    <mergeCell ref="Z69:AD69"/>
    <mergeCell ref="V89:W89"/>
    <mergeCell ref="AF89:AG89"/>
    <mergeCell ref="C90:D90"/>
    <mergeCell ref="M90:N90"/>
    <mergeCell ref="W90:X90"/>
    <mergeCell ref="AG90:AH90"/>
    <mergeCell ref="C86:D86"/>
    <mergeCell ref="C83:D83"/>
    <mergeCell ref="C84:D84"/>
    <mergeCell ref="M80:N80"/>
    <mergeCell ref="W80:X80"/>
    <mergeCell ref="C96:D96"/>
    <mergeCell ref="M96:N96"/>
    <mergeCell ref="W96:X96"/>
    <mergeCell ref="AG96:AH96"/>
    <mergeCell ref="AG92:AH92"/>
    <mergeCell ref="B89:C89"/>
    <mergeCell ref="L89:M89"/>
    <mergeCell ref="W87:X87"/>
    <mergeCell ref="AG87:AH87"/>
    <mergeCell ref="C87:D87"/>
    <mergeCell ref="M87:N87"/>
    <mergeCell ref="W92:X92"/>
    <mergeCell ref="AF5:AG5"/>
    <mergeCell ref="AH5:AM5"/>
    <mergeCell ref="C6:I6"/>
    <mergeCell ref="L6:S6"/>
    <mergeCell ref="C7:I7"/>
    <mergeCell ref="L7:S7"/>
    <mergeCell ref="V7:AC7"/>
    <mergeCell ref="AF7:AM7"/>
    <mergeCell ref="C85:D85"/>
    <mergeCell ref="M85:N85"/>
    <mergeCell ref="W85:X85"/>
    <mergeCell ref="AG85:AH85"/>
    <mergeCell ref="C10:D10"/>
    <mergeCell ref="L10:S10"/>
    <mergeCell ref="V10:AC10"/>
    <mergeCell ref="AF10:AM10"/>
    <mergeCell ref="C11:D11"/>
    <mergeCell ref="C12:D12"/>
    <mergeCell ref="C8:I8"/>
    <mergeCell ref="L8:S8"/>
    <mergeCell ref="V8:AC8"/>
    <mergeCell ref="AF8:AM8"/>
    <mergeCell ref="C9:I9"/>
    <mergeCell ref="W81:X81"/>
    <mergeCell ref="A1:AM4"/>
    <mergeCell ref="B5:I5"/>
    <mergeCell ref="K5:S5"/>
    <mergeCell ref="V5:W5"/>
    <mergeCell ref="X5:AC5"/>
    <mergeCell ref="C95:D95"/>
    <mergeCell ref="M95:N95"/>
    <mergeCell ref="W95:X95"/>
    <mergeCell ref="AG95:AH95"/>
    <mergeCell ref="C93:D93"/>
    <mergeCell ref="M93:N93"/>
    <mergeCell ref="W93:X93"/>
    <mergeCell ref="AG93:AH93"/>
    <mergeCell ref="C94:D94"/>
    <mergeCell ref="M94:N94"/>
    <mergeCell ref="W94:X94"/>
    <mergeCell ref="AG94:AH94"/>
    <mergeCell ref="C91:D91"/>
    <mergeCell ref="M91:N91"/>
    <mergeCell ref="W91:X91"/>
    <mergeCell ref="AG91:AH91"/>
    <mergeCell ref="C92:D92"/>
    <mergeCell ref="M92:N92"/>
    <mergeCell ref="C80:D80"/>
    <mergeCell ref="M67:T67"/>
    <mergeCell ref="W67:AD67"/>
    <mergeCell ref="AG67:AN67"/>
    <mergeCell ref="K66:K109"/>
    <mergeCell ref="U66:U109"/>
    <mergeCell ref="AE66:AE109"/>
    <mergeCell ref="C67:D67"/>
    <mergeCell ref="M84:N84"/>
    <mergeCell ref="W84:X84"/>
    <mergeCell ref="AG84:AH84"/>
    <mergeCell ref="AG81:AH81"/>
    <mergeCell ref="C82:D82"/>
    <mergeCell ref="M82:N82"/>
    <mergeCell ref="W82:X82"/>
    <mergeCell ref="AG82:AH82"/>
    <mergeCell ref="C81:D81"/>
    <mergeCell ref="M81:N81"/>
    <mergeCell ref="C66:J66"/>
    <mergeCell ref="M66:T66"/>
    <mergeCell ref="W66:AD66"/>
    <mergeCell ref="AG66:AN66"/>
    <mergeCell ref="L68:T68"/>
    <mergeCell ref="V68:AD68"/>
    <mergeCell ref="AF68:AN68"/>
    <mergeCell ref="B113:I113"/>
    <mergeCell ref="K113:S113"/>
    <mergeCell ref="V113:W113"/>
    <mergeCell ref="X113:AC113"/>
    <mergeCell ref="AF113:AG113"/>
    <mergeCell ref="AH113:AM113"/>
    <mergeCell ref="C114:I114"/>
    <mergeCell ref="L114:S114"/>
    <mergeCell ref="C115:I115"/>
    <mergeCell ref="L115:S115"/>
    <mergeCell ref="V115:AC115"/>
    <mergeCell ref="AF115:AM115"/>
    <mergeCell ref="C119:D119"/>
    <mergeCell ref="C120:D120"/>
    <mergeCell ref="C116:I116"/>
    <mergeCell ref="L116:S116"/>
    <mergeCell ref="V116:AC116"/>
    <mergeCell ref="AF116:AM116"/>
    <mergeCell ref="C117:I117"/>
    <mergeCell ref="K117:S117"/>
    <mergeCell ref="U117:AC117"/>
    <mergeCell ref="AE117:AM117"/>
    <mergeCell ref="C118:D118"/>
    <mergeCell ref="L118:S118"/>
    <mergeCell ref="V118:AC118"/>
    <mergeCell ref="AF118:AM118"/>
    <mergeCell ref="C123:D123"/>
    <mergeCell ref="F123:I123"/>
    <mergeCell ref="L123:M123"/>
    <mergeCell ref="O123:S123"/>
    <mergeCell ref="V123:W123"/>
    <mergeCell ref="Y123:AC123"/>
    <mergeCell ref="AF123:AG123"/>
    <mergeCell ref="AI123:AM123"/>
    <mergeCell ref="C121:D121"/>
    <mergeCell ref="L121:M121"/>
    <mergeCell ref="V121:W121"/>
    <mergeCell ref="AF121:AG121"/>
    <mergeCell ref="C122:D122"/>
    <mergeCell ref="L122:M122"/>
    <mergeCell ref="V122:W122"/>
    <mergeCell ref="AF122:AG122"/>
    <mergeCell ref="C124:D124"/>
    <mergeCell ref="L124:M124"/>
    <mergeCell ref="V124:W124"/>
    <mergeCell ref="AF124:AG124"/>
    <mergeCell ref="C125:D125"/>
    <mergeCell ref="L125:M125"/>
    <mergeCell ref="V125:W125"/>
    <mergeCell ref="AF125:AG125"/>
    <mergeCell ref="C126:D126"/>
    <mergeCell ref="L126:M126"/>
    <mergeCell ref="V126:W126"/>
    <mergeCell ref="AF126:AG126"/>
    <mergeCell ref="C127:D127"/>
    <mergeCell ref="L127:M127"/>
    <mergeCell ref="V127:W127"/>
    <mergeCell ref="AF127:AG127"/>
    <mergeCell ref="C128:D128"/>
    <mergeCell ref="L128:M128"/>
    <mergeCell ref="V128:W128"/>
    <mergeCell ref="AF128:AG128"/>
    <mergeCell ref="B129:C129"/>
    <mergeCell ref="L130:M130"/>
    <mergeCell ref="O130:P130"/>
    <mergeCell ref="Q130:S130"/>
    <mergeCell ref="V130:W130"/>
    <mergeCell ref="Y130:Z130"/>
    <mergeCell ref="AA130:AC130"/>
    <mergeCell ref="AF130:AG130"/>
    <mergeCell ref="AI130:AJ130"/>
    <mergeCell ref="AK130:AM130"/>
    <mergeCell ref="B131:C131"/>
    <mergeCell ref="K131:L131"/>
    <mergeCell ref="U131:V131"/>
    <mergeCell ref="AE131:AF131"/>
    <mergeCell ref="H132:I132"/>
    <mergeCell ref="C133:D133"/>
    <mergeCell ref="K133:L133"/>
    <mergeCell ref="U133:V133"/>
    <mergeCell ref="AE133:AF133"/>
    <mergeCell ref="C134:D134"/>
    <mergeCell ref="Q134:S134"/>
    <mergeCell ref="AA134:AC134"/>
    <mergeCell ref="AK134:AM134"/>
    <mergeCell ref="C135:D135"/>
    <mergeCell ref="L135:M135"/>
    <mergeCell ref="V135:W135"/>
    <mergeCell ref="AF135:AG135"/>
    <mergeCell ref="C136:D136"/>
    <mergeCell ref="L136:M136"/>
    <mergeCell ref="V136:W136"/>
    <mergeCell ref="AF136:AG136"/>
    <mergeCell ref="C137:D137"/>
    <mergeCell ref="L137:M137"/>
    <mergeCell ref="V137:W137"/>
    <mergeCell ref="AF137:AG137"/>
    <mergeCell ref="C138:D138"/>
    <mergeCell ref="V138:W138"/>
    <mergeCell ref="AF138:AG138"/>
    <mergeCell ref="C139:D139"/>
    <mergeCell ref="C140:D140"/>
    <mergeCell ref="C141:D141"/>
    <mergeCell ref="C142:D142"/>
    <mergeCell ref="B159:J159"/>
    <mergeCell ref="L159:T159"/>
    <mergeCell ref="V159:AD159"/>
    <mergeCell ref="AF159:AN159"/>
    <mergeCell ref="A160:A195"/>
    <mergeCell ref="C160:J160"/>
    <mergeCell ref="K160:K195"/>
    <mergeCell ref="M160:T160"/>
    <mergeCell ref="U160:U195"/>
    <mergeCell ref="W160:AD160"/>
    <mergeCell ref="AE160:AE195"/>
    <mergeCell ref="AG160:AN160"/>
    <mergeCell ref="C161:D161"/>
    <mergeCell ref="M161:T161"/>
    <mergeCell ref="W161:AD161"/>
    <mergeCell ref="AG161:AN161"/>
    <mergeCell ref="L162:T162"/>
    <mergeCell ref="V162:AD162"/>
    <mergeCell ref="AF162:AN162"/>
    <mergeCell ref="C163:D163"/>
    <mergeCell ref="F163:J163"/>
    <mergeCell ref="M163:N163"/>
    <mergeCell ref="P163:T163"/>
    <mergeCell ref="W163:X163"/>
    <mergeCell ref="Z163:AD163"/>
    <mergeCell ref="AG163:AH163"/>
    <mergeCell ref="AJ163:AN163"/>
    <mergeCell ref="C165:D165"/>
    <mergeCell ref="M165:N165"/>
    <mergeCell ref="W165:X165"/>
    <mergeCell ref="AG165:AH165"/>
    <mergeCell ref="C166:D166"/>
    <mergeCell ref="F166:J166"/>
    <mergeCell ref="M166:N166"/>
    <mergeCell ref="P166:T166"/>
    <mergeCell ref="W166:X166"/>
    <mergeCell ref="Z166:AD166"/>
    <mergeCell ref="AG166:AH166"/>
    <mergeCell ref="AJ166:AN166"/>
    <mergeCell ref="C167:D167"/>
    <mergeCell ref="M167:N167"/>
    <mergeCell ref="W167:X167"/>
    <mergeCell ref="AG167:AH167"/>
    <mergeCell ref="C168:D168"/>
    <mergeCell ref="M168:N168"/>
    <mergeCell ref="W168:X168"/>
    <mergeCell ref="AG168:AH168"/>
    <mergeCell ref="C169:D169"/>
    <mergeCell ref="M169:N169"/>
    <mergeCell ref="W169:X169"/>
    <mergeCell ref="AG169:AH169"/>
    <mergeCell ref="C170:D170"/>
    <mergeCell ref="M170:N170"/>
    <mergeCell ref="W170:X170"/>
    <mergeCell ref="AG170:AH170"/>
    <mergeCell ref="C171:D171"/>
    <mergeCell ref="M171:N171"/>
    <mergeCell ref="W171:X171"/>
    <mergeCell ref="AG171:AH171"/>
    <mergeCell ref="C172:D172"/>
    <mergeCell ref="F172:G172"/>
    <mergeCell ref="H172:J172"/>
    <mergeCell ref="M172:N172"/>
    <mergeCell ref="P172:Q172"/>
    <mergeCell ref="R172:T172"/>
    <mergeCell ref="W172:X172"/>
    <mergeCell ref="Z172:AA172"/>
    <mergeCell ref="AB172:AD172"/>
    <mergeCell ref="AG172:AH172"/>
    <mergeCell ref="AL172:AN172"/>
    <mergeCell ref="C173:D173"/>
    <mergeCell ref="M173:N173"/>
    <mergeCell ref="W173:X173"/>
    <mergeCell ref="AG173:AH173"/>
    <mergeCell ref="B175:C175"/>
    <mergeCell ref="L175:M175"/>
    <mergeCell ref="V175:W175"/>
    <mergeCell ref="AF175:AG175"/>
    <mergeCell ref="C177:D177"/>
    <mergeCell ref="M177:N177"/>
    <mergeCell ref="W177:X177"/>
    <mergeCell ref="AG177:AH177"/>
    <mergeCell ref="C178:D178"/>
    <mergeCell ref="M178:N178"/>
    <mergeCell ref="W178:X178"/>
    <mergeCell ref="AG178:AH178"/>
    <mergeCell ref="AJ172:AK172"/>
    <mergeCell ref="C182:D182"/>
    <mergeCell ref="M182:N182"/>
    <mergeCell ref="W182:X182"/>
    <mergeCell ref="AG182:AH182"/>
    <mergeCell ref="A110:A111"/>
    <mergeCell ref="B110:AN112"/>
    <mergeCell ref="B157:AN158"/>
    <mergeCell ref="A157:A158"/>
    <mergeCell ref="C179:D179"/>
    <mergeCell ref="M179:N179"/>
    <mergeCell ref="W179:X179"/>
    <mergeCell ref="AG179:AH179"/>
    <mergeCell ref="C180:D180"/>
    <mergeCell ref="M180:N180"/>
    <mergeCell ref="W180:X180"/>
    <mergeCell ref="AG180:AH180"/>
    <mergeCell ref="C181:D181"/>
    <mergeCell ref="M181:N181"/>
    <mergeCell ref="W181:X181"/>
    <mergeCell ref="AG181:AH181"/>
    <mergeCell ref="C176:D176"/>
    <mergeCell ref="M176:N176"/>
    <mergeCell ref="W176:X176"/>
    <mergeCell ref="AG176:AH176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36"/>
  <sheetViews>
    <sheetView topLeftCell="A7" zoomScale="70" zoomScaleNormal="70" workbookViewId="0">
      <selection activeCell="K22" sqref="K22"/>
    </sheetView>
  </sheetViews>
  <sheetFormatPr defaultColWidth="12" defaultRowHeight="10"/>
  <cols>
    <col min="1" max="1" width="30.6640625" style="505" bestFit="1" customWidth="1"/>
    <col min="2" max="2" width="39.33203125" style="505" customWidth="1"/>
    <col min="3" max="3" width="31.6640625" style="505" customWidth="1"/>
    <col min="4" max="4" width="26.6640625" style="505" customWidth="1"/>
    <col min="5" max="5" width="24.109375" style="505" customWidth="1"/>
    <col min="6" max="6" width="32" style="505" customWidth="1"/>
    <col min="7" max="7" width="21.44140625" style="505" bestFit="1" customWidth="1"/>
    <col min="8" max="8" width="29.33203125" style="505" customWidth="1"/>
    <col min="9" max="9" width="24" style="505" bestFit="1" customWidth="1"/>
    <col min="10" max="10" width="19.6640625" style="505" customWidth="1"/>
    <col min="11" max="11" width="23.33203125" style="505" customWidth="1"/>
    <col min="12" max="12" width="13.6640625" style="505" customWidth="1"/>
    <col min="13" max="13" width="17" style="505" bestFit="1" customWidth="1"/>
    <col min="14" max="14" width="16.6640625" style="505" customWidth="1"/>
    <col min="15" max="15" width="14.6640625" style="505" customWidth="1"/>
    <col min="16" max="16" width="18.6640625" style="505" customWidth="1"/>
    <col min="17" max="17" width="14.33203125" style="505" customWidth="1"/>
    <col min="18" max="18" width="21.44140625" style="505" customWidth="1"/>
    <col min="19" max="19" width="22.6640625" style="505" customWidth="1"/>
    <col min="20" max="20" width="19" style="505" customWidth="1"/>
    <col min="21" max="21" width="15.44140625" style="505" customWidth="1"/>
    <col min="22" max="22" width="14.6640625" style="505" customWidth="1"/>
    <col min="23" max="23" width="16.6640625" style="505" customWidth="1"/>
    <col min="24" max="24" width="15.33203125" style="505" customWidth="1"/>
    <col min="25" max="25" width="16" style="505" customWidth="1"/>
    <col min="26" max="16384" width="12" style="505"/>
  </cols>
  <sheetData>
    <row r="1" spans="1:22" ht="10.25" customHeight="1">
      <c r="A1" s="905" t="s">
        <v>330</v>
      </c>
      <c r="B1" s="906"/>
      <c r="C1" s="906"/>
      <c r="D1" s="906"/>
      <c r="E1" s="906"/>
      <c r="F1" s="906"/>
      <c r="G1" s="906"/>
      <c r="H1" s="906"/>
      <c r="I1" s="906"/>
      <c r="J1" s="906"/>
      <c r="K1" s="906"/>
      <c r="L1" s="608"/>
      <c r="M1" s="608"/>
      <c r="N1" s="608"/>
      <c r="O1" s="608"/>
      <c r="P1" s="609"/>
    </row>
    <row r="2" spans="1:22" ht="10.25" customHeight="1">
      <c r="A2" s="907"/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610"/>
      <c r="M2" s="610"/>
      <c r="N2" s="610"/>
      <c r="O2" s="610"/>
      <c r="P2" s="611"/>
    </row>
    <row r="3" spans="1:22" ht="10.25" customHeight="1">
      <c r="A3" s="907"/>
      <c r="B3" s="908"/>
      <c r="C3" s="908"/>
      <c r="D3" s="908"/>
      <c r="E3" s="908"/>
      <c r="F3" s="908"/>
      <c r="G3" s="908"/>
      <c r="H3" s="908"/>
      <c r="I3" s="908"/>
      <c r="J3" s="908"/>
      <c r="K3" s="908"/>
      <c r="L3" s="610"/>
      <c r="M3" s="610"/>
      <c r="N3" s="610"/>
      <c r="O3" s="610"/>
      <c r="P3" s="611"/>
    </row>
    <row r="4" spans="1:22" ht="11" customHeight="1" thickBot="1">
      <c r="A4" s="907"/>
      <c r="B4" s="909"/>
      <c r="C4" s="908"/>
      <c r="D4" s="909"/>
      <c r="E4" s="909"/>
      <c r="F4" s="909"/>
      <c r="G4" s="909"/>
      <c r="H4" s="909"/>
      <c r="I4" s="909"/>
      <c r="J4" s="909"/>
      <c r="K4" s="909"/>
      <c r="L4" s="612"/>
      <c r="M4" s="612"/>
      <c r="N4" s="612"/>
      <c r="O4" s="612"/>
      <c r="P4" s="613"/>
    </row>
    <row r="5" spans="1:22" s="506" customFormat="1" ht="26" customHeight="1" thickTop="1">
      <c r="A5" s="647" t="s">
        <v>331</v>
      </c>
      <c r="B5" s="639" t="s">
        <v>332</v>
      </c>
      <c r="C5" s="646" t="s">
        <v>333</v>
      </c>
      <c r="D5" s="910" t="s">
        <v>334</v>
      </c>
      <c r="E5" s="911"/>
    </row>
    <row r="6" spans="1:22" s="506" customFormat="1" ht="28.25" customHeight="1">
      <c r="A6" s="640" t="s">
        <v>335</v>
      </c>
      <c r="B6" s="642" t="s">
        <v>115</v>
      </c>
      <c r="C6" s="641" t="s">
        <v>336</v>
      </c>
      <c r="D6" s="912" t="s">
        <v>63</v>
      </c>
      <c r="E6" s="912"/>
      <c r="F6" s="635"/>
    </row>
    <row r="7" spans="1:22" s="506" customFormat="1" ht="17.5">
      <c r="A7" s="640" t="s">
        <v>337</v>
      </c>
      <c r="B7" s="637">
        <v>1959782181</v>
      </c>
      <c r="C7" s="643" t="s">
        <v>338</v>
      </c>
      <c r="D7" s="912">
        <v>0</v>
      </c>
      <c r="E7" s="912"/>
      <c r="F7" s="635"/>
    </row>
    <row r="8" spans="1:22" s="506" customFormat="1" ht="20" customHeight="1">
      <c r="A8" s="640" t="s">
        <v>0</v>
      </c>
      <c r="B8" s="637" t="s">
        <v>339</v>
      </c>
      <c r="C8" s="643" t="s">
        <v>340</v>
      </c>
      <c r="D8" s="913" t="s">
        <v>85</v>
      </c>
      <c r="E8" s="915"/>
    </row>
    <row r="9" spans="1:22" s="506" customFormat="1" ht="20" customHeight="1">
      <c r="A9" s="640" t="s">
        <v>342</v>
      </c>
      <c r="B9" s="637">
        <v>0</v>
      </c>
      <c r="C9" s="643" t="s">
        <v>341</v>
      </c>
      <c r="D9" s="913">
        <v>300</v>
      </c>
      <c r="E9" s="914"/>
      <c r="F9" s="635"/>
    </row>
    <row r="10" spans="1:22" s="506" customFormat="1" ht="20" customHeight="1" thickBot="1">
      <c r="A10" s="648" t="s">
        <v>344</v>
      </c>
      <c r="B10" s="638"/>
      <c r="C10" s="644" t="s">
        <v>343</v>
      </c>
      <c r="D10" s="921">
        <v>20</v>
      </c>
      <c r="E10" s="922"/>
      <c r="F10" s="635"/>
    </row>
    <row r="11" spans="1:22" s="506" customFormat="1" ht="20" customHeight="1" thickTop="1" thickBot="1">
      <c r="A11" s="636"/>
      <c r="B11" s="636"/>
      <c r="C11" s="645"/>
      <c r="D11" s="556"/>
      <c r="E11" s="507"/>
    </row>
    <row r="12" spans="1:22" s="506" customFormat="1" ht="20" customHeight="1" thickBot="1">
      <c r="A12" s="930" t="s">
        <v>345</v>
      </c>
      <c r="B12" s="931"/>
      <c r="C12" s="931"/>
      <c r="D12" s="931"/>
      <c r="E12" s="931"/>
      <c r="F12" s="931"/>
      <c r="G12" s="931"/>
      <c r="H12" s="931"/>
      <c r="I12" s="931"/>
      <c r="J12" s="931"/>
      <c r="K12" s="932"/>
      <c r="S12" s="508"/>
      <c r="T12" s="508"/>
      <c r="U12" s="508"/>
      <c r="V12" s="508"/>
    </row>
    <row r="13" spans="1:22" s="509" customFormat="1" ht="22.25" customHeight="1">
      <c r="A13" s="923" t="s">
        <v>405</v>
      </c>
      <c r="B13" s="933" t="s">
        <v>346</v>
      </c>
      <c r="C13" s="557" t="s">
        <v>347</v>
      </c>
      <c r="D13" s="935" t="s">
        <v>404</v>
      </c>
      <c r="E13" s="935"/>
      <c r="F13" s="935" t="s">
        <v>178</v>
      </c>
      <c r="G13" s="935"/>
      <c r="H13" s="935"/>
      <c r="I13" s="936" t="s">
        <v>348</v>
      </c>
      <c r="J13" s="938" t="s">
        <v>349</v>
      </c>
      <c r="K13" s="940" t="s">
        <v>350</v>
      </c>
      <c r="M13" s="510"/>
      <c r="N13" s="510"/>
      <c r="O13" s="510"/>
      <c r="P13" s="510"/>
    </row>
    <row r="14" spans="1:22" s="509" customFormat="1" ht="37.25" customHeight="1" thickBot="1">
      <c r="A14" s="924"/>
      <c r="B14" s="934"/>
      <c r="C14" s="511" t="s">
        <v>177</v>
      </c>
      <c r="D14" s="512" t="s">
        <v>351</v>
      </c>
      <c r="E14" s="512" t="s">
        <v>352</v>
      </c>
      <c r="F14" s="513" t="s">
        <v>353</v>
      </c>
      <c r="G14" s="513" t="s">
        <v>354</v>
      </c>
      <c r="H14" s="514" t="s">
        <v>355</v>
      </c>
      <c r="I14" s="937"/>
      <c r="J14" s="939"/>
      <c r="K14" s="941"/>
      <c r="M14" s="510"/>
      <c r="N14" s="510"/>
      <c r="O14" s="510"/>
      <c r="P14" s="510"/>
    </row>
    <row r="15" spans="1:22" s="520" customFormat="1" ht="20" customHeight="1">
      <c r="A15" s="515">
        <v>1</v>
      </c>
      <c r="B15" s="515" t="s">
        <v>356</v>
      </c>
      <c r="C15" s="515">
        <v>180</v>
      </c>
      <c r="D15" s="516">
        <f>FEASIBILITY!C14</f>
        <v>0</v>
      </c>
      <c r="E15" s="516" t="e">
        <f>FEASIBILITY!C15</f>
        <v>#DIV/0!</v>
      </c>
      <c r="F15" s="516"/>
      <c r="G15" s="516" t="s">
        <v>204</v>
      </c>
      <c r="H15" s="516"/>
      <c r="I15" s="517" t="e">
        <f>F15+G15+H15*A15</f>
        <v>#VALUE!</v>
      </c>
      <c r="J15" s="518"/>
      <c r="K15" s="519" t="e">
        <f>I15/D15</f>
        <v>#VALUE!</v>
      </c>
      <c r="R15" s="505"/>
      <c r="S15" s="505"/>
      <c r="T15" s="505"/>
      <c r="U15" s="505"/>
    </row>
    <row r="16" spans="1:22" ht="20" customHeight="1">
      <c r="A16" s="521">
        <v>1</v>
      </c>
      <c r="B16" s="515" t="s">
        <v>357</v>
      </c>
      <c r="C16" s="516">
        <f>'BOP COSTING'!C83:D83</f>
        <v>100</v>
      </c>
      <c r="D16" s="522">
        <f>'BOP COSTING'!C81:D81</f>
        <v>0</v>
      </c>
      <c r="E16" s="522" t="e">
        <f>'BOP COSTING'!C80:D80</f>
        <v>#VALUE!</v>
      </c>
      <c r="F16" s="522" t="e">
        <f>'BOP COSTING'!C29:D29</f>
        <v>#VALUE!</v>
      </c>
      <c r="G16" s="522"/>
      <c r="H16" s="522">
        <f>'BOP COSTING'!C102</f>
        <v>2.5200000000000001E-3</v>
      </c>
      <c r="I16" s="517" t="e">
        <f t="shared" ref="I16" si="0">F16+G16+H16*A16</f>
        <v>#VALUE!</v>
      </c>
      <c r="J16" s="518">
        <f>'BOP COSTING'!C103</f>
        <v>0</v>
      </c>
      <c r="K16" s="519" t="e">
        <f t="shared" ref="K16:K17" si="1">I16/D16</f>
        <v>#VALUE!</v>
      </c>
      <c r="M16" s="520"/>
      <c r="N16" s="520"/>
      <c r="O16" s="520"/>
      <c r="P16" s="520"/>
      <c r="Q16" s="520"/>
    </row>
    <row r="17" spans="1:22" ht="20" customHeight="1">
      <c r="A17" s="550">
        <v>1</v>
      </c>
      <c r="B17" s="551" t="s">
        <v>358</v>
      </c>
      <c r="C17" s="551">
        <v>0.03</v>
      </c>
      <c r="D17" s="552">
        <f>FEASIBILITY!C17</f>
        <v>0</v>
      </c>
      <c r="E17" s="552" t="s">
        <v>204</v>
      </c>
      <c r="F17" s="552" t="s">
        <v>204</v>
      </c>
      <c r="G17" s="925" t="s">
        <v>204</v>
      </c>
      <c r="H17" s="926"/>
      <c r="I17" s="553" t="str">
        <f>F17</f>
        <v>NA</v>
      </c>
      <c r="J17" s="554"/>
      <c r="K17" s="555" t="e">
        <f t="shared" si="1"/>
        <v>#VALUE!</v>
      </c>
      <c r="M17" s="520"/>
      <c r="N17" s="520"/>
      <c r="O17" s="520"/>
      <c r="P17" s="520"/>
      <c r="Q17" s="520"/>
    </row>
    <row r="18" spans="1:22" ht="20" customHeight="1" thickBot="1">
      <c r="A18" s="614">
        <v>1</v>
      </c>
      <c r="B18" s="615" t="s">
        <v>359</v>
      </c>
      <c r="C18" s="615">
        <v>0.01</v>
      </c>
      <c r="D18" s="616"/>
      <c r="E18" s="616" t="s">
        <v>204</v>
      </c>
      <c r="F18" s="616" t="s">
        <v>204</v>
      </c>
      <c r="G18" s="927" t="s">
        <v>204</v>
      </c>
      <c r="H18" s="927"/>
      <c r="I18" s="617" t="str">
        <f>F18</f>
        <v>NA</v>
      </c>
      <c r="J18" s="617"/>
      <c r="K18" s="555" t="e">
        <f>I18/D2</f>
        <v>#VALUE!</v>
      </c>
      <c r="M18" s="520"/>
      <c r="N18" s="520"/>
      <c r="O18" s="520"/>
      <c r="P18" s="520"/>
      <c r="Q18" s="520"/>
    </row>
    <row r="19" spans="1:22" s="523" customFormat="1" ht="20" customHeight="1" thickBot="1">
      <c r="A19" s="928" t="s">
        <v>231</v>
      </c>
      <c r="B19" s="929"/>
      <c r="C19" s="929"/>
      <c r="D19" s="929"/>
      <c r="E19" s="929"/>
      <c r="F19" s="929"/>
      <c r="G19" s="929"/>
      <c r="H19" s="929"/>
      <c r="I19" s="929"/>
      <c r="J19" s="929"/>
      <c r="K19" s="619"/>
    </row>
    <row r="20" spans="1:22" ht="20" customHeight="1">
      <c r="A20" s="618"/>
      <c r="B20" s="938" t="s">
        <v>360</v>
      </c>
      <c r="C20" s="916" t="s">
        <v>361</v>
      </c>
      <c r="D20" s="957"/>
      <c r="E20" s="916" t="s">
        <v>362</v>
      </c>
      <c r="F20" s="917"/>
      <c r="G20" s="918" t="s">
        <v>363</v>
      </c>
      <c r="H20" s="919" t="s">
        <v>364</v>
      </c>
      <c r="I20" s="942" t="s">
        <v>365</v>
      </c>
      <c r="J20" s="918" t="s">
        <v>366</v>
      </c>
      <c r="K20" s="524"/>
      <c r="L20" s="525"/>
      <c r="M20" s="526"/>
      <c r="N20" s="527"/>
      <c r="O20" s="525"/>
      <c r="P20" s="520"/>
      <c r="Q20" s="520"/>
      <c r="R20" s="520"/>
      <c r="S20" s="520"/>
      <c r="T20" s="520"/>
    </row>
    <row r="21" spans="1:22" ht="36.5" customHeight="1" thickBot="1">
      <c r="A21" s="528"/>
      <c r="B21" s="939"/>
      <c r="C21" s="529" t="s">
        <v>367</v>
      </c>
      <c r="D21" s="529" t="s">
        <v>368</v>
      </c>
      <c r="E21" s="530" t="s">
        <v>367</v>
      </c>
      <c r="F21" s="564" t="s">
        <v>368</v>
      </c>
      <c r="G21" s="918"/>
      <c r="H21" s="920"/>
      <c r="I21" s="943"/>
      <c r="J21" s="944"/>
      <c r="K21" s="524"/>
      <c r="L21" s="525"/>
      <c r="M21" s="526"/>
      <c r="N21" s="527"/>
      <c r="O21" s="525"/>
      <c r="P21" s="520"/>
      <c r="Q21" s="520"/>
      <c r="R21" s="520"/>
      <c r="S21" s="520"/>
      <c r="T21" s="520"/>
    </row>
    <row r="22" spans="1:22" ht="47.75" customHeight="1">
      <c r="A22" s="531">
        <v>10</v>
      </c>
      <c r="B22" s="532" t="s">
        <v>369</v>
      </c>
      <c r="C22" s="533">
        <f>IFERROR((VLOOKUP(B22,'[10]Future Value Table (Jan 18)'!$B$21:$AJ$54,35,0)),0)</f>
        <v>4.0207353765169076</v>
      </c>
      <c r="D22" s="534">
        <f>IFERROR((VLOOKUP(B22,'[10]Future Value Table (Jan 18)'!$B$59:$R$83,17,0)),0)</f>
        <v>1.086318458337644</v>
      </c>
      <c r="E22" s="535"/>
      <c r="F22" s="565"/>
      <c r="G22" s="590">
        <f>((E22*C22)+(F22*D22))/((C36-D36))</f>
        <v>0</v>
      </c>
      <c r="H22" s="568"/>
      <c r="I22" s="536"/>
      <c r="J22" s="536"/>
      <c r="K22" s="524"/>
      <c r="L22" s="525"/>
      <c r="M22" s="526"/>
      <c r="N22" s="527"/>
      <c r="O22" s="525"/>
      <c r="P22" s="520"/>
      <c r="Q22" s="520"/>
      <c r="R22" s="520"/>
      <c r="S22" s="520"/>
      <c r="T22" s="520"/>
    </row>
    <row r="23" spans="1:22" ht="20" customHeight="1">
      <c r="A23" s="537">
        <v>20</v>
      </c>
      <c r="B23" s="532" t="s">
        <v>370</v>
      </c>
      <c r="C23" s="538">
        <f>IFERROR((VLOOKUP(B23,'[10]Future Value Table (Jan 18)'!$B$21:$AJ$54,35,0)),0)</f>
        <v>5.1600200167255545</v>
      </c>
      <c r="D23" s="539">
        <f>IFERROR((VLOOKUP(B23,'[10]Future Value Table (Jan 18)'!$B$59:$R$83,17,0)),0)</f>
        <v>1.086318458337644</v>
      </c>
      <c r="E23" s="540"/>
      <c r="F23" s="566"/>
      <c r="G23" s="590">
        <f>((E23*C23)+(F23*D23))/((C36-D36))</f>
        <v>0</v>
      </c>
      <c r="H23" s="569"/>
      <c r="I23" s="541"/>
      <c r="J23" s="541"/>
      <c r="K23" s="524"/>
      <c r="L23" s="525"/>
      <c r="M23" s="526"/>
      <c r="N23" s="527"/>
      <c r="O23" s="525"/>
      <c r="P23" s="520"/>
      <c r="Q23" s="520"/>
      <c r="R23" s="520"/>
      <c r="S23" s="520"/>
      <c r="T23" s="520"/>
    </row>
    <row r="24" spans="1:22" ht="20" customHeight="1">
      <c r="A24" s="537">
        <v>30</v>
      </c>
      <c r="B24" s="532" t="s">
        <v>369</v>
      </c>
      <c r="C24" s="538">
        <f>IFERROR((VLOOKUP(B24,'[10]Future Value Table (Jan 18)'!$B$21:$AJ$54,35,0)),0)</f>
        <v>4.0207353765169076</v>
      </c>
      <c r="D24" s="539">
        <f>IFERROR((VLOOKUP(B24,'[10]Future Value Table (Jan 18)'!$B$59:$R$83,17,0)),0)</f>
        <v>1.086318458337644</v>
      </c>
      <c r="E24" s="540"/>
      <c r="F24" s="566"/>
      <c r="G24" s="590">
        <f>((E24*C24)+(F24*D24))/((C36-D36))</f>
        <v>0</v>
      </c>
      <c r="H24" s="569"/>
      <c r="I24" s="541"/>
      <c r="J24" s="541"/>
      <c r="K24" s="524"/>
      <c r="L24" s="525"/>
      <c r="M24" s="526"/>
      <c r="N24" s="527"/>
      <c r="O24" s="525"/>
      <c r="P24" s="520"/>
      <c r="Q24" s="520"/>
      <c r="R24" s="520"/>
      <c r="S24" s="520"/>
      <c r="T24" s="520"/>
    </row>
    <row r="25" spans="1:22" ht="20" customHeight="1">
      <c r="A25" s="537">
        <v>40</v>
      </c>
      <c r="B25" s="532" t="s">
        <v>371</v>
      </c>
      <c r="C25" s="538">
        <f>IFERROR((VLOOKUP(B25,'[10]Future Value Table (Jan 18)'!$B$21:$AJ$54,35,0)),0)</f>
        <v>4.5423808641589298</v>
      </c>
      <c r="D25" s="539">
        <f>IFERROR((VLOOKUP(B25,'[10]Future Value Table (Jan 18)'!$B$59:$R$83,17,0)),0)</f>
        <v>1.086318458337644</v>
      </c>
      <c r="E25" s="540"/>
      <c r="F25" s="566"/>
      <c r="G25" s="590">
        <f>((E25*C25)+(F25*D25))/((C36-D36))</f>
        <v>0</v>
      </c>
      <c r="H25" s="569"/>
      <c r="I25" s="541"/>
      <c r="J25" s="541"/>
      <c r="K25" s="524"/>
      <c r="L25" s="525"/>
      <c r="M25" s="526"/>
      <c r="N25" s="527"/>
      <c r="O25" s="525"/>
      <c r="P25" s="520"/>
      <c r="Q25" s="520"/>
      <c r="R25" s="520"/>
      <c r="S25" s="520"/>
      <c r="T25" s="520"/>
    </row>
    <row r="26" spans="1:22" ht="20" customHeight="1">
      <c r="A26" s="537">
        <v>50</v>
      </c>
      <c r="B26" s="532" t="s">
        <v>372</v>
      </c>
      <c r="C26" s="538">
        <f>IFERROR((VLOOKUP(B26,'[10]Future Value Table (Jan 18)'!$B$21:$AJ$54,35,0)),0)</f>
        <v>5.2541452711901151</v>
      </c>
      <c r="D26" s="539">
        <f>IFERROR((VLOOKUP(B26,'[10]Future Value Table (Jan 18)'!$B$59:$R$83,17,0)),0)</f>
        <v>1.086318458337644</v>
      </c>
      <c r="E26" s="540"/>
      <c r="F26" s="566"/>
      <c r="G26" s="590">
        <f>((E26*C26)+(F26*D26))/((C36-D36))</f>
        <v>0</v>
      </c>
      <c r="H26" s="569"/>
      <c r="I26" s="541"/>
      <c r="J26" s="541"/>
      <c r="K26" s="524"/>
      <c r="L26" s="525"/>
      <c r="M26" s="526"/>
      <c r="N26" s="527"/>
      <c r="O26" s="525"/>
      <c r="P26" s="520"/>
      <c r="Q26" s="520"/>
      <c r="R26" s="520"/>
      <c r="S26" s="520"/>
      <c r="T26" s="520"/>
    </row>
    <row r="27" spans="1:22" ht="20" customHeight="1">
      <c r="A27" s="537">
        <v>60</v>
      </c>
      <c r="B27" s="542" t="s">
        <v>373</v>
      </c>
      <c r="C27" s="538">
        <f>IFERROR((VLOOKUP(B27,'[10]Future Value Table (Jan 18)'!$B$21:$AJ$54,35,0)),0)</f>
        <v>0.15134625676025579</v>
      </c>
      <c r="D27" s="539">
        <f>IFERROR((VLOOKUP(B27,'[10]Future Value Table (Jan 18)'!$B$59:$R$83,17,0)),0)</f>
        <v>1.086318458337644</v>
      </c>
      <c r="E27" s="543"/>
      <c r="F27" s="567"/>
      <c r="G27" s="590">
        <f>((E27*C27)+(F27*D27))/((C36-D36))</f>
        <v>0</v>
      </c>
      <c r="H27" s="570"/>
      <c r="I27" s="544"/>
      <c r="J27" s="544"/>
      <c r="K27" s="524"/>
      <c r="L27" s="525"/>
      <c r="M27" s="526"/>
      <c r="N27" s="527"/>
      <c r="O27" s="525"/>
      <c r="P27" s="520"/>
      <c r="Q27" s="520"/>
      <c r="R27" s="520"/>
      <c r="S27" s="520"/>
      <c r="T27" s="520"/>
    </row>
    <row r="28" spans="1:22" ht="20" customHeight="1" thickBot="1">
      <c r="A28" s="558">
        <v>70</v>
      </c>
      <c r="B28" s="559" t="s">
        <v>374</v>
      </c>
      <c r="C28" s="560">
        <f>IFERROR((VLOOKUP(B28,'[10]Future Value Table (Jan 18)'!$B$21:$AJ$54,35,0)),0)</f>
        <v>0</v>
      </c>
      <c r="D28" s="561">
        <f>IFERROR((VLOOKUP(B28,'[10]Future Value Table (Jan 18)'!$B$59:$R$83,17,0)),0)</f>
        <v>1.086318458337644</v>
      </c>
      <c r="E28" s="540"/>
      <c r="F28" s="566"/>
      <c r="G28" s="590">
        <f>((E28*C28)+(F28*D28))/((C36-D36))</f>
        <v>0</v>
      </c>
      <c r="H28" s="571"/>
      <c r="I28" s="562"/>
      <c r="J28" s="562"/>
      <c r="K28" s="524"/>
      <c r="L28" s="525"/>
      <c r="M28" s="526"/>
      <c r="N28" s="527"/>
      <c r="O28" s="525"/>
      <c r="P28" s="520"/>
      <c r="Q28" s="520"/>
      <c r="R28" s="520"/>
      <c r="S28" s="520"/>
      <c r="T28" s="520"/>
    </row>
    <row r="29" spans="1:22" s="523" customFormat="1" ht="20" customHeight="1" thickBot="1">
      <c r="A29" s="928" t="s">
        <v>375</v>
      </c>
      <c r="B29" s="929"/>
      <c r="C29" s="929"/>
      <c r="D29" s="929"/>
      <c r="E29" s="929"/>
      <c r="F29" s="929"/>
      <c r="G29" s="929"/>
      <c r="H29" s="929"/>
      <c r="I29" s="929"/>
      <c r="J29" s="945"/>
    </row>
    <row r="30" spans="1:22" s="509" customFormat="1" ht="15.5" customHeight="1">
      <c r="A30" s="955"/>
      <c r="B30" s="949" t="s">
        <v>376</v>
      </c>
      <c r="C30" s="949" t="s">
        <v>377</v>
      </c>
      <c r="D30" s="949" t="s">
        <v>378</v>
      </c>
      <c r="E30" s="949" t="s">
        <v>379</v>
      </c>
      <c r="F30" s="949" t="s">
        <v>380</v>
      </c>
      <c r="G30" s="949" t="s">
        <v>381</v>
      </c>
      <c r="H30" s="951" t="s">
        <v>382</v>
      </c>
      <c r="I30" s="951" t="s">
        <v>383</v>
      </c>
      <c r="J30" s="953" t="s">
        <v>384</v>
      </c>
    </row>
    <row r="31" spans="1:22" s="509" customFormat="1" ht="20" customHeight="1" thickBot="1">
      <c r="A31" s="956"/>
      <c r="B31" s="950"/>
      <c r="C31" s="950"/>
      <c r="D31" s="950"/>
      <c r="E31" s="950"/>
      <c r="F31" s="950"/>
      <c r="G31" s="950"/>
      <c r="H31" s="952"/>
      <c r="I31" s="952"/>
      <c r="J31" s="954"/>
    </row>
    <row r="32" spans="1:22" s="520" customFormat="1" ht="20" customHeight="1">
      <c r="A32" s="572"/>
      <c r="B32" s="591" t="s">
        <v>385</v>
      </c>
      <c r="C32" s="574"/>
      <c r="D32" s="575"/>
      <c r="E32" s="576"/>
      <c r="F32" s="573"/>
      <c r="G32" s="577"/>
      <c r="H32" s="577"/>
      <c r="I32" s="577"/>
      <c r="J32" s="577"/>
      <c r="M32" s="545"/>
      <c r="N32" s="545"/>
      <c r="O32" s="545"/>
      <c r="P32" s="545"/>
      <c r="Q32" s="545"/>
      <c r="R32" s="545"/>
      <c r="S32" s="545"/>
      <c r="T32" s="545"/>
      <c r="U32" s="545"/>
      <c r="V32" s="545"/>
    </row>
    <row r="33" spans="1:22" ht="20" customHeight="1" thickBot="1">
      <c r="A33" s="620"/>
      <c r="B33" s="621" t="s">
        <v>386</v>
      </c>
      <c r="C33" s="622"/>
      <c r="D33" s="623"/>
      <c r="E33" s="624"/>
      <c r="F33" s="625"/>
      <c r="G33" s="626"/>
      <c r="H33" s="626"/>
      <c r="I33" s="626"/>
      <c r="J33" s="626"/>
      <c r="M33" s="545"/>
      <c r="N33" s="545"/>
      <c r="O33" s="545"/>
      <c r="P33" s="545"/>
      <c r="Q33" s="545"/>
      <c r="R33" s="545"/>
      <c r="S33" s="545"/>
      <c r="T33" s="545"/>
      <c r="U33" s="545"/>
      <c r="V33" s="545"/>
    </row>
    <row r="34" spans="1:22" ht="20" customHeight="1" thickBot="1">
      <c r="A34" s="946" t="s">
        <v>406</v>
      </c>
      <c r="B34" s="947"/>
      <c r="C34" s="947"/>
      <c r="D34" s="947"/>
      <c r="E34" s="947"/>
      <c r="F34" s="947"/>
      <c r="G34" s="947"/>
      <c r="H34" s="947"/>
      <c r="I34" s="947"/>
      <c r="J34" s="948"/>
      <c r="M34" s="545"/>
      <c r="N34" s="545"/>
      <c r="O34" s="545"/>
      <c r="P34" s="545"/>
      <c r="Q34" s="545"/>
      <c r="R34" s="545"/>
      <c r="S34" s="545"/>
      <c r="T34" s="545"/>
      <c r="U34" s="545"/>
      <c r="V34" s="545"/>
    </row>
    <row r="35" spans="1:22" s="546" customFormat="1" ht="50" customHeight="1" thickBot="1">
      <c r="A35" s="633" t="s">
        <v>387</v>
      </c>
      <c r="B35" s="633" t="s">
        <v>388</v>
      </c>
      <c r="C35" s="633" t="s">
        <v>389</v>
      </c>
      <c r="D35" s="633" t="s">
        <v>390</v>
      </c>
      <c r="E35" s="633" t="s">
        <v>391</v>
      </c>
      <c r="F35" s="633" t="s">
        <v>375</v>
      </c>
      <c r="G35" s="633" t="s">
        <v>392</v>
      </c>
      <c r="H35" s="633" t="s">
        <v>393</v>
      </c>
      <c r="I35" s="633" t="s">
        <v>394</v>
      </c>
      <c r="J35" s="634" t="s">
        <v>395</v>
      </c>
    </row>
    <row r="36" spans="1:22" s="549" customFormat="1" ht="35" customHeight="1">
      <c r="A36" s="627" t="e">
        <f>SUM(I15:I18)</f>
        <v>#VALUE!</v>
      </c>
      <c r="B36" s="628">
        <f>SUM(G22:G28)</f>
        <v>0</v>
      </c>
      <c r="C36" s="629">
        <v>0.85</v>
      </c>
      <c r="D36" s="629">
        <v>0.02</v>
      </c>
      <c r="E36" s="629">
        <v>0.02</v>
      </c>
      <c r="F36" s="628">
        <f>J32+J33</f>
        <v>0</v>
      </c>
      <c r="G36" s="630" t="e">
        <f>(A36*D36)+(A36*E36)+A36+(B36/C36)+F36</f>
        <v>#VALUE!</v>
      </c>
      <c r="H36" s="629">
        <v>0.05</v>
      </c>
      <c r="I36" s="631" t="e">
        <f>(G36*H36)+G36</f>
        <v>#VALUE!</v>
      </c>
      <c r="J36" s="632">
        <f>SUM(H22:H28)+SUM(I22:I28)+SUM(J15:J18)</f>
        <v>0</v>
      </c>
      <c r="K36" s="547"/>
      <c r="L36" s="547"/>
      <c r="M36" s="547"/>
      <c r="N36" s="547"/>
      <c r="O36" s="547"/>
      <c r="P36" s="548"/>
    </row>
  </sheetData>
  <sheetProtection insertRows="0"/>
  <mergeCells count="37">
    <mergeCell ref="J20:J21"/>
    <mergeCell ref="A29:J29"/>
    <mergeCell ref="A34:J34"/>
    <mergeCell ref="G30:G31"/>
    <mergeCell ref="H30:H31"/>
    <mergeCell ref="I30:I31"/>
    <mergeCell ref="J30:J31"/>
    <mergeCell ref="A30:A31"/>
    <mergeCell ref="B30:B31"/>
    <mergeCell ref="C30:C31"/>
    <mergeCell ref="D30:D31"/>
    <mergeCell ref="E30:E31"/>
    <mergeCell ref="F30:F31"/>
    <mergeCell ref="B20:B21"/>
    <mergeCell ref="C20:D20"/>
    <mergeCell ref="E20:F20"/>
    <mergeCell ref="G20:G21"/>
    <mergeCell ref="H20:H21"/>
    <mergeCell ref="D10:E10"/>
    <mergeCell ref="A13:A14"/>
    <mergeCell ref="G17:H17"/>
    <mergeCell ref="G18:H18"/>
    <mergeCell ref="A19:J19"/>
    <mergeCell ref="A12:K12"/>
    <mergeCell ref="B13:B14"/>
    <mergeCell ref="D13:E13"/>
    <mergeCell ref="F13:H13"/>
    <mergeCell ref="I13:I14"/>
    <mergeCell ref="J13:J14"/>
    <mergeCell ref="K13:K14"/>
    <mergeCell ref="I20:I21"/>
    <mergeCell ref="A1:K4"/>
    <mergeCell ref="D5:E5"/>
    <mergeCell ref="D6:E6"/>
    <mergeCell ref="D7:E7"/>
    <mergeCell ref="D9:E9"/>
    <mergeCell ref="D8:E8"/>
  </mergeCells>
  <pageMargins left="0.25" right="0.25" top="0.75" bottom="0.75" header="0.3" footer="0.3"/>
  <pageSetup paperSize="9" scale="22"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'[10]Future Value Table (Jan 18)'!#REF!</xm:f>
          </x14:formula1>
          <xm:sqref>B22:B28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RFCE</vt:lpstr>
      <vt:lpstr>Molding and Testing</vt:lpstr>
      <vt:lpstr>FEASIBILITY</vt:lpstr>
      <vt:lpstr>BOP COSTING</vt:lpstr>
      <vt:lpstr>Cost Estimation</vt:lpstr>
      <vt:lpstr>'Cost Estimation'!Print_Area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hatat</dc:creator>
  <cp:lastModifiedBy>Alok Ranjan</cp:lastModifiedBy>
  <cp:lastPrinted>2018-12-15T05:22:46Z</cp:lastPrinted>
  <dcterms:created xsi:type="dcterms:W3CDTF">2008-01-17T13:59:43Z</dcterms:created>
  <dcterms:modified xsi:type="dcterms:W3CDTF">2022-06-09T10:44:25Z</dcterms:modified>
</cp:coreProperties>
</file>