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defaultThemeVersion="124226"/>
  <mc:AlternateContent xmlns:mc="http://schemas.openxmlformats.org/markup-compatibility/2006">
    <mc:Choice Requires="x15">
      <x15ac:absPath xmlns:x15ac="http://schemas.microsoft.com/office/spreadsheetml/2010/11/ac" url="D:\DRIVE G\05.Sojib Vai\RAHAT VAI\Beam Design\"/>
    </mc:Choice>
  </mc:AlternateContent>
  <xr:revisionPtr revIDLastSave="0" documentId="13_ncr:1_{9A42CD1E-9AD4-4382-9611-A93EC4417448}" xr6:coauthVersionLast="43" xr6:coauthVersionMax="43" xr10:uidLastSave="{00000000-0000-0000-0000-000000000000}"/>
  <bookViews>
    <workbookView xWindow="-96" yWindow="-96" windowWidth="23232" windowHeight="12552"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4" i="2" l="1"/>
  <c r="I14" i="2"/>
  <c r="L4" i="2"/>
  <c r="N13" i="2" l="1"/>
  <c r="I13" i="2"/>
  <c r="O6" i="2"/>
  <c r="N15" i="2" s="1"/>
  <c r="I6" i="2"/>
  <c r="C6" i="2"/>
  <c r="C13" i="2"/>
  <c r="P9" i="2"/>
  <c r="L9" i="2"/>
  <c r="F9" i="2"/>
  <c r="F8" i="2" s="1"/>
  <c r="Q8" i="2"/>
  <c r="P10" i="2" s="1"/>
  <c r="L8" i="2"/>
  <c r="L10" i="2" s="1"/>
  <c r="F4" i="2"/>
  <c r="A8" i="2"/>
  <c r="A10" i="2" s="1"/>
  <c r="C15" i="2" l="1"/>
  <c r="I15" i="2"/>
  <c r="F10" i="2"/>
  <c r="F14" i="1"/>
  <c r="E20" i="1" s="1"/>
  <c r="E24" i="1" s="1"/>
  <c r="K22" i="1" l="1"/>
  <c r="E17" i="1"/>
  <c r="E21" i="1" s="1"/>
  <c r="J14" i="1"/>
  <c r="Q13" i="1"/>
  <c r="R13" i="1" s="1"/>
  <c r="Q15" i="1" l="1"/>
  <c r="Q14" i="1"/>
  <c r="O8" i="1"/>
  <c r="O9" i="1" s="1"/>
  <c r="K7" i="1"/>
  <c r="N2" i="1"/>
  <c r="L3" i="1"/>
  <c r="L4" i="1" s="1"/>
  <c r="J17" i="1"/>
  <c r="K17" i="1" s="1"/>
  <c r="J16" i="1"/>
  <c r="K16" i="1" s="1"/>
  <c r="K14" i="1"/>
  <c r="K18" i="1" l="1"/>
  <c r="L13" i="1" s="1"/>
  <c r="K9" i="1" l="1"/>
  <c r="K8" i="1"/>
  <c r="N4" i="1"/>
  <c r="N3" i="1"/>
  <c r="K10" i="1" l="1"/>
</calcChain>
</file>

<file path=xl/sharedStrings.xml><?xml version="1.0" encoding="utf-8"?>
<sst xmlns="http://schemas.openxmlformats.org/spreadsheetml/2006/main" count="113" uniqueCount="47">
  <si>
    <t>20mm</t>
  </si>
  <si>
    <t>16mm</t>
  </si>
  <si>
    <r>
      <t>in</t>
    </r>
    <r>
      <rPr>
        <vertAlign val="superscript"/>
        <sz val="11"/>
        <color theme="1"/>
        <rFont val="Calibri"/>
        <family val="2"/>
        <scheme val="minor"/>
      </rPr>
      <t>2</t>
    </r>
  </si>
  <si>
    <t>Total</t>
  </si>
  <si>
    <t>Sraight</t>
  </si>
  <si>
    <t>Extra</t>
  </si>
  <si>
    <t>No.</t>
  </si>
  <si>
    <t>Area</t>
  </si>
  <si>
    <t>Grand Total</t>
  </si>
  <si>
    <r>
      <t>(in</t>
    </r>
    <r>
      <rPr>
        <vertAlign val="superscript"/>
        <sz val="11"/>
        <color theme="1"/>
        <rFont val="Calibri"/>
        <family val="2"/>
        <scheme val="minor"/>
      </rPr>
      <t>2</t>
    </r>
    <r>
      <rPr>
        <sz val="11"/>
        <color theme="1"/>
        <rFont val="Calibri"/>
        <family val="2"/>
        <scheme val="minor"/>
      </rPr>
      <t>)</t>
    </r>
  </si>
  <si>
    <t>25mm</t>
  </si>
  <si>
    <t>Direction Length</t>
  </si>
  <si>
    <t>=</t>
  </si>
  <si>
    <t>inch</t>
  </si>
  <si>
    <t>mm</t>
  </si>
  <si>
    <t>Dia of Bar</t>
  </si>
  <si>
    <t>No of Bar</t>
  </si>
  <si>
    <t>Spacing Between Bar</t>
  </si>
  <si>
    <t>1.5D</t>
  </si>
  <si>
    <t>Lowest Limit</t>
  </si>
  <si>
    <t>Usual Highest Limit</t>
  </si>
  <si>
    <t>%</t>
  </si>
  <si>
    <t>Rebar Dia</t>
  </si>
  <si>
    <t>Total Rebar</t>
  </si>
  <si>
    <t>Nos.</t>
  </si>
  <si>
    <t>Minimum clear spacing between parllel bars in a layer shall be equal to 1.5D bar diameter but not less than 35 mm(section 8.1.7.3 BNBC/ACI)</t>
  </si>
  <si>
    <t>REBAR AREA FROM REBAR NUMBERS</t>
  </si>
  <si>
    <t>Beam Rebar Area</t>
  </si>
  <si>
    <t>RCC Cross Section</t>
  </si>
  <si>
    <t xml:space="preserve">Minimum Reinf. </t>
  </si>
  <si>
    <t>Area of Rebar Required</t>
  </si>
  <si>
    <t>sq.unit</t>
  </si>
  <si>
    <t>L (unit)</t>
  </si>
  <si>
    <t>B (unit)</t>
  </si>
  <si>
    <r>
      <t>SUBSCRIBE ''</t>
    </r>
    <r>
      <rPr>
        <b/>
        <sz val="12"/>
        <color theme="9" tint="-0.249977111117893"/>
        <rFont val="Arial"/>
        <family val="2"/>
      </rPr>
      <t>DECODE BD</t>
    </r>
    <r>
      <rPr>
        <b/>
        <sz val="12"/>
        <rFont val="Arial"/>
        <family val="2"/>
      </rPr>
      <t>'' YOUTUBE CHANNEL FOR IMPORTANT TUTORIALS.</t>
    </r>
  </si>
  <si>
    <t>http://docs.csiamerica.com/manuals/etabs/Concrete%20Frame%20Design/CFD-ACI-318-14.pdf</t>
  </si>
  <si>
    <t>As long as its value is concerned,then in building structures it is a general practice to use a negligible value like .001 to nullify beam's torsional stiffness.In this way, the torsional stresses (if arising due to compatibility of deformation i.e compatibility torsion ) are transferred via alternate load path (i.e redistribution of torsional moments occurred), considering that beam is unable to provide torsional restraint and in other condition if torsional stresses in beam is required to satisfy equilibrium of structure (where redistribution is not possible) then torsional stresses in beams remains independent of whatever value of "J" you have selected as equilibrium equations are necessarily satisfied independent of stiffness as "Compatibility is optional and equilibrium is essential".</t>
  </si>
  <si>
    <t>This approach of minimization of "J" economize beam sizes that arise from stringent combined shear and torsion requirement of building codes,but consequently beam sections designed in this way will start developing internal horizontal cracks (hairline cracks not affecting functionality of structure) due to torsional stresses and their torsional strength will continuously degrade till the design condition is achieved i.e negligible torsional strength of beam.But as the structure is designed to be stable without torsional stiffness of beam so it remain stable after this condition is achieved.However, the beam member itself cracks that doesn't affect the functionality of structure in any way.</t>
  </si>
  <si>
    <t>A very descriptive and clarifying description is available in "Reinforced concrete design by Arthur Nilson".</t>
  </si>
  <si>
    <t>As long as authentication of this approach is concerned then it is allowed by building codes as,</t>
  </si>
  <si>
    <t>1, ACI-318-11 section 11.5.2.1 &amp; 11.5.2.2.</t>
  </si>
  <si>
    <t>2, UBC97 section 1911.6.2.1 &amp; 1911.6.2.2</t>
  </si>
  <si>
    <t>3, BS 8110-1 1997 section 3.4.5.13</t>
  </si>
  <si>
    <t>Keeping in view above mentioned, it is a general practice to nullify torsional constant of beams in building structures and it is not required to use any iterative process to derive torsional constant of each beam section that is indeed not practical as there will be thousands of beam span in large structures.</t>
  </si>
  <si>
    <r>
      <t>As "Tcr" and "Tu" given therein are indeed threshold torsional strength and ultimate torsional stresses respectively, and are both </t>
    </r>
    <r>
      <rPr>
        <u/>
        <sz val="9"/>
        <color rgb="FF353C41"/>
        <rFont val="Arial"/>
        <family val="2"/>
      </rPr>
      <t>design properties </t>
    </r>
    <r>
      <rPr>
        <sz val="9"/>
        <color rgb="FF353C41"/>
        <rFont val="Arial"/>
        <family val="2"/>
      </rPr>
      <t> not </t>
    </r>
    <r>
      <rPr>
        <u/>
        <sz val="9"/>
        <color rgb="FF353C41"/>
        <rFont val="Arial"/>
        <family val="2"/>
      </rPr>
      <t>analysis properties.</t>
    </r>
    <r>
      <rPr>
        <sz val="9"/>
        <color rgb="FF353C41"/>
        <rFont val="Arial"/>
        <family val="2"/>
      </rPr>
      <t> (See ACI 318-11 section 11.5.1).</t>
    </r>
  </si>
  <si>
    <r>
      <t>Whereas the torsional constant, ETABS asks in "</t>
    </r>
    <r>
      <rPr>
        <u/>
        <sz val="9"/>
        <color rgb="FF353C41"/>
        <rFont val="Arial"/>
        <family val="2"/>
      </rPr>
      <t>analysis property modification factors</t>
    </r>
    <r>
      <rPr>
        <sz val="9"/>
        <color rgb="FF353C41"/>
        <rFont val="Arial"/>
        <family val="2"/>
      </rPr>
      <t>" is simply the torsional moment of inertia (J) used to determine torsional stiffness of a member (JG/L) i.e something else.</t>
    </r>
  </si>
  <si>
    <r>
      <t xml:space="preserve">Subscribe </t>
    </r>
    <r>
      <rPr>
        <b/>
        <sz val="11"/>
        <color theme="9" tint="-0.249977111117893"/>
        <rFont val="Calibri"/>
        <family val="2"/>
        <scheme val="minor"/>
      </rPr>
      <t>DECODE BD</t>
    </r>
    <r>
      <rPr>
        <sz val="11"/>
        <color theme="1"/>
        <rFont val="Calibri"/>
        <family val="2"/>
        <scheme val="minor"/>
      </rPr>
      <t xml:space="preserve"> for more upcoming important Tutorials &amp; Excel Sheets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</si>
</sst>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quot;Y&quot;0"/>
    <numFmt numFmtId="166" formatCode="0&quot;-&quot;"/>
    <numFmt numFmtId="167" formatCode="&quot;Extra&quot;\ 0&quot;-&quot;"/>
  </numFmts>
  <fonts count="15" x14ac:knownFonts="1">
    <font>
      <sz val="11"/>
      <color theme="1"/>
      <name val="Calibri"/>
      <family val="2"/>
      <scheme val="minor"/>
    </font>
    <font>
      <vertAlign val="superscript"/>
      <sz val="11"/>
      <color theme="1"/>
      <name val="Calibri"/>
      <family val="2"/>
      <scheme val="minor"/>
    </font>
    <font>
      <b/>
      <sz val="11"/>
      <color rgb="FFFF0000"/>
      <name val="Calibri"/>
      <family val="2"/>
      <scheme val="minor"/>
    </font>
    <font>
      <b/>
      <sz val="12"/>
      <color theme="7"/>
      <name val="Calibri"/>
      <family val="2"/>
      <scheme val="minor"/>
    </font>
    <font>
      <b/>
      <sz val="11"/>
      <color rgb="FF00B050"/>
      <name val="Calibri"/>
      <family val="2"/>
      <scheme val="minor"/>
    </font>
    <font>
      <b/>
      <sz val="12"/>
      <color theme="1"/>
      <name val="Calibri"/>
      <family val="2"/>
      <scheme val="minor"/>
    </font>
    <font>
      <b/>
      <sz val="11"/>
      <color theme="1"/>
      <name val="Calibri"/>
      <family val="2"/>
      <scheme val="minor"/>
    </font>
    <font>
      <b/>
      <sz val="12"/>
      <name val="Arial"/>
      <family val="2"/>
    </font>
    <font>
      <b/>
      <sz val="12"/>
      <color theme="9" tint="-0.249977111117893"/>
      <name val="Arial"/>
      <family val="2"/>
    </font>
    <font>
      <u/>
      <sz val="11"/>
      <color theme="10"/>
      <name val="Calibri"/>
      <family val="2"/>
      <scheme val="minor"/>
    </font>
    <font>
      <sz val="9"/>
      <color rgb="FF353C41"/>
      <name val="Arial"/>
      <family val="2"/>
    </font>
    <font>
      <u/>
      <sz val="9"/>
      <color rgb="FF353C41"/>
      <name val="Arial"/>
      <family val="2"/>
    </font>
    <font>
      <sz val="11"/>
      <color rgb="FFFF0000"/>
      <name val="Calibri"/>
      <family val="2"/>
      <scheme val="minor"/>
    </font>
    <font>
      <sz val="11"/>
      <name val="Calibri"/>
      <family val="2"/>
      <scheme val="minor"/>
    </font>
    <font>
      <b/>
      <sz val="11"/>
      <color theme="9" tint="-0.249977111117893"/>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3"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5" tint="0.79998168889431442"/>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medium">
        <color auto="1"/>
      </top>
      <bottom/>
      <diagonal/>
    </border>
    <border>
      <left/>
      <right style="thin">
        <color auto="1"/>
      </right>
      <top/>
      <bottom/>
      <diagonal/>
    </border>
  </borders>
  <cellStyleXfs count="2">
    <xf numFmtId="0" fontId="0" fillId="0" borderId="0"/>
    <xf numFmtId="0" fontId="9" fillId="0" borderId="0" applyNumberFormat="0" applyFill="0" applyBorder="0" applyAlignment="0" applyProtection="0"/>
  </cellStyleXfs>
  <cellXfs count="63">
    <xf numFmtId="0" fontId="0" fillId="0" borderId="0" xfId="0"/>
    <xf numFmtId="0" fontId="0" fillId="0" borderId="0" xfId="0" applyBorder="1"/>
    <xf numFmtId="0" fontId="0" fillId="0" borderId="1" xfId="0"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xf numFmtId="0" fontId="0" fillId="0" borderId="0" xfId="0" applyAlignment="1">
      <alignment wrapText="1"/>
    </xf>
    <xf numFmtId="0" fontId="0" fillId="0" borderId="1" xfId="0" applyFill="1" applyBorder="1" applyAlignment="1">
      <alignment horizontal="center"/>
    </xf>
    <xf numFmtId="0" fontId="3" fillId="0" borderId="1" xfId="0" applyFont="1" applyBorder="1"/>
    <xf numFmtId="0" fontId="2" fillId="0" borderId="1" xfId="0" applyFont="1" applyBorder="1" applyAlignment="1">
      <alignment horizontal="center"/>
    </xf>
    <xf numFmtId="0" fontId="4" fillId="0" borderId="1" xfId="0" applyFont="1" applyBorder="1" applyAlignment="1">
      <alignment horizontal="center"/>
    </xf>
    <xf numFmtId="164" fontId="4" fillId="0" borderId="1" xfId="0" applyNumberFormat="1" applyFont="1" applyBorder="1" applyAlignment="1">
      <alignment horizontal="center"/>
    </xf>
    <xf numFmtId="0" fontId="5" fillId="0" borderId="4" xfId="0" applyFont="1" applyBorder="1" applyAlignment="1">
      <alignment horizontal="center"/>
    </xf>
    <xf numFmtId="0" fontId="0" fillId="2" borderId="4" xfId="0" applyFill="1"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4" borderId="0" xfId="0" applyFill="1" applyAlignment="1">
      <alignment horizontal="center" vertical="center"/>
    </xf>
    <xf numFmtId="0" fontId="0" fillId="0" borderId="0" xfId="0" applyAlignment="1">
      <alignment horizontal="center" vertical="center"/>
    </xf>
    <xf numFmtId="0" fontId="0" fillId="0" borderId="18" xfId="0" applyBorder="1" applyAlignment="1">
      <alignment horizontal="center" vertical="center"/>
    </xf>
    <xf numFmtId="0" fontId="0" fillId="0" borderId="11" xfId="0" applyBorder="1" applyAlignment="1">
      <alignment horizontal="center" vertical="center"/>
    </xf>
    <xf numFmtId="0" fontId="0" fillId="0" borderId="15"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4" xfId="0" applyBorder="1" applyAlignment="1">
      <alignment horizontal="center" vertical="center"/>
    </xf>
    <xf numFmtId="0" fontId="9" fillId="0" borderId="0" xfId="1" applyAlignment="1">
      <alignment horizontal="left" vertical="center"/>
    </xf>
    <xf numFmtId="0" fontId="0" fillId="5" borderId="18" xfId="0" applyFill="1" applyBorder="1" applyAlignment="1">
      <alignment horizontal="center" vertical="center"/>
    </xf>
    <xf numFmtId="0" fontId="0" fillId="0" borderId="18" xfId="0" applyFill="1" applyBorder="1" applyAlignment="1">
      <alignment horizontal="center" vertical="center"/>
    </xf>
    <xf numFmtId="2" fontId="0" fillId="0" borderId="0" xfId="0" applyNumberFormat="1" applyAlignment="1">
      <alignment horizontal="center" vertical="center"/>
    </xf>
    <xf numFmtId="165" fontId="0" fillId="0" borderId="12" xfId="0" applyNumberFormat="1" applyBorder="1" applyAlignment="1">
      <alignment horizontal="left" vertical="center"/>
    </xf>
    <xf numFmtId="165" fontId="0" fillId="0" borderId="14" xfId="0" applyNumberFormat="1" applyBorder="1" applyAlignment="1">
      <alignment horizontal="left" vertical="center"/>
    </xf>
    <xf numFmtId="167" fontId="0" fillId="0" borderId="17" xfId="0" applyNumberFormat="1" applyBorder="1" applyAlignment="1">
      <alignment horizontal="center" vertical="center"/>
    </xf>
    <xf numFmtId="2" fontId="0" fillId="0" borderId="0" xfId="0" applyNumberFormat="1" applyAlignment="1">
      <alignment horizontal="right"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19" xfId="0" applyBorder="1" applyAlignment="1">
      <alignment horizontal="center" vertical="center"/>
    </xf>
    <xf numFmtId="166" fontId="12" fillId="0" borderId="15" xfId="0" applyNumberFormat="1" applyFont="1" applyBorder="1" applyAlignment="1">
      <alignment horizontal="center" vertical="center"/>
    </xf>
    <xf numFmtId="166" fontId="13" fillId="0" borderId="15" xfId="0" applyNumberFormat="1"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7" fillId="3" borderId="0" xfId="0"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0" fillId="0" borderId="1" xfId="0" applyBorder="1" applyAlignment="1">
      <alignment horizontal="center"/>
    </xf>
    <xf numFmtId="0" fontId="2" fillId="0" borderId="1" xfId="0" applyFont="1" applyBorder="1" applyAlignment="1">
      <alignment horizontal="center" wrapText="1"/>
    </xf>
    <xf numFmtId="0" fontId="0" fillId="0" borderId="5" xfId="0" applyBorder="1" applyAlignment="1">
      <alignment horizontal="center"/>
    </xf>
    <xf numFmtId="0" fontId="0" fillId="0" borderId="6" xfId="0" applyBorder="1" applyAlignment="1">
      <alignment horizontal="center"/>
    </xf>
    <xf numFmtId="0" fontId="10" fillId="0" borderId="0" xfId="0" applyFont="1" applyAlignment="1">
      <alignment horizontal="center" vertical="center" wrapText="1"/>
    </xf>
    <xf numFmtId="0" fontId="0" fillId="6" borderId="0" xfId="0" applyFill="1" applyAlignment="1">
      <alignment horizontal="left" vertical="center"/>
    </xf>
    <xf numFmtId="0" fontId="0" fillId="6" borderId="0" xfId="0" applyFill="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264794</xdr:colOff>
      <xdr:row>4</xdr:row>
      <xdr:rowOff>160533</xdr:rowOff>
    </xdr:from>
    <xdr:to>
      <xdr:col>26</xdr:col>
      <xdr:colOff>137435</xdr:colOff>
      <xdr:row>24</xdr:row>
      <xdr:rowOff>94069</xdr:rowOff>
    </xdr:to>
    <xdr:pic>
      <xdr:nvPicPr>
        <xdr:cNvPr id="2" name="Picture 1">
          <a:extLst>
            <a:ext uri="{FF2B5EF4-FFF2-40B4-BE49-F238E27FC236}">
              <a16:creationId xmlns:a16="http://schemas.microsoft.com/office/drawing/2014/main" id="{C5FE2BA2-C635-4CB8-A93D-888AF33459B4}"/>
            </a:ext>
          </a:extLst>
        </xdr:cNvPr>
        <xdr:cNvPicPr>
          <a:picLocks noChangeAspect="1"/>
        </xdr:cNvPicPr>
      </xdr:nvPicPr>
      <xdr:blipFill>
        <a:blip xmlns:r="http://schemas.openxmlformats.org/officeDocument/2006/relationships" r:embed="rId1"/>
        <a:stretch>
          <a:fillRect/>
        </a:stretch>
      </xdr:blipFill>
      <xdr:spPr>
        <a:xfrm>
          <a:off x="11873864" y="895863"/>
          <a:ext cx="5176161" cy="3591136"/>
        </a:xfrm>
        <a:prstGeom prst="rect">
          <a:avLst/>
        </a:prstGeom>
      </xdr:spPr>
    </xdr:pic>
    <xdr:clientData/>
  </xdr:twoCellAnchor>
  <xdr:twoCellAnchor>
    <xdr:from>
      <xdr:col>0</xdr:col>
      <xdr:colOff>38100</xdr:colOff>
      <xdr:row>4</xdr:row>
      <xdr:rowOff>0</xdr:rowOff>
    </xdr:from>
    <xdr:to>
      <xdr:col>0</xdr:col>
      <xdr:colOff>38100</xdr:colOff>
      <xdr:row>7</xdr:row>
      <xdr:rowOff>66675</xdr:rowOff>
    </xdr:to>
    <xdr:cxnSp macro="">
      <xdr:nvCxnSpPr>
        <xdr:cNvPr id="4" name="Straight Connector 3">
          <a:extLst>
            <a:ext uri="{FF2B5EF4-FFF2-40B4-BE49-F238E27FC236}">
              <a16:creationId xmlns:a16="http://schemas.microsoft.com/office/drawing/2014/main" id="{771D64D6-DAA4-4D64-A0A1-8406F42F81F0}"/>
            </a:ext>
          </a:extLst>
        </xdr:cNvPr>
        <xdr:cNvCxnSpPr/>
      </xdr:nvCxnSpPr>
      <xdr:spPr>
        <a:xfrm>
          <a:off x="38100" y="390525"/>
          <a:ext cx="0" cy="638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323850</xdr:colOff>
      <xdr:row>4</xdr:row>
      <xdr:rowOff>0</xdr:rowOff>
    </xdr:from>
    <xdr:to>
      <xdr:col>5</xdr:col>
      <xdr:colOff>323850</xdr:colOff>
      <xdr:row>6</xdr:row>
      <xdr:rowOff>161925</xdr:rowOff>
    </xdr:to>
    <xdr:cxnSp macro="">
      <xdr:nvCxnSpPr>
        <xdr:cNvPr id="5" name="Straight Connector 4">
          <a:extLst>
            <a:ext uri="{FF2B5EF4-FFF2-40B4-BE49-F238E27FC236}">
              <a16:creationId xmlns:a16="http://schemas.microsoft.com/office/drawing/2014/main" id="{90546A8D-6D9C-45BB-86C2-518959D7C3E8}"/>
            </a:ext>
          </a:extLst>
        </xdr:cNvPr>
        <xdr:cNvCxnSpPr/>
      </xdr:nvCxnSpPr>
      <xdr:spPr>
        <a:xfrm>
          <a:off x="3276600" y="390525"/>
          <a:ext cx="0" cy="542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314325</xdr:colOff>
      <xdr:row>4</xdr:row>
      <xdr:rowOff>0</xdr:rowOff>
    </xdr:from>
    <xdr:to>
      <xdr:col>11</xdr:col>
      <xdr:colOff>314325</xdr:colOff>
      <xdr:row>6</xdr:row>
      <xdr:rowOff>123825</xdr:rowOff>
    </xdr:to>
    <xdr:cxnSp macro="">
      <xdr:nvCxnSpPr>
        <xdr:cNvPr id="6" name="Straight Connector 5">
          <a:extLst>
            <a:ext uri="{FF2B5EF4-FFF2-40B4-BE49-F238E27FC236}">
              <a16:creationId xmlns:a16="http://schemas.microsoft.com/office/drawing/2014/main" id="{1635A548-A8FE-4452-BDD0-CA67C5758584}"/>
            </a:ext>
          </a:extLst>
        </xdr:cNvPr>
        <xdr:cNvCxnSpPr/>
      </xdr:nvCxnSpPr>
      <xdr:spPr>
        <a:xfrm>
          <a:off x="6791325" y="390525"/>
          <a:ext cx="0" cy="504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561975</xdr:colOff>
      <xdr:row>4</xdr:row>
      <xdr:rowOff>0</xdr:rowOff>
    </xdr:from>
    <xdr:to>
      <xdr:col>16</xdr:col>
      <xdr:colOff>561975</xdr:colOff>
      <xdr:row>6</xdr:row>
      <xdr:rowOff>171450</xdr:rowOff>
    </xdr:to>
    <xdr:cxnSp macro="">
      <xdr:nvCxnSpPr>
        <xdr:cNvPr id="7" name="Straight Connector 6">
          <a:extLst>
            <a:ext uri="{FF2B5EF4-FFF2-40B4-BE49-F238E27FC236}">
              <a16:creationId xmlns:a16="http://schemas.microsoft.com/office/drawing/2014/main" id="{906C42B5-AFAE-4E91-87A2-92D908CE8810}"/>
            </a:ext>
          </a:extLst>
        </xdr:cNvPr>
        <xdr:cNvCxnSpPr/>
      </xdr:nvCxnSpPr>
      <xdr:spPr>
        <a:xfrm>
          <a:off x="10020300" y="390525"/>
          <a:ext cx="0" cy="552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11</xdr:row>
      <xdr:rowOff>9525</xdr:rowOff>
    </xdr:from>
    <xdr:to>
      <xdr:col>16</xdr:col>
      <xdr:colOff>561975</xdr:colOff>
      <xdr:row>11</xdr:row>
      <xdr:rowOff>141351</xdr:rowOff>
    </xdr:to>
    <xdr:sp macro="" textlink="">
      <xdr:nvSpPr>
        <xdr:cNvPr id="17" name="Right Bracket 16">
          <a:extLst>
            <a:ext uri="{FF2B5EF4-FFF2-40B4-BE49-F238E27FC236}">
              <a16:creationId xmlns:a16="http://schemas.microsoft.com/office/drawing/2014/main" id="{0970A14D-DA55-4800-A69D-9FE69D39F209}"/>
            </a:ext>
          </a:extLst>
        </xdr:cNvPr>
        <xdr:cNvSpPr/>
      </xdr:nvSpPr>
      <xdr:spPr>
        <a:xfrm rot="5400000">
          <a:off x="4963287" y="-3191637"/>
          <a:ext cx="131826" cy="9982200"/>
        </a:xfrm>
        <a:prstGeom prst="righ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19050</xdr:colOff>
      <xdr:row>10</xdr:row>
      <xdr:rowOff>55626</xdr:rowOff>
    </xdr:from>
    <xdr:to>
      <xdr:col>16</xdr:col>
      <xdr:colOff>542925</xdr:colOff>
      <xdr:row>12</xdr:row>
      <xdr:rowOff>57150</xdr:rowOff>
    </xdr:to>
    <xdr:sp macro="" textlink="">
      <xdr:nvSpPr>
        <xdr:cNvPr id="18" name="Right Bracket 17">
          <a:extLst>
            <a:ext uri="{FF2B5EF4-FFF2-40B4-BE49-F238E27FC236}">
              <a16:creationId xmlns:a16="http://schemas.microsoft.com/office/drawing/2014/main" id="{3D0595A5-0DDA-468E-9B94-B3F7892FAB82}"/>
            </a:ext>
          </a:extLst>
        </xdr:cNvPr>
        <xdr:cNvSpPr/>
      </xdr:nvSpPr>
      <xdr:spPr>
        <a:xfrm rot="5400000" flipH="1">
          <a:off x="4818888" y="-3210687"/>
          <a:ext cx="382524" cy="9982200"/>
        </a:xfrm>
        <a:prstGeom prst="righ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docs.csiamerica.com/manuals/etabs/Concrete%20Frame%20Design/CFD-ACI-318-14.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
  <sheetViews>
    <sheetView zoomScale="110" zoomScaleNormal="110" workbookViewId="0">
      <selection activeCell="H3" sqref="H3"/>
    </sheetView>
  </sheetViews>
  <sheetFormatPr defaultRowHeight="14.4" x14ac:dyDescent="0.55000000000000004"/>
  <cols>
    <col min="3" max="3" width="10" customWidth="1"/>
    <col min="4" max="4" width="5.15625" customWidth="1"/>
    <col min="8" max="8" width="11.41796875" customWidth="1"/>
    <col min="9" max="9" width="9.578125" style="8" customWidth="1"/>
    <col min="10" max="10" width="13.41796875" style="8" customWidth="1"/>
    <col min="11" max="11" width="18.15625" style="8" customWidth="1"/>
    <col min="12" max="12" width="9.15625" style="8"/>
    <col min="15" max="15" width="9.15625" style="8"/>
    <col min="21" max="21" width="12" bestFit="1" customWidth="1"/>
  </cols>
  <sheetData>
    <row r="1" spans="1:18" ht="16.5" x14ac:dyDescent="0.55000000000000004">
      <c r="A1" s="49" t="s">
        <v>34</v>
      </c>
      <c r="B1" s="49"/>
      <c r="C1" s="49"/>
      <c r="D1" s="49"/>
      <c r="E1" s="49"/>
      <c r="F1" s="49"/>
      <c r="G1" s="49"/>
      <c r="H1" s="49"/>
      <c r="I1" s="49"/>
      <c r="M1" t="s">
        <v>9</v>
      </c>
    </row>
    <row r="2" spans="1:18" x14ac:dyDescent="0.55000000000000004">
      <c r="G2" s="8"/>
      <c r="H2" s="8"/>
      <c r="L2" s="6">
        <v>10</v>
      </c>
      <c r="M2" s="5">
        <v>0.76</v>
      </c>
      <c r="N2" s="3">
        <f>L2/M2</f>
        <v>13.157894736842104</v>
      </c>
      <c r="O2" s="6" t="s">
        <v>10</v>
      </c>
    </row>
    <row r="3" spans="1:18" x14ac:dyDescent="0.55000000000000004">
      <c r="G3" s="8"/>
      <c r="H3" s="8"/>
      <c r="L3" s="6">
        <f>L2</f>
        <v>10</v>
      </c>
      <c r="M3" s="2">
        <v>0.48699999999999999</v>
      </c>
      <c r="N3" s="3">
        <f>L3/M3</f>
        <v>20.533880903490761</v>
      </c>
      <c r="O3" s="6" t="s">
        <v>0</v>
      </c>
    </row>
    <row r="4" spans="1:18" ht="14.7" thickBot="1" x14ac:dyDescent="0.6">
      <c r="L4" s="6">
        <f>L3</f>
        <v>10</v>
      </c>
      <c r="M4" s="5">
        <v>0.31</v>
      </c>
      <c r="N4" s="3">
        <f>L4/M4</f>
        <v>32.258064516129032</v>
      </c>
      <c r="O4" s="6" t="s">
        <v>1</v>
      </c>
    </row>
    <row r="5" spans="1:18" ht="14.7" thickBot="1" x14ac:dyDescent="0.6">
      <c r="I5" s="50" t="s">
        <v>26</v>
      </c>
      <c r="J5" s="51"/>
      <c r="K5" s="52"/>
      <c r="L5" s="9"/>
      <c r="M5" s="1"/>
      <c r="N5" s="1"/>
      <c r="O5" s="9"/>
    </row>
    <row r="6" spans="1:18" ht="15.6" x14ac:dyDescent="0.6">
      <c r="I6" s="20" t="s">
        <v>24</v>
      </c>
      <c r="J6" s="20" t="s">
        <v>22</v>
      </c>
      <c r="K6" s="20" t="s">
        <v>23</v>
      </c>
    </row>
    <row r="7" spans="1:18" ht="16.5" x14ac:dyDescent="0.55000000000000004">
      <c r="I7" s="6">
        <v>6</v>
      </c>
      <c r="J7" s="6">
        <v>25</v>
      </c>
      <c r="K7" s="6">
        <f>I7*M2</f>
        <v>4.5600000000000005</v>
      </c>
      <c r="L7" s="6" t="s">
        <v>2</v>
      </c>
    </row>
    <row r="8" spans="1:18" ht="16.5" customHeight="1" x14ac:dyDescent="0.55000000000000004">
      <c r="I8" s="6">
        <v>4</v>
      </c>
      <c r="J8" s="6">
        <v>20</v>
      </c>
      <c r="K8" s="6">
        <f>I8*M3</f>
        <v>1.948</v>
      </c>
      <c r="L8" s="6" t="s">
        <v>2</v>
      </c>
      <c r="O8" s="8">
        <f>15300+7600</f>
        <v>22900</v>
      </c>
    </row>
    <row r="9" spans="1:18" ht="16.5" x14ac:dyDescent="0.55000000000000004">
      <c r="I9" s="6">
        <v>4</v>
      </c>
      <c r="J9" s="6">
        <v>16</v>
      </c>
      <c r="K9" s="6">
        <f>I9*M4</f>
        <v>1.24</v>
      </c>
      <c r="L9" s="6" t="s">
        <v>2</v>
      </c>
      <c r="O9" s="8">
        <f>O8/300</f>
        <v>76.333333333333329</v>
      </c>
    </row>
    <row r="10" spans="1:18" ht="16.5" x14ac:dyDescent="0.55000000000000004">
      <c r="I10" s="6" t="s">
        <v>3</v>
      </c>
      <c r="J10" s="6"/>
      <c r="K10" s="6">
        <f>K8+K9</f>
        <v>3.1879999999999997</v>
      </c>
      <c r="L10" s="6" t="s">
        <v>2</v>
      </c>
    </row>
    <row r="11" spans="1:18" ht="43.5" customHeight="1" thickBot="1" x14ac:dyDescent="0.6">
      <c r="B11" s="57" t="s">
        <v>25</v>
      </c>
      <c r="C11" s="57"/>
      <c r="D11" s="57"/>
      <c r="E11" s="57"/>
      <c r="F11" s="57"/>
      <c r="G11" s="14"/>
      <c r="H11" s="14"/>
      <c r="I11" s="14"/>
    </row>
    <row r="12" spans="1:18" ht="14.7" thickBot="1" x14ac:dyDescent="0.6">
      <c r="H12" s="53" t="s">
        <v>27</v>
      </c>
      <c r="I12" s="54"/>
      <c r="J12" s="54"/>
      <c r="K12" s="55"/>
    </row>
    <row r="13" spans="1:18" x14ac:dyDescent="0.55000000000000004">
      <c r="E13" s="13" t="s">
        <v>13</v>
      </c>
      <c r="F13" s="13" t="s">
        <v>14</v>
      </c>
      <c r="H13" s="21" t="s">
        <v>6</v>
      </c>
      <c r="I13" s="21" t="s">
        <v>4</v>
      </c>
      <c r="J13" s="21" t="s">
        <v>7</v>
      </c>
      <c r="K13" s="21" t="s">
        <v>3</v>
      </c>
      <c r="L13" s="46" t="str">
        <f>IF(K14/K18&lt;0.33,"Not Ok",IF(K14/K18&gt;=0.33,"Ok"))</f>
        <v>Ok</v>
      </c>
      <c r="Q13">
        <f>975-62.5*2-75-6*20</f>
        <v>655</v>
      </c>
      <c r="R13">
        <f>Q13/8</f>
        <v>81.875</v>
      </c>
    </row>
    <row r="14" spans="1:18" x14ac:dyDescent="0.55000000000000004">
      <c r="B14" s="56" t="s">
        <v>11</v>
      </c>
      <c r="C14" s="56"/>
      <c r="D14" s="11" t="s">
        <v>12</v>
      </c>
      <c r="E14" s="17">
        <v>20</v>
      </c>
      <c r="F14" s="11">
        <f>E14*25.4</f>
        <v>508</v>
      </c>
      <c r="H14" s="10">
        <v>2</v>
      </c>
      <c r="I14" s="6">
        <v>16</v>
      </c>
      <c r="J14" s="6">
        <f>IF(I14=16,0.31,IF(I14=20,0.487,IF(I14=25,0.76)))</f>
        <v>0.31</v>
      </c>
      <c r="K14" s="6">
        <f>H14*J14</f>
        <v>0.62</v>
      </c>
      <c r="L14" s="47"/>
      <c r="Q14">
        <f>20*25</f>
        <v>500</v>
      </c>
    </row>
    <row r="15" spans="1:18" x14ac:dyDescent="0.55000000000000004">
      <c r="B15" s="56" t="s">
        <v>15</v>
      </c>
      <c r="C15" s="56"/>
      <c r="D15" s="11" t="s">
        <v>12</v>
      </c>
      <c r="E15" s="17">
        <v>20</v>
      </c>
      <c r="H15" s="4" t="s">
        <v>6</v>
      </c>
      <c r="I15" s="7" t="s">
        <v>5</v>
      </c>
      <c r="J15" s="7" t="s">
        <v>7</v>
      </c>
      <c r="K15" s="7" t="s">
        <v>3</v>
      </c>
      <c r="L15" s="47"/>
      <c r="Q15">
        <f>37*25</f>
        <v>925</v>
      </c>
    </row>
    <row r="16" spans="1:18" x14ac:dyDescent="0.55000000000000004">
      <c r="B16" s="56" t="s">
        <v>16</v>
      </c>
      <c r="C16" s="56"/>
      <c r="D16" s="11" t="s">
        <v>12</v>
      </c>
      <c r="E16" s="17">
        <v>4</v>
      </c>
      <c r="H16" s="2">
        <v>1</v>
      </c>
      <c r="I16" s="6">
        <v>16</v>
      </c>
      <c r="J16" s="6">
        <f>IF(I16=16,0.31,IF(I16=20,0.487,IF(I16=25,0.76)))</f>
        <v>0.31</v>
      </c>
      <c r="K16" s="6">
        <f>H16*J16</f>
        <v>0.31</v>
      </c>
      <c r="L16" s="47"/>
    </row>
    <row r="17" spans="2:21" x14ac:dyDescent="0.55000000000000004">
      <c r="B17" s="58" t="s">
        <v>18</v>
      </c>
      <c r="C17" s="59"/>
      <c r="D17" s="11" t="s">
        <v>12</v>
      </c>
      <c r="E17" s="11">
        <f>1.5*E15</f>
        <v>30</v>
      </c>
      <c r="F17" t="s">
        <v>14</v>
      </c>
      <c r="H17" s="2">
        <v>0</v>
      </c>
      <c r="I17" s="6">
        <v>16</v>
      </c>
      <c r="J17" s="6">
        <f>IF(I17=16,0.31,IF(I17=20,0.487,IF(I17=25,0.76)))</f>
        <v>0.31</v>
      </c>
      <c r="K17" s="6">
        <f>H17*J17</f>
        <v>0</v>
      </c>
      <c r="L17" s="47"/>
    </row>
    <row r="18" spans="2:21" x14ac:dyDescent="0.55000000000000004">
      <c r="B18" s="56" t="s">
        <v>19</v>
      </c>
      <c r="C18" s="56"/>
      <c r="D18" s="11" t="s">
        <v>12</v>
      </c>
      <c r="E18" s="11">
        <v>35</v>
      </c>
      <c r="F18" t="s">
        <v>14</v>
      </c>
      <c r="J18" s="6" t="s">
        <v>8</v>
      </c>
      <c r="K18" s="6">
        <f>K14+K16+K17</f>
        <v>0.92999999999999994</v>
      </c>
      <c r="L18" s="48"/>
    </row>
    <row r="19" spans="2:21" ht="14.7" thickBot="1" x14ac:dyDescent="0.6">
      <c r="B19" s="58" t="s">
        <v>20</v>
      </c>
      <c r="C19" s="59"/>
      <c r="D19" s="11" t="s">
        <v>12</v>
      </c>
      <c r="E19" s="11">
        <v>300</v>
      </c>
      <c r="F19" t="s">
        <v>14</v>
      </c>
      <c r="L19" s="9"/>
      <c r="M19" s="1"/>
      <c r="N19" s="1"/>
      <c r="O19" s="9"/>
    </row>
    <row r="20" spans="2:21" ht="14.7" thickBot="1" x14ac:dyDescent="0.6">
      <c r="B20" s="56" t="s">
        <v>17</v>
      </c>
      <c r="C20" s="56"/>
      <c r="D20" s="15" t="s">
        <v>12</v>
      </c>
      <c r="E20" s="18">
        <f>(F14-(E16*E15)-(2*10)-75)/(E16-1)</f>
        <v>111</v>
      </c>
      <c r="F20" t="s">
        <v>14</v>
      </c>
      <c r="H20" s="50" t="s">
        <v>28</v>
      </c>
      <c r="I20" s="52"/>
      <c r="J20" s="23" t="s">
        <v>29</v>
      </c>
      <c r="K20" s="23" t="s">
        <v>30</v>
      </c>
      <c r="U20">
        <v>1.98827210028574E+16</v>
      </c>
    </row>
    <row r="21" spans="2:21" ht="15.6" x14ac:dyDescent="0.6">
      <c r="E21" s="16" t="str">
        <f>IF(MAX(E17,E18)&lt;=E20,"OK","NOT OK")</f>
        <v>OK</v>
      </c>
      <c r="H21" s="22" t="s">
        <v>32</v>
      </c>
      <c r="I21" s="22" t="s">
        <v>33</v>
      </c>
      <c r="J21" s="22" t="s">
        <v>21</v>
      </c>
      <c r="K21" s="22" t="s">
        <v>31</v>
      </c>
    </row>
    <row r="22" spans="2:21" x14ac:dyDescent="0.55000000000000004">
      <c r="H22" s="12">
        <v>108</v>
      </c>
      <c r="I22" s="12">
        <v>12</v>
      </c>
      <c r="J22" s="12">
        <v>0.75</v>
      </c>
      <c r="K22" s="12">
        <f>H22*I22*J22/100</f>
        <v>9.7200000000000006</v>
      </c>
    </row>
    <row r="24" spans="2:21" x14ac:dyDescent="0.55000000000000004">
      <c r="E24" s="19">
        <f>E20/25.4</f>
        <v>4.3700787401574805</v>
      </c>
      <c r="F24" t="s">
        <v>13</v>
      </c>
    </row>
  </sheetData>
  <mergeCells count="13">
    <mergeCell ref="L13:L18"/>
    <mergeCell ref="A1:I1"/>
    <mergeCell ref="I5:K5"/>
    <mergeCell ref="H12:K12"/>
    <mergeCell ref="H20:I20"/>
    <mergeCell ref="B14:C14"/>
    <mergeCell ref="B15:C15"/>
    <mergeCell ref="B16:C16"/>
    <mergeCell ref="B20:C20"/>
    <mergeCell ref="B11:F11"/>
    <mergeCell ref="B17:C17"/>
    <mergeCell ref="B18:C18"/>
    <mergeCell ref="B19:C19"/>
  </mergeCells>
  <dataValidations count="1">
    <dataValidation type="list" allowBlank="1" showInputMessage="1" showErrorMessage="1" sqref="E15 I14 I16:I17" xr:uid="{00000000-0002-0000-0000-000000000000}">
      <formula1>$J$7:$J$9</formula1>
    </dataValidation>
  </dataValidations>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FD789-08A2-4BDA-B250-5D853AF22C48}">
  <dimension ref="A1:AC42"/>
  <sheetViews>
    <sheetView showGridLines="0" tabSelected="1" workbookViewId="0">
      <selection sqref="A1:G1"/>
    </sheetView>
  </sheetViews>
  <sheetFormatPr defaultColWidth="9.15625" defaultRowHeight="14.4" x14ac:dyDescent="0.55000000000000004"/>
  <cols>
    <col min="1" max="1" width="7.68359375" style="25" customWidth="1"/>
    <col min="2" max="6" width="9.15625" style="25"/>
    <col min="7" max="7" width="7.15625" style="25" customWidth="1"/>
    <col min="8" max="11" width="9.15625" style="25"/>
    <col min="12" max="12" width="8.15625" style="25" customWidth="1"/>
    <col min="13" max="16384" width="9.15625" style="25"/>
  </cols>
  <sheetData>
    <row r="1" spans="1:29" x14ac:dyDescent="0.55000000000000004">
      <c r="A1" s="61"/>
      <c r="B1" s="62"/>
      <c r="C1" s="62"/>
      <c r="D1" s="62" t="s">
        <v>46</v>
      </c>
      <c r="E1" s="62"/>
      <c r="F1" s="62"/>
      <c r="G1" s="62"/>
    </row>
    <row r="4" spans="1:29" ht="14.7" thickBot="1" x14ac:dyDescent="0.6">
      <c r="A4" s="24">
        <v>0.76</v>
      </c>
      <c r="E4" s="24">
        <v>0.79</v>
      </c>
      <c r="F4" s="25">
        <f>MAX(E4,G4)</f>
        <v>0.79</v>
      </c>
      <c r="G4" s="24">
        <v>0.5</v>
      </c>
      <c r="K4" s="24">
        <v>0.5</v>
      </c>
      <c r="L4" s="25">
        <f>MAX(K4,M4)</f>
        <v>0.5</v>
      </c>
      <c r="M4" s="24">
        <v>0.5</v>
      </c>
      <c r="Q4" s="24">
        <v>0.5</v>
      </c>
      <c r="AC4" s="25">
        <v>14</v>
      </c>
    </row>
    <row r="5" spans="1:29" x14ac:dyDescent="0.55000000000000004">
      <c r="A5" s="34">
        <v>0.32</v>
      </c>
      <c r="B5" s="26"/>
      <c r="C5" s="34">
        <v>0.28000000000000003</v>
      </c>
      <c r="D5" s="26"/>
      <c r="E5" s="34">
        <v>0.34</v>
      </c>
      <c r="F5" s="26"/>
      <c r="G5" s="34">
        <v>1.25</v>
      </c>
      <c r="H5" s="26"/>
      <c r="I5" s="34">
        <v>1.2</v>
      </c>
      <c r="J5" s="35"/>
      <c r="K5" s="34">
        <v>1.4</v>
      </c>
      <c r="L5" s="26"/>
      <c r="M5" s="34">
        <v>0.28000000000000003</v>
      </c>
      <c r="N5" s="26"/>
      <c r="O5" s="34">
        <v>0.18</v>
      </c>
      <c r="P5" s="26"/>
      <c r="Q5" s="34">
        <v>0.27</v>
      </c>
      <c r="S5" s="33" t="s">
        <v>35</v>
      </c>
      <c r="AC5" s="25">
        <v>16</v>
      </c>
    </row>
    <row r="6" spans="1:29" x14ac:dyDescent="0.55000000000000004">
      <c r="C6" s="25">
        <f>MAX(A5,C5,E5)</f>
        <v>0.34</v>
      </c>
      <c r="I6" s="25">
        <f>MAX(G5,I5,K5)</f>
        <v>1.4</v>
      </c>
      <c r="O6" s="25">
        <f>MAX(M5,O5,Q5)</f>
        <v>0.28000000000000003</v>
      </c>
      <c r="AC6" s="25">
        <v>18</v>
      </c>
    </row>
    <row r="7" spans="1:29" x14ac:dyDescent="0.55000000000000004">
      <c r="AC7" s="25">
        <v>20</v>
      </c>
    </row>
    <row r="8" spans="1:29" x14ac:dyDescent="0.55000000000000004">
      <c r="A8" s="36">
        <f>A9*(3.1416*(B9^2)/4)/(25.4*25.4)</f>
        <v>0.62329468658937315</v>
      </c>
      <c r="F8" s="36">
        <f>F9*(3.1416*(G9^2)/4)/(25.4*25.4)</f>
        <v>0.62329468658937315</v>
      </c>
      <c r="L8" s="36">
        <f>L9*(3.1416*(M9^2)/4)/(25.4*25.4)</f>
        <v>0.62329468658937315</v>
      </c>
      <c r="Q8" s="40">
        <f>P9*(3.1416*(Q9^2)/4)/(25.4*25.4)</f>
        <v>0.62329468658937315</v>
      </c>
      <c r="AC8" s="25">
        <v>22</v>
      </c>
    </row>
    <row r="9" spans="1:29" x14ac:dyDescent="0.55000000000000004">
      <c r="A9" s="44">
        <v>2</v>
      </c>
      <c r="B9" s="37">
        <v>16</v>
      </c>
      <c r="F9" s="45">
        <f>A9</f>
        <v>2</v>
      </c>
      <c r="G9" s="37">
        <v>16</v>
      </c>
      <c r="L9" s="45">
        <f>A9</f>
        <v>2</v>
      </c>
      <c r="M9" s="37">
        <v>16</v>
      </c>
      <c r="P9" s="45">
        <f>A9</f>
        <v>2</v>
      </c>
      <c r="Q9" s="37">
        <v>16</v>
      </c>
      <c r="AC9" s="25">
        <v>25</v>
      </c>
    </row>
    <row r="10" spans="1:29" x14ac:dyDescent="0.55000000000000004">
      <c r="A10" s="39">
        <f>IF(A4&lt;A8, "0",ROUNDUP(((A4-A8)/((3.1416*(B10^2)/4)/(25.4*25.4))),0))</f>
        <v>1</v>
      </c>
      <c r="B10" s="38">
        <v>16</v>
      </c>
      <c r="F10" s="39">
        <f>IF(F4&lt;F8, "0",ROUNDUP(((F4-F8)/((3.1416*(G10^2)/4)/(25.4*25.4))),0))</f>
        <v>1</v>
      </c>
      <c r="G10" s="38">
        <v>16</v>
      </c>
      <c r="L10" s="39" t="str">
        <f>IF(L4&lt;L8, "0",ROUNDUP(((L4-L8)/((3.1416*(M10^2)/4)/(25.4*25.4))),0))</f>
        <v>0</v>
      </c>
      <c r="M10" s="38">
        <v>16</v>
      </c>
      <c r="P10" s="39" t="str">
        <f>IF(Q4&lt;Q8, "0",ROUNDUP(((Q4-Q8)/((3.1416*(Q10^2)/4)/(25.4*25.4))),0))</f>
        <v>0</v>
      </c>
      <c r="Q10" s="38">
        <v>16</v>
      </c>
      <c r="AC10" s="25">
        <v>28</v>
      </c>
    </row>
    <row r="11" spans="1:29" x14ac:dyDescent="0.55000000000000004">
      <c r="A11" s="28"/>
      <c r="B11" s="27"/>
      <c r="C11" s="27"/>
      <c r="D11" s="27"/>
      <c r="E11" s="27"/>
      <c r="F11" s="27"/>
      <c r="G11" s="27"/>
      <c r="H11" s="27"/>
      <c r="I11" s="27"/>
      <c r="J11" s="27"/>
      <c r="K11" s="27"/>
      <c r="L11" s="27"/>
      <c r="M11" s="27"/>
      <c r="N11" s="27"/>
      <c r="O11" s="27"/>
      <c r="P11" s="27"/>
      <c r="Q11" s="42"/>
      <c r="AC11" s="25">
        <v>30</v>
      </c>
    </row>
    <row r="12" spans="1:29" x14ac:dyDescent="0.55000000000000004">
      <c r="A12" s="31"/>
      <c r="B12" s="30"/>
      <c r="C12" s="30"/>
      <c r="D12" s="30"/>
      <c r="E12" s="30"/>
      <c r="F12" s="41"/>
      <c r="G12" s="30"/>
      <c r="H12" s="30"/>
      <c r="I12" s="30"/>
      <c r="J12" s="30"/>
      <c r="K12" s="30"/>
      <c r="L12" s="41"/>
      <c r="M12" s="30"/>
      <c r="N12" s="30"/>
      <c r="O12" s="30"/>
      <c r="P12" s="30"/>
      <c r="Q12" s="43"/>
    </row>
    <row r="13" spans="1:29" x14ac:dyDescent="0.55000000000000004">
      <c r="A13" s="29"/>
      <c r="C13" s="36">
        <f>C14*(3.1416*(D14^2)/4)/(25.4*25.4)</f>
        <v>0.62329468658937315</v>
      </c>
      <c r="F13" s="29"/>
      <c r="G13" s="31"/>
      <c r="I13" s="36">
        <f>I14*(3.1416*(J14^2)/4)/(25.4*25.4)</f>
        <v>0.62329468658937315</v>
      </c>
      <c r="L13" s="29"/>
      <c r="N13" s="36">
        <f>N14*(3.1416*(O14^2)/4)/(25.4*25.4)</f>
        <v>0.62329468658937315</v>
      </c>
      <c r="Q13" s="29"/>
    </row>
    <row r="14" spans="1:29" x14ac:dyDescent="0.55000000000000004">
      <c r="A14" s="29"/>
      <c r="C14" s="44">
        <v>2</v>
      </c>
      <c r="D14" s="37">
        <v>16</v>
      </c>
      <c r="F14" s="29"/>
      <c r="G14" s="31"/>
      <c r="I14" s="45">
        <f>C14</f>
        <v>2</v>
      </c>
      <c r="J14" s="37">
        <v>16</v>
      </c>
      <c r="L14" s="29"/>
      <c r="N14" s="45">
        <f>C14</f>
        <v>2</v>
      </c>
      <c r="O14" s="37">
        <v>16</v>
      </c>
      <c r="Q14" s="29"/>
    </row>
    <row r="15" spans="1:29" x14ac:dyDescent="0.55000000000000004">
      <c r="A15" s="29"/>
      <c r="C15" s="39" t="str">
        <f>IF(C6&lt;C13, "0",ROUNDUP(((C6-C13)/((3.1416*(D15^2)/4)/(25.4*25.4))),0))</f>
        <v>0</v>
      </c>
      <c r="D15" s="38">
        <v>16</v>
      </c>
      <c r="F15" s="29"/>
      <c r="G15" s="31"/>
      <c r="I15" s="39">
        <f>IF(I6&lt;I13, "0",ROUNDUP(((I6-I13)/((3.1416*(J15^2)/4)/(25.4*25.4))),0))</f>
        <v>3</v>
      </c>
      <c r="J15" s="38">
        <v>16</v>
      </c>
      <c r="L15" s="29"/>
      <c r="N15" s="39" t="str">
        <f>IF(O6&lt;N13, "0",ROUNDUP(((O6-N13)/((3.1416*(O15^2)/4)/(25.4*25.4))),0))</f>
        <v>0</v>
      </c>
      <c r="O15" s="38">
        <v>16</v>
      </c>
      <c r="Q15" s="29"/>
    </row>
    <row r="16" spans="1:29" x14ac:dyDescent="0.55000000000000004">
      <c r="A16" s="32"/>
      <c r="F16" s="32"/>
      <c r="G16" s="31"/>
      <c r="L16" s="32"/>
      <c r="Q16" s="32"/>
    </row>
    <row r="30" spans="18:25" ht="46" customHeight="1" x14ac:dyDescent="0.55000000000000004">
      <c r="R30" s="60" t="s">
        <v>44</v>
      </c>
      <c r="S30" s="60"/>
      <c r="T30" s="60"/>
      <c r="U30" s="60"/>
      <c r="V30" s="60"/>
      <c r="W30" s="60"/>
      <c r="X30" s="60"/>
      <c r="Y30" s="60"/>
    </row>
    <row r="32" spans="18:25" ht="46" customHeight="1" x14ac:dyDescent="0.55000000000000004">
      <c r="R32" s="60" t="s">
        <v>45</v>
      </c>
      <c r="S32" s="60"/>
      <c r="T32" s="60"/>
      <c r="U32" s="60"/>
      <c r="V32" s="60"/>
      <c r="W32" s="60"/>
      <c r="X32" s="60"/>
      <c r="Y32" s="60"/>
    </row>
    <row r="34" spans="18:25" ht="84" customHeight="1" x14ac:dyDescent="0.55000000000000004">
      <c r="R34" s="60" t="s">
        <v>36</v>
      </c>
      <c r="S34" s="60"/>
      <c r="T34" s="60"/>
      <c r="U34" s="60"/>
      <c r="V34" s="60"/>
      <c r="W34" s="60"/>
      <c r="X34" s="60"/>
      <c r="Y34" s="60"/>
    </row>
    <row r="36" spans="18:25" ht="98.65" customHeight="1" x14ac:dyDescent="0.55000000000000004">
      <c r="R36" s="60" t="s">
        <v>37</v>
      </c>
      <c r="S36" s="60"/>
      <c r="T36" s="60"/>
      <c r="U36" s="60"/>
      <c r="V36" s="60"/>
      <c r="W36" s="60"/>
      <c r="X36" s="60"/>
      <c r="Y36" s="60"/>
    </row>
    <row r="37" spans="18:25" ht="25.5" customHeight="1" x14ac:dyDescent="0.55000000000000004">
      <c r="R37" s="60" t="s">
        <v>38</v>
      </c>
      <c r="S37" s="60"/>
      <c r="T37" s="60"/>
      <c r="U37" s="60"/>
      <c r="V37" s="60"/>
      <c r="W37" s="60"/>
      <c r="X37" s="60"/>
    </row>
    <row r="38" spans="18:25" ht="20.5" customHeight="1" x14ac:dyDescent="0.55000000000000004">
      <c r="R38" s="60" t="s">
        <v>39</v>
      </c>
      <c r="S38" s="60"/>
      <c r="T38" s="60"/>
      <c r="U38" s="60"/>
      <c r="V38" s="60"/>
      <c r="W38" s="60"/>
      <c r="X38" s="60"/>
    </row>
    <row r="39" spans="18:25" x14ac:dyDescent="0.55000000000000004">
      <c r="R39" s="60" t="s">
        <v>40</v>
      </c>
      <c r="S39" s="60"/>
      <c r="T39" s="60"/>
      <c r="U39" s="60"/>
      <c r="V39" s="60"/>
      <c r="W39" s="60"/>
      <c r="X39" s="60"/>
    </row>
    <row r="40" spans="18:25" x14ac:dyDescent="0.55000000000000004">
      <c r="R40" s="60" t="s">
        <v>41</v>
      </c>
      <c r="S40" s="60"/>
      <c r="T40" s="60"/>
      <c r="U40" s="60"/>
      <c r="V40" s="60"/>
      <c r="W40" s="60"/>
      <c r="X40" s="60"/>
    </row>
    <row r="41" spans="18:25" x14ac:dyDescent="0.55000000000000004">
      <c r="R41" s="60" t="s">
        <v>42</v>
      </c>
      <c r="S41" s="60"/>
      <c r="T41" s="60"/>
      <c r="U41" s="60"/>
      <c r="V41" s="60"/>
      <c r="W41" s="60"/>
      <c r="X41" s="60"/>
    </row>
    <row r="42" spans="18:25" ht="60.4" customHeight="1" x14ac:dyDescent="0.55000000000000004">
      <c r="R42" s="60" t="s">
        <v>43</v>
      </c>
      <c r="S42" s="60"/>
      <c r="T42" s="60"/>
      <c r="U42" s="60"/>
      <c r="V42" s="60"/>
      <c r="W42" s="60"/>
      <c r="X42" s="60"/>
    </row>
  </sheetData>
  <mergeCells count="10">
    <mergeCell ref="R40:X40"/>
    <mergeCell ref="R41:X41"/>
    <mergeCell ref="R42:X42"/>
    <mergeCell ref="R37:X37"/>
    <mergeCell ref="R30:Y30"/>
    <mergeCell ref="R32:Y32"/>
    <mergeCell ref="R34:Y34"/>
    <mergeCell ref="R36:Y36"/>
    <mergeCell ref="R38:X38"/>
    <mergeCell ref="R39:X39"/>
  </mergeCells>
  <dataValidations count="1">
    <dataValidation type="list" allowBlank="1" showInputMessage="1" showErrorMessage="1" sqref="B9:B10 G9:G10 M9:M10 Q9:Q10 D14:D15 J14:J15 O14:O15" xr:uid="{076A04A9-D659-447D-AEA3-6D013CEB390B}">
      <formula1>$AC$4:$AC$11</formula1>
    </dataValidation>
  </dataValidations>
  <hyperlinks>
    <hyperlink ref="S5" r:id="rId1" display="http://docs.csiamerica.com/manuals/etabs/Concrete Frame Design/CFD-ACI-318-14.pdf" xr:uid="{A22FB82C-DCF6-44D4-BCF2-7E4FB48A78D5}"/>
  </hyperlinks>
  <pageMargins left="0.7" right="0.7" top="0.75" bottom="0.75" header="0.3" footer="0.3"/>
  <pageSetup orientation="portrait" horizontalDpi="1200" verticalDpi="1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Tinu</dc:creator>
  <cp:lastModifiedBy>humayun</cp:lastModifiedBy>
  <dcterms:created xsi:type="dcterms:W3CDTF">2012-04-07T08:08:40Z</dcterms:created>
  <dcterms:modified xsi:type="dcterms:W3CDTF">2019-06-21T15:57:15Z</dcterms:modified>
</cp:coreProperties>
</file>