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me0\Downloads\3Dampers_3Fans\"/>
    </mc:Choice>
  </mc:AlternateContent>
  <xr:revisionPtr revIDLastSave="0" documentId="13_ncr:1_{D0CD97DA-F2F3-4E15-AD7A-0DAD42188EA2}" xr6:coauthVersionLast="46" xr6:coauthVersionMax="46" xr10:uidLastSave="{00000000-0000-0000-0000-000000000000}"/>
  <bookViews>
    <workbookView xWindow="32175" yWindow="1800" windowWidth="21900" windowHeight="13230" activeTab="2" xr2:uid="{B31F364A-E038-4AAC-B1A8-8C89B8F932AB}"/>
  </bookViews>
  <sheets>
    <sheet name="ファン" sheetId="15" r:id="rId1"/>
    <sheet name="ダンパ" sheetId="16" r:id="rId2"/>
    <sheet name="圧損係数" sheetId="17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45" i="16" l="1"/>
  <c r="AH45" i="16"/>
  <c r="AI45" i="16"/>
  <c r="AJ45" i="16"/>
  <c r="AK45" i="16"/>
  <c r="AL45" i="16"/>
  <c r="AM45" i="16"/>
  <c r="AN45" i="16"/>
  <c r="AO45" i="16"/>
  <c r="AF45" i="16"/>
  <c r="AG44" i="16"/>
  <c r="AH44" i="16" s="1"/>
  <c r="AI44" i="16" s="1"/>
  <c r="AJ44" i="16" s="1"/>
  <c r="AK44" i="16" s="1"/>
  <c r="AL44" i="16" s="1"/>
  <c r="AM44" i="16" s="1"/>
  <c r="AN44" i="16" s="1"/>
  <c r="AO44" i="16" s="1"/>
  <c r="AF37" i="16"/>
  <c r="AG37" i="16"/>
  <c r="AH37" i="16"/>
  <c r="AI37" i="16"/>
  <c r="AJ37" i="16"/>
  <c r="AK37" i="16"/>
  <c r="AL37" i="16"/>
  <c r="AM37" i="16"/>
  <c r="AN37" i="16"/>
  <c r="AO37" i="16"/>
  <c r="AF38" i="16"/>
  <c r="AG38" i="16"/>
  <c r="AH38" i="16"/>
  <c r="AI38" i="16"/>
  <c r="AJ38" i="16"/>
  <c r="AK38" i="16"/>
  <c r="AL38" i="16"/>
  <c r="AM38" i="16"/>
  <c r="AN38" i="16"/>
  <c r="AO38" i="16"/>
  <c r="AF39" i="16"/>
  <c r="AG39" i="16"/>
  <c r="AH39" i="16"/>
  <c r="AI39" i="16"/>
  <c r="AJ39" i="16"/>
  <c r="AK39" i="16"/>
  <c r="AL39" i="16"/>
  <c r="AM39" i="16"/>
  <c r="AN39" i="16"/>
  <c r="AO39" i="16"/>
  <c r="AF40" i="16"/>
  <c r="AG40" i="16"/>
  <c r="AH40" i="16"/>
  <c r="AI40" i="16"/>
  <c r="AJ40" i="16"/>
  <c r="AK40" i="16"/>
  <c r="AL40" i="16"/>
  <c r="AM40" i="16"/>
  <c r="AN40" i="16"/>
  <c r="AO40" i="16"/>
  <c r="AG36" i="16"/>
  <c r="AH36" i="16"/>
  <c r="AI36" i="16"/>
  <c r="AJ36" i="16"/>
  <c r="AK36" i="16"/>
  <c r="AL36" i="16"/>
  <c r="AM36" i="16"/>
  <c r="AN36" i="16"/>
  <c r="AO36" i="16"/>
  <c r="AF36" i="16"/>
  <c r="AF20" i="16"/>
  <c r="AG35" i="16"/>
  <c r="AH35" i="16"/>
  <c r="AI35" i="16" s="1"/>
  <c r="AJ35" i="16" s="1"/>
  <c r="AK35" i="16" s="1"/>
  <c r="AL35" i="16" s="1"/>
  <c r="AM35" i="16" s="1"/>
  <c r="AN35" i="16" s="1"/>
  <c r="AO35" i="16" s="1"/>
  <c r="AE37" i="16"/>
  <c r="AE38" i="16"/>
  <c r="AE39" i="16" s="1"/>
  <c r="AE40" i="16" s="1"/>
  <c r="E51" i="16"/>
  <c r="G51" i="16" s="1"/>
  <c r="C51" i="16"/>
  <c r="E50" i="16"/>
  <c r="G50" i="16" s="1"/>
  <c r="C50" i="16"/>
  <c r="I50" i="16" s="1"/>
  <c r="E49" i="16"/>
  <c r="C49" i="16"/>
  <c r="I49" i="16" s="1"/>
  <c r="E48" i="16"/>
  <c r="C48" i="16"/>
  <c r="F48" i="16" s="1"/>
  <c r="F47" i="16"/>
  <c r="E47" i="16"/>
  <c r="I47" i="16" s="1"/>
  <c r="C47" i="16"/>
  <c r="E46" i="16"/>
  <c r="G46" i="16" s="1"/>
  <c r="C46" i="16"/>
  <c r="E45" i="16"/>
  <c r="C45" i="16"/>
  <c r="F45" i="16" s="1"/>
  <c r="I44" i="16"/>
  <c r="G44" i="16"/>
  <c r="F44" i="16"/>
  <c r="E44" i="16"/>
  <c r="C44" i="16"/>
  <c r="I43" i="16"/>
  <c r="I42" i="16"/>
  <c r="G42" i="16"/>
  <c r="F42" i="16"/>
  <c r="E41" i="16"/>
  <c r="G41" i="16" s="1"/>
  <c r="C41" i="16"/>
  <c r="F41" i="16" s="1"/>
  <c r="E40" i="16"/>
  <c r="G40" i="16" s="1"/>
  <c r="C40" i="16"/>
  <c r="F39" i="16"/>
  <c r="E39" i="16"/>
  <c r="G39" i="16" s="1"/>
  <c r="C39" i="16"/>
  <c r="E38" i="16"/>
  <c r="I38" i="16" s="1"/>
  <c r="C38" i="16"/>
  <c r="F38" i="16" s="1"/>
  <c r="E37" i="16"/>
  <c r="C37" i="16"/>
  <c r="F37" i="16" s="1"/>
  <c r="E36" i="16"/>
  <c r="G36" i="16" s="1"/>
  <c r="C36" i="16"/>
  <c r="F36" i="16" s="1"/>
  <c r="F35" i="16"/>
  <c r="E35" i="16"/>
  <c r="C35" i="16"/>
  <c r="F34" i="16"/>
  <c r="E34" i="16"/>
  <c r="C34" i="16"/>
  <c r="I34" i="16" s="1"/>
  <c r="I33" i="16"/>
  <c r="I32" i="16"/>
  <c r="G32" i="16"/>
  <c r="F32" i="16"/>
  <c r="AF32" i="16"/>
  <c r="I31" i="16"/>
  <c r="E31" i="16"/>
  <c r="G31" i="16" s="1"/>
  <c r="C31" i="16"/>
  <c r="F31" i="16" s="1"/>
  <c r="AF31" i="16"/>
  <c r="E30" i="16"/>
  <c r="G30" i="16" s="1"/>
  <c r="C30" i="16"/>
  <c r="F30" i="16" s="1"/>
  <c r="AF30" i="16"/>
  <c r="E29" i="16"/>
  <c r="C29" i="16"/>
  <c r="F29" i="16" s="1"/>
  <c r="AF29" i="16"/>
  <c r="AE29" i="16"/>
  <c r="AE30" i="16" s="1"/>
  <c r="AE31" i="16" s="1"/>
  <c r="AE32" i="16" s="1"/>
  <c r="I28" i="16"/>
  <c r="E28" i="16"/>
  <c r="C28" i="16"/>
  <c r="F28" i="16" s="1"/>
  <c r="AF28" i="16"/>
  <c r="E27" i="16"/>
  <c r="C27" i="16"/>
  <c r="I27" i="16" s="1"/>
  <c r="AH27" i="16"/>
  <c r="AI27" i="16" s="1"/>
  <c r="AJ27" i="16" s="1"/>
  <c r="AK27" i="16" s="1"/>
  <c r="AL27" i="16" s="1"/>
  <c r="AM27" i="16" s="1"/>
  <c r="AN27" i="16" s="1"/>
  <c r="AO27" i="16" s="1"/>
  <c r="AG27" i="16"/>
  <c r="E26" i="16"/>
  <c r="C26" i="16"/>
  <c r="I26" i="16" s="1"/>
  <c r="E25" i="16"/>
  <c r="C25" i="16"/>
  <c r="I25" i="16" s="1"/>
  <c r="G24" i="16"/>
  <c r="E24" i="16"/>
  <c r="C24" i="16"/>
  <c r="I24" i="16" s="1"/>
  <c r="AF24" i="16"/>
  <c r="E23" i="16"/>
  <c r="C23" i="16"/>
  <c r="I23" i="16" s="1"/>
  <c r="AW22" i="16"/>
  <c r="AF23" i="16"/>
  <c r="E22" i="16"/>
  <c r="I22" i="16" s="1"/>
  <c r="C22" i="16"/>
  <c r="F22" i="16" s="1"/>
  <c r="AW21" i="16"/>
  <c r="AF22" i="16"/>
  <c r="E21" i="16"/>
  <c r="G21" i="16" s="1"/>
  <c r="C21" i="16"/>
  <c r="AW20" i="16"/>
  <c r="AF21" i="16"/>
  <c r="AE21" i="16"/>
  <c r="AE22" i="16" s="1"/>
  <c r="AE23" i="16" s="1"/>
  <c r="AE24" i="16" s="1"/>
  <c r="I20" i="16"/>
  <c r="AW19" i="16"/>
  <c r="I19" i="16"/>
  <c r="G19" i="16"/>
  <c r="F19" i="16"/>
  <c r="AW18" i="16"/>
  <c r="AG19" i="16"/>
  <c r="AH19" i="16" s="1"/>
  <c r="E18" i="16"/>
  <c r="G18" i="16" s="1"/>
  <c r="C18" i="16"/>
  <c r="E17" i="16"/>
  <c r="C17" i="16"/>
  <c r="AH16" i="16"/>
  <c r="AG16" i="16"/>
  <c r="AF16" i="16"/>
  <c r="T16" i="16"/>
  <c r="U16" i="16" s="1"/>
  <c r="E16" i="16"/>
  <c r="G16" i="16" s="1"/>
  <c r="C16" i="16"/>
  <c r="F16" i="16" s="1"/>
  <c r="AG15" i="16"/>
  <c r="AF15" i="16"/>
  <c r="T15" i="16"/>
  <c r="U15" i="16" s="1"/>
  <c r="E15" i="16"/>
  <c r="G15" i="16" s="1"/>
  <c r="C15" i="16"/>
  <c r="F15" i="16" s="1"/>
  <c r="AH14" i="16"/>
  <c r="AG14" i="16"/>
  <c r="AF14" i="16"/>
  <c r="T14" i="16"/>
  <c r="U14" i="16" s="1"/>
  <c r="F14" i="16"/>
  <c r="E14" i="16"/>
  <c r="G14" i="16" s="1"/>
  <c r="C14" i="16"/>
  <c r="I14" i="16" s="1"/>
  <c r="AH13" i="16"/>
  <c r="AG13" i="16"/>
  <c r="AF13" i="16"/>
  <c r="AE13" i="16"/>
  <c r="AE14" i="16" s="1"/>
  <c r="AE15" i="16" s="1"/>
  <c r="AE16" i="16" s="1"/>
  <c r="T13" i="16"/>
  <c r="U13" i="16" s="1"/>
  <c r="E13" i="16"/>
  <c r="C13" i="16"/>
  <c r="I13" i="16" s="1"/>
  <c r="AH12" i="16"/>
  <c r="AG12" i="16"/>
  <c r="AF12" i="16"/>
  <c r="T12" i="16"/>
  <c r="U12" i="16" s="1"/>
  <c r="F12" i="16"/>
  <c r="E12" i="16"/>
  <c r="G12" i="16" s="1"/>
  <c r="C12" i="16"/>
  <c r="AI11" i="16"/>
  <c r="AI16" i="16" s="1"/>
  <c r="AH11" i="16"/>
  <c r="AH15" i="16" s="1"/>
  <c r="G11" i="16"/>
  <c r="E11" i="16"/>
  <c r="C11" i="16"/>
  <c r="F11" i="16" s="1"/>
  <c r="I10" i="16"/>
  <c r="I9" i="16"/>
  <c r="G9" i="16"/>
  <c r="F9" i="16"/>
  <c r="AG8" i="16"/>
  <c r="AF8" i="16"/>
  <c r="E8" i="16"/>
  <c r="C8" i="16"/>
  <c r="F8" i="16" s="1"/>
  <c r="AG7" i="16"/>
  <c r="AF7" i="16"/>
  <c r="F7" i="16"/>
  <c r="E7" i="16"/>
  <c r="C7" i="16"/>
  <c r="I7" i="16" s="1"/>
  <c r="AG6" i="16"/>
  <c r="AF6" i="16"/>
  <c r="F6" i="16"/>
  <c r="E6" i="16"/>
  <c r="I6" i="16" s="1"/>
  <c r="C6" i="16"/>
  <c r="AG5" i="16"/>
  <c r="AF5" i="16"/>
  <c r="AE5" i="16"/>
  <c r="AE6" i="16" s="1"/>
  <c r="AE7" i="16" s="1"/>
  <c r="AE8" i="16" s="1"/>
  <c r="G5" i="16"/>
  <c r="E5" i="16"/>
  <c r="C5" i="16"/>
  <c r="F5" i="16" s="1"/>
  <c r="AG4" i="16"/>
  <c r="AF4" i="16"/>
  <c r="E4" i="16"/>
  <c r="C4" i="16"/>
  <c r="F4" i="16" s="1"/>
  <c r="AH3" i="16"/>
  <c r="AH7" i="16" s="1"/>
  <c r="F24" i="16" l="1"/>
  <c r="G28" i="16"/>
  <c r="G34" i="16"/>
  <c r="I36" i="16"/>
  <c r="I39" i="16"/>
  <c r="G49" i="16"/>
  <c r="I4" i="16"/>
  <c r="G8" i="16"/>
  <c r="F13" i="16"/>
  <c r="I37" i="16"/>
  <c r="G13" i="16"/>
  <c r="AG22" i="16"/>
  <c r="I8" i="16"/>
  <c r="I12" i="16"/>
  <c r="AI15" i="16"/>
  <c r="G7" i="16"/>
  <c r="I17" i="16"/>
  <c r="AG21" i="16"/>
  <c r="F23" i="16"/>
  <c r="F27" i="16"/>
  <c r="I35" i="16"/>
  <c r="I40" i="16"/>
  <c r="G47" i="16"/>
  <c r="F50" i="16"/>
  <c r="G45" i="16"/>
  <c r="AH5" i="16"/>
  <c r="G23" i="16"/>
  <c r="G27" i="16"/>
  <c r="I30" i="16"/>
  <c r="AH4" i="16"/>
  <c r="AH8" i="16"/>
  <c r="I18" i="16"/>
  <c r="I21" i="16"/>
  <c r="G22" i="16"/>
  <c r="G35" i="16"/>
  <c r="F40" i="16"/>
  <c r="I45" i="16"/>
  <c r="J44" i="16" s="1"/>
  <c r="G48" i="16"/>
  <c r="G38" i="16"/>
  <c r="I46" i="16"/>
  <c r="I48" i="16"/>
  <c r="I51" i="16"/>
  <c r="I16" i="16"/>
  <c r="AG20" i="16"/>
  <c r="G26" i="16"/>
  <c r="G29" i="16"/>
  <c r="AI3" i="16"/>
  <c r="AI7" i="16" s="1"/>
  <c r="AI12" i="16"/>
  <c r="I29" i="16"/>
  <c r="AI19" i="16"/>
  <c r="AH24" i="16"/>
  <c r="AH32" i="16"/>
  <c r="AH31" i="16"/>
  <c r="AH30" i="16"/>
  <c r="AH29" i="16"/>
  <c r="AH28" i="16"/>
  <c r="AH23" i="16"/>
  <c r="AH22" i="16"/>
  <c r="AH20" i="16"/>
  <c r="AH21" i="16"/>
  <c r="J21" i="16"/>
  <c r="I15" i="16"/>
  <c r="I5" i="16"/>
  <c r="J4" i="16" s="1"/>
  <c r="AI14" i="16"/>
  <c r="G4" i="16"/>
  <c r="AH6" i="16"/>
  <c r="I11" i="16"/>
  <c r="AI13" i="16"/>
  <c r="F18" i="16"/>
  <c r="F26" i="16"/>
  <c r="I41" i="16"/>
  <c r="J34" i="16" s="1"/>
  <c r="F21" i="16"/>
  <c r="AG23" i="16"/>
  <c r="AG28" i="16"/>
  <c r="AG29" i="16"/>
  <c r="AG30" i="16"/>
  <c r="AG31" i="16"/>
  <c r="AG32" i="16"/>
  <c r="F49" i="16"/>
  <c r="AG24" i="16"/>
  <c r="F25" i="16"/>
  <c r="G37" i="16"/>
  <c r="F46" i="16"/>
  <c r="AI8" i="16"/>
  <c r="F51" i="16"/>
  <c r="G6" i="16"/>
  <c r="F17" i="16"/>
  <c r="AJ11" i="16"/>
  <c r="G17" i="16"/>
  <c r="H11" i="16" s="1"/>
  <c r="G25" i="16"/>
  <c r="H44" i="16" l="1"/>
  <c r="H34" i="16"/>
  <c r="H21" i="16"/>
  <c r="AI6" i="16"/>
  <c r="AJ3" i="16"/>
  <c r="AJ5" i="16" s="1"/>
  <c r="AI5" i="16"/>
  <c r="AI4" i="16"/>
  <c r="H4" i="16"/>
  <c r="AJ4" i="16"/>
  <c r="AJ7" i="16"/>
  <c r="AJ16" i="16"/>
  <c r="AK11" i="16"/>
  <c r="AJ12" i="16"/>
  <c r="AJ13" i="16"/>
  <c r="AJ14" i="16"/>
  <c r="AJ15" i="16"/>
  <c r="J11" i="16"/>
  <c r="AI24" i="16"/>
  <c r="AI32" i="16"/>
  <c r="AI31" i="16"/>
  <c r="AI30" i="16"/>
  <c r="AI29" i="16"/>
  <c r="AI28" i="16"/>
  <c r="AI23" i="16"/>
  <c r="AI20" i="16"/>
  <c r="AI22" i="16"/>
  <c r="AI21" i="16"/>
  <c r="AJ19" i="16"/>
  <c r="AJ6" i="16" l="1"/>
  <c r="AK3" i="16"/>
  <c r="AK4" i="16" s="1"/>
  <c r="AJ8" i="16"/>
  <c r="AL3" i="16"/>
  <c r="AK7" i="16"/>
  <c r="AJ32" i="16"/>
  <c r="AJ31" i="16"/>
  <c r="AJ30" i="16"/>
  <c r="AJ29" i="16"/>
  <c r="AJ28" i="16"/>
  <c r="AJ23" i="16"/>
  <c r="AJ22" i="16"/>
  <c r="AJ20" i="16"/>
  <c r="AJ21" i="16"/>
  <c r="AK19" i="16"/>
  <c r="AJ24" i="16"/>
  <c r="AK12" i="16"/>
  <c r="AK14" i="16"/>
  <c r="AK13" i="16"/>
  <c r="AK15" i="16"/>
  <c r="AK16" i="16"/>
  <c r="AL11" i="16"/>
  <c r="AK6" i="16" l="1"/>
  <c r="AK8" i="16"/>
  <c r="AK5" i="16"/>
  <c r="AL6" i="16"/>
  <c r="AL4" i="16"/>
  <c r="AL7" i="16"/>
  <c r="AL5" i="16"/>
  <c r="AL8" i="16"/>
  <c r="AK32" i="16"/>
  <c r="AK31" i="16"/>
  <c r="AK28" i="16"/>
  <c r="AK22" i="16"/>
  <c r="AK20" i="16"/>
  <c r="AK21" i="16"/>
  <c r="AL19" i="16"/>
  <c r="AK24" i="16"/>
  <c r="AK30" i="16"/>
  <c r="AK23" i="16"/>
  <c r="AK29" i="16"/>
  <c r="AL12" i="16"/>
  <c r="AL13" i="16"/>
  <c r="AL14" i="16"/>
  <c r="AL15" i="16"/>
  <c r="AL16" i="16"/>
  <c r="AL20" i="16" l="1"/>
  <c r="AL21" i="16"/>
  <c r="AM19" i="16"/>
  <c r="AL24" i="16"/>
  <c r="AL32" i="16"/>
  <c r="AL31" i="16"/>
  <c r="AL30" i="16"/>
  <c r="AL29" i="16"/>
  <c r="AL28" i="16"/>
  <c r="AL23" i="16"/>
  <c r="AL22" i="16"/>
  <c r="AM21" i="16" l="1"/>
  <c r="AN19" i="16"/>
  <c r="AM24" i="16"/>
  <c r="AM32" i="16"/>
  <c r="AM31" i="16"/>
  <c r="AM30" i="16"/>
  <c r="AM29" i="16"/>
  <c r="AM28" i="16"/>
  <c r="AM23" i="16"/>
  <c r="AM22" i="16"/>
  <c r="AM20" i="16"/>
  <c r="AN21" i="16" l="1"/>
  <c r="AO19" i="16"/>
  <c r="AN24" i="16"/>
  <c r="AN32" i="16"/>
  <c r="AN31" i="16"/>
  <c r="AN30" i="16"/>
  <c r="AN29" i="16"/>
  <c r="AN28" i="16"/>
  <c r="AN23" i="16"/>
  <c r="AN22" i="16"/>
  <c r="AN20" i="16"/>
  <c r="AO21" i="16" l="1"/>
  <c r="AO24" i="16"/>
  <c r="AO32" i="16"/>
  <c r="AO31" i="16"/>
  <c r="AO30" i="16"/>
  <c r="AO29" i="16"/>
  <c r="AO28" i="16"/>
  <c r="AO23" i="16"/>
  <c r="AO22" i="16"/>
  <c r="AO20" i="16"/>
  <c r="D9" i="15" l="1"/>
  <c r="C8" i="15"/>
  <c r="D8" i="15"/>
  <c r="E8" i="15"/>
  <c r="F8" i="15"/>
  <c r="G8" i="15"/>
  <c r="H8" i="15"/>
  <c r="I8" i="15"/>
  <c r="J8" i="15"/>
  <c r="K8" i="15"/>
  <c r="L8" i="15"/>
  <c r="B8" i="15"/>
  <c r="C7" i="15"/>
  <c r="D7" i="15"/>
  <c r="E7" i="15"/>
  <c r="F7" i="15"/>
  <c r="G7" i="15"/>
  <c r="H7" i="15"/>
  <c r="I7" i="15"/>
  <c r="J7" i="15"/>
  <c r="K7" i="15"/>
  <c r="L7" i="15"/>
  <c r="B7" i="15"/>
  <c r="C6" i="15"/>
  <c r="D6" i="15"/>
  <c r="E6" i="15"/>
  <c r="F6" i="15"/>
  <c r="G6" i="15"/>
  <c r="H6" i="15"/>
  <c r="I6" i="15"/>
  <c r="J6" i="15"/>
  <c r="K6" i="15"/>
  <c r="L6" i="15"/>
  <c r="B6" i="15"/>
  <c r="C5" i="15"/>
  <c r="D5" i="15"/>
  <c r="E5" i="15"/>
  <c r="F5" i="15"/>
  <c r="G5" i="15"/>
  <c r="H5" i="15"/>
  <c r="I5" i="15"/>
  <c r="J5" i="15"/>
  <c r="K5" i="15"/>
  <c r="L5" i="15"/>
  <c r="B5" i="15"/>
  <c r="L4" i="15"/>
  <c r="C4" i="15"/>
  <c r="D4" i="15"/>
  <c r="E4" i="15"/>
  <c r="F4" i="15"/>
  <c r="G4" i="15"/>
  <c r="H4" i="15"/>
  <c r="I4" i="15"/>
  <c r="J4" i="15"/>
  <c r="K4" i="15"/>
  <c r="B4" i="15"/>
  <c r="C3" i="15"/>
  <c r="D3" i="15"/>
  <c r="E3" i="15"/>
  <c r="F3" i="15"/>
  <c r="G3" i="15"/>
  <c r="H3" i="15"/>
  <c r="I3" i="15"/>
  <c r="J3" i="15"/>
  <c r="K3" i="15"/>
  <c r="L3" i="15"/>
  <c r="B3" i="15"/>
  <c r="J2" i="15"/>
  <c r="K2" i="15" s="1"/>
  <c r="L2" i="15" s="1"/>
  <c r="D2" i="15"/>
  <c r="E2" i="15"/>
  <c r="F2" i="15" s="1"/>
  <c r="G2" i="15" s="1"/>
  <c r="H2" i="15" s="1"/>
  <c r="I2" i="15" s="1"/>
  <c r="C2" i="15"/>
</calcChain>
</file>

<file path=xl/sharedStrings.xml><?xml version="1.0" encoding="utf-8"?>
<sst xmlns="http://schemas.openxmlformats.org/spreadsheetml/2006/main" count="114" uniqueCount="60">
  <si>
    <t>3次</t>
    <rPh sb="1" eb="2">
      <t>ジ</t>
    </rPh>
    <phoneticPr fontId="1"/>
  </si>
  <si>
    <t>2次</t>
    <rPh sb="1" eb="2">
      <t>ジ</t>
    </rPh>
    <phoneticPr fontId="1"/>
  </si>
  <si>
    <t>1次</t>
    <rPh sb="1" eb="2">
      <t>ジ</t>
    </rPh>
    <phoneticPr fontId="1"/>
  </si>
  <si>
    <t>0次</t>
    <rPh sb="1" eb="2">
      <t>ジ</t>
    </rPh>
    <phoneticPr fontId="1"/>
  </si>
  <si>
    <t>inv</t>
    <phoneticPr fontId="1"/>
  </si>
  <si>
    <t>g</t>
    <phoneticPr fontId="1"/>
  </si>
  <si>
    <t>pg曲線係数</t>
    <rPh sb="2" eb="4">
      <t>キョクセン</t>
    </rPh>
    <rPh sb="4" eb="6">
      <t>ケイスウ</t>
    </rPh>
    <phoneticPr fontId="1"/>
  </si>
  <si>
    <t>4次</t>
    <rPh sb="1" eb="2">
      <t>ジ</t>
    </rPh>
    <phoneticPr fontId="1"/>
  </si>
  <si>
    <t>①SA1</t>
    <phoneticPr fontId="1"/>
  </si>
  <si>
    <t>②EA1</t>
    <phoneticPr fontId="1"/>
  </si>
  <si>
    <t>⑥RA1</t>
    <phoneticPr fontId="1"/>
  </si>
  <si>
    <t>シート「宮田修正」より作成</t>
    <rPh sb="4" eb="6">
      <t>ミヤタ</t>
    </rPh>
    <rPh sb="6" eb="8">
      <t>シュウセイ</t>
    </rPh>
    <rPh sb="11" eb="13">
      <t>サクセイ</t>
    </rPh>
    <phoneticPr fontId="1"/>
  </si>
  <si>
    <t>f2p</t>
    <phoneticPr fontId="1"/>
  </si>
  <si>
    <t>p2f</t>
    <phoneticPr fontId="1"/>
  </si>
  <si>
    <t>x</t>
    <phoneticPr fontId="1"/>
  </si>
  <si>
    <t>xi</t>
    <phoneticPr fontId="1"/>
  </si>
  <si>
    <t>y</t>
    <phoneticPr fontId="1"/>
  </si>
  <si>
    <t>yi</t>
    <phoneticPr fontId="1"/>
  </si>
  <si>
    <t>xi^4</t>
    <phoneticPr fontId="1"/>
  </si>
  <si>
    <t>yi*xi^2</t>
    <phoneticPr fontId="1"/>
  </si>
  <si>
    <t>y=ax^2</t>
    <phoneticPr fontId="1"/>
  </si>
  <si>
    <t>xi*yi^0.5</t>
    <phoneticPr fontId="1"/>
  </si>
  <si>
    <t>xi=a*y^0.5</t>
    <phoneticPr fontId="1"/>
  </si>
  <si>
    <t>2次1次0次</t>
    <rPh sb="1" eb="2">
      <t>ツギ</t>
    </rPh>
    <rPh sb="3" eb="4">
      <t>ツギ</t>
    </rPh>
    <rPh sb="5" eb="6">
      <t>ツギ</t>
    </rPh>
    <phoneticPr fontId="1"/>
  </si>
  <si>
    <t>開度</t>
    <rPh sb="0" eb="2">
      <t>カイド</t>
    </rPh>
    <phoneticPr fontId="1"/>
  </si>
  <si>
    <t>風量m^3/h</t>
    <rPh sb="0" eb="2">
      <t>フウリョウ</t>
    </rPh>
    <phoneticPr fontId="1"/>
  </si>
  <si>
    <t>風量m^3/min</t>
    <rPh sb="0" eb="2">
      <t>フウリョウ</t>
    </rPh>
    <phoneticPr fontId="1"/>
  </si>
  <si>
    <t>差圧Pa</t>
    <rPh sb="0" eb="2">
      <t>サアツ</t>
    </rPh>
    <phoneticPr fontId="1"/>
  </si>
  <si>
    <t>kPa</t>
    <phoneticPr fontId="1"/>
  </si>
  <si>
    <t>近似係数a</t>
    <rPh sb="0" eb="4">
      <t>キンジケイスウ</t>
    </rPh>
    <phoneticPr fontId="1"/>
  </si>
  <si>
    <t>近似係数b</t>
    <rPh sb="0" eb="4">
      <t>キンジケイスウ</t>
    </rPh>
    <phoneticPr fontId="1"/>
  </si>
  <si>
    <t>2次</t>
  </si>
  <si>
    <t>1次</t>
  </si>
  <si>
    <t>0次</t>
  </si>
  <si>
    <t>差圧kPa</t>
    <rPh sb="0" eb="2">
      <t>サアツ</t>
    </rPh>
    <phoneticPr fontId="1"/>
  </si>
  <si>
    <t>√2次</t>
    <rPh sb="2" eb="3">
      <t>ジ</t>
    </rPh>
    <phoneticPr fontId="1"/>
  </si>
  <si>
    <t>b</t>
    <phoneticPr fontId="1"/>
  </si>
  <si>
    <t>1/√a</t>
    <phoneticPr fontId="1"/>
  </si>
  <si>
    <t>合致率</t>
    <rPh sb="0" eb="3">
      <t>ガッチリツ</t>
    </rPh>
    <phoneticPr fontId="1"/>
  </si>
  <si>
    <t>+</t>
    <phoneticPr fontId="1"/>
  </si>
  <si>
    <t>2次近似</t>
    <rPh sb="1" eb="2">
      <t>ジ</t>
    </rPh>
    <rPh sb="2" eb="4">
      <t>キンジ</t>
    </rPh>
    <phoneticPr fontId="1"/>
  </si>
  <si>
    <t>2次</t>
    <rPh sb="1" eb="2">
      <t>ツギ</t>
    </rPh>
    <phoneticPr fontId="1"/>
  </si>
  <si>
    <t>a</t>
    <phoneticPr fontId="1"/>
  </si>
  <si>
    <t>s_ab</t>
    <phoneticPr fontId="1"/>
  </si>
  <si>
    <t>s_bc</t>
    <phoneticPr fontId="1"/>
  </si>
  <si>
    <t>s_gh</t>
    <phoneticPr fontId="1"/>
  </si>
  <si>
    <t>s_de</t>
    <phoneticPr fontId="1"/>
  </si>
  <si>
    <t>s_eb</t>
    <phoneticPr fontId="1"/>
  </si>
  <si>
    <t>s_ef</t>
    <phoneticPr fontId="1"/>
  </si>
  <si>
    <t>2次1次0次</t>
    <rPh sb="1" eb="2">
      <t>ジ</t>
    </rPh>
    <rPh sb="3" eb="4">
      <t>ジ</t>
    </rPh>
    <rPh sb="5" eb="6">
      <t>ジ</t>
    </rPh>
    <phoneticPr fontId="1"/>
  </si>
  <si>
    <t>2次1次0次[Pa]</t>
    <rPh sb="1" eb="2">
      <t>ツギ</t>
    </rPh>
    <rPh sb="3" eb="4">
      <t>ツギ</t>
    </rPh>
    <rPh sb="5" eb="6">
      <t>ツギ</t>
    </rPh>
    <phoneticPr fontId="1"/>
  </si>
  <si>
    <t>b00</t>
    <phoneticPr fontId="1"/>
  </si>
  <si>
    <t>b01</t>
    <phoneticPr fontId="1"/>
  </si>
  <si>
    <t>b02</t>
    <phoneticPr fontId="1"/>
  </si>
  <si>
    <t>b03</t>
    <phoneticPr fontId="1"/>
  </si>
  <si>
    <t>K</t>
    <phoneticPr fontId="1"/>
  </si>
  <si>
    <t>効率[%]</t>
  </si>
  <si>
    <t>③ASHRAE SA1</t>
    <phoneticPr fontId="1"/>
  </si>
  <si>
    <t>⑤昔の実験棟SA</t>
    <rPh sb="1" eb="2">
      <t>ムカシ</t>
    </rPh>
    <rPh sb="3" eb="6">
      <t>ジッケントウ</t>
    </rPh>
    <phoneticPr fontId="1"/>
  </si>
  <si>
    <t>④ASHRAE RA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</si>
</sst>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);[Red]\(0.000\)"/>
    <numFmt numFmtId="177" formatCode="0.000E+00"/>
  </numFmts>
  <fonts count="2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b/>
      <sz val="11"/>
      <color theme="1"/>
      <name val="游ゴシック"/>
      <family val="2"/>
      <scheme val="minor"/>
    </font>
    <font>
      <sz val="10"/>
      <color rgb="FF000000"/>
      <name val="游ゴシック"/>
      <family val="3"/>
      <charset val="128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7" borderId="7" applyNumberFormat="0" applyAlignment="0" applyProtection="0">
      <alignment vertical="center"/>
    </xf>
    <xf numFmtId="0" fontId="11" fillId="8" borderId="8" applyNumberFormat="0" applyAlignment="0" applyProtection="0">
      <alignment vertical="center"/>
    </xf>
    <xf numFmtId="0" fontId="12" fillId="8" borderId="7" applyNumberFormat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9" borderId="10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0" borderId="11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13" xfId="0" applyBorder="1">
      <alignment vertical="center"/>
    </xf>
    <xf numFmtId="176" fontId="0" fillId="0" borderId="0" xfId="0" applyNumberFormat="1">
      <alignment vertical="center"/>
    </xf>
    <xf numFmtId="0" fontId="0" fillId="0" borderId="16" xfId="0" applyBorder="1">
      <alignment vertical="center"/>
    </xf>
    <xf numFmtId="177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0" fontId="0" fillId="0" borderId="17" xfId="0" applyBorder="1" applyAlignment="1"/>
    <xf numFmtId="177" fontId="19" fillId="0" borderId="1" xfId="0" applyNumberFormat="1" applyFont="1" applyBorder="1" applyAlignment="1">
      <alignment horizontal="center" vertical="top"/>
    </xf>
    <xf numFmtId="177" fontId="19" fillId="0" borderId="0" xfId="0" applyNumberFormat="1" applyFont="1" applyAlignment="1">
      <alignment horizontal="center" vertical="top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19" fillId="0" borderId="1" xfId="0" applyFont="1" applyBorder="1" applyAlignment="1">
      <alignment horizontal="center" vertical="top"/>
    </xf>
    <xf numFmtId="177" fontId="0" fillId="0" borderId="0" xfId="0" applyNumberFormat="1" applyAlignment="1"/>
    <xf numFmtId="177" fontId="0" fillId="0" borderId="3" xfId="0" applyNumberFormat="1" applyBorder="1" applyAlignment="1"/>
    <xf numFmtId="177" fontId="0" fillId="0" borderId="3" xfId="0" applyNumberFormat="1" applyBorder="1">
      <alignment vertical="center"/>
    </xf>
    <xf numFmtId="177" fontId="0" fillId="0" borderId="19" xfId="0" applyNumberFormat="1" applyBorder="1" applyAlignment="1"/>
    <xf numFmtId="177" fontId="0" fillId="0" borderId="20" xfId="0" applyNumberFormat="1" applyBorder="1" applyAlignment="1"/>
    <xf numFmtId="0" fontId="0" fillId="0" borderId="15" xfId="0" applyBorder="1">
      <alignment vertical="center"/>
    </xf>
    <xf numFmtId="177" fontId="0" fillId="0" borderId="19" xfId="0" applyNumberFormat="1" applyBorder="1">
      <alignment vertical="center"/>
    </xf>
    <xf numFmtId="177" fontId="0" fillId="0" borderId="20" xfId="0" applyNumberFormat="1" applyBorder="1">
      <alignment vertical="center"/>
    </xf>
    <xf numFmtId="0" fontId="0" fillId="35" borderId="14" xfId="0" applyFill="1" applyBorder="1">
      <alignment vertical="center"/>
    </xf>
    <xf numFmtId="0" fontId="0" fillId="0" borderId="0" xfId="0" applyAlignment="1"/>
    <xf numFmtId="9" fontId="0" fillId="0" borderId="0" xfId="42" applyFont="1" applyBorder="1" applyAlignment="1"/>
    <xf numFmtId="0" fontId="0" fillId="35" borderId="2" xfId="0" applyFill="1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177" fontId="0" fillId="35" borderId="14" xfId="0" applyNumberFormat="1" applyFill="1" applyBorder="1" applyAlignment="1"/>
    <xf numFmtId="177" fontId="0" fillId="35" borderId="2" xfId="0" applyNumberFormat="1" applyFill="1" applyBorder="1" applyAlignment="1"/>
    <xf numFmtId="0" fontId="0" fillId="0" borderId="0" xfId="0" applyBorder="1">
      <alignment vertical="center"/>
    </xf>
    <xf numFmtId="177" fontId="0" fillId="0" borderId="0" xfId="0" applyNumberFormat="1" applyBorder="1">
      <alignment vertical="center"/>
    </xf>
    <xf numFmtId="0" fontId="20" fillId="0" borderId="0" xfId="0" applyFont="1" applyAlignment="1">
      <alignment horizontal="center" vertical="center" readingOrder="1"/>
    </xf>
    <xf numFmtId="0" fontId="0" fillId="3" borderId="0" xfId="0" applyFill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パーセント" xfId="42" builtinId="5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ファン性能曲線</a:t>
            </a:r>
          </a:p>
        </c:rich>
      </c:tx>
      <c:layout>
        <c:manualLayout>
          <c:xMode val="edge"/>
          <c:yMode val="edge"/>
          <c:x val="0.47295346222305173"/>
          <c:y val="1.4464980786141348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5641069440980219E-2"/>
          <c:y val="5.8492922016230332E-2"/>
          <c:w val="0.88685931762611403"/>
          <c:h val="0.75514824525808844"/>
        </c:manualLayout>
      </c:layout>
      <c:scatterChart>
        <c:scatterStyle val="lineMarker"/>
        <c:varyColors val="0"/>
        <c:ser>
          <c:idx val="2"/>
          <c:order val="0"/>
          <c:tx>
            <c:strRef>
              <c:f>ファン!$A$3</c:f>
              <c:strCache>
                <c:ptCount val="1"/>
                <c:pt idx="0">
                  <c:v>①SA1</c:v>
                </c:pt>
              </c:strCache>
            </c:strRef>
          </c:tx>
          <c:spPr>
            <a:ln w="19050">
              <a:noFill/>
            </a:ln>
          </c:spPr>
          <c:trendline>
            <c:spPr>
              <a:ln>
                <a:solidFill>
                  <a:schemeClr val="accent3"/>
                </a:solidFill>
                <a:prstDash val="dash"/>
              </a:ln>
            </c:spPr>
            <c:trendlineType val="poly"/>
            <c:order val="3"/>
            <c:dispRSqr val="0"/>
            <c:dispEq val="1"/>
            <c:trendlineLbl>
              <c:layout>
                <c:manualLayout>
                  <c:x val="-2.4841477614171274E-2"/>
                  <c:y val="2.3075240594925602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ja-JP"/>
                </a:p>
              </c:txPr>
            </c:trendlineLbl>
          </c:trendline>
          <c:xVal>
            <c:numRef>
              <c:f>ファン!$B$2:$L$2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ファン!$B$3:$L$3</c:f>
              <c:numCache>
                <c:formatCode>General</c:formatCode>
                <c:ptCount val="11"/>
                <c:pt idx="0">
                  <c:v>494</c:v>
                </c:pt>
                <c:pt idx="1">
                  <c:v>485.69900000000001</c:v>
                </c:pt>
                <c:pt idx="2">
                  <c:v>478.88299999999998</c:v>
                </c:pt>
                <c:pt idx="3">
                  <c:v>473.17700000000002</c:v>
                </c:pt>
                <c:pt idx="4">
                  <c:v>468.20600000000002</c:v>
                </c:pt>
                <c:pt idx="5">
                  <c:v>463.59499999999997</c:v>
                </c:pt>
                <c:pt idx="6">
                  <c:v>458.96899999999999</c:v>
                </c:pt>
                <c:pt idx="7">
                  <c:v>453.95299999999997</c:v>
                </c:pt>
                <c:pt idx="8">
                  <c:v>448.17200000000003</c:v>
                </c:pt>
                <c:pt idx="9">
                  <c:v>441.25099999999998</c:v>
                </c:pt>
                <c:pt idx="10">
                  <c:v>432.815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7A2-439F-89DA-FE5DFB43A445}"/>
            </c:ext>
          </c:extLst>
        </c:ser>
        <c:ser>
          <c:idx val="3"/>
          <c:order val="1"/>
          <c:tx>
            <c:strRef>
              <c:f>ファン!$A$4</c:f>
              <c:strCache>
                <c:ptCount val="1"/>
                <c:pt idx="0">
                  <c:v>②EA1</c:v>
                </c:pt>
              </c:strCache>
            </c:strRef>
          </c:tx>
          <c:spPr>
            <a:ln w="19050">
              <a:noFill/>
            </a:ln>
          </c:spPr>
          <c:trendline>
            <c:spPr>
              <a:ln>
                <a:solidFill>
                  <a:schemeClr val="accent4"/>
                </a:solidFill>
                <a:prstDash val="dash"/>
              </a:ln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48813767884739973"/>
                  <c:y val="-6.5786915524448332E-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ja-JP"/>
                </a:p>
              </c:txPr>
            </c:trendlineLbl>
          </c:trendline>
          <c:xVal>
            <c:numRef>
              <c:f>ファン!$B$2:$L$2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ファン!$B$4:$L$4</c:f>
              <c:numCache>
                <c:formatCode>General</c:formatCode>
                <c:ptCount val="11"/>
                <c:pt idx="0">
                  <c:v>176.62</c:v>
                </c:pt>
                <c:pt idx="1">
                  <c:v>171.566</c:v>
                </c:pt>
                <c:pt idx="2">
                  <c:v>162.267</c:v>
                </c:pt>
                <c:pt idx="3">
                  <c:v>135.97300000000001</c:v>
                </c:pt>
                <c:pt idx="4">
                  <c:v>82.933999999999997</c:v>
                </c:pt>
                <c:pt idx="5">
                  <c:v>-3.5999999999999943</c:v>
                </c:pt>
                <c:pt idx="6">
                  <c:v>-127.37899999999996</c:v>
                </c:pt>
                <c:pt idx="7">
                  <c:v>-289.15300000000002</c:v>
                </c:pt>
                <c:pt idx="8">
                  <c:v>-486.67200000000003</c:v>
                </c:pt>
                <c:pt idx="9">
                  <c:v>-714.68600000000004</c:v>
                </c:pt>
                <c:pt idx="10">
                  <c:v>-964.94500000000005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7A2-439F-89DA-FE5DFB43A445}"/>
            </c:ext>
          </c:extLst>
        </c:ser>
        <c:ser>
          <c:idx val="5"/>
          <c:order val="3"/>
          <c:tx>
            <c:strRef>
              <c:f>ファン!$A$6</c:f>
              <c:strCache>
                <c:ptCount val="1"/>
                <c:pt idx="0">
                  <c:v>④ASHRAE RA</c:v>
                </c:pt>
              </c:strCache>
            </c:strRef>
          </c:tx>
          <c:spPr>
            <a:ln w="19050">
              <a:noFill/>
            </a:ln>
          </c:spPr>
          <c:trendline>
            <c:spPr>
              <a:ln>
                <a:solidFill>
                  <a:schemeClr val="accent6"/>
                </a:solidFill>
              </a:ln>
            </c:spPr>
            <c:trendlineType val="poly"/>
            <c:order val="4"/>
            <c:dispRSqr val="0"/>
            <c:dispEq val="0"/>
          </c:trendline>
          <c:xVal>
            <c:numRef>
              <c:f>ファン!$B$2:$L$2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ファン!$B$6:$L$6</c:f>
              <c:numCache>
                <c:formatCode>General</c:formatCode>
                <c:ptCount val="11"/>
                <c:pt idx="0">
                  <c:v>0</c:v>
                </c:pt>
                <c:pt idx="1">
                  <c:v>131.54999999999998</c:v>
                </c:pt>
                <c:pt idx="2">
                  <c:v>263.09999999999997</c:v>
                </c:pt>
                <c:pt idx="3">
                  <c:v>394.65</c:v>
                </c:pt>
                <c:pt idx="4">
                  <c:v>526.19999999999993</c:v>
                </c:pt>
                <c:pt idx="5">
                  <c:v>657.75</c:v>
                </c:pt>
                <c:pt idx="6">
                  <c:v>789.3</c:v>
                </c:pt>
                <c:pt idx="7">
                  <c:v>920.84999999999991</c:v>
                </c:pt>
                <c:pt idx="8">
                  <c:v>1052.3999999999999</c:v>
                </c:pt>
                <c:pt idx="9">
                  <c:v>1183.95</c:v>
                </c:pt>
                <c:pt idx="10">
                  <c:v>1315.5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7A2-439F-89DA-FE5DFB43A445}"/>
            </c:ext>
          </c:extLst>
        </c:ser>
        <c:ser>
          <c:idx val="1"/>
          <c:order val="5"/>
          <c:tx>
            <c:strRef>
              <c:f>ファン!$A$8</c:f>
              <c:strCache>
                <c:ptCount val="1"/>
                <c:pt idx="0">
                  <c:v>⑥RA1</c:v>
                </c:pt>
              </c:strCache>
            </c:strRef>
          </c:tx>
          <c:spPr>
            <a:ln w="19050">
              <a:noFill/>
            </a:ln>
          </c:spPr>
          <c:trendline>
            <c:spPr>
              <a:ln>
                <a:solidFill>
                  <a:schemeClr val="accent2"/>
                </a:solidFill>
                <a:prstDash val="dash"/>
              </a:ln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12353011043368972"/>
                  <c:y val="-0.2462301076744491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ja-JP"/>
                </a:p>
              </c:txPr>
            </c:trendlineLbl>
          </c:trendline>
          <c:xVal>
            <c:numRef>
              <c:f>ファン!$B$2:$L$2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ファン!$B$8:$L$8</c:f>
              <c:numCache>
                <c:formatCode>General</c:formatCode>
                <c:ptCount val="11"/>
                <c:pt idx="0">
                  <c:v>318</c:v>
                </c:pt>
                <c:pt idx="1">
                  <c:v>312.94600000000003</c:v>
                </c:pt>
                <c:pt idx="2">
                  <c:v>303.64699999999999</c:v>
                </c:pt>
                <c:pt idx="3">
                  <c:v>277.35300000000001</c:v>
                </c:pt>
                <c:pt idx="4">
                  <c:v>224.31399999999999</c:v>
                </c:pt>
                <c:pt idx="5">
                  <c:v>137.78</c:v>
                </c:pt>
                <c:pt idx="6">
                  <c:v>14.001000000000033</c:v>
                </c:pt>
                <c:pt idx="7">
                  <c:v>-147.77300000000002</c:v>
                </c:pt>
                <c:pt idx="8">
                  <c:v>-345.29200000000003</c:v>
                </c:pt>
                <c:pt idx="9">
                  <c:v>-573.30600000000004</c:v>
                </c:pt>
                <c:pt idx="10">
                  <c:v>-823.56500000000005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95-4D65-ABDF-0E57395B8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387120"/>
        <c:axId val="61238023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2"/>
                <c:tx>
                  <c:strRef>
                    <c:extLst>
                      <c:ext uri="{02D57815-91ED-43cb-92C2-25804820EDAC}">
                        <c15:formulaRef>
                          <c15:sqref>ファン!$A$5</c15:sqref>
                        </c15:formulaRef>
                      </c:ext>
                    </c:extLst>
                    <c:strCache>
                      <c:ptCount val="1"/>
                      <c:pt idx="0">
                        <c:v>③ASHRAE SA1</c:v>
                      </c:pt>
                    </c:strCache>
                  </c:strRef>
                </c:tx>
                <c:spPr>
                  <a:ln w="19050"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ファン!$B$2:$L$2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ファン!$B$5:$L$5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494</c:v>
                      </c:pt>
                      <c:pt idx="1">
                        <c:v>494</c:v>
                      </c:pt>
                      <c:pt idx="2">
                        <c:v>494</c:v>
                      </c:pt>
                      <c:pt idx="3">
                        <c:v>494</c:v>
                      </c:pt>
                      <c:pt idx="4">
                        <c:v>494</c:v>
                      </c:pt>
                      <c:pt idx="5">
                        <c:v>494</c:v>
                      </c:pt>
                      <c:pt idx="6">
                        <c:v>494</c:v>
                      </c:pt>
                      <c:pt idx="7">
                        <c:v>494</c:v>
                      </c:pt>
                      <c:pt idx="8">
                        <c:v>494</c:v>
                      </c:pt>
                      <c:pt idx="9">
                        <c:v>494</c:v>
                      </c:pt>
                      <c:pt idx="10">
                        <c:v>494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F-17A2-439F-89DA-FE5DFB43A445}"/>
                  </c:ext>
                </c:extLst>
              </c15:ser>
            </c15:filteredScatterSeries>
            <c15:filteredScatterSeries>
              <c15:ser>
                <c:idx val="0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ファン!$A$7</c15:sqref>
                        </c15:formulaRef>
                      </c:ext>
                    </c:extLst>
                    <c:strCache>
                      <c:ptCount val="1"/>
                      <c:pt idx="0">
                        <c:v>⑤昔の実験棟SA</c:v>
                      </c:pt>
                    </c:strCache>
                  </c:strRef>
                </c:tx>
                <c:spPr>
                  <a:ln w="19050">
                    <a:noFill/>
                  </a:ln>
                </c:spPr>
                <c:marker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2540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ly"/>
                  <c:order val="3"/>
                  <c:dispRSqr val="0"/>
                  <c:dispEq val="1"/>
                  <c:trendlineLbl>
                    <c:layout>
                      <c:manualLayout>
                        <c:x val="-0.53451894104976094"/>
                        <c:y val="-0.60950740292392214"/>
                      </c:manualLayout>
                    </c:layout>
                    <c:numFmt formatCode="General" sourceLinked="0"/>
                    <c:spPr>
                      <a:noFill/>
                      <a:ln>
                        <a:solidFill>
                          <a:schemeClr val="accent1"/>
                        </a:solidFill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ja-JP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ファン!$B$2:$L$2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ファン!$B$7:$L$7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684.98</c:v>
                      </c:pt>
                      <c:pt idx="1">
                        <c:v>677.06050000000005</c:v>
                      </c:pt>
                      <c:pt idx="2">
                        <c:v>667.05100000000004</c:v>
                      </c:pt>
                      <c:pt idx="3">
                        <c:v>649.85149999999999</c:v>
                      </c:pt>
                      <c:pt idx="4">
                        <c:v>620.36200000000008</c:v>
                      </c:pt>
                      <c:pt idx="5">
                        <c:v>573.48250000000007</c:v>
                      </c:pt>
                      <c:pt idx="6">
                        <c:v>504.11300000000006</c:v>
                      </c:pt>
                      <c:pt idx="7">
                        <c:v>407.15350000000001</c:v>
                      </c:pt>
                      <c:pt idx="8">
                        <c:v>277.50400000000002</c:v>
                      </c:pt>
                      <c:pt idx="9">
                        <c:v>110.06449999999995</c:v>
                      </c:pt>
                      <c:pt idx="10">
                        <c:v>-100.26499999999999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7A2-439F-89DA-FE5DFB43A445}"/>
                  </c:ext>
                </c:extLst>
              </c15:ser>
            </c15:filteredScatterSeries>
          </c:ext>
        </c:extLst>
      </c:scatterChart>
      <c:valAx>
        <c:axId val="6123871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風量</a:t>
                </a:r>
                <a:r>
                  <a:rPr lang="en-US"/>
                  <a:t>[m3/min]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9659125980980479"/>
              <c:y val="0.831338518119973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2380232"/>
        <c:crosses val="autoZero"/>
        <c:crossBetween val="midCat"/>
      </c:valAx>
      <c:valAx>
        <c:axId val="61238023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機外静圧</a:t>
                </a:r>
                <a:r>
                  <a:rPr lang="en-US"/>
                  <a:t>[Pa],</a:t>
                </a:r>
                <a:r>
                  <a:rPr lang="ja-JP" altLang="ja-JP" sz="1000" b="0" i="0" baseline="0">
                    <a:effectLst/>
                  </a:rPr>
                  <a:t>消費電力</a:t>
                </a:r>
                <a:r>
                  <a:rPr lang="en-US" altLang="ja-JP" sz="1000" b="0" i="0" baseline="0">
                    <a:effectLst/>
                  </a:rPr>
                  <a:t>[W]</a:t>
                </a:r>
                <a:endParaRPr lang="ja-JP" altLang="ja-JP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238712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6.1042967883739581E-4"/>
          <c:y val="0.88994633432258874"/>
          <c:w val="0.9993895703211626"/>
          <c:h val="6.6540150618427593E-2"/>
        </c:manualLayout>
      </c:layout>
      <c:overlay val="0"/>
      <c:txPr>
        <a:bodyPr/>
        <a:lstStyle/>
        <a:p>
          <a:pPr>
            <a:defRPr sz="2000"/>
          </a:pPr>
          <a:endParaRPr lang="ja-JP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baseline="0"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050">
                <a:solidFill>
                  <a:sysClr val="windowText" lastClr="000000"/>
                </a:solidFill>
              </a:rPr>
              <a:t>p2f</a:t>
            </a:r>
            <a:endParaRPr lang="ja-JP" altLang="en-US" sz="105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8382161816411423"/>
          <c:y val="0.915162070481138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186347676325033"/>
          <c:y val="2.7318270760631001E-2"/>
          <c:w val="0.81947781482709681"/>
          <c:h val="0.75901520860475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'[1]野村_㎥min-&gt;kPa'!$A$4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8.8995222016744299E-2"/>
                  <c:y val="-7.70641385888949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'[1]野村_㎥min-&gt;kPa'!$E$4:$E$8</c:f>
              <c:numCache>
                <c:formatCode>General</c:formatCode>
                <c:ptCount val="5"/>
                <c:pt idx="0">
                  <c:v>0.04</c:v>
                </c:pt>
                <c:pt idx="1">
                  <c:v>0.03</c:v>
                </c:pt>
                <c:pt idx="2">
                  <c:v>0.02</c:v>
                </c:pt>
                <c:pt idx="3">
                  <c:v>0.01</c:v>
                </c:pt>
                <c:pt idx="4">
                  <c:v>0</c:v>
                </c:pt>
              </c:numCache>
            </c:numRef>
          </c:xVal>
          <c:yVal>
            <c:numRef>
              <c:f>'[1]野村_㎥min-&gt;kPa'!$C$4:$C$8</c:f>
              <c:numCache>
                <c:formatCode>General</c:formatCode>
                <c:ptCount val="5"/>
                <c:pt idx="0">
                  <c:v>45</c:v>
                </c:pt>
                <c:pt idx="1">
                  <c:v>38.333333333333336</c:v>
                </c:pt>
                <c:pt idx="2">
                  <c:v>30</c:v>
                </c:pt>
                <c:pt idx="3">
                  <c:v>20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DC-4D15-B282-C5BC793A00FB}"/>
            </c:ext>
          </c:extLst>
        </c:ser>
        <c:ser>
          <c:idx val="1"/>
          <c:order val="1"/>
          <c:tx>
            <c:strRef>
              <c:f>'[1]野村_㎥min-&gt;kPa'!$A$11</c:f>
              <c:strCache>
                <c:ptCount val="1"/>
                <c:pt idx="0">
                  <c:v>0.8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7559810689056302"/>
                  <c:y val="-2.64805916279354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'[1]野村_㎥min-&gt;kPa'!$E$11:$E$18</c:f>
              <c:numCache>
                <c:formatCode>General</c:formatCode>
                <c:ptCount val="8"/>
                <c:pt idx="0">
                  <c:v>0.1</c:v>
                </c:pt>
                <c:pt idx="1">
                  <c:v>0.08</c:v>
                </c:pt>
                <c:pt idx="2">
                  <c:v>0.06</c:v>
                </c:pt>
                <c:pt idx="3">
                  <c:v>0.05</c:v>
                </c:pt>
                <c:pt idx="4">
                  <c:v>0.04</c:v>
                </c:pt>
                <c:pt idx="5">
                  <c:v>0.02</c:v>
                </c:pt>
                <c:pt idx="6">
                  <c:v>0.01</c:v>
                </c:pt>
                <c:pt idx="7">
                  <c:v>0</c:v>
                </c:pt>
              </c:numCache>
            </c:numRef>
          </c:xVal>
          <c:yVal>
            <c:numRef>
              <c:f>'[1]野村_㎥min-&gt;kPa'!$C$11:$C$18</c:f>
              <c:numCache>
                <c:formatCode>General</c:formatCode>
                <c:ptCount val="8"/>
                <c:pt idx="0">
                  <c:v>45</c:v>
                </c:pt>
                <c:pt idx="1">
                  <c:v>40</c:v>
                </c:pt>
                <c:pt idx="2">
                  <c:v>35</c:v>
                </c:pt>
                <c:pt idx="3">
                  <c:v>31.666666666666668</c:v>
                </c:pt>
                <c:pt idx="4">
                  <c:v>28.333333333333332</c:v>
                </c:pt>
                <c:pt idx="5">
                  <c:v>20</c:v>
                </c:pt>
                <c:pt idx="6">
                  <c:v>13.333333333333334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DC-4D15-B282-C5BC793A00FB}"/>
            </c:ext>
          </c:extLst>
        </c:ser>
        <c:ser>
          <c:idx val="2"/>
          <c:order val="2"/>
          <c:tx>
            <c:strRef>
              <c:f>'[1]野村_㎥min-&gt;kPa'!$A$21</c:f>
              <c:strCache>
                <c:ptCount val="1"/>
                <c:pt idx="0">
                  <c:v>0.6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2.0731795255381477E-2"/>
                  <c:y val="5.72863453400989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'[1]野村_㎥min-&gt;kPa'!$E$21:$E$31</c:f>
              <c:numCache>
                <c:formatCode>General</c:formatCode>
                <c:ptCount val="11"/>
                <c:pt idx="0">
                  <c:v>0.28000000000000003</c:v>
                </c:pt>
                <c:pt idx="1">
                  <c:v>0.23200000000000001</c:v>
                </c:pt>
                <c:pt idx="2">
                  <c:v>0.21</c:v>
                </c:pt>
                <c:pt idx="3">
                  <c:v>0.19</c:v>
                </c:pt>
                <c:pt idx="4">
                  <c:v>0.17199999999999999</c:v>
                </c:pt>
                <c:pt idx="5">
                  <c:v>0.122</c:v>
                </c:pt>
                <c:pt idx="6">
                  <c:v>7.0000000000000007E-2</c:v>
                </c:pt>
                <c:pt idx="7">
                  <c:v>0.06</c:v>
                </c:pt>
                <c:pt idx="8">
                  <c:v>0.03</c:v>
                </c:pt>
                <c:pt idx="9">
                  <c:v>0.01</c:v>
                </c:pt>
                <c:pt idx="10">
                  <c:v>0</c:v>
                </c:pt>
              </c:numCache>
            </c:numRef>
          </c:xVal>
          <c:yVal>
            <c:numRef>
              <c:f>'[1]野村_㎥min-&gt;kPa'!$C$21:$C$31</c:f>
              <c:numCache>
                <c:formatCode>General</c:formatCode>
                <c:ptCount val="11"/>
                <c:pt idx="0">
                  <c:v>43.333333333333336</c:v>
                </c:pt>
                <c:pt idx="1">
                  <c:v>40</c:v>
                </c:pt>
                <c:pt idx="2">
                  <c:v>38.333333333333336</c:v>
                </c:pt>
                <c:pt idx="3">
                  <c:v>36.666666666666664</c:v>
                </c:pt>
                <c:pt idx="4">
                  <c:v>35</c:v>
                </c:pt>
                <c:pt idx="5">
                  <c:v>30</c:v>
                </c:pt>
                <c:pt idx="6">
                  <c:v>23.333333333333332</c:v>
                </c:pt>
                <c:pt idx="7">
                  <c:v>21.666666666666668</c:v>
                </c:pt>
                <c:pt idx="8">
                  <c:v>15.333333333333334</c:v>
                </c:pt>
                <c:pt idx="9">
                  <c:v>8.3333333333333339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DDC-4D15-B282-C5BC793A00FB}"/>
            </c:ext>
          </c:extLst>
        </c:ser>
        <c:ser>
          <c:idx val="3"/>
          <c:order val="3"/>
          <c:tx>
            <c:strRef>
              <c:f>'[1]野村_㎥min-&gt;kPa'!$A$34</c:f>
              <c:strCache>
                <c:ptCount val="1"/>
                <c:pt idx="0">
                  <c:v>0.4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'[1]野村_㎥min-&gt;kPa'!$E$34:$E$41</c:f>
              <c:numCache>
                <c:formatCode>General</c:formatCode>
                <c:ptCount val="8"/>
                <c:pt idx="0">
                  <c:v>0.28000000000000003</c:v>
                </c:pt>
                <c:pt idx="1">
                  <c:v>0.24</c:v>
                </c:pt>
                <c:pt idx="2">
                  <c:v>0.17</c:v>
                </c:pt>
                <c:pt idx="3">
                  <c:v>0.11</c:v>
                </c:pt>
                <c:pt idx="4">
                  <c:v>6.5000000000000002E-2</c:v>
                </c:pt>
                <c:pt idx="5">
                  <c:v>0.02</c:v>
                </c:pt>
                <c:pt idx="6">
                  <c:v>0.01</c:v>
                </c:pt>
                <c:pt idx="7">
                  <c:v>0</c:v>
                </c:pt>
              </c:numCache>
            </c:numRef>
          </c:xVal>
          <c:yVal>
            <c:numRef>
              <c:f>'[1]野村_㎥min-&gt;kPa'!$C$34:$C$41</c:f>
              <c:numCache>
                <c:formatCode>General</c:formatCode>
                <c:ptCount val="8"/>
                <c:pt idx="0">
                  <c:v>23.333333333333332</c:v>
                </c:pt>
                <c:pt idx="1">
                  <c:v>21.666666666666668</c:v>
                </c:pt>
                <c:pt idx="2">
                  <c:v>18.333333333333332</c:v>
                </c:pt>
                <c:pt idx="3">
                  <c:v>15</c:v>
                </c:pt>
                <c:pt idx="4">
                  <c:v>11.666666666666666</c:v>
                </c:pt>
                <c:pt idx="5">
                  <c:v>6.666666666666667</c:v>
                </c:pt>
                <c:pt idx="6">
                  <c:v>5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DDC-4D15-B282-C5BC793A00FB}"/>
            </c:ext>
          </c:extLst>
        </c:ser>
        <c:ser>
          <c:idx val="4"/>
          <c:order val="4"/>
          <c:tx>
            <c:strRef>
              <c:f>'[1]野村_㎥min-&gt;kPa'!$A$44</c:f>
              <c:strCache>
                <c:ptCount val="1"/>
                <c:pt idx="0">
                  <c:v>0.2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'[1]野村_㎥min-&gt;kPa'!$E$44:$E$51</c:f>
              <c:numCache>
                <c:formatCode>General</c:formatCode>
                <c:ptCount val="8"/>
                <c:pt idx="0">
                  <c:v>0.3</c:v>
                </c:pt>
                <c:pt idx="1">
                  <c:v>0.245</c:v>
                </c:pt>
                <c:pt idx="2">
                  <c:v>0.2</c:v>
                </c:pt>
                <c:pt idx="3">
                  <c:v>0.15</c:v>
                </c:pt>
                <c:pt idx="4">
                  <c:v>0.08</c:v>
                </c:pt>
                <c:pt idx="5">
                  <c:v>0.03</c:v>
                </c:pt>
                <c:pt idx="6">
                  <c:v>0.01</c:v>
                </c:pt>
                <c:pt idx="7">
                  <c:v>0</c:v>
                </c:pt>
              </c:numCache>
            </c:numRef>
          </c:xVal>
          <c:yVal>
            <c:numRef>
              <c:f>'[1]野村_㎥min-&gt;kPa'!$C$44:$C$51</c:f>
              <c:numCache>
                <c:formatCode>General</c:formatCode>
                <c:ptCount val="8"/>
                <c:pt idx="0">
                  <c:v>9.1666666666666661</c:v>
                </c:pt>
                <c:pt idx="1">
                  <c:v>8.3333333333333339</c:v>
                </c:pt>
                <c:pt idx="2">
                  <c:v>7.5</c:v>
                </c:pt>
                <c:pt idx="3">
                  <c:v>6.666666666666667</c:v>
                </c:pt>
                <c:pt idx="4">
                  <c:v>5</c:v>
                </c:pt>
                <c:pt idx="5">
                  <c:v>3.3333333333333335</c:v>
                </c:pt>
                <c:pt idx="6">
                  <c:v>2.1666666666666665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DDC-4D15-B282-C5BC793A0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130415"/>
        <c:axId val="1470128335"/>
      </c:scatterChart>
      <c:valAx>
        <c:axId val="1470130415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ysClr val="windowText" lastClr="000000"/>
                    </a:solidFill>
                  </a:rPr>
                  <a:t>圧力損失</a:t>
                </a:r>
                <a:r>
                  <a:rPr lang="en-US" altLang="ja-JP">
                    <a:solidFill>
                      <a:sysClr val="windowText" lastClr="000000"/>
                    </a:solidFill>
                  </a:rPr>
                  <a:t>[kPa]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2395223486561473"/>
              <c:y val="0.841872742747214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0128335"/>
        <c:crosses val="autoZero"/>
        <c:crossBetween val="midCat"/>
      </c:valAx>
      <c:valAx>
        <c:axId val="147012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ysClr val="windowText" lastClr="000000"/>
                    </a:solidFill>
                  </a:rPr>
                  <a:t>流量</a:t>
                </a:r>
                <a:r>
                  <a:rPr lang="en-US" altLang="ja-JP">
                    <a:solidFill>
                      <a:sysClr val="windowText" lastClr="000000"/>
                    </a:solidFill>
                  </a:rPr>
                  <a:t>[m^3/min]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"/>
              <c:y val="0.334956057736914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013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050">
                <a:solidFill>
                  <a:sysClr val="windowText" lastClr="000000"/>
                </a:solidFill>
              </a:rPr>
              <a:t>f2p</a:t>
            </a:r>
            <a:endParaRPr lang="ja-JP" altLang="en-US" sz="105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8382161816411423"/>
          <c:y val="0.915162070481138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186347676325033"/>
          <c:y val="2.7318270760631001E-2"/>
          <c:w val="0.81947781482709681"/>
          <c:h val="0.75901520860475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'[1]野村_㎥min-&gt;kPa'!$A$4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5598373627575907"/>
                  <c:y val="-2.66923663768766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'[1]野村_㎥min-&gt;kPa'!$C$4:$C$8</c:f>
              <c:numCache>
                <c:formatCode>General</c:formatCode>
                <c:ptCount val="5"/>
                <c:pt idx="0">
                  <c:v>45</c:v>
                </c:pt>
                <c:pt idx="1">
                  <c:v>38.333333333333336</c:v>
                </c:pt>
                <c:pt idx="2">
                  <c:v>30</c:v>
                </c:pt>
                <c:pt idx="3">
                  <c:v>20</c:v>
                </c:pt>
                <c:pt idx="4">
                  <c:v>0</c:v>
                </c:pt>
              </c:numCache>
            </c:numRef>
          </c:xVal>
          <c:yVal>
            <c:numRef>
              <c:f>'[1]野村_㎥min-&gt;kPa'!$E$4:$E$8</c:f>
              <c:numCache>
                <c:formatCode>General</c:formatCode>
                <c:ptCount val="5"/>
                <c:pt idx="0">
                  <c:v>0.04</c:v>
                </c:pt>
                <c:pt idx="1">
                  <c:v>0.03</c:v>
                </c:pt>
                <c:pt idx="2">
                  <c:v>0.02</c:v>
                </c:pt>
                <c:pt idx="3">
                  <c:v>0.01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EE-4141-A52D-75FA526D42D1}"/>
            </c:ext>
          </c:extLst>
        </c:ser>
        <c:ser>
          <c:idx val="1"/>
          <c:order val="1"/>
          <c:tx>
            <c:strRef>
              <c:f>'[1]野村_㎥min-&gt;kPa'!$A$11</c:f>
              <c:strCache>
                <c:ptCount val="1"/>
                <c:pt idx="0">
                  <c:v>0.8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'[1]野村_㎥min-&gt;kPa'!$C$11:$C$18</c:f>
              <c:numCache>
                <c:formatCode>General</c:formatCode>
                <c:ptCount val="8"/>
                <c:pt idx="0">
                  <c:v>45</c:v>
                </c:pt>
                <c:pt idx="1">
                  <c:v>40</c:v>
                </c:pt>
                <c:pt idx="2">
                  <c:v>35</c:v>
                </c:pt>
                <c:pt idx="3">
                  <c:v>31.666666666666668</c:v>
                </c:pt>
                <c:pt idx="4">
                  <c:v>28.333333333333332</c:v>
                </c:pt>
                <c:pt idx="5">
                  <c:v>20</c:v>
                </c:pt>
                <c:pt idx="6">
                  <c:v>13.333333333333334</c:v>
                </c:pt>
                <c:pt idx="7">
                  <c:v>0</c:v>
                </c:pt>
              </c:numCache>
            </c:numRef>
          </c:xVal>
          <c:yVal>
            <c:numRef>
              <c:f>'[1]野村_㎥min-&gt;kPa'!$E$11:$E$18</c:f>
              <c:numCache>
                <c:formatCode>General</c:formatCode>
                <c:ptCount val="8"/>
                <c:pt idx="0">
                  <c:v>0.1</c:v>
                </c:pt>
                <c:pt idx="1">
                  <c:v>0.08</c:v>
                </c:pt>
                <c:pt idx="2">
                  <c:v>0.06</c:v>
                </c:pt>
                <c:pt idx="3">
                  <c:v>0.05</c:v>
                </c:pt>
                <c:pt idx="4">
                  <c:v>0.04</c:v>
                </c:pt>
                <c:pt idx="5">
                  <c:v>0.02</c:v>
                </c:pt>
                <c:pt idx="6">
                  <c:v>0.01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AEE-4141-A52D-75FA526D42D1}"/>
            </c:ext>
          </c:extLst>
        </c:ser>
        <c:ser>
          <c:idx val="2"/>
          <c:order val="2"/>
          <c:tx>
            <c:strRef>
              <c:f>'[1]野村_㎥min-&gt;kPa'!$A$21</c:f>
              <c:strCache>
                <c:ptCount val="1"/>
                <c:pt idx="0">
                  <c:v>0.6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'[1]野村_㎥min-&gt;kPa'!$C$21:$C$31</c:f>
              <c:numCache>
                <c:formatCode>General</c:formatCode>
                <c:ptCount val="11"/>
                <c:pt idx="0">
                  <c:v>43.333333333333336</c:v>
                </c:pt>
                <c:pt idx="1">
                  <c:v>40</c:v>
                </c:pt>
                <c:pt idx="2">
                  <c:v>38.333333333333336</c:v>
                </c:pt>
                <c:pt idx="3">
                  <c:v>36.666666666666664</c:v>
                </c:pt>
                <c:pt idx="4">
                  <c:v>35</c:v>
                </c:pt>
                <c:pt idx="5">
                  <c:v>30</c:v>
                </c:pt>
                <c:pt idx="6">
                  <c:v>23.333333333333332</c:v>
                </c:pt>
                <c:pt idx="7">
                  <c:v>21.666666666666668</c:v>
                </c:pt>
                <c:pt idx="8">
                  <c:v>15.333333333333334</c:v>
                </c:pt>
                <c:pt idx="9">
                  <c:v>8.3333333333333339</c:v>
                </c:pt>
                <c:pt idx="10">
                  <c:v>0</c:v>
                </c:pt>
              </c:numCache>
            </c:numRef>
          </c:xVal>
          <c:yVal>
            <c:numRef>
              <c:f>'[1]野村_㎥min-&gt;kPa'!$E$21:$E$31</c:f>
              <c:numCache>
                <c:formatCode>General</c:formatCode>
                <c:ptCount val="11"/>
                <c:pt idx="0">
                  <c:v>0.28000000000000003</c:v>
                </c:pt>
                <c:pt idx="1">
                  <c:v>0.23200000000000001</c:v>
                </c:pt>
                <c:pt idx="2">
                  <c:v>0.21</c:v>
                </c:pt>
                <c:pt idx="3">
                  <c:v>0.19</c:v>
                </c:pt>
                <c:pt idx="4">
                  <c:v>0.17199999999999999</c:v>
                </c:pt>
                <c:pt idx="5">
                  <c:v>0.122</c:v>
                </c:pt>
                <c:pt idx="6">
                  <c:v>7.0000000000000007E-2</c:v>
                </c:pt>
                <c:pt idx="7">
                  <c:v>0.06</c:v>
                </c:pt>
                <c:pt idx="8">
                  <c:v>0.03</c:v>
                </c:pt>
                <c:pt idx="9">
                  <c:v>0.01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AEE-4141-A52D-75FA526D42D1}"/>
            </c:ext>
          </c:extLst>
        </c:ser>
        <c:ser>
          <c:idx val="3"/>
          <c:order val="3"/>
          <c:tx>
            <c:strRef>
              <c:f>'[1]野村_㎥min-&gt;kPa'!$A$34</c:f>
              <c:strCache>
                <c:ptCount val="1"/>
                <c:pt idx="0">
                  <c:v>0.4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'[1]野村_㎥min-&gt;kPa'!$C$34:$C$41</c:f>
              <c:numCache>
                <c:formatCode>General</c:formatCode>
                <c:ptCount val="8"/>
                <c:pt idx="0">
                  <c:v>23.333333333333332</c:v>
                </c:pt>
                <c:pt idx="1">
                  <c:v>21.666666666666668</c:v>
                </c:pt>
                <c:pt idx="2">
                  <c:v>18.333333333333332</c:v>
                </c:pt>
                <c:pt idx="3">
                  <c:v>15</c:v>
                </c:pt>
                <c:pt idx="4">
                  <c:v>11.666666666666666</c:v>
                </c:pt>
                <c:pt idx="5">
                  <c:v>6.666666666666667</c:v>
                </c:pt>
                <c:pt idx="6">
                  <c:v>5</c:v>
                </c:pt>
                <c:pt idx="7">
                  <c:v>0</c:v>
                </c:pt>
              </c:numCache>
            </c:numRef>
          </c:xVal>
          <c:yVal>
            <c:numRef>
              <c:f>'[1]野村_㎥min-&gt;kPa'!$E$34:$E$41</c:f>
              <c:numCache>
                <c:formatCode>General</c:formatCode>
                <c:ptCount val="8"/>
                <c:pt idx="0">
                  <c:v>0.28000000000000003</c:v>
                </c:pt>
                <c:pt idx="1">
                  <c:v>0.24</c:v>
                </c:pt>
                <c:pt idx="2">
                  <c:v>0.17</c:v>
                </c:pt>
                <c:pt idx="3">
                  <c:v>0.11</c:v>
                </c:pt>
                <c:pt idx="4">
                  <c:v>6.5000000000000002E-2</c:v>
                </c:pt>
                <c:pt idx="5">
                  <c:v>0.02</c:v>
                </c:pt>
                <c:pt idx="6">
                  <c:v>0.01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AEE-4141-A52D-75FA526D42D1}"/>
            </c:ext>
          </c:extLst>
        </c:ser>
        <c:ser>
          <c:idx val="4"/>
          <c:order val="4"/>
          <c:tx>
            <c:strRef>
              <c:f>'[1]野村_㎥min-&gt;kPa'!$A$44</c:f>
              <c:strCache>
                <c:ptCount val="1"/>
                <c:pt idx="0">
                  <c:v>0.2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forward val="2"/>
            <c:dispRSqr val="0"/>
            <c:dispEq val="1"/>
            <c:trendlineLbl>
              <c:layout>
                <c:manualLayout>
                  <c:x val="0.13779905344528151"/>
                  <c:y val="-2.73182136125601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'[1]野村_㎥min-&gt;kPa'!$C$44:$C$51</c:f>
              <c:numCache>
                <c:formatCode>General</c:formatCode>
                <c:ptCount val="8"/>
                <c:pt idx="0">
                  <c:v>9.1666666666666661</c:v>
                </c:pt>
                <c:pt idx="1">
                  <c:v>8.3333333333333339</c:v>
                </c:pt>
                <c:pt idx="2">
                  <c:v>7.5</c:v>
                </c:pt>
                <c:pt idx="3">
                  <c:v>6.666666666666667</c:v>
                </c:pt>
                <c:pt idx="4">
                  <c:v>5</c:v>
                </c:pt>
                <c:pt idx="5">
                  <c:v>3.3333333333333335</c:v>
                </c:pt>
                <c:pt idx="6">
                  <c:v>2.1666666666666665</c:v>
                </c:pt>
                <c:pt idx="7">
                  <c:v>0</c:v>
                </c:pt>
              </c:numCache>
            </c:numRef>
          </c:xVal>
          <c:yVal>
            <c:numRef>
              <c:f>'[1]野村_㎥min-&gt;kPa'!$E$44:$E$51</c:f>
              <c:numCache>
                <c:formatCode>General</c:formatCode>
                <c:ptCount val="8"/>
                <c:pt idx="0">
                  <c:v>0.3</c:v>
                </c:pt>
                <c:pt idx="1">
                  <c:v>0.245</c:v>
                </c:pt>
                <c:pt idx="2">
                  <c:v>0.2</c:v>
                </c:pt>
                <c:pt idx="3">
                  <c:v>0.15</c:v>
                </c:pt>
                <c:pt idx="4">
                  <c:v>0.08</c:v>
                </c:pt>
                <c:pt idx="5">
                  <c:v>0.03</c:v>
                </c:pt>
                <c:pt idx="6">
                  <c:v>0.01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AEE-4141-A52D-75FA526D4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130415"/>
        <c:axId val="1470128335"/>
      </c:scatterChart>
      <c:valAx>
        <c:axId val="147013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ysClr val="windowText" lastClr="000000"/>
                    </a:solidFill>
                  </a:rPr>
                  <a:t>流量</a:t>
                </a:r>
                <a:r>
                  <a:rPr lang="en-US" altLang="ja-JP">
                    <a:solidFill>
                      <a:sysClr val="windowText" lastClr="000000"/>
                    </a:solidFill>
                  </a:rPr>
                  <a:t>[m^3/min]</a:t>
                </a:r>
              </a:p>
            </c:rich>
          </c:tx>
          <c:layout>
            <c:manualLayout>
              <c:xMode val="edge"/>
              <c:yMode val="edge"/>
              <c:x val="0.42395223486561473"/>
              <c:y val="0.841872742747214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0128335"/>
        <c:crosses val="autoZero"/>
        <c:crossBetween val="midCat"/>
      </c:valAx>
      <c:valAx>
        <c:axId val="147012833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ysClr val="windowText" lastClr="000000"/>
                    </a:solidFill>
                  </a:rPr>
                  <a:t>圧力損失</a:t>
                </a:r>
                <a:r>
                  <a:rPr lang="en-US" altLang="ja-JP">
                    <a:solidFill>
                      <a:sysClr val="windowText" lastClr="000000"/>
                    </a:solidFill>
                  </a:rPr>
                  <a:t>[kPa]</a:t>
                </a:r>
              </a:p>
            </c:rich>
          </c:tx>
          <c:layout>
            <c:manualLayout>
              <c:xMode val="edge"/>
              <c:yMode val="edge"/>
              <c:x val="0"/>
              <c:y val="0.33032705529945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013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050">
                <a:solidFill>
                  <a:sysClr val="windowText" lastClr="000000"/>
                </a:solidFill>
              </a:rPr>
              <a:t>p2f</a:t>
            </a:r>
            <a:endParaRPr lang="ja-JP" altLang="en-US" sz="105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8382161816411423"/>
          <c:y val="0.915162070481138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186347676325033"/>
          <c:y val="2.7318270760631001E-2"/>
          <c:w val="0.81947781482709681"/>
          <c:h val="0.75901520860475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'[1]野村_㎥min-&gt;kPa'!$AE$4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'[1]野村_㎥min-&gt;kPa'!$AF$3:$AL$3</c:f>
              <c:numCache>
                <c:formatCode>General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'[1]野村_㎥min-&gt;kPa'!$AF$4:$AM$4</c:f>
              <c:numCache>
                <c:formatCode>General</c:formatCode>
                <c:ptCount val="8"/>
                <c:pt idx="0">
                  <c:v>0.95238095285713564</c:v>
                </c:pt>
                <c:pt idx="1">
                  <c:v>44.999999999999908</c:v>
                </c:pt>
                <c:pt idx="2">
                  <c:v>-12.142857131428888</c:v>
                </c:pt>
                <c:pt idx="3">
                  <c:v>-170.47619044142925</c:v>
                </c:pt>
                <c:pt idx="4">
                  <c:v>-429.9999999300012</c:v>
                </c:pt>
                <c:pt idx="5">
                  <c:v>-790.71428559714457</c:v>
                </c:pt>
                <c:pt idx="6">
                  <c:v>-1252.6190474428593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91-40C6-A6E7-98CE87BFFE0A}"/>
            </c:ext>
          </c:extLst>
        </c:ser>
        <c:ser>
          <c:idx val="1"/>
          <c:order val="1"/>
          <c:tx>
            <c:strRef>
              <c:f>'[1]野村_㎥min-&gt;kPa'!$AE$5</c:f>
              <c:strCache>
                <c:ptCount val="1"/>
                <c:pt idx="0">
                  <c:v>0.8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'[1]野村_㎥min-&gt;kPa'!$AF$3:$AL$3</c:f>
              <c:numCache>
                <c:formatCode>General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'[1]野村_㎥min-&gt;kPa'!$AF$5:$AL$5</c:f>
              <c:numCache>
                <c:formatCode>General</c:formatCode>
                <c:ptCount val="7"/>
                <c:pt idx="0">
                  <c:v>3.4785545408612042</c:v>
                </c:pt>
                <c:pt idx="1">
                  <c:v>32.529832263792635</c:v>
                </c:pt>
                <c:pt idx="2">
                  <c:v>43.653608015515047</c:v>
                </c:pt>
                <c:pt idx="3">
                  <c:v>36.849881796028434</c:v>
                </c:pt>
                <c:pt idx="4">
                  <c:v>12.118653605332803</c:v>
                </c:pt>
                <c:pt idx="5">
                  <c:v>-30.540076556571826</c:v>
                </c:pt>
                <c:pt idx="6">
                  <c:v>-91.126308689685459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91-40C6-A6E7-98CE87BFFE0A}"/>
            </c:ext>
          </c:extLst>
        </c:ser>
        <c:ser>
          <c:idx val="2"/>
          <c:order val="2"/>
          <c:tx>
            <c:strRef>
              <c:f>'[1]野村_㎥min-&gt;kPa'!$AE$6</c:f>
              <c:strCache>
                <c:ptCount val="1"/>
                <c:pt idx="0">
                  <c:v>0.6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'[1]野村_㎥min-&gt;kPa'!$AF$3:$AL$3</c:f>
              <c:numCache>
                <c:formatCode>General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'[1]野村_㎥min-&gt;kPa'!$AF$6:$AL$6</c:f>
              <c:numCache>
                <c:formatCode>General</c:formatCode>
                <c:ptCount val="7"/>
                <c:pt idx="0">
                  <c:v>4.9236205686337593</c:v>
                </c:pt>
                <c:pt idx="1">
                  <c:v>17.150691292735029</c:v>
                </c:pt>
                <c:pt idx="2">
                  <c:v>26.881486545429599</c:v>
                </c:pt>
                <c:pt idx="3">
                  <c:v>34.116006326717475</c:v>
                </c:pt>
                <c:pt idx="4">
                  <c:v>38.854250636598643</c:v>
                </c:pt>
                <c:pt idx="5">
                  <c:v>41.09621947507312</c:v>
                </c:pt>
                <c:pt idx="6">
                  <c:v>40.8419128421409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691-40C6-A6E7-98CE87BFFE0A}"/>
            </c:ext>
          </c:extLst>
        </c:ser>
        <c:ser>
          <c:idx val="3"/>
          <c:order val="3"/>
          <c:tx>
            <c:strRef>
              <c:f>'[1]野村_㎥min-&gt;kPa'!$AE$7</c:f>
              <c:strCache>
                <c:ptCount val="1"/>
                <c:pt idx="0">
                  <c:v>0.4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'[1]野村_㎥min-&gt;kPa'!$AF$3:$AL$3</c:f>
              <c:numCache>
                <c:formatCode>General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'[1]野村_㎥min-&gt;kPa'!$AF$7:$AL$7</c:f>
              <c:numCache>
                <c:formatCode>General</c:formatCode>
                <c:ptCount val="7"/>
                <c:pt idx="0">
                  <c:v>2.5795872527448909</c:v>
                </c:pt>
                <c:pt idx="1">
                  <c:v>8.9747765210384856</c:v>
                </c:pt>
                <c:pt idx="2">
                  <c:v>14.149162020125488</c:v>
                </c:pt>
                <c:pt idx="3">
                  <c:v>18.102743750005899</c:v>
                </c:pt>
                <c:pt idx="4">
                  <c:v>20.835521710679714</c:v>
                </c:pt>
                <c:pt idx="5">
                  <c:v>22.347495902146942</c:v>
                </c:pt>
                <c:pt idx="6">
                  <c:v>22.638666324407577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691-40C6-A6E7-98CE87BFFE0A}"/>
            </c:ext>
          </c:extLst>
        </c:ser>
        <c:ser>
          <c:idx val="4"/>
          <c:order val="4"/>
          <c:tx>
            <c:strRef>
              <c:f>'[1]野村_㎥min-&gt;kPa'!$AE$8</c:f>
              <c:strCache>
                <c:ptCount val="1"/>
                <c:pt idx="0">
                  <c:v>0.2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'[1]野村_㎥min-&gt;kPa'!$AF$3:$AL$3</c:f>
              <c:numCache>
                <c:formatCode>General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'[1]野村_㎥min-&gt;kPa'!$AF$8:$AL$8</c:f>
              <c:numCache>
                <c:formatCode>General</c:formatCode>
                <c:ptCount val="7"/>
                <c:pt idx="0">
                  <c:v>1.1775104429332719</c:v>
                </c:pt>
                <c:pt idx="1">
                  <c:v>3.4569084869551494</c:v>
                </c:pt>
                <c:pt idx="2">
                  <c:v>5.3365667003250321</c:v>
                </c:pt>
                <c:pt idx="3">
                  <c:v>6.8164850830429202</c:v>
                </c:pt>
                <c:pt idx="4">
                  <c:v>7.896663635108812</c:v>
                </c:pt>
                <c:pt idx="5">
                  <c:v>8.5771023565227082</c:v>
                </c:pt>
                <c:pt idx="6">
                  <c:v>8.8578012472846108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691-40C6-A6E7-98CE87BFF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130415"/>
        <c:axId val="1470128335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'[1]野村_㎥min-&gt;kPa'!$AD$12:$AE$12</c15:sqref>
                        </c15:formulaRef>
                      </c:ext>
                    </c:extLst>
                    <c:strCache>
                      <c:ptCount val="1"/>
                      <c:pt idx="0">
                        <c:v>+ 1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'[1]野村_㎥min-&gt;kPa'!$AF$11:$AO$11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0.05</c:v>
                      </c:pt>
                      <c:pt idx="2">
                        <c:v>0.1</c:v>
                      </c:pt>
                      <c:pt idx="3">
                        <c:v>0.15000000000000002</c:v>
                      </c:pt>
                      <c:pt idx="4">
                        <c:v>0.2</c:v>
                      </c:pt>
                      <c:pt idx="5">
                        <c:v>0.25</c:v>
                      </c:pt>
                      <c:pt idx="6">
                        <c:v>0.3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'[1]野村_㎥min-&gt;kPa'!$AF$12:$AL$12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48.930016893464625</c:v>
                      </c:pt>
                      <c:pt idx="2">
                        <c:v>69.197493497882334</c:v>
                      </c:pt>
                      <c:pt idx="3">
                        <c:v>84.749275274684223</c:v>
                      </c:pt>
                      <c:pt idx="4">
                        <c:v>97.86003378692925</c:v>
                      </c:pt>
                      <c:pt idx="5">
                        <c:v>109.410843914</c:v>
                      </c:pt>
                      <c:pt idx="6">
                        <c:v>119.85357449474922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4691-40C6-A6E7-98CE87BFFE0A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'[1]野村_㎥min-&gt;kPa'!$AD$13:$AE$13</c15:sqref>
                        </c15:formulaRef>
                      </c:ext>
                    </c:extLst>
                    <c:strCache>
                      <c:ptCount val="1"/>
                      <c:pt idx="0">
                        <c:v>+ 0.8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'[1]野村_㎥min-&gt;kPa'!$AF$11:$AO$11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0.05</c:v>
                      </c:pt>
                      <c:pt idx="2">
                        <c:v>0.1</c:v>
                      </c:pt>
                      <c:pt idx="3">
                        <c:v>0.15000000000000002</c:v>
                      </c:pt>
                      <c:pt idx="4">
                        <c:v>0.2</c:v>
                      </c:pt>
                      <c:pt idx="5">
                        <c:v>0.25</c:v>
                      </c:pt>
                      <c:pt idx="6">
                        <c:v>0.3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'[1]野村_㎥min-&gt;kPa'!$AF$13:$AL$13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33.671895901088305</c:v>
                      </c:pt>
                      <c:pt idx="2">
                        <c:v>47.619251854134113</c:v>
                      </c:pt>
                      <c:pt idx="3">
                        <c:v>58.321434487855178</c:v>
                      </c:pt>
                      <c:pt idx="4">
                        <c:v>67.343791802176611</c:v>
                      </c:pt>
                      <c:pt idx="5">
                        <c:v>75.292648166129993</c:v>
                      </c:pt>
                      <c:pt idx="6">
                        <c:v>82.478963629778747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691-40C6-A6E7-98CE87BFFE0A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'[1]野村_㎥min-&gt;kPa'!$AD$14:$AE$14</c15:sqref>
                        </c15:formulaRef>
                      </c:ext>
                    </c:extLst>
                    <c:strCache>
                      <c:ptCount val="1"/>
                      <c:pt idx="0">
                        <c:v>+ 0.6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'[1]野村_㎥min-&gt;kPa'!$AF$11:$AO$11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0.05</c:v>
                      </c:pt>
                      <c:pt idx="2">
                        <c:v>0.1</c:v>
                      </c:pt>
                      <c:pt idx="3">
                        <c:v>0.15000000000000002</c:v>
                      </c:pt>
                      <c:pt idx="4">
                        <c:v>0.2</c:v>
                      </c:pt>
                      <c:pt idx="5">
                        <c:v>0.25</c:v>
                      </c:pt>
                      <c:pt idx="6">
                        <c:v>0.3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'[1]野村_㎥min-&gt;kPa'!$AF$14:$AL$14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18.803351760536671</c:v>
                      </c:pt>
                      <c:pt idx="2">
                        <c:v>26.591955077822977</c:v>
                      </c:pt>
                      <c:pt idx="3">
                        <c:v>32.568360601839217</c:v>
                      </c:pt>
                      <c:pt idx="4">
                        <c:v>37.606703521073342</c:v>
                      </c:pt>
                      <c:pt idx="5">
                        <c:v>42.045572741400349</c:v>
                      </c:pt>
                      <c:pt idx="6">
                        <c:v>46.058617267378594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691-40C6-A6E7-98CE87BFFE0A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'[1]野村_㎥min-&gt;kPa'!$AD$15:$AE$15</c15:sqref>
                        </c15:formulaRef>
                      </c:ext>
                    </c:extLst>
                    <c:strCache>
                      <c:ptCount val="1"/>
                      <c:pt idx="0">
                        <c:v>+ 0.4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'[1]野村_㎥min-&gt;kPa'!$AF$11:$AL$11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0.05</c:v>
                      </c:pt>
                      <c:pt idx="2">
                        <c:v>0.1</c:v>
                      </c:pt>
                      <c:pt idx="3">
                        <c:v>0.15000000000000002</c:v>
                      </c:pt>
                      <c:pt idx="4">
                        <c:v>0.2</c:v>
                      </c:pt>
                      <c:pt idx="5">
                        <c:v>0.25</c:v>
                      </c:pt>
                      <c:pt idx="6">
                        <c:v>0.3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'[1]野村_㎥min-&gt;kPa'!$AF$15:$AL$15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9.9717379654349738</c:v>
                      </c:pt>
                      <c:pt idx="2">
                        <c:v>14.102167071148834</c:v>
                      </c:pt>
                      <c:pt idx="3">
                        <c:v>17.271556795896881</c:v>
                      </c:pt>
                      <c:pt idx="4">
                        <c:v>19.943475930869948</c:v>
                      </c:pt>
                      <c:pt idx="5">
                        <c:v>22.29748394452805</c:v>
                      </c:pt>
                      <c:pt idx="6">
                        <c:v>24.425669864054566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4691-40C6-A6E7-98CE87BFFE0A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'[1]野村_㎥min-&gt;kPa'!$AE$16</c15:sqref>
                        </c15:formulaRef>
                      </c:ext>
                    </c:extLst>
                    <c:strCache>
                      <c:ptCount val="1"/>
                      <c:pt idx="0">
                        <c:v>0.2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'[1]野村_㎥min-&gt;kPa'!$AF$11:$AL$11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0.05</c:v>
                      </c:pt>
                      <c:pt idx="2">
                        <c:v>0.1</c:v>
                      </c:pt>
                      <c:pt idx="3">
                        <c:v>0.15000000000000002</c:v>
                      </c:pt>
                      <c:pt idx="4">
                        <c:v>0.2</c:v>
                      </c:pt>
                      <c:pt idx="5">
                        <c:v>0.25</c:v>
                      </c:pt>
                      <c:pt idx="6">
                        <c:v>0.3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'[1]野村_㎥min-&gt;kPa'!$AF$16:$AL$16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3.80900433752113</c:v>
                      </c:pt>
                      <c:pt idx="2">
                        <c:v>5.3867455932603283</c:v>
                      </c:pt>
                      <c:pt idx="3">
                        <c:v>6.5973890388368304</c:v>
                      </c:pt>
                      <c:pt idx="4">
                        <c:v>7.61800867504226</c:v>
                      </c:pt>
                      <c:pt idx="5">
                        <c:v>8.5171926252887999</c:v>
                      </c:pt>
                      <c:pt idx="6">
                        <c:v>9.3301170549746431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4691-40C6-A6E7-98CE87BFFE0A}"/>
                  </c:ext>
                </c:extLst>
              </c15:ser>
            </c15:filteredScatterSeries>
          </c:ext>
        </c:extLst>
      </c:scatterChart>
      <c:valAx>
        <c:axId val="1470130415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ysClr val="windowText" lastClr="000000"/>
                    </a:solidFill>
                  </a:rPr>
                  <a:t>圧力損失</a:t>
                </a:r>
                <a:r>
                  <a:rPr lang="en-US" altLang="ja-JP">
                    <a:solidFill>
                      <a:sysClr val="windowText" lastClr="000000"/>
                    </a:solidFill>
                  </a:rPr>
                  <a:t>[kPa]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2395223486561473"/>
              <c:y val="0.841872742747214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0128335"/>
        <c:crosses val="autoZero"/>
        <c:crossBetween val="midCat"/>
      </c:valAx>
      <c:valAx>
        <c:axId val="1470128335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ysClr val="windowText" lastClr="000000"/>
                    </a:solidFill>
                  </a:rPr>
                  <a:t>流量</a:t>
                </a:r>
                <a:r>
                  <a:rPr lang="en-US" altLang="ja-JP">
                    <a:solidFill>
                      <a:sysClr val="windowText" lastClr="000000"/>
                    </a:solidFill>
                  </a:rPr>
                  <a:t>[m^3/min]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"/>
              <c:y val="0.334956057736914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013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050">
                <a:solidFill>
                  <a:sysClr val="windowText" lastClr="000000"/>
                </a:solidFill>
              </a:rPr>
              <a:t>f2p</a:t>
            </a:r>
            <a:endParaRPr lang="ja-JP" altLang="en-US" sz="105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8382161816411423"/>
          <c:y val="0.915162070481138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186347676325033"/>
          <c:y val="2.7318270760631001E-2"/>
          <c:w val="0.81947781482709681"/>
          <c:h val="0.75901520860475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'[1]野村_㎥min-&gt;kPa'!$AE$19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'[1]野村_㎥min-&gt;kPa'!$AF$18:$AO$18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'[1]野村_㎥min-&gt;kPa'!$AF$19:$AO$19</c:f>
              <c:numCache>
                <c:formatCode>General</c:formatCode>
                <c:ptCount val="10"/>
                <c:pt idx="0">
                  <c:v>-1.752158816360526E-5</c:v>
                </c:pt>
                <c:pt idx="1">
                  <c:v>1.3746181615947172E-3</c:v>
                </c:pt>
                <c:pt idx="2">
                  <c:v>3.5294428798140266E-3</c:v>
                </c:pt>
                <c:pt idx="3">
                  <c:v>6.4469525664943234E-3</c:v>
                </c:pt>
                <c:pt idx="4">
                  <c:v>1.0127147221635607E-2</c:v>
                </c:pt>
                <c:pt idx="5">
                  <c:v>1.4570026845237876E-2</c:v>
                </c:pt>
                <c:pt idx="6">
                  <c:v>1.9775591437301138E-2</c:v>
                </c:pt>
                <c:pt idx="7">
                  <c:v>2.5743840997825382E-2</c:v>
                </c:pt>
                <c:pt idx="8">
                  <c:v>3.2474775526810606E-2</c:v>
                </c:pt>
                <c:pt idx="9">
                  <c:v>3.9968395024256829E-2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B8-4020-A3D8-06B7DE57ECD5}"/>
            </c:ext>
          </c:extLst>
        </c:ser>
        <c:ser>
          <c:idx val="1"/>
          <c:order val="1"/>
          <c:tx>
            <c:strRef>
              <c:f>'[1]野村_㎥min-&gt;kPa'!$AE$20</c:f>
              <c:strCache>
                <c:ptCount val="1"/>
                <c:pt idx="0">
                  <c:v>0.8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'[1]野村_㎥min-&gt;kPa'!$AF$18:$AO$18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'[1]野村_㎥min-&gt;kPa'!$AF$20:$AO$20</c:f>
              <c:numCache>
                <c:formatCode>General</c:formatCode>
                <c:ptCount val="10"/>
                <c:pt idx="0">
                  <c:v>2.3745611053136771E-4</c:v>
                </c:pt>
                <c:pt idx="1">
                  <c:v>1.5946799145674286E-3</c:v>
                </c:pt>
                <c:pt idx="2">
                  <c:v>5.3858940062809172E-3</c:v>
                </c:pt>
                <c:pt idx="3">
                  <c:v>1.1611098385671833E-2</c:v>
                </c:pt>
                <c:pt idx="4">
                  <c:v>2.0270293052740182E-2</c:v>
                </c:pt>
                <c:pt idx="5">
                  <c:v>3.136347800748595E-2</c:v>
                </c:pt>
                <c:pt idx="6">
                  <c:v>4.4890653249909152E-2</c:v>
                </c:pt>
                <c:pt idx="7">
                  <c:v>6.0851818780009781E-2</c:v>
                </c:pt>
                <c:pt idx="8">
                  <c:v>7.9246974597787845E-2</c:v>
                </c:pt>
                <c:pt idx="9">
                  <c:v>0.10007612070324333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B8-4020-A3D8-06B7DE57ECD5}"/>
            </c:ext>
          </c:extLst>
        </c:ser>
        <c:ser>
          <c:idx val="2"/>
          <c:order val="2"/>
          <c:tx>
            <c:strRef>
              <c:f>'[1]野村_㎥min-&gt;kPa'!$AE$21</c:f>
              <c:strCache>
                <c:ptCount val="1"/>
                <c:pt idx="0">
                  <c:v>0.6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'[1]野村_㎥min-&gt;kPa'!$AF$18:$AO$18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'[1]野村_㎥min-&gt;kPa'!$AF$21:$AO$21</c:f>
              <c:numCache>
                <c:formatCode>General</c:formatCode>
                <c:ptCount val="10"/>
                <c:pt idx="0">
                  <c:v>3.3005242942146561E-3</c:v>
                </c:pt>
                <c:pt idx="1">
                  <c:v>2.2366458297710728E-3</c:v>
                </c:pt>
                <c:pt idx="2">
                  <c:v>9.6428937257363352E-3</c:v>
                </c:pt>
                <c:pt idx="3">
                  <c:v>2.5519267982110443E-2</c:v>
                </c:pt>
                <c:pt idx="4">
                  <c:v>4.9865768598893391E-2</c:v>
                </c:pt>
                <c:pt idx="5">
                  <c:v>8.2682395576085185E-2</c:v>
                </c:pt>
                <c:pt idx="6">
                  <c:v>0.12396914891368584</c:v>
                </c:pt>
                <c:pt idx="7">
                  <c:v>0.17372602861169531</c:v>
                </c:pt>
                <c:pt idx="8">
                  <c:v>0.23195303467011363</c:v>
                </c:pt>
                <c:pt idx="9">
                  <c:v>0.29865016708894088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B8-4020-A3D8-06B7DE57ECD5}"/>
            </c:ext>
          </c:extLst>
        </c:ser>
        <c:ser>
          <c:idx val="3"/>
          <c:order val="3"/>
          <c:tx>
            <c:strRef>
              <c:f>'[1]野村_㎥min-&gt;kPa'!$AE$22</c:f>
              <c:strCache>
                <c:ptCount val="1"/>
                <c:pt idx="0">
                  <c:v>0.4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'[1]野村_㎥min-&gt;kPa'!$AF$18:$AO$18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'[1]野村_㎥min-&gt;kPa'!$AF$22:$AO$22</c:f>
              <c:numCache>
                <c:formatCode>General</c:formatCode>
                <c:ptCount val="10"/>
                <c:pt idx="0">
                  <c:v>4.3630034698240768E-4</c:v>
                </c:pt>
                <c:pt idx="1">
                  <c:v>9.8061314683813242E-3</c:v>
                </c:pt>
                <c:pt idx="2">
                  <c:v>4.6725776039812428E-2</c:v>
                </c:pt>
                <c:pt idx="3">
                  <c:v>0.11119523406127571</c:v>
                </c:pt>
                <c:pt idx="4">
                  <c:v>0.20321450553277118</c:v>
                </c:pt>
                <c:pt idx="5">
                  <c:v>0.32278359045429883</c:v>
                </c:pt>
                <c:pt idx="6">
                  <c:v>0.46990248882585867</c:v>
                </c:pt>
                <c:pt idx="7">
                  <c:v>0.64457120064745077</c:v>
                </c:pt>
                <c:pt idx="8">
                  <c:v>0.84678972591907486</c:v>
                </c:pt>
                <c:pt idx="9">
                  <c:v>1.0765580646407313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1B8-4020-A3D8-06B7DE57ECD5}"/>
            </c:ext>
          </c:extLst>
        </c:ser>
        <c:ser>
          <c:idx val="4"/>
          <c:order val="4"/>
          <c:tx>
            <c:strRef>
              <c:f>'[1]野村_㎥min-&gt;kPa'!$AE$23</c:f>
              <c:strCache>
                <c:ptCount val="1"/>
                <c:pt idx="0">
                  <c:v>0.2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'[1]野村_㎥min-&gt;kPa'!$AF$18:$AO$18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'[1]野村_㎥min-&gt;kPa'!$AF$23:$AO$23</c:f>
              <c:numCache>
                <c:formatCode>General</c:formatCode>
                <c:ptCount val="10"/>
                <c:pt idx="0">
                  <c:v>-2.8658641919596057E-4</c:v>
                </c:pt>
                <c:pt idx="1">
                  <c:v>8.0121859328530998E-2</c:v>
                </c:pt>
                <c:pt idx="2">
                  <c:v>0.36209076660076556</c:v>
                </c:pt>
                <c:pt idx="3">
                  <c:v>0.84562013539750758</c:v>
                </c:pt>
                <c:pt idx="4">
                  <c:v>1.5307099657187573</c:v>
                </c:pt>
                <c:pt idx="5">
                  <c:v>2.4173602575645146</c:v>
                </c:pt>
                <c:pt idx="6">
                  <c:v>3.5055710109347791</c:v>
                </c:pt>
                <c:pt idx="7">
                  <c:v>4.7953422258295513</c:v>
                </c:pt>
                <c:pt idx="8">
                  <c:v>6.2866739022488316</c:v>
                </c:pt>
                <c:pt idx="9">
                  <c:v>7.9795660401926183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1B8-4020-A3D8-06B7DE57E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130415"/>
        <c:axId val="1470128335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'[1]野村_㎥min-&gt;kPa'!$AD$27:$AE$27</c15:sqref>
                        </c15:formulaRef>
                      </c:ext>
                    </c:extLst>
                    <c:strCache>
                      <c:ptCount val="1"/>
                      <c:pt idx="0">
                        <c:v>+ 1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'[1]野村_㎥min-&gt;kPa'!$AF$26:$AO$26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'[1]野村_㎥min-&gt;kPa'!$AF$27:$AO$27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5.0859450540772003E-4</c:v>
                      </c:pt>
                      <c:pt idx="2">
                        <c:v>2.0343780216308801E-3</c:v>
                      </c:pt>
                      <c:pt idx="3">
                        <c:v>4.5773505486694805E-3</c:v>
                      </c:pt>
                      <c:pt idx="4">
                        <c:v>8.1375120865235205E-3</c:v>
                      </c:pt>
                      <c:pt idx="5">
                        <c:v>1.2714862635193001E-2</c:v>
                      </c:pt>
                      <c:pt idx="6">
                        <c:v>1.8309402194677922E-2</c:v>
                      </c:pt>
                      <c:pt idx="7">
                        <c:v>2.4921130764978282E-2</c:v>
                      </c:pt>
                      <c:pt idx="8">
                        <c:v>3.2550048346094082E-2</c:v>
                      </c:pt>
                      <c:pt idx="9">
                        <c:v>4.1196154938025323E-2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D1B8-4020-A3D8-06B7DE57ECD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'[1]野村_㎥min-&gt;kPa'!$AD$28:$AE$28</c15:sqref>
                        </c15:formulaRef>
                      </c:ext>
                    </c:extLst>
                    <c:strCache>
                      <c:ptCount val="1"/>
                      <c:pt idx="0">
                        <c:v>+ 0.8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'[1]野村_㎥min-&gt;kPa'!$AF$26:$AO$26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'[1]野村_㎥min-&gt;kPa'!$AF$28:$AO$28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1.2397136007257176E-3</c:v>
                      </c:pt>
                      <c:pt idx="2">
                        <c:v>4.9588544029028703E-3</c:v>
                      </c:pt>
                      <c:pt idx="3">
                        <c:v>1.1157422406531458E-2</c:v>
                      </c:pt>
                      <c:pt idx="4">
                        <c:v>1.9835417611611481E-2</c:v>
                      </c:pt>
                      <c:pt idx="5">
                        <c:v>3.0992840018142939E-2</c:v>
                      </c:pt>
                      <c:pt idx="6">
                        <c:v>4.4629689626125832E-2</c:v>
                      </c:pt>
                      <c:pt idx="7">
                        <c:v>6.0745966435560163E-2</c:v>
                      </c:pt>
                      <c:pt idx="8">
                        <c:v>7.9341670446445925E-2</c:v>
                      </c:pt>
                      <c:pt idx="9">
                        <c:v>0.10041680165878313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1B8-4020-A3D8-06B7DE57ECD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'[1]野村_㎥min-&gt;kPa'!$AD$29:$AE$29</c15:sqref>
                        </c15:formulaRef>
                      </c:ext>
                    </c:extLst>
                    <c:strCache>
                      <c:ptCount val="1"/>
                      <c:pt idx="0">
                        <c:v>+ 0.6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'[1]野村_㎥min-&gt;kPa'!$AF$26:$AO$26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'[1]野村_㎥min-&gt;kPa'!$AF$29:$AO$29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3.5847721817357748E-3</c:v>
                      </c:pt>
                      <c:pt idx="2">
                        <c:v>1.4339088726943099E-2</c:v>
                      </c:pt>
                      <c:pt idx="3">
                        <c:v>3.2262949635621971E-2</c:v>
                      </c:pt>
                      <c:pt idx="4">
                        <c:v>5.7356354907772397E-2</c:v>
                      </c:pt>
                      <c:pt idx="5">
                        <c:v>8.9619304543394368E-2</c:v>
                      </c:pt>
                      <c:pt idx="6">
                        <c:v>0.12905179854248788</c:v>
                      </c:pt>
                      <c:pt idx="7">
                        <c:v>0.17565383690505296</c:v>
                      </c:pt>
                      <c:pt idx="8">
                        <c:v>0.22942541963108959</c:v>
                      </c:pt>
                      <c:pt idx="9">
                        <c:v>0.29036654672059775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1B8-4020-A3D8-06B7DE57ECD5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'[1]野村_㎥min-&gt;kPa'!$AD$30:$AE$30</c15:sqref>
                        </c15:formulaRef>
                      </c:ext>
                    </c:extLst>
                    <c:strCache>
                      <c:ptCount val="1"/>
                      <c:pt idx="0">
                        <c:v>+ 0.4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'[1]野村_㎥min-&gt;kPa'!$AF$26:$AO$26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'[1]野村_㎥min-&gt;kPa'!$AF$30:$AO$30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1.2721878196596899E-2</c:v>
                      </c:pt>
                      <c:pt idx="2">
                        <c:v>5.0887512786387597E-2</c:v>
                      </c:pt>
                      <c:pt idx="3">
                        <c:v>0.11449690376937209</c:v>
                      </c:pt>
                      <c:pt idx="4">
                        <c:v>0.20355005114555039</c:v>
                      </c:pt>
                      <c:pt idx="5">
                        <c:v>0.31804695491492246</c:v>
                      </c:pt>
                      <c:pt idx="6">
                        <c:v>0.45798761507748836</c:v>
                      </c:pt>
                      <c:pt idx="7">
                        <c:v>0.62337203163324806</c:v>
                      </c:pt>
                      <c:pt idx="8">
                        <c:v>0.81420020458220155</c:v>
                      </c:pt>
                      <c:pt idx="9">
                        <c:v>1.0304721339243488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1B8-4020-A3D8-06B7DE57ECD5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'[1]野村_㎥min-&gt;kPa'!$AD$31:$AE$31</c15:sqref>
                        </c15:formulaRef>
                      </c:ext>
                    </c:extLst>
                    <c:strCache>
                      <c:ptCount val="1"/>
                      <c:pt idx="0">
                        <c:v>+ 0.2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'[1]野村_㎥min-&gt;kPa'!$AF$26:$AO$26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'[1]野村_㎥min-&gt;kPa'!$AF$31:$AO$31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8.7842046927444503E-2</c:v>
                      </c:pt>
                      <c:pt idx="2">
                        <c:v>0.35136818770977801</c:v>
                      </c:pt>
                      <c:pt idx="3">
                        <c:v>0.79057842234700049</c:v>
                      </c:pt>
                      <c:pt idx="4">
                        <c:v>1.4054727508391121</c:v>
                      </c:pt>
                      <c:pt idx="5">
                        <c:v>2.1960511731861128</c:v>
                      </c:pt>
                      <c:pt idx="6">
                        <c:v>3.1623136893880019</c:v>
                      </c:pt>
                      <c:pt idx="7">
                        <c:v>4.3042602994447803</c:v>
                      </c:pt>
                      <c:pt idx="8">
                        <c:v>5.6218910033564482</c:v>
                      </c:pt>
                      <c:pt idx="9">
                        <c:v>7.1152058011230048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1B8-4020-A3D8-06B7DE57ECD5}"/>
                  </c:ext>
                </c:extLst>
              </c15:ser>
            </c15:filteredScatterSeries>
          </c:ext>
        </c:extLst>
      </c:scatterChart>
      <c:valAx>
        <c:axId val="147013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ysClr val="windowText" lastClr="000000"/>
                    </a:solidFill>
                  </a:rPr>
                  <a:t>流量</a:t>
                </a:r>
                <a:r>
                  <a:rPr lang="en-US" altLang="ja-JP">
                    <a:solidFill>
                      <a:sysClr val="windowText" lastClr="000000"/>
                    </a:solidFill>
                  </a:rPr>
                  <a:t>[m^3/min]</a:t>
                </a:r>
              </a:p>
            </c:rich>
          </c:tx>
          <c:layout>
            <c:manualLayout>
              <c:xMode val="edge"/>
              <c:yMode val="edge"/>
              <c:x val="0.42395223486561473"/>
              <c:y val="0.841872742747214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0128335"/>
        <c:crosses val="autoZero"/>
        <c:crossBetween val="midCat"/>
      </c:valAx>
      <c:valAx>
        <c:axId val="1470128335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ysClr val="windowText" lastClr="000000"/>
                    </a:solidFill>
                  </a:rPr>
                  <a:t>圧力損失</a:t>
                </a:r>
                <a:r>
                  <a:rPr lang="en-US" altLang="ja-JP">
                    <a:solidFill>
                      <a:sysClr val="windowText" lastClr="000000"/>
                    </a:solidFill>
                  </a:rPr>
                  <a:t>[kPa]</a:t>
                </a:r>
              </a:p>
            </c:rich>
          </c:tx>
          <c:layout>
            <c:manualLayout>
              <c:xMode val="edge"/>
              <c:yMode val="edge"/>
              <c:x val="0"/>
              <c:y val="0.33032705529945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013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050">
                <a:solidFill>
                  <a:sysClr val="windowText" lastClr="000000"/>
                </a:solidFill>
              </a:rPr>
              <a:t>f2p</a:t>
            </a:r>
            <a:endParaRPr lang="ja-JP" altLang="en-US" sz="105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8382161816411423"/>
          <c:y val="0.915162070481138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186347676325033"/>
          <c:y val="2.7318270760631001E-2"/>
          <c:w val="0.81947781482709681"/>
          <c:h val="0.75901520860475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ダンパ!$AE$36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ダンパ!$AF$35:$AO$35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ダンパ!$AF$36:$AO$36</c:f>
              <c:numCache>
                <c:formatCode>0.000E+00</c:formatCode>
                <c:ptCount val="10"/>
                <c:pt idx="0">
                  <c:v>0</c:v>
                </c:pt>
                <c:pt idx="1">
                  <c:v>0.50859450540772</c:v>
                </c:pt>
                <c:pt idx="2">
                  <c:v>2.03437802163088</c:v>
                </c:pt>
                <c:pt idx="3">
                  <c:v>4.5773505486694805</c:v>
                </c:pt>
                <c:pt idx="4">
                  <c:v>8.13751208652352</c:v>
                </c:pt>
                <c:pt idx="5">
                  <c:v>12.714862635193001</c:v>
                </c:pt>
                <c:pt idx="6">
                  <c:v>18.309402194677922</c:v>
                </c:pt>
                <c:pt idx="7">
                  <c:v>24.921130764978283</c:v>
                </c:pt>
                <c:pt idx="8">
                  <c:v>32.55004834609408</c:v>
                </c:pt>
                <c:pt idx="9">
                  <c:v>41.196154938025323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02-477B-8AFE-A1A0C6589D8B}"/>
            </c:ext>
          </c:extLst>
        </c:ser>
        <c:ser>
          <c:idx val="1"/>
          <c:order val="1"/>
          <c:tx>
            <c:strRef>
              <c:f>ダンパ!$AE$37</c:f>
              <c:strCache>
                <c:ptCount val="1"/>
                <c:pt idx="0">
                  <c:v>0.8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ダンパ!$AF$35:$AO$35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ダンパ!$AF$37:$AO$37</c:f>
              <c:numCache>
                <c:formatCode>0.000E+00</c:formatCode>
                <c:ptCount val="10"/>
                <c:pt idx="0">
                  <c:v>0</c:v>
                </c:pt>
                <c:pt idx="1">
                  <c:v>1.2397136007257177</c:v>
                </c:pt>
                <c:pt idx="2">
                  <c:v>4.9588544029028707</c:v>
                </c:pt>
                <c:pt idx="3">
                  <c:v>11.157422406531458</c:v>
                </c:pt>
                <c:pt idx="4">
                  <c:v>19.835417611611483</c:v>
                </c:pt>
                <c:pt idx="5">
                  <c:v>30.992840018142939</c:v>
                </c:pt>
                <c:pt idx="6">
                  <c:v>44.629689626125831</c:v>
                </c:pt>
                <c:pt idx="7">
                  <c:v>60.745966435560163</c:v>
                </c:pt>
                <c:pt idx="8">
                  <c:v>79.341670446445931</c:v>
                </c:pt>
                <c:pt idx="9">
                  <c:v>100.41680165878313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02-477B-8AFE-A1A0C6589D8B}"/>
            </c:ext>
          </c:extLst>
        </c:ser>
        <c:ser>
          <c:idx val="2"/>
          <c:order val="2"/>
          <c:tx>
            <c:strRef>
              <c:f>ダンパ!$AE$38</c:f>
              <c:strCache>
                <c:ptCount val="1"/>
                <c:pt idx="0">
                  <c:v>0.6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ダンパ!$AF$35:$AO$35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ダンパ!$AF$38:$AO$38</c:f>
              <c:numCache>
                <c:formatCode>0.000E+00</c:formatCode>
                <c:ptCount val="10"/>
                <c:pt idx="0">
                  <c:v>0</c:v>
                </c:pt>
                <c:pt idx="1">
                  <c:v>3.5847721817357749</c:v>
                </c:pt>
                <c:pt idx="2">
                  <c:v>14.3390887269431</c:v>
                </c:pt>
                <c:pt idx="3">
                  <c:v>32.262949635621972</c:v>
                </c:pt>
                <c:pt idx="4">
                  <c:v>57.356354907772399</c:v>
                </c:pt>
                <c:pt idx="5">
                  <c:v>89.619304543394364</c:v>
                </c:pt>
                <c:pt idx="6">
                  <c:v>129.05179854248789</c:v>
                </c:pt>
                <c:pt idx="7">
                  <c:v>175.65383690505297</c:v>
                </c:pt>
                <c:pt idx="8">
                  <c:v>229.4254196310896</c:v>
                </c:pt>
                <c:pt idx="9">
                  <c:v>290.36654672059774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E02-477B-8AFE-A1A0C6589D8B}"/>
            </c:ext>
          </c:extLst>
        </c:ser>
        <c:ser>
          <c:idx val="3"/>
          <c:order val="3"/>
          <c:tx>
            <c:strRef>
              <c:f>ダンパ!$AE$39</c:f>
              <c:strCache>
                <c:ptCount val="1"/>
                <c:pt idx="0">
                  <c:v>0.4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ダンパ!$AF$35:$AO$35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ダンパ!$AF$39:$AO$39</c:f>
              <c:numCache>
                <c:formatCode>0.000E+00</c:formatCode>
                <c:ptCount val="10"/>
                <c:pt idx="0">
                  <c:v>0</c:v>
                </c:pt>
                <c:pt idx="1">
                  <c:v>12.721878196596899</c:v>
                </c:pt>
                <c:pt idx="2">
                  <c:v>50.887512786387596</c:v>
                </c:pt>
                <c:pt idx="3">
                  <c:v>114.4969037693721</c:v>
                </c:pt>
                <c:pt idx="4">
                  <c:v>203.55005114555038</c:v>
                </c:pt>
                <c:pt idx="5">
                  <c:v>318.04695491492248</c:v>
                </c:pt>
                <c:pt idx="6">
                  <c:v>457.98761507748839</c:v>
                </c:pt>
                <c:pt idx="7">
                  <c:v>623.37203163324807</c:v>
                </c:pt>
                <c:pt idx="8">
                  <c:v>814.20020458220154</c:v>
                </c:pt>
                <c:pt idx="9">
                  <c:v>1030.4721339243488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E02-477B-8AFE-A1A0C6589D8B}"/>
            </c:ext>
          </c:extLst>
        </c:ser>
        <c:ser>
          <c:idx val="4"/>
          <c:order val="4"/>
          <c:tx>
            <c:strRef>
              <c:f>ダンパ!$AE$40</c:f>
              <c:strCache>
                <c:ptCount val="1"/>
                <c:pt idx="0">
                  <c:v>0.2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ダンパ!$AF$35:$AO$35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ダンパ!$AF$40:$AO$40</c:f>
              <c:numCache>
                <c:formatCode>0.000E+00</c:formatCode>
                <c:ptCount val="10"/>
                <c:pt idx="0">
                  <c:v>0</c:v>
                </c:pt>
                <c:pt idx="1">
                  <c:v>87.8420469274445</c:v>
                </c:pt>
                <c:pt idx="2">
                  <c:v>351.368187709778</c:v>
                </c:pt>
                <c:pt idx="3">
                  <c:v>790.57842234700047</c:v>
                </c:pt>
                <c:pt idx="4">
                  <c:v>1405.472750839112</c:v>
                </c:pt>
                <c:pt idx="5">
                  <c:v>2196.0511731861129</c:v>
                </c:pt>
                <c:pt idx="6">
                  <c:v>3162.3136893880019</c:v>
                </c:pt>
                <c:pt idx="7">
                  <c:v>4304.2602994447807</c:v>
                </c:pt>
                <c:pt idx="8">
                  <c:v>5621.891003356448</c:v>
                </c:pt>
                <c:pt idx="9">
                  <c:v>7115.2058011230047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E02-477B-8AFE-A1A0C6589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130415"/>
        <c:axId val="1470128335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'[1]野村_㎥min-&gt;kPa'!$AD$27:$AE$27</c15:sqref>
                        </c15:formulaRef>
                      </c:ext>
                    </c:extLst>
                    <c:strCache>
                      <c:ptCount val="1"/>
                      <c:pt idx="0">
                        <c:v>+ 1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'[1]野村_㎥min-&gt;kPa'!$AF$26:$AO$26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'[1]野村_㎥min-&gt;kPa'!$AF$27:$AO$27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5.0859450540772003E-4</c:v>
                      </c:pt>
                      <c:pt idx="2">
                        <c:v>2.0343780216308801E-3</c:v>
                      </c:pt>
                      <c:pt idx="3">
                        <c:v>4.5773505486694805E-3</c:v>
                      </c:pt>
                      <c:pt idx="4">
                        <c:v>8.1375120865235205E-3</c:v>
                      </c:pt>
                      <c:pt idx="5">
                        <c:v>1.2714862635193001E-2</c:v>
                      </c:pt>
                      <c:pt idx="6">
                        <c:v>1.8309402194677922E-2</c:v>
                      </c:pt>
                      <c:pt idx="7">
                        <c:v>2.4921130764978282E-2</c:v>
                      </c:pt>
                      <c:pt idx="8">
                        <c:v>3.2550048346094082E-2</c:v>
                      </c:pt>
                      <c:pt idx="9">
                        <c:v>4.1196154938025323E-2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0E02-477B-8AFE-A1A0C6589D8B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'[1]野村_㎥min-&gt;kPa'!$AD$28:$AE$28</c15:sqref>
                        </c15:formulaRef>
                      </c:ext>
                    </c:extLst>
                    <c:strCache>
                      <c:ptCount val="1"/>
                      <c:pt idx="0">
                        <c:v>+ 0.8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'[1]野村_㎥min-&gt;kPa'!$AF$26:$AO$26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'[1]野村_㎥min-&gt;kPa'!$AF$28:$AO$28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1.2397136007257176E-3</c:v>
                      </c:pt>
                      <c:pt idx="2">
                        <c:v>4.9588544029028703E-3</c:v>
                      </c:pt>
                      <c:pt idx="3">
                        <c:v>1.1157422406531458E-2</c:v>
                      </c:pt>
                      <c:pt idx="4">
                        <c:v>1.9835417611611481E-2</c:v>
                      </c:pt>
                      <c:pt idx="5">
                        <c:v>3.0992840018142939E-2</c:v>
                      </c:pt>
                      <c:pt idx="6">
                        <c:v>4.4629689626125832E-2</c:v>
                      </c:pt>
                      <c:pt idx="7">
                        <c:v>6.0745966435560163E-2</c:v>
                      </c:pt>
                      <c:pt idx="8">
                        <c:v>7.9341670446445925E-2</c:v>
                      </c:pt>
                      <c:pt idx="9">
                        <c:v>0.10041680165878313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E02-477B-8AFE-A1A0C6589D8B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'[1]野村_㎥min-&gt;kPa'!$AD$29:$AE$29</c15:sqref>
                        </c15:formulaRef>
                      </c:ext>
                    </c:extLst>
                    <c:strCache>
                      <c:ptCount val="1"/>
                      <c:pt idx="0">
                        <c:v>+ 0.6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'[1]野村_㎥min-&gt;kPa'!$AF$26:$AO$26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'[1]野村_㎥min-&gt;kPa'!$AF$29:$AO$29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3.5847721817357748E-3</c:v>
                      </c:pt>
                      <c:pt idx="2">
                        <c:v>1.4339088726943099E-2</c:v>
                      </c:pt>
                      <c:pt idx="3">
                        <c:v>3.2262949635621971E-2</c:v>
                      </c:pt>
                      <c:pt idx="4">
                        <c:v>5.7356354907772397E-2</c:v>
                      </c:pt>
                      <c:pt idx="5">
                        <c:v>8.9619304543394368E-2</c:v>
                      </c:pt>
                      <c:pt idx="6">
                        <c:v>0.12905179854248788</c:v>
                      </c:pt>
                      <c:pt idx="7">
                        <c:v>0.17565383690505296</c:v>
                      </c:pt>
                      <c:pt idx="8">
                        <c:v>0.22942541963108959</c:v>
                      </c:pt>
                      <c:pt idx="9">
                        <c:v>0.29036654672059775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E02-477B-8AFE-A1A0C6589D8B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'[1]野村_㎥min-&gt;kPa'!$AD$30:$AE$30</c15:sqref>
                        </c15:formulaRef>
                      </c:ext>
                    </c:extLst>
                    <c:strCache>
                      <c:ptCount val="1"/>
                      <c:pt idx="0">
                        <c:v>+ 0.4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'[1]野村_㎥min-&gt;kPa'!$AF$26:$AO$26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'[1]野村_㎥min-&gt;kPa'!$AF$30:$AO$30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1.2721878196596899E-2</c:v>
                      </c:pt>
                      <c:pt idx="2">
                        <c:v>5.0887512786387597E-2</c:v>
                      </c:pt>
                      <c:pt idx="3">
                        <c:v>0.11449690376937209</c:v>
                      </c:pt>
                      <c:pt idx="4">
                        <c:v>0.20355005114555039</c:v>
                      </c:pt>
                      <c:pt idx="5">
                        <c:v>0.31804695491492246</c:v>
                      </c:pt>
                      <c:pt idx="6">
                        <c:v>0.45798761507748836</c:v>
                      </c:pt>
                      <c:pt idx="7">
                        <c:v>0.62337203163324806</c:v>
                      </c:pt>
                      <c:pt idx="8">
                        <c:v>0.81420020458220155</c:v>
                      </c:pt>
                      <c:pt idx="9">
                        <c:v>1.0304721339243488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E02-477B-8AFE-A1A0C6589D8B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'[1]野村_㎥min-&gt;kPa'!$AD$31:$AE$31</c15:sqref>
                        </c15:formulaRef>
                      </c:ext>
                    </c:extLst>
                    <c:strCache>
                      <c:ptCount val="1"/>
                      <c:pt idx="0">
                        <c:v>+ 0.2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'[1]野村_㎥min-&gt;kPa'!$AF$26:$AO$26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'[1]野村_㎥min-&gt;kPa'!$AF$31:$AO$31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8.7842046927444503E-2</c:v>
                      </c:pt>
                      <c:pt idx="2">
                        <c:v>0.35136818770977801</c:v>
                      </c:pt>
                      <c:pt idx="3">
                        <c:v>0.79057842234700049</c:v>
                      </c:pt>
                      <c:pt idx="4">
                        <c:v>1.4054727508391121</c:v>
                      </c:pt>
                      <c:pt idx="5">
                        <c:v>2.1960511731861128</c:v>
                      </c:pt>
                      <c:pt idx="6">
                        <c:v>3.1623136893880019</c:v>
                      </c:pt>
                      <c:pt idx="7">
                        <c:v>4.3042602994447803</c:v>
                      </c:pt>
                      <c:pt idx="8">
                        <c:v>5.6218910033564482</c:v>
                      </c:pt>
                      <c:pt idx="9">
                        <c:v>7.1152058011230048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E02-477B-8AFE-A1A0C6589D8B}"/>
                  </c:ext>
                </c:extLst>
              </c15:ser>
            </c15:filteredScatterSeries>
          </c:ext>
        </c:extLst>
      </c:scatterChart>
      <c:valAx>
        <c:axId val="1470130415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ysClr val="windowText" lastClr="000000"/>
                    </a:solidFill>
                  </a:rPr>
                  <a:t>流量</a:t>
                </a:r>
                <a:r>
                  <a:rPr lang="en-US" altLang="ja-JP">
                    <a:solidFill>
                      <a:sysClr val="windowText" lastClr="000000"/>
                    </a:solidFill>
                  </a:rPr>
                  <a:t>[m^3/min]</a:t>
                </a:r>
              </a:p>
            </c:rich>
          </c:tx>
          <c:layout>
            <c:manualLayout>
              <c:xMode val="edge"/>
              <c:yMode val="edge"/>
              <c:x val="0.42395223486561473"/>
              <c:y val="0.841872742747214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0128335"/>
        <c:crosses val="autoZero"/>
        <c:crossBetween val="midCat"/>
      </c:valAx>
      <c:valAx>
        <c:axId val="1470128335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ysClr val="windowText" lastClr="000000"/>
                    </a:solidFill>
                  </a:rPr>
                  <a:t>圧力損失</a:t>
                </a:r>
                <a:r>
                  <a:rPr lang="en-US" altLang="ja-JP">
                    <a:solidFill>
                      <a:sysClr val="windowText" lastClr="000000"/>
                    </a:solidFill>
                  </a:rPr>
                  <a:t>[Pa]</a:t>
                </a:r>
              </a:p>
            </c:rich>
          </c:tx>
          <c:layout>
            <c:manualLayout>
              <c:xMode val="edge"/>
              <c:yMode val="edge"/>
              <c:x val="0"/>
              <c:y val="0.33032705529945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013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050">
                <a:solidFill>
                  <a:sysClr val="windowText" lastClr="000000"/>
                </a:solidFill>
              </a:rPr>
              <a:t>f2p</a:t>
            </a:r>
            <a:endParaRPr lang="ja-JP" altLang="en-US" sz="105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8382161816411423"/>
          <c:y val="0.915162070481138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186347676325033"/>
          <c:y val="2.7318270760631001E-2"/>
          <c:w val="0.81947781482709681"/>
          <c:h val="0.75901520860475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ダンパ!$AE$44</c:f>
              <c:strCache>
                <c:ptCount val="1"/>
                <c:pt idx="0">
                  <c:v>効率[%]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ダンパ!$AF$44:$AO$44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ダンパ!$AF$45:$AO$45</c:f>
              <c:numCache>
                <c:formatCode>General</c:formatCode>
                <c:ptCount val="10"/>
                <c:pt idx="0">
                  <c:v>1.0262</c:v>
                </c:pt>
                <c:pt idx="1">
                  <c:v>14.0962</c:v>
                </c:pt>
                <c:pt idx="2">
                  <c:v>26.361199999999997</c:v>
                </c:pt>
                <c:pt idx="3">
                  <c:v>36.996200000000009</c:v>
                </c:pt>
                <c:pt idx="4">
                  <c:v>45.176199999999994</c:v>
                </c:pt>
                <c:pt idx="5">
                  <c:v>50.0762</c:v>
                </c:pt>
                <c:pt idx="6">
                  <c:v>50.871200000000002</c:v>
                </c:pt>
                <c:pt idx="7">
                  <c:v>46.73619999999999</c:v>
                </c:pt>
                <c:pt idx="8">
                  <c:v>36.846199999999996</c:v>
                </c:pt>
                <c:pt idx="9">
                  <c:v>20.376199999999997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01-467F-8C26-DE20DA28C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130415"/>
        <c:axId val="1470128335"/>
        <c:extLst/>
      </c:scatterChart>
      <c:valAx>
        <c:axId val="1470130415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ysClr val="windowText" lastClr="000000"/>
                    </a:solidFill>
                  </a:rPr>
                  <a:t>流量</a:t>
                </a:r>
                <a:r>
                  <a:rPr lang="en-US" altLang="ja-JP">
                    <a:solidFill>
                      <a:sysClr val="windowText" lastClr="000000"/>
                    </a:solidFill>
                  </a:rPr>
                  <a:t>[m^3/min]</a:t>
                </a:r>
              </a:p>
            </c:rich>
          </c:tx>
          <c:layout>
            <c:manualLayout>
              <c:xMode val="edge"/>
              <c:yMode val="edge"/>
              <c:x val="0.42395223486561473"/>
              <c:y val="0.841872742747214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0128335"/>
        <c:crosses val="autoZero"/>
        <c:crossBetween val="midCat"/>
      </c:valAx>
      <c:valAx>
        <c:axId val="147012833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ysClr val="windowText" lastClr="000000"/>
                    </a:solidFill>
                  </a:rPr>
                  <a:t>効率</a:t>
                </a:r>
                <a:r>
                  <a:rPr lang="en-US" altLang="ja-JP">
                    <a:solidFill>
                      <a:sysClr val="windowText" lastClr="000000"/>
                    </a:solidFill>
                  </a:rPr>
                  <a:t>[%]</a:t>
                </a:r>
              </a:p>
            </c:rich>
          </c:tx>
          <c:layout>
            <c:manualLayout>
              <c:xMode val="edge"/>
              <c:yMode val="edge"/>
              <c:x val="0"/>
              <c:y val="0.33032705529945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013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実験棟圧損係数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圧損係数!$A$1:$A$6</c:f>
              <c:strCache>
                <c:ptCount val="6"/>
                <c:pt idx="0">
                  <c:v>s_ab</c:v>
                </c:pt>
                <c:pt idx="1">
                  <c:v>s_bc</c:v>
                </c:pt>
                <c:pt idx="2">
                  <c:v>s_gh</c:v>
                </c:pt>
                <c:pt idx="3">
                  <c:v>s_de</c:v>
                </c:pt>
                <c:pt idx="4">
                  <c:v>s_eb</c:v>
                </c:pt>
                <c:pt idx="5">
                  <c:v>s_ef</c:v>
                </c:pt>
              </c:strCache>
            </c:strRef>
          </c:cat>
          <c:val>
            <c:numRef>
              <c:f>圧損係数!$B$1:$B$6</c:f>
              <c:numCache>
                <c:formatCode>General</c:formatCode>
                <c:ptCount val="6"/>
                <c:pt idx="0">
                  <c:v>-5.7773879999999996E-3</c:v>
                </c:pt>
                <c:pt idx="1">
                  <c:v>-0.98867988539999996</c:v>
                </c:pt>
                <c:pt idx="2">
                  <c:v>-0.01</c:v>
                </c:pt>
                <c:pt idx="3">
                  <c:v>-9.2139537600000002E-2</c:v>
                </c:pt>
                <c:pt idx="4">
                  <c:v>-3.1888728E-3</c:v>
                </c:pt>
                <c:pt idx="5">
                  <c:v>-3.5176416000000001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0D-4806-9362-3AB5312A6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8465663"/>
        <c:axId val="1953961983"/>
      </c:barChart>
      <c:catAx>
        <c:axId val="194846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3961983"/>
        <c:crosses val="autoZero"/>
        <c:auto val="1"/>
        <c:lblAlgn val="ctr"/>
        <c:lblOffset val="100"/>
        <c:noMultiLvlLbl val="0"/>
      </c:catAx>
      <c:valAx>
        <c:axId val="195396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48465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7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6.xml"/><Relationship Id="rId5" Type="http://schemas.openxmlformats.org/officeDocument/2006/relationships/image" Target="../media/image1.png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171450</xdr:rowOff>
    </xdr:from>
    <xdr:to>
      <xdr:col>16</xdr:col>
      <xdr:colOff>384810</xdr:colOff>
      <xdr:row>44</xdr:row>
      <xdr:rowOff>22860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61F9BF5-285A-4DCD-BCB3-F4B15DA632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0.68551</cdr:x>
      <cdr:y>0.18241</cdr:y>
    </cdr:from>
    <cdr:to>
      <cdr:x>0.74969</cdr:x>
      <cdr:y>0.26326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33A991BB-6EF9-40BF-AF0E-6D516FFF3C83}"/>
            </a:ext>
          </a:extLst>
        </cdr:cNvPr>
        <cdr:cNvSpPr txBox="1"/>
      </cdr:nvSpPr>
      <cdr:spPr>
        <a:xfrm xmlns:a="http://schemas.openxmlformats.org/drawingml/2006/main">
          <a:off x="7947422" y="1275992"/>
          <a:ext cx="744141" cy="5655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2800"/>
            <a:t>SA1</a:t>
          </a:r>
          <a:endParaRPr lang="ja-JP" altLang="en-US" sz="2800"/>
        </a:p>
      </cdr:txBody>
    </cdr:sp>
  </cdr:relSizeAnchor>
  <cdr:relSizeAnchor xmlns:cdr="http://schemas.openxmlformats.org/drawingml/2006/chartDrawing">
    <cdr:from>
      <cdr:x>0.3343</cdr:x>
      <cdr:y>0.57107</cdr:y>
    </cdr:from>
    <cdr:to>
      <cdr:x>0.39848</cdr:x>
      <cdr:y>0.65192</cdr:y>
    </cdr:to>
    <cdr:sp macro="" textlink="">
      <cdr:nvSpPr>
        <cdr:cNvPr id="3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64844DCC-F49C-4D20-A3E3-D9B2A3AC69BA}"/>
            </a:ext>
          </a:extLst>
        </cdr:cNvPr>
        <cdr:cNvSpPr txBox="1"/>
      </cdr:nvSpPr>
      <cdr:spPr>
        <a:xfrm xmlns:a="http://schemas.openxmlformats.org/drawingml/2006/main">
          <a:off x="3875683" y="3994745"/>
          <a:ext cx="744141" cy="5655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2800"/>
            <a:t>EA1</a:t>
          </a:r>
          <a:endParaRPr lang="ja-JP" altLang="en-US" sz="2800"/>
        </a:p>
      </cdr:txBody>
    </cdr:sp>
  </cdr:relSizeAnchor>
  <cdr:relSizeAnchor xmlns:cdr="http://schemas.openxmlformats.org/drawingml/2006/chartDrawing">
    <cdr:from>
      <cdr:x>0.40747</cdr:x>
      <cdr:y>0.46044</cdr:y>
    </cdr:from>
    <cdr:to>
      <cdr:x>0.47755</cdr:x>
      <cdr:y>0.54129</cdr:y>
    </cdr:to>
    <cdr:sp macro="" textlink="">
      <cdr:nvSpPr>
        <cdr:cNvPr id="4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64844DCC-F49C-4D20-A3E3-D9B2A3AC69BA}"/>
            </a:ext>
          </a:extLst>
        </cdr:cNvPr>
        <cdr:cNvSpPr txBox="1"/>
      </cdr:nvSpPr>
      <cdr:spPr>
        <a:xfrm xmlns:a="http://schemas.openxmlformats.org/drawingml/2006/main">
          <a:off x="4724003" y="3220839"/>
          <a:ext cx="812403" cy="5655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2800"/>
            <a:t>RA1</a:t>
          </a:r>
          <a:endParaRPr lang="ja-JP" altLang="en-US" sz="2800"/>
        </a:p>
      </cdr:txBody>
    </cdr:sp>
  </cdr:relSizeAnchor>
  <cdr:relSizeAnchor xmlns:cdr="http://schemas.openxmlformats.org/drawingml/2006/chartDrawing">
    <cdr:from>
      <cdr:x>0.31708</cdr:x>
      <cdr:y>0.05475</cdr:y>
    </cdr:from>
    <cdr:to>
      <cdr:x>0.52375</cdr:x>
      <cdr:y>0.1356</cdr:y>
    </cdr:to>
    <cdr:sp macro="" textlink="">
      <cdr:nvSpPr>
        <cdr:cNvPr id="5" name="テキスト ボックス 4">
          <a:extLst xmlns:a="http://schemas.openxmlformats.org/drawingml/2006/main">
            <a:ext uri="{FF2B5EF4-FFF2-40B4-BE49-F238E27FC236}">
              <a16:creationId xmlns:a16="http://schemas.microsoft.com/office/drawing/2014/main" id="{B4283574-8377-4014-BA6A-0359437C01D1}"/>
            </a:ext>
          </a:extLst>
        </cdr:cNvPr>
        <cdr:cNvSpPr txBox="1"/>
      </cdr:nvSpPr>
      <cdr:spPr>
        <a:xfrm xmlns:a="http://schemas.openxmlformats.org/drawingml/2006/main">
          <a:off x="3676056" y="383018"/>
          <a:ext cx="2396081" cy="565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2800"/>
            <a:t>(ASHRAE</a:t>
          </a:r>
          <a:r>
            <a:rPr lang="ja-JP" altLang="en-US" sz="2800"/>
            <a:t>の</a:t>
          </a:r>
          <a:r>
            <a:rPr lang="en-US" altLang="ja-JP" sz="2800"/>
            <a:t>RA)</a:t>
          </a:r>
          <a:endParaRPr lang="ja-JP" altLang="en-US" sz="28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329</xdr:colOff>
      <xdr:row>0</xdr:row>
      <xdr:rowOff>211174</xdr:rowOff>
    </xdr:from>
    <xdr:to>
      <xdr:col>16</xdr:col>
      <xdr:colOff>396781</xdr:colOff>
      <xdr:row>13</xdr:row>
      <xdr:rowOff>19544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47388A4-E93E-4631-9E9E-87E89F174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6044</xdr:colOff>
      <xdr:row>15</xdr:row>
      <xdr:rowOff>197411</xdr:rowOff>
    </xdr:from>
    <xdr:to>
      <xdr:col>16</xdr:col>
      <xdr:colOff>391066</xdr:colOff>
      <xdr:row>28</xdr:row>
      <xdr:rowOff>11683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3707F19-A613-48F4-9914-03086FF864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45079</xdr:colOff>
      <xdr:row>0</xdr:row>
      <xdr:rowOff>205973</xdr:rowOff>
    </xdr:from>
    <xdr:to>
      <xdr:col>28</xdr:col>
      <xdr:colOff>443436</xdr:colOff>
      <xdr:row>13</xdr:row>
      <xdr:rowOff>12438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7F4F0E74-A52A-4FA8-B088-BBFC675B76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41269</xdr:colOff>
      <xdr:row>15</xdr:row>
      <xdr:rowOff>201221</xdr:rowOff>
    </xdr:from>
    <xdr:to>
      <xdr:col>28</xdr:col>
      <xdr:colOff>447246</xdr:colOff>
      <xdr:row>28</xdr:row>
      <xdr:rowOff>11683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B0529E65-BF8E-44BE-A818-0CC1BDE25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22</xdr:col>
      <xdr:colOff>621944</xdr:colOff>
      <xdr:row>13</xdr:row>
      <xdr:rowOff>53629</xdr:rowOff>
    </xdr:from>
    <xdr:to>
      <xdr:col>27</xdr:col>
      <xdr:colOff>530815</xdr:colOff>
      <xdr:row>15</xdr:row>
      <xdr:rowOff>57313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33F73ED2-D441-40D3-BE97-C73877507D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027503" y="2986326"/>
          <a:ext cx="3230088" cy="451059"/>
        </a:xfrm>
        <a:prstGeom prst="rect">
          <a:avLst/>
        </a:prstGeom>
      </xdr:spPr>
    </xdr:pic>
    <xdr:clientData/>
  </xdr:twoCellAnchor>
  <xdr:twoCellAnchor>
    <xdr:from>
      <xdr:col>10</xdr:col>
      <xdr:colOff>438150</xdr:colOff>
      <xdr:row>33</xdr:row>
      <xdr:rowOff>142874</xdr:rowOff>
    </xdr:from>
    <xdr:to>
      <xdr:col>19</xdr:col>
      <xdr:colOff>962025</xdr:colOff>
      <xdr:row>54</xdr:row>
      <xdr:rowOff>152400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テキスト ボックス 7">
              <a:extLst>
                <a:ext uri="{FF2B5EF4-FFF2-40B4-BE49-F238E27FC236}">
                  <a16:creationId xmlns:a16="http://schemas.microsoft.com/office/drawing/2014/main" id="{B9213BA9-E6C8-47A8-BD0F-BA620688F3A2}"/>
                </a:ext>
              </a:extLst>
            </xdr:cNvPr>
            <xdr:cNvSpPr txBox="1"/>
          </xdr:nvSpPr>
          <xdr:spPr>
            <a:xfrm>
              <a:off x="7806690" y="7684769"/>
              <a:ext cx="6920865" cy="4812031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en-US" altLang="ja-JP" sz="3600"/>
                <a:t>xi=</a:t>
              </a:r>
              <a:r>
                <a:rPr kumimoji="1" lang="ja-JP" altLang="en-US" sz="3600"/>
                <a:t>風量</a:t>
              </a:r>
              <a:r>
                <a:rPr kumimoji="1" lang="en-US" altLang="ja-JP" sz="3600"/>
                <a:t>[</a:t>
              </a:r>
              <a:r>
                <a:rPr kumimoji="1" lang="ja-JP" altLang="en-US" sz="3600"/>
                <a:t>㎥</a:t>
              </a:r>
              <a:r>
                <a:rPr kumimoji="1" lang="en-US" altLang="ja-JP" sz="3600"/>
                <a:t>/min],</a:t>
              </a:r>
            </a:p>
            <a:p>
              <a:r>
                <a:rPr kumimoji="1" lang="en-US" altLang="ja-JP" sz="3600"/>
                <a:t>yi=</a:t>
              </a:r>
              <a:r>
                <a:rPr kumimoji="1" lang="ja-JP" altLang="en-US" sz="3600"/>
                <a:t>圧力損失</a:t>
              </a:r>
              <a:r>
                <a:rPr kumimoji="1" lang="en-US" altLang="ja-JP" sz="3600"/>
                <a:t>[kPa]</a:t>
              </a:r>
            </a:p>
            <a:p>
              <a:r>
                <a:rPr kumimoji="1" lang="ja-JP" altLang="en-US" sz="3600"/>
                <a:t>最小二乗法で係数を求める</a:t>
              </a:r>
              <a:endParaRPr kumimoji="1" lang="en-US" altLang="ja-JP" sz="3600"/>
            </a:p>
            <a:p>
              <a:r>
                <a:rPr kumimoji="1" lang="en-US" altLang="ja-JP" sz="3600"/>
                <a:t>f2p:	yi=a*xi^2		a=</a:t>
              </a:r>
              <a14:m>
                <m:oMath xmlns:m="http://schemas.openxmlformats.org/officeDocument/2006/math">
                  <m:f>
                    <m:fPr>
                      <m:ctrlPr>
                        <a:rPr kumimoji="1" lang="en-US" altLang="ja-JP" sz="36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nary>
                        <m:naryPr>
                          <m:chr m:val="∑"/>
                          <m:ctrlPr>
                            <a:rPr kumimoji="1" lang="en-US" altLang="ja-JP" sz="3600" i="1">
                              <a:latin typeface="Cambria Math" panose="02040503050406030204" pitchFamily="18" charset="0"/>
                            </a:rPr>
                          </m:ctrlPr>
                        </m:naryPr>
                        <m:sub>
                          <m:r>
                            <m:rPr>
                              <m:brk m:alnAt="23"/>
                            </m:rPr>
                            <a:rPr kumimoji="1" lang="en-US" altLang="ja-JP" sz="3600" b="0" i="1">
                              <a:latin typeface="Cambria Math" panose="02040503050406030204" pitchFamily="18" charset="0"/>
                            </a:rPr>
                            <m:t>𝑖</m:t>
                          </m:r>
                          <m:r>
                            <a:rPr kumimoji="1" lang="en-US" altLang="ja-JP" sz="3600" b="0" i="1">
                              <a:latin typeface="Cambria Math" panose="02040503050406030204" pitchFamily="18" charset="0"/>
                            </a:rPr>
                            <m:t>=1</m:t>
                          </m:r>
                        </m:sub>
                        <m:sup>
                          <m:r>
                            <a:rPr kumimoji="1" lang="en-US" altLang="ja-JP" sz="3600" b="0" i="1">
                              <a:latin typeface="Cambria Math" panose="02040503050406030204" pitchFamily="18" charset="0"/>
                            </a:rPr>
                            <m:t>𝑛</m:t>
                          </m:r>
                        </m:sup>
                        <m:e>
                          <m:sSub>
                            <m:sSubPr>
                              <m:ctrlPr>
                                <a:rPr kumimoji="1" lang="en-US" altLang="ja-JP" sz="360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kumimoji="1" lang="en-US" altLang="ja-JP" sz="3600" b="0" i="1"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e>
                            <m:sub>
                              <m:r>
                                <a:rPr kumimoji="1" lang="en-US" altLang="ja-JP" sz="3600" b="0" i="1"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</m:sub>
                          </m:sSub>
                          <m:sSup>
                            <m:sSupPr>
                              <m:ctrlPr>
                                <a:rPr kumimoji="1" lang="en-US" altLang="ja-JP" sz="36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sSub>
                                <m:sSubPr>
                                  <m:ctrlPr>
                                    <a:rPr kumimoji="1" lang="en-US" altLang="ja-JP" sz="360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kumimoji="1" lang="en-US" altLang="ja-JP" sz="3600" b="0" i="1">
                                      <a:latin typeface="Cambria Math" panose="02040503050406030204" pitchFamily="18" charset="0"/>
                                    </a:rPr>
                                    <m:t>𝑦</m:t>
                                  </m:r>
                                </m:e>
                                <m:sub>
                                  <m:r>
                                    <a:rPr kumimoji="1" lang="en-US" altLang="ja-JP" sz="3600" b="0" i="1">
                                      <a:latin typeface="Cambria Math" panose="02040503050406030204" pitchFamily="18" charset="0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  <m:sup>
                              <m:r>
                                <a:rPr kumimoji="1" lang="en-US" altLang="ja-JP" sz="36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e>
                      </m:nary>
                    </m:num>
                    <m:den>
                      <m:nary>
                        <m:naryPr>
                          <m:chr m:val="∑"/>
                          <m:ctrlPr>
                            <a:rPr kumimoji="1" lang="en-US" altLang="ja-JP" sz="3600" i="1">
                              <a:latin typeface="Cambria Math" panose="02040503050406030204" pitchFamily="18" charset="0"/>
                            </a:rPr>
                          </m:ctrlPr>
                        </m:naryPr>
                        <m:sub>
                          <m:r>
                            <m:rPr>
                              <m:brk m:alnAt="23"/>
                            </m:rPr>
                            <a:rPr kumimoji="1" lang="en-US" altLang="ja-JP" sz="3600" b="0" i="1">
                              <a:latin typeface="Cambria Math" panose="02040503050406030204" pitchFamily="18" charset="0"/>
                            </a:rPr>
                            <m:t>𝑖</m:t>
                          </m:r>
                          <m:r>
                            <a:rPr kumimoji="1" lang="en-US" altLang="ja-JP" sz="3600" b="0" i="1">
                              <a:latin typeface="Cambria Math" panose="02040503050406030204" pitchFamily="18" charset="0"/>
                            </a:rPr>
                            <m:t>=1</m:t>
                          </m:r>
                        </m:sub>
                        <m:sup>
                          <m:r>
                            <a:rPr kumimoji="1" lang="en-US" altLang="ja-JP" sz="3600" b="0" i="1">
                              <a:latin typeface="Cambria Math" panose="02040503050406030204" pitchFamily="18" charset="0"/>
                            </a:rPr>
                            <m:t>𝑛</m:t>
                          </m:r>
                        </m:sup>
                        <m:e>
                          <m:sSup>
                            <m:sSupPr>
                              <m:ctrlPr>
                                <a:rPr kumimoji="1" lang="en-US" altLang="ja-JP" sz="36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sSub>
                                <m:sSubPr>
                                  <m:ctrlPr>
                                    <a:rPr kumimoji="1" lang="en-US" altLang="ja-JP" sz="360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kumimoji="1" lang="en-US" altLang="ja-JP" sz="36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kumimoji="1" lang="en-US" altLang="ja-JP" sz="3600" b="0" i="1">
                                      <a:latin typeface="Cambria Math" panose="02040503050406030204" pitchFamily="18" charset="0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  <m:sup>
                              <m:r>
                                <a:rPr kumimoji="1" lang="en-US" altLang="ja-JP" sz="3600" b="0" i="1">
                                  <a:latin typeface="Cambria Math" panose="02040503050406030204" pitchFamily="18" charset="0"/>
                                </a:rPr>
                                <m:t>4</m:t>
                              </m:r>
                            </m:sup>
                          </m:sSup>
                        </m:e>
                      </m:nary>
                    </m:den>
                  </m:f>
                </m:oMath>
              </a14:m>
              <a:endParaRPr kumimoji="1" lang="en-US" altLang="ja-JP" sz="3600"/>
            </a:p>
            <a:p>
              <a:r>
                <a:rPr kumimoji="1" lang="en-US" altLang="ja-JP" sz="3600"/>
                <a:t>p2f:	xi=b*yi^0.5		b=</a:t>
              </a:r>
              <a14:m>
                <m:oMath xmlns:m="http://schemas.openxmlformats.org/officeDocument/2006/math">
                  <m:f>
                    <m:fPr>
                      <m:ctrlPr>
                        <a:rPr kumimoji="1" lang="en-US" altLang="ja-JP" sz="3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nary>
                        <m:naryPr>
                          <m:chr m:val="∑"/>
                          <m:ctrlPr>
                            <a:rPr kumimoji="1" lang="en-US" altLang="ja-JP" sz="36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naryPr>
                        <m:sub>
                          <m:r>
                            <m:rPr>
                              <m:brk m:alnAt="23"/>
                            </m:rPr>
                            <a:rPr kumimoji="1" lang="en-US" altLang="ja-JP" sz="3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  <m:r>
                            <a:rPr kumimoji="1" lang="en-US" altLang="ja-JP" sz="3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=1</m:t>
                          </m:r>
                        </m:sub>
                        <m:sup>
                          <m:r>
                            <a:rPr kumimoji="1" lang="en-US" altLang="ja-JP" sz="3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𝑛</m:t>
                          </m:r>
                        </m:sup>
                        <m:e>
                          <m:sSub>
                            <m:sSubPr>
                              <m:ctrlPr>
                                <a:rPr kumimoji="1" lang="en-US" altLang="ja-JP" sz="36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kumimoji="1" lang="en-US" altLang="ja-JP" sz="36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sub>
                              <m:r>
                                <a:rPr kumimoji="1" lang="en-US" altLang="ja-JP" sz="36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sub>
                          </m:sSub>
                          <m:sSup>
                            <m:sSupPr>
                              <m:ctrlPr>
                                <a:rPr kumimoji="1" lang="en-US" altLang="ja-JP" sz="36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sSub>
                                <m:sSubPr>
                                  <m:ctrlPr>
                                    <a:rPr kumimoji="1" lang="en-US" altLang="ja-JP" sz="360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kumimoji="1" lang="en-US" altLang="ja-JP" sz="36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𝑦</m:t>
                                  </m:r>
                                </m:e>
                                <m:sub>
                                  <m:r>
                                    <a:rPr kumimoji="1" lang="en-US" altLang="ja-JP" sz="36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  <m:sup>
                              <m:f>
                                <m:fPr>
                                  <m:ctrlPr>
                                    <a:rPr kumimoji="1" lang="en-US" altLang="ja-JP" sz="36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fPr>
                                <m:num>
                                  <m:r>
                                    <a:rPr kumimoji="1" lang="en-US" altLang="ja-JP" sz="36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1</m:t>
                                  </m:r>
                                </m:num>
                                <m:den>
                                  <m:r>
                                    <a:rPr kumimoji="1" lang="en-US" altLang="ja-JP" sz="36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2</m:t>
                                  </m:r>
                                </m:den>
                              </m:f>
                            </m:sup>
                          </m:sSup>
                        </m:e>
                      </m:nary>
                    </m:num>
                    <m:den>
                      <m:nary>
                        <m:naryPr>
                          <m:chr m:val="∑"/>
                          <m:ctrlPr>
                            <a:rPr kumimoji="1" lang="en-US" altLang="ja-JP" sz="36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naryPr>
                        <m:sub>
                          <m:r>
                            <m:rPr>
                              <m:brk m:alnAt="23"/>
                            </m:rPr>
                            <a:rPr kumimoji="1" lang="en-US" altLang="ja-JP" sz="3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  <m:r>
                            <a:rPr kumimoji="1" lang="en-US" altLang="ja-JP" sz="3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=1</m:t>
                          </m:r>
                        </m:sub>
                        <m:sup>
                          <m:r>
                            <a:rPr kumimoji="1" lang="en-US" altLang="ja-JP" sz="3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𝑛</m:t>
                          </m:r>
                        </m:sup>
                        <m:e>
                          <m:sSub>
                            <m:sSubPr>
                              <m:ctrlPr>
                                <a:rPr kumimoji="1" lang="en-US" altLang="ja-JP" sz="36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kumimoji="1" lang="en-US" altLang="ja-JP" sz="36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𝑦</m:t>
                              </m:r>
                            </m:e>
                            <m:sub>
                              <m:r>
                                <a:rPr kumimoji="1" lang="en-US" altLang="ja-JP" sz="36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sub>
                          </m:sSub>
                        </m:e>
                      </m:nary>
                    </m:den>
                  </m:f>
                </m:oMath>
              </a14:m>
              <a:endParaRPr kumimoji="1" lang="ja-JP" altLang="en-US" sz="3600"/>
            </a:p>
          </xdr:txBody>
        </xdr:sp>
      </mc:Choice>
      <mc:Fallback xmlns="">
        <xdr:sp macro="" textlink="">
          <xdr:nvSpPr>
            <xdr:cNvPr id="8" name="テキスト ボックス 7">
              <a:extLst>
                <a:ext uri="{FF2B5EF4-FFF2-40B4-BE49-F238E27FC236}">
                  <a16:creationId xmlns:a16="http://schemas.microsoft.com/office/drawing/2014/main" id="{B9213BA9-E6C8-47A8-BD0F-BA620688F3A2}"/>
                </a:ext>
              </a:extLst>
            </xdr:cNvPr>
            <xdr:cNvSpPr txBox="1"/>
          </xdr:nvSpPr>
          <xdr:spPr>
            <a:xfrm>
              <a:off x="7806690" y="7684769"/>
              <a:ext cx="6920865" cy="4812031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en-US" altLang="ja-JP" sz="3600"/>
                <a:t>xi=</a:t>
              </a:r>
              <a:r>
                <a:rPr kumimoji="1" lang="ja-JP" altLang="en-US" sz="3600"/>
                <a:t>風量</a:t>
              </a:r>
              <a:r>
                <a:rPr kumimoji="1" lang="en-US" altLang="ja-JP" sz="3600"/>
                <a:t>[</a:t>
              </a:r>
              <a:r>
                <a:rPr kumimoji="1" lang="ja-JP" altLang="en-US" sz="3600"/>
                <a:t>㎥</a:t>
              </a:r>
              <a:r>
                <a:rPr kumimoji="1" lang="en-US" altLang="ja-JP" sz="3600"/>
                <a:t>/min],</a:t>
              </a:r>
            </a:p>
            <a:p>
              <a:r>
                <a:rPr kumimoji="1" lang="en-US" altLang="ja-JP" sz="3600"/>
                <a:t>yi=</a:t>
              </a:r>
              <a:r>
                <a:rPr kumimoji="1" lang="ja-JP" altLang="en-US" sz="3600"/>
                <a:t>圧力損失</a:t>
              </a:r>
              <a:r>
                <a:rPr kumimoji="1" lang="en-US" altLang="ja-JP" sz="3600"/>
                <a:t>[kPa]</a:t>
              </a:r>
            </a:p>
            <a:p>
              <a:r>
                <a:rPr kumimoji="1" lang="ja-JP" altLang="en-US" sz="3600"/>
                <a:t>最小二乗法で係数を求める</a:t>
              </a:r>
              <a:endParaRPr kumimoji="1" lang="en-US" altLang="ja-JP" sz="3600"/>
            </a:p>
            <a:p>
              <a:r>
                <a:rPr kumimoji="1" lang="en-US" altLang="ja-JP" sz="3600"/>
                <a:t>f2p:	yi=a*xi^2		a=</a:t>
              </a:r>
              <a:r>
                <a:rPr kumimoji="1" lang="en-US" altLang="ja-JP" sz="3600" i="0">
                  <a:latin typeface="Cambria Math" panose="02040503050406030204" pitchFamily="18" charset="0"/>
                </a:rPr>
                <a:t>(∑</a:t>
              </a:r>
              <a:r>
                <a:rPr kumimoji="1" lang="en-US" altLang="ja-JP" sz="3600" b="0" i="0">
                  <a:latin typeface="Cambria Math" panose="02040503050406030204" pitchFamily="18" charset="0"/>
                </a:rPr>
                <a:t>_(𝑖=1)^𝑛▒〖𝑥_𝑖 〖𝑦_𝑖〗^2 〗)/(∑_(𝑖=1)^𝑛▒〖𝑥_𝑖〗^4 )</a:t>
              </a:r>
              <a:endParaRPr kumimoji="1" lang="en-US" altLang="ja-JP" sz="3600"/>
            </a:p>
            <a:p>
              <a:r>
                <a:rPr kumimoji="1" lang="en-US" altLang="ja-JP" sz="3600"/>
                <a:t>p2f:	xi=b*yi^0.5		b=</a:t>
              </a:r>
              <a:r>
                <a:rPr kumimoji="1" lang="en-US" altLang="ja-JP" sz="36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(∑</a:t>
              </a:r>
              <a:r>
                <a:rPr kumimoji="1" lang="en-US" altLang="ja-JP" sz="3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_(𝑖=1)^𝑛▒〖𝑥_𝑖 〖𝑦_𝑖〗^(1/2) 〗)/(∑_(𝑖=1)^𝑛▒𝑦_𝑖 )</a:t>
              </a:r>
              <a:endParaRPr kumimoji="1" lang="ja-JP" altLang="en-US" sz="3600"/>
            </a:p>
          </xdr:txBody>
        </xdr:sp>
      </mc:Fallback>
    </mc:AlternateContent>
    <xdr:clientData/>
  </xdr:twoCellAnchor>
  <xdr:twoCellAnchor editAs="oneCell">
    <xdr:from>
      <xdr:col>10</xdr:col>
      <xdr:colOff>578146</xdr:colOff>
      <xdr:row>13</xdr:row>
      <xdr:rowOff>57439</xdr:rowOff>
    </xdr:from>
    <xdr:to>
      <xdr:col>15</xdr:col>
      <xdr:colOff>479397</xdr:colOff>
      <xdr:row>15</xdr:row>
      <xdr:rowOff>53503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69063450-798C-41CB-B53E-23443ADE9E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960021" y="2990136"/>
          <a:ext cx="3226278" cy="451059"/>
        </a:xfrm>
        <a:prstGeom prst="rect">
          <a:avLst/>
        </a:prstGeom>
      </xdr:spPr>
    </xdr:pic>
    <xdr:clientData/>
  </xdr:twoCellAnchor>
  <xdr:twoCellAnchor>
    <xdr:from>
      <xdr:col>22</xdr:col>
      <xdr:colOff>0</xdr:colOff>
      <xdr:row>30</xdr:row>
      <xdr:rowOff>0</xdr:rowOff>
    </xdr:from>
    <xdr:to>
      <xdr:col>28</xdr:col>
      <xdr:colOff>400262</xdr:colOff>
      <xdr:row>42</xdr:row>
      <xdr:rowOff>43277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501780A1-3397-493E-9EF3-969796BEC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75197</xdr:colOff>
      <xdr:row>43</xdr:row>
      <xdr:rowOff>112796</xdr:rowOff>
    </xdr:from>
    <xdr:to>
      <xdr:col>28</xdr:col>
      <xdr:colOff>471649</xdr:colOff>
      <xdr:row>55</xdr:row>
      <xdr:rowOff>161788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35E457DE-F254-42AA-882C-ED2F489BF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</xdr:colOff>
      <xdr:row>0</xdr:row>
      <xdr:rowOff>111442</xdr:rowOff>
    </xdr:from>
    <xdr:to>
      <xdr:col>9</xdr:col>
      <xdr:colOff>629602</xdr:colOff>
      <xdr:row>12</xdr:row>
      <xdr:rowOff>111442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A79D872-A165-4064-AB38-25E6E178C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me0/Dropbox/Sim_&#12497;&#12521;&#12513;&#12540;&#12479;&#36039;&#26009;_0426/&#27231;&#22120;&#29305;&#24615;&#12414;&#12392;&#12417;/&#12480;&#12531;&#12497;&#38283;&#24230;&#29305;&#24615;new_Miyata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別会社資料"/>
      <sheetName val="宮田修正 (2)"/>
      <sheetName val="宮田修正"/>
      <sheetName val="Sheet1"/>
      <sheetName val="BS2021"/>
      <sheetName val="野村_㎥h-&gt;Pa"/>
      <sheetName val="野村_㎥min-&gt;kPa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">
          <cell r="AF3">
            <v>0</v>
          </cell>
          <cell r="AG3">
            <v>0.05</v>
          </cell>
          <cell r="AH3">
            <v>0.1</v>
          </cell>
          <cell r="AI3">
            <v>0.15000000000000002</v>
          </cell>
          <cell r="AJ3">
            <v>0.2</v>
          </cell>
          <cell r="AK3">
            <v>0.25</v>
          </cell>
          <cell r="AL3">
            <v>0.3</v>
          </cell>
        </row>
        <row r="4">
          <cell r="A4">
            <v>1</v>
          </cell>
          <cell r="C4">
            <v>45</v>
          </cell>
          <cell r="E4">
            <v>0.04</v>
          </cell>
          <cell r="AE4">
            <v>1</v>
          </cell>
          <cell r="AF4">
            <v>0.95238095285713564</v>
          </cell>
          <cell r="AG4">
            <v>44.999999999999908</v>
          </cell>
          <cell r="AH4">
            <v>-12.142857131428888</v>
          </cell>
          <cell r="AI4">
            <v>-170.47619044142925</v>
          </cell>
          <cell r="AJ4">
            <v>-429.9999999300012</v>
          </cell>
          <cell r="AK4">
            <v>-790.71428559714457</v>
          </cell>
          <cell r="AL4">
            <v>-1252.6190474428593</v>
          </cell>
        </row>
        <row r="5">
          <cell r="C5">
            <v>38.333333333333336</v>
          </cell>
          <cell r="E5">
            <v>0.03</v>
          </cell>
          <cell r="AE5">
            <v>0.8</v>
          </cell>
          <cell r="AF5">
            <v>3.4785545408612042</v>
          </cell>
          <cell r="AG5">
            <v>32.529832263792635</v>
          </cell>
          <cell r="AH5">
            <v>43.653608015515047</v>
          </cell>
          <cell r="AI5">
            <v>36.849881796028434</v>
          </cell>
          <cell r="AJ5">
            <v>12.118653605332803</v>
          </cell>
          <cell r="AK5">
            <v>-30.540076556571826</v>
          </cell>
          <cell r="AL5">
            <v>-91.126308689685459</v>
          </cell>
        </row>
        <row r="6">
          <cell r="C6">
            <v>30</v>
          </cell>
          <cell r="E6">
            <v>0.02</v>
          </cell>
          <cell r="AE6">
            <v>0.60000000000000009</v>
          </cell>
          <cell r="AF6">
            <v>4.9236205686337593</v>
          </cell>
          <cell r="AG6">
            <v>17.150691292735029</v>
          </cell>
          <cell r="AH6">
            <v>26.881486545429599</v>
          </cell>
          <cell r="AI6">
            <v>34.116006326717475</v>
          </cell>
          <cell r="AJ6">
            <v>38.854250636598643</v>
          </cell>
          <cell r="AK6">
            <v>41.09621947507312</v>
          </cell>
          <cell r="AL6">
            <v>40.8419128421409</v>
          </cell>
        </row>
        <row r="7">
          <cell r="C7">
            <v>20</v>
          </cell>
          <cell r="E7">
            <v>0.01</v>
          </cell>
          <cell r="AE7">
            <v>0.40000000000000008</v>
          </cell>
          <cell r="AF7">
            <v>2.5795872527448909</v>
          </cell>
          <cell r="AG7">
            <v>8.9747765210384856</v>
          </cell>
          <cell r="AH7">
            <v>14.149162020125488</v>
          </cell>
          <cell r="AI7">
            <v>18.102743750005899</v>
          </cell>
          <cell r="AJ7">
            <v>20.835521710679714</v>
          </cell>
          <cell r="AK7">
            <v>22.347495902146942</v>
          </cell>
          <cell r="AL7">
            <v>22.638666324407577</v>
          </cell>
        </row>
        <row r="8">
          <cell r="C8">
            <v>0</v>
          </cell>
          <cell r="E8">
            <v>0</v>
          </cell>
          <cell r="AE8">
            <v>0.20000000000000007</v>
          </cell>
          <cell r="AF8">
            <v>1.1775104429332719</v>
          </cell>
          <cell r="AG8">
            <v>3.4569084869551494</v>
          </cell>
          <cell r="AH8">
            <v>5.3365667003250321</v>
          </cell>
          <cell r="AI8">
            <v>6.8164850830429202</v>
          </cell>
          <cell r="AJ8">
            <v>7.896663635108812</v>
          </cell>
          <cell r="AK8">
            <v>8.5771023565227082</v>
          </cell>
          <cell r="AL8">
            <v>8.8578012472846108</v>
          </cell>
        </row>
        <row r="11">
          <cell r="A11">
            <v>0.8</v>
          </cell>
          <cell r="C11">
            <v>45</v>
          </cell>
          <cell r="E11">
            <v>0.1</v>
          </cell>
          <cell r="AF11">
            <v>0</v>
          </cell>
          <cell r="AG11">
            <v>0.05</v>
          </cell>
          <cell r="AH11">
            <v>0.1</v>
          </cell>
          <cell r="AI11">
            <v>0.15000000000000002</v>
          </cell>
          <cell r="AJ11">
            <v>0.2</v>
          </cell>
          <cell r="AK11">
            <v>0.25</v>
          </cell>
          <cell r="AL11">
            <v>0.3</v>
          </cell>
        </row>
        <row r="12">
          <cell r="C12">
            <v>40</v>
          </cell>
          <cell r="E12">
            <v>0.08</v>
          </cell>
          <cell r="AD12" t="str">
            <v>+</v>
          </cell>
          <cell r="AE12">
            <v>1</v>
          </cell>
          <cell r="AF12">
            <v>0</v>
          </cell>
          <cell r="AG12">
            <v>48.930016893464625</v>
          </cell>
          <cell r="AH12">
            <v>69.197493497882334</v>
          </cell>
          <cell r="AI12">
            <v>84.749275274684223</v>
          </cell>
          <cell r="AJ12">
            <v>97.86003378692925</v>
          </cell>
          <cell r="AK12">
            <v>109.410843914</v>
          </cell>
          <cell r="AL12">
            <v>119.85357449474922</v>
          </cell>
        </row>
        <row r="13">
          <cell r="C13">
            <v>35</v>
          </cell>
          <cell r="E13">
            <v>0.06</v>
          </cell>
          <cell r="AD13" t="str">
            <v>+</v>
          </cell>
          <cell r="AE13">
            <v>0.8</v>
          </cell>
          <cell r="AF13">
            <v>0</v>
          </cell>
          <cell r="AG13">
            <v>33.671895901088305</v>
          </cell>
          <cell r="AH13">
            <v>47.619251854134113</v>
          </cell>
          <cell r="AI13">
            <v>58.321434487855178</v>
          </cell>
          <cell r="AJ13">
            <v>67.343791802176611</v>
          </cell>
          <cell r="AK13">
            <v>75.292648166129993</v>
          </cell>
          <cell r="AL13">
            <v>82.478963629778747</v>
          </cell>
        </row>
        <row r="14">
          <cell r="C14">
            <v>31.666666666666668</v>
          </cell>
          <cell r="E14">
            <v>0.05</v>
          </cell>
          <cell r="AD14" t="str">
            <v>+</v>
          </cell>
          <cell r="AE14">
            <v>0.60000000000000009</v>
          </cell>
          <cell r="AF14">
            <v>0</v>
          </cell>
          <cell r="AG14">
            <v>18.803351760536671</v>
          </cell>
          <cell r="AH14">
            <v>26.591955077822977</v>
          </cell>
          <cell r="AI14">
            <v>32.568360601839217</v>
          </cell>
          <cell r="AJ14">
            <v>37.606703521073342</v>
          </cell>
          <cell r="AK14">
            <v>42.045572741400349</v>
          </cell>
          <cell r="AL14">
            <v>46.058617267378594</v>
          </cell>
        </row>
        <row r="15">
          <cell r="C15">
            <v>28.333333333333332</v>
          </cell>
          <cell r="E15">
            <v>0.04</v>
          </cell>
          <cell r="AD15" t="str">
            <v>+</v>
          </cell>
          <cell r="AE15">
            <v>0.40000000000000008</v>
          </cell>
          <cell r="AF15">
            <v>0</v>
          </cell>
          <cell r="AG15">
            <v>9.9717379654349738</v>
          </cell>
          <cell r="AH15">
            <v>14.102167071148834</v>
          </cell>
          <cell r="AI15">
            <v>17.271556795896881</v>
          </cell>
          <cell r="AJ15">
            <v>19.943475930869948</v>
          </cell>
          <cell r="AK15">
            <v>22.29748394452805</v>
          </cell>
          <cell r="AL15">
            <v>24.425669864054566</v>
          </cell>
        </row>
        <row r="16">
          <cell r="C16">
            <v>20</v>
          </cell>
          <cell r="E16">
            <v>0.02</v>
          </cell>
          <cell r="AE16">
            <v>0.20000000000000007</v>
          </cell>
          <cell r="AF16">
            <v>0</v>
          </cell>
          <cell r="AG16">
            <v>3.80900433752113</v>
          </cell>
          <cell r="AH16">
            <v>5.3867455932603283</v>
          </cell>
          <cell r="AI16">
            <v>6.5973890388368304</v>
          </cell>
          <cell r="AJ16">
            <v>7.61800867504226</v>
          </cell>
          <cell r="AK16">
            <v>8.5171926252887999</v>
          </cell>
          <cell r="AL16">
            <v>9.3301170549746431</v>
          </cell>
        </row>
        <row r="17">
          <cell r="C17">
            <v>13.333333333333334</v>
          </cell>
          <cell r="E17">
            <v>0.01</v>
          </cell>
        </row>
        <row r="18">
          <cell r="C18">
            <v>0</v>
          </cell>
          <cell r="E18">
            <v>0</v>
          </cell>
          <cell r="AF18">
            <v>0</v>
          </cell>
          <cell r="AG18">
            <v>5</v>
          </cell>
          <cell r="AH18">
            <v>10</v>
          </cell>
          <cell r="AI18">
            <v>15</v>
          </cell>
          <cell r="AJ18">
            <v>20</v>
          </cell>
          <cell r="AK18">
            <v>25</v>
          </cell>
          <cell r="AL18">
            <v>30</v>
          </cell>
          <cell r="AM18">
            <v>35</v>
          </cell>
          <cell r="AN18">
            <v>40</v>
          </cell>
          <cell r="AO18">
            <v>45</v>
          </cell>
        </row>
        <row r="19">
          <cell r="AE19">
            <v>1</v>
          </cell>
          <cell r="AF19">
            <v>-1.752158816360526E-5</v>
          </cell>
          <cell r="AG19">
            <v>1.3746181615947172E-3</v>
          </cell>
          <cell r="AH19">
            <v>3.5294428798140266E-3</v>
          </cell>
          <cell r="AI19">
            <v>6.4469525664943234E-3</v>
          </cell>
          <cell r="AJ19">
            <v>1.0127147221635607E-2</v>
          </cell>
          <cell r="AK19">
            <v>1.4570026845237876E-2</v>
          </cell>
          <cell r="AL19">
            <v>1.9775591437301138E-2</v>
          </cell>
          <cell r="AM19">
            <v>2.5743840997825382E-2</v>
          </cell>
          <cell r="AN19">
            <v>3.2474775526810606E-2</v>
          </cell>
          <cell r="AO19">
            <v>3.9968395024256829E-2</v>
          </cell>
        </row>
        <row r="20">
          <cell r="AE20">
            <v>0.8</v>
          </cell>
          <cell r="AF20">
            <v>2.3745611053136771E-4</v>
          </cell>
          <cell r="AG20">
            <v>1.5946799145674286E-3</v>
          </cell>
          <cell r="AH20">
            <v>5.3858940062809172E-3</v>
          </cell>
          <cell r="AI20">
            <v>1.1611098385671833E-2</v>
          </cell>
          <cell r="AJ20">
            <v>2.0270293052740182E-2</v>
          </cell>
          <cell r="AK20">
            <v>3.136347800748595E-2</v>
          </cell>
          <cell r="AL20">
            <v>4.4890653249909152E-2</v>
          </cell>
          <cell r="AM20">
            <v>6.0851818780009781E-2</v>
          </cell>
          <cell r="AN20">
            <v>7.9246974597787845E-2</v>
          </cell>
          <cell r="AO20">
            <v>0.10007612070324333</v>
          </cell>
        </row>
        <row r="21">
          <cell r="A21">
            <v>0.6</v>
          </cell>
          <cell r="C21">
            <v>43.333333333333336</v>
          </cell>
          <cell r="E21">
            <v>0.28000000000000003</v>
          </cell>
          <cell r="AE21">
            <v>0.60000000000000009</v>
          </cell>
          <cell r="AF21">
            <v>3.3005242942146561E-3</v>
          </cell>
          <cell r="AG21">
            <v>2.2366458297710728E-3</v>
          </cell>
          <cell r="AH21">
            <v>9.6428937257363352E-3</v>
          </cell>
          <cell r="AI21">
            <v>2.5519267982110443E-2</v>
          </cell>
          <cell r="AJ21">
            <v>4.9865768598893391E-2</v>
          </cell>
          <cell r="AK21">
            <v>8.2682395576085185E-2</v>
          </cell>
          <cell r="AL21">
            <v>0.12396914891368584</v>
          </cell>
          <cell r="AM21">
            <v>0.17372602861169531</v>
          </cell>
          <cell r="AN21">
            <v>0.23195303467011363</v>
          </cell>
          <cell r="AO21">
            <v>0.29865016708894088</v>
          </cell>
        </row>
        <row r="22">
          <cell r="C22">
            <v>40</v>
          </cell>
          <cell r="E22">
            <v>0.23200000000000001</v>
          </cell>
          <cell r="AE22">
            <v>0.40000000000000008</v>
          </cell>
          <cell r="AF22">
            <v>4.3630034698240768E-4</v>
          </cell>
          <cell r="AG22">
            <v>9.8061314683813242E-3</v>
          </cell>
          <cell r="AH22">
            <v>4.6725776039812428E-2</v>
          </cell>
          <cell r="AI22">
            <v>0.11119523406127571</v>
          </cell>
          <cell r="AJ22">
            <v>0.20321450553277118</v>
          </cell>
          <cell r="AK22">
            <v>0.32278359045429883</v>
          </cell>
          <cell r="AL22">
            <v>0.46990248882585867</v>
          </cell>
          <cell r="AM22">
            <v>0.64457120064745077</v>
          </cell>
          <cell r="AN22">
            <v>0.84678972591907486</v>
          </cell>
          <cell r="AO22">
            <v>1.0765580646407313</v>
          </cell>
        </row>
        <row r="23">
          <cell r="C23">
            <v>38.333333333333336</v>
          </cell>
          <cell r="E23">
            <v>0.21</v>
          </cell>
          <cell r="AE23">
            <v>0.20000000000000007</v>
          </cell>
          <cell r="AF23">
            <v>-2.8658641919596057E-4</v>
          </cell>
          <cell r="AG23">
            <v>8.0121859328530998E-2</v>
          </cell>
          <cell r="AH23">
            <v>0.36209076660076556</v>
          </cell>
          <cell r="AI23">
            <v>0.84562013539750758</v>
          </cell>
          <cell r="AJ23">
            <v>1.5307099657187573</v>
          </cell>
          <cell r="AK23">
            <v>2.4173602575645146</v>
          </cell>
          <cell r="AL23">
            <v>3.5055710109347791</v>
          </cell>
          <cell r="AM23">
            <v>4.7953422258295513</v>
          </cell>
          <cell r="AN23">
            <v>6.2866739022488316</v>
          </cell>
          <cell r="AO23">
            <v>7.9795660401926183</v>
          </cell>
        </row>
        <row r="24">
          <cell r="C24">
            <v>36.666666666666664</v>
          </cell>
          <cell r="E24">
            <v>0.19</v>
          </cell>
        </row>
        <row r="25">
          <cell r="C25">
            <v>35</v>
          </cell>
          <cell r="E25">
            <v>0.17199999999999999</v>
          </cell>
        </row>
        <row r="26">
          <cell r="C26">
            <v>30</v>
          </cell>
          <cell r="E26">
            <v>0.122</v>
          </cell>
          <cell r="AF26">
            <v>0</v>
          </cell>
          <cell r="AG26">
            <v>5</v>
          </cell>
          <cell r="AH26">
            <v>10</v>
          </cell>
          <cell r="AI26">
            <v>15</v>
          </cell>
          <cell r="AJ26">
            <v>20</v>
          </cell>
          <cell r="AK26">
            <v>25</v>
          </cell>
          <cell r="AL26">
            <v>30</v>
          </cell>
          <cell r="AM26">
            <v>35</v>
          </cell>
          <cell r="AN26">
            <v>40</v>
          </cell>
          <cell r="AO26">
            <v>45</v>
          </cell>
        </row>
        <row r="27">
          <cell r="C27">
            <v>23.333333333333332</v>
          </cell>
          <cell r="E27">
            <v>7.0000000000000007E-2</v>
          </cell>
          <cell r="AD27" t="str">
            <v>+</v>
          </cell>
          <cell r="AE27">
            <v>1</v>
          </cell>
          <cell r="AF27">
            <v>0</v>
          </cell>
          <cell r="AG27">
            <v>5.0859450540772003E-4</v>
          </cell>
          <cell r="AH27">
            <v>2.0343780216308801E-3</v>
          </cell>
          <cell r="AI27">
            <v>4.5773505486694805E-3</v>
          </cell>
          <cell r="AJ27">
            <v>8.1375120865235205E-3</v>
          </cell>
          <cell r="AK27">
            <v>1.2714862635193001E-2</v>
          </cell>
          <cell r="AL27">
            <v>1.8309402194677922E-2</v>
          </cell>
          <cell r="AM27">
            <v>2.4921130764978282E-2</v>
          </cell>
          <cell r="AN27">
            <v>3.2550048346094082E-2</v>
          </cell>
          <cell r="AO27">
            <v>4.1196154938025323E-2</v>
          </cell>
        </row>
        <row r="28">
          <cell r="C28">
            <v>21.666666666666668</v>
          </cell>
          <cell r="E28">
            <v>0.06</v>
          </cell>
          <cell r="AD28" t="str">
            <v>+</v>
          </cell>
          <cell r="AE28">
            <v>0.8</v>
          </cell>
          <cell r="AF28">
            <v>0</v>
          </cell>
          <cell r="AG28">
            <v>1.2397136007257176E-3</v>
          </cell>
          <cell r="AH28">
            <v>4.9588544029028703E-3</v>
          </cell>
          <cell r="AI28">
            <v>1.1157422406531458E-2</v>
          </cell>
          <cell r="AJ28">
            <v>1.9835417611611481E-2</v>
          </cell>
          <cell r="AK28">
            <v>3.0992840018142939E-2</v>
          </cell>
          <cell r="AL28">
            <v>4.4629689626125832E-2</v>
          </cell>
          <cell r="AM28">
            <v>6.0745966435560163E-2</v>
          </cell>
          <cell r="AN28">
            <v>7.9341670446445925E-2</v>
          </cell>
          <cell r="AO28">
            <v>0.10041680165878313</v>
          </cell>
        </row>
        <row r="29">
          <cell r="C29">
            <v>15.333333333333334</v>
          </cell>
          <cell r="E29">
            <v>0.03</v>
          </cell>
          <cell r="AD29" t="str">
            <v>+</v>
          </cell>
          <cell r="AE29">
            <v>0.60000000000000009</v>
          </cell>
          <cell r="AF29">
            <v>0</v>
          </cell>
          <cell r="AG29">
            <v>3.5847721817357748E-3</v>
          </cell>
          <cell r="AH29">
            <v>1.4339088726943099E-2</v>
          </cell>
          <cell r="AI29">
            <v>3.2262949635621971E-2</v>
          </cell>
          <cell r="AJ29">
            <v>5.7356354907772397E-2</v>
          </cell>
          <cell r="AK29">
            <v>8.9619304543394368E-2</v>
          </cell>
          <cell r="AL29">
            <v>0.12905179854248788</v>
          </cell>
          <cell r="AM29">
            <v>0.17565383690505296</v>
          </cell>
          <cell r="AN29">
            <v>0.22942541963108959</v>
          </cell>
          <cell r="AO29">
            <v>0.29036654672059775</v>
          </cell>
        </row>
        <row r="30">
          <cell r="C30">
            <v>8.3333333333333339</v>
          </cell>
          <cell r="E30">
            <v>0.01</v>
          </cell>
          <cell r="AD30" t="str">
            <v>+</v>
          </cell>
          <cell r="AE30">
            <v>0.40000000000000008</v>
          </cell>
          <cell r="AF30">
            <v>0</v>
          </cell>
          <cell r="AG30">
            <v>1.2721878196596899E-2</v>
          </cell>
          <cell r="AH30">
            <v>5.0887512786387597E-2</v>
          </cell>
          <cell r="AI30">
            <v>0.11449690376937209</v>
          </cell>
          <cell r="AJ30">
            <v>0.20355005114555039</v>
          </cell>
          <cell r="AK30">
            <v>0.31804695491492246</v>
          </cell>
          <cell r="AL30">
            <v>0.45798761507748836</v>
          </cell>
          <cell r="AM30">
            <v>0.62337203163324806</v>
          </cell>
          <cell r="AN30">
            <v>0.81420020458220155</v>
          </cell>
          <cell r="AO30">
            <v>1.0304721339243488</v>
          </cell>
        </row>
        <row r="31">
          <cell r="C31">
            <v>0</v>
          </cell>
          <cell r="E31">
            <v>0</v>
          </cell>
          <cell r="AD31" t="str">
            <v>+</v>
          </cell>
          <cell r="AE31">
            <v>0.20000000000000007</v>
          </cell>
          <cell r="AF31">
            <v>0</v>
          </cell>
          <cell r="AG31">
            <v>8.7842046927444503E-2</v>
          </cell>
          <cell r="AH31">
            <v>0.35136818770977801</v>
          </cell>
          <cell r="AI31">
            <v>0.79057842234700049</v>
          </cell>
          <cell r="AJ31">
            <v>1.4054727508391121</v>
          </cell>
          <cell r="AK31">
            <v>2.1960511731861128</v>
          </cell>
          <cell r="AL31">
            <v>3.1623136893880019</v>
          </cell>
          <cell r="AM31">
            <v>4.3042602994447803</v>
          </cell>
          <cell r="AN31">
            <v>5.6218910033564482</v>
          </cell>
          <cell r="AO31">
            <v>7.1152058011230048</v>
          </cell>
        </row>
        <row r="34">
          <cell r="A34">
            <v>0.4</v>
          </cell>
          <cell r="C34">
            <v>23.333333333333332</v>
          </cell>
          <cell r="E34">
            <v>0.28000000000000003</v>
          </cell>
        </row>
        <row r="35">
          <cell r="C35">
            <v>21.666666666666668</v>
          </cell>
          <cell r="E35">
            <v>0.24</v>
          </cell>
        </row>
        <row r="36">
          <cell r="C36">
            <v>18.333333333333332</v>
          </cell>
          <cell r="E36">
            <v>0.17</v>
          </cell>
        </row>
        <row r="37">
          <cell r="C37">
            <v>15</v>
          </cell>
          <cell r="E37">
            <v>0.11</v>
          </cell>
        </row>
        <row r="38">
          <cell r="C38">
            <v>11.666666666666666</v>
          </cell>
          <cell r="E38">
            <v>6.5000000000000002E-2</v>
          </cell>
        </row>
        <row r="39">
          <cell r="C39">
            <v>6.666666666666667</v>
          </cell>
          <cell r="E39">
            <v>0.02</v>
          </cell>
        </row>
        <row r="40">
          <cell r="C40">
            <v>5</v>
          </cell>
          <cell r="E40">
            <v>0.01</v>
          </cell>
        </row>
        <row r="41">
          <cell r="C41">
            <v>0</v>
          </cell>
          <cell r="E41">
            <v>0</v>
          </cell>
        </row>
        <row r="44">
          <cell r="A44">
            <v>0.2</v>
          </cell>
          <cell r="C44">
            <v>9.1666666666666661</v>
          </cell>
          <cell r="E44">
            <v>0.3</v>
          </cell>
        </row>
        <row r="45">
          <cell r="C45">
            <v>8.3333333333333339</v>
          </cell>
          <cell r="E45">
            <v>0.245</v>
          </cell>
        </row>
        <row r="46">
          <cell r="C46">
            <v>7.5</v>
          </cell>
          <cell r="E46">
            <v>0.2</v>
          </cell>
        </row>
        <row r="47">
          <cell r="C47">
            <v>6.666666666666667</v>
          </cell>
          <cell r="E47">
            <v>0.15</v>
          </cell>
        </row>
        <row r="48">
          <cell r="C48">
            <v>5</v>
          </cell>
          <cell r="E48">
            <v>0.08</v>
          </cell>
        </row>
        <row r="49">
          <cell r="C49">
            <v>3.3333333333333335</v>
          </cell>
          <cell r="E49">
            <v>0.03</v>
          </cell>
        </row>
        <row r="50">
          <cell r="C50">
            <v>2.1666666666666665</v>
          </cell>
          <cell r="E50">
            <v>0.01</v>
          </cell>
        </row>
        <row r="51">
          <cell r="C51">
            <v>0</v>
          </cell>
          <cell r="E51">
            <v>0</v>
          </cell>
        </row>
      </sheetData>
      <sheetData sheetId="7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219D5-C277-467C-AA7D-E875ED4D9B4E}">
  <dimension ref="A1:S11"/>
  <sheetViews>
    <sheetView topLeftCell="A10" zoomScale="64" zoomScaleNormal="70" workbookViewId="0">
      <selection activeCell="V16" sqref="V16"/>
    </sheetView>
  </sheetViews>
  <sheetFormatPr defaultRowHeight="18" x14ac:dyDescent="0.45"/>
  <cols>
    <col min="1" max="1" width="11.19921875" bestFit="1" customWidth="1"/>
    <col min="14" max="14" width="12.69921875" bestFit="1" customWidth="1"/>
  </cols>
  <sheetData>
    <row r="1" spans="1:19" x14ac:dyDescent="0.45">
      <c r="A1" t="s">
        <v>4</v>
      </c>
      <c r="B1">
        <v>1</v>
      </c>
      <c r="D1">
        <v>11.33</v>
      </c>
    </row>
    <row r="2" spans="1:19" x14ac:dyDescent="0.45">
      <c r="A2" t="s">
        <v>5</v>
      </c>
      <c r="B2">
        <v>0</v>
      </c>
      <c r="C2">
        <f>B2+5</f>
        <v>5</v>
      </c>
      <c r="D2" s="2">
        <f t="shared" ref="D2:L2" si="0">C2+5</f>
        <v>10</v>
      </c>
      <c r="E2" s="2">
        <f t="shared" si="0"/>
        <v>15</v>
      </c>
      <c r="F2" s="2">
        <f t="shared" si="0"/>
        <v>20</v>
      </c>
      <c r="G2" s="2">
        <f t="shared" si="0"/>
        <v>25</v>
      </c>
      <c r="H2" s="2">
        <f t="shared" si="0"/>
        <v>30</v>
      </c>
      <c r="I2" s="2">
        <f t="shared" si="0"/>
        <v>35</v>
      </c>
      <c r="J2" s="2">
        <f>I2+5</f>
        <v>40</v>
      </c>
      <c r="K2" s="2">
        <f t="shared" si="0"/>
        <v>45</v>
      </c>
      <c r="L2" s="2">
        <f t="shared" si="0"/>
        <v>50</v>
      </c>
      <c r="M2" s="2"/>
      <c r="N2" t="s">
        <v>6</v>
      </c>
      <c r="O2" t="s">
        <v>3</v>
      </c>
      <c r="P2" t="s">
        <v>2</v>
      </c>
      <c r="Q2" s="2" t="s">
        <v>1</v>
      </c>
      <c r="R2" s="2" t="s">
        <v>0</v>
      </c>
      <c r="S2" s="2" t="s">
        <v>7</v>
      </c>
    </row>
    <row r="3" spans="1:19" x14ac:dyDescent="0.45">
      <c r="A3" s="2" t="s">
        <v>8</v>
      </c>
      <c r="B3">
        <f>($S$3*(B2/$B$1)^4+$R$3*(B2/$B$1)^3+$Q$3*(B2/$B$1)^2+$P$3*(B2/$B$1)+$O$3)*$B$1^2</f>
        <v>494</v>
      </c>
      <c r="C3" s="2">
        <f t="shared" ref="C3:L3" si="1">($S$3*(C2/$B$1)^4+$R$3*(C2/$B$1)^3+$Q$3*(C2/$B$1)^2+$P$3*(C2/$B$1)+$O$3)*$B$1^2</f>
        <v>485.69900000000001</v>
      </c>
      <c r="D3" s="2">
        <f t="shared" si="1"/>
        <v>478.88299999999998</v>
      </c>
      <c r="E3" s="2">
        <f t="shared" si="1"/>
        <v>473.17700000000002</v>
      </c>
      <c r="F3" s="2">
        <f t="shared" si="1"/>
        <v>468.20600000000002</v>
      </c>
      <c r="G3" s="2">
        <f t="shared" si="1"/>
        <v>463.59499999999997</v>
      </c>
      <c r="H3" s="2">
        <f t="shared" si="1"/>
        <v>458.96899999999999</v>
      </c>
      <c r="I3" s="2">
        <f t="shared" si="1"/>
        <v>453.95299999999997</v>
      </c>
      <c r="J3" s="2">
        <f t="shared" si="1"/>
        <v>448.17200000000003</v>
      </c>
      <c r="K3" s="2">
        <f t="shared" si="1"/>
        <v>441.25099999999998</v>
      </c>
      <c r="L3" s="2">
        <f t="shared" si="1"/>
        <v>432.815</v>
      </c>
      <c r="N3" t="s">
        <v>8</v>
      </c>
      <c r="O3">
        <v>494</v>
      </c>
      <c r="P3">
        <v>-1.8337000000000001</v>
      </c>
      <c r="Q3">
        <v>3.7199999999999997E-2</v>
      </c>
      <c r="R3">
        <v>-5.0000000000000001E-4</v>
      </c>
      <c r="S3">
        <v>0</v>
      </c>
    </row>
    <row r="4" spans="1:19" x14ac:dyDescent="0.45">
      <c r="A4" s="2" t="s">
        <v>9</v>
      </c>
      <c r="B4" s="2">
        <f>($S$4*(B2/$B$1)^4+$R$4*(B2/$B$1)^3+$Q$4*(B2/$B$1)^2+$P$4*(B2/$B$1)+$O$4)*$B$1^2</f>
        <v>176.62</v>
      </c>
      <c r="C4" s="2">
        <f t="shared" ref="C4:K4" si="2">($S$4*(C2/$B$1)^4+$R$4*(C2/$B$1)^3+$Q$4*(C2/$B$1)^2+$P$4*(C2/$B$1)+$O$4)*$B$1^2</f>
        <v>171.566</v>
      </c>
      <c r="D4" s="2">
        <f t="shared" si="2"/>
        <v>162.267</v>
      </c>
      <c r="E4" s="2">
        <f t="shared" si="2"/>
        <v>135.97300000000001</v>
      </c>
      <c r="F4" s="2">
        <f t="shared" si="2"/>
        <v>82.933999999999997</v>
      </c>
      <c r="G4" s="2">
        <f t="shared" si="2"/>
        <v>-3.5999999999999943</v>
      </c>
      <c r="H4" s="2">
        <f t="shared" si="2"/>
        <v>-127.37899999999996</v>
      </c>
      <c r="I4" s="2">
        <f t="shared" si="2"/>
        <v>-289.15300000000002</v>
      </c>
      <c r="J4" s="2">
        <f t="shared" si="2"/>
        <v>-486.67200000000003</v>
      </c>
      <c r="K4" s="2">
        <f t="shared" si="2"/>
        <v>-714.68600000000004</v>
      </c>
      <c r="L4" s="2">
        <f>($S$4*(L2/$B$1)^4+$R$4*(L2/$B$1)^3+$Q$4*(L2/$B$1)^2+$P$4*(L2/$B$1)+$O$4)*$B$1^2</f>
        <v>-964.94500000000005</v>
      </c>
      <c r="N4" t="s">
        <v>9</v>
      </c>
      <c r="O4">
        <v>176.62</v>
      </c>
      <c r="P4">
        <v>-1.5863</v>
      </c>
      <c r="Q4">
        <v>0.22509999999999999</v>
      </c>
      <c r="R4">
        <v>-2.3E-2</v>
      </c>
      <c r="S4">
        <v>2.0000000000000001E-4</v>
      </c>
    </row>
    <row r="5" spans="1:19" x14ac:dyDescent="0.45">
      <c r="A5" s="2" t="s">
        <v>57</v>
      </c>
      <c r="B5" s="2">
        <f>($S$5*(B2/$B$1)^4+$R$5*(B2/$B$1)^3+$Q$5*(B2/$B$1)^2+$P$5*(B2/$B$1)+$O$5)*$B$1^2</f>
        <v>494</v>
      </c>
      <c r="C5" s="2">
        <f t="shared" ref="C5:L5" si="3">($S$5*(C2/$B$1)^4+$R$5*(C2/$B$1)^3+$Q$5*(C2/$B$1)^2+$P$5*(C2/$B$1)+$O$5)*$B$1^2</f>
        <v>494</v>
      </c>
      <c r="D5" s="2">
        <f t="shared" si="3"/>
        <v>494</v>
      </c>
      <c r="E5" s="2">
        <f t="shared" si="3"/>
        <v>494</v>
      </c>
      <c r="F5" s="2">
        <f t="shared" si="3"/>
        <v>494</v>
      </c>
      <c r="G5" s="2">
        <f t="shared" si="3"/>
        <v>494</v>
      </c>
      <c r="H5" s="2">
        <f t="shared" si="3"/>
        <v>494</v>
      </c>
      <c r="I5" s="2">
        <f t="shared" si="3"/>
        <v>494</v>
      </c>
      <c r="J5" s="2">
        <f t="shared" si="3"/>
        <v>494</v>
      </c>
      <c r="K5" s="2">
        <f t="shared" si="3"/>
        <v>494</v>
      </c>
      <c r="L5" s="2">
        <f t="shared" si="3"/>
        <v>494</v>
      </c>
      <c r="N5" t="s">
        <v>57</v>
      </c>
      <c r="O5">
        <v>494</v>
      </c>
      <c r="P5" s="2">
        <v>0</v>
      </c>
      <c r="Q5" s="2">
        <v>0</v>
      </c>
      <c r="R5" s="2">
        <v>0</v>
      </c>
      <c r="S5" s="2">
        <v>0</v>
      </c>
    </row>
    <row r="6" spans="1:19" x14ac:dyDescent="0.45">
      <c r="A6" s="2" t="s">
        <v>59</v>
      </c>
      <c r="B6" s="2">
        <f>($S$6*(B2/$B$1)^4+$R$6*(B2/$B$1)^3+$Q$6*(B2/$B$1)^2+$P$6*(B2/$B$1)+$O$6)*$B$1^2</f>
        <v>0</v>
      </c>
      <c r="C6" s="2">
        <f t="shared" ref="C6:L6" si="4">($S$6*(C2/$B$1)^4+$R$6*(C2/$B$1)^3+$Q$6*(C2/$B$1)^2+$P$6*(C2/$B$1)+$O$6)*$B$1^2</f>
        <v>131.54999999999998</v>
      </c>
      <c r="D6" s="2">
        <f t="shared" si="4"/>
        <v>263.09999999999997</v>
      </c>
      <c r="E6" s="2">
        <f t="shared" si="4"/>
        <v>394.65</v>
      </c>
      <c r="F6" s="2">
        <f t="shared" si="4"/>
        <v>526.19999999999993</v>
      </c>
      <c r="G6" s="2">
        <f t="shared" si="4"/>
        <v>657.75</v>
      </c>
      <c r="H6" s="2">
        <f t="shared" si="4"/>
        <v>789.3</v>
      </c>
      <c r="I6" s="2">
        <f t="shared" si="4"/>
        <v>920.84999999999991</v>
      </c>
      <c r="J6" s="2">
        <f t="shared" si="4"/>
        <v>1052.3999999999999</v>
      </c>
      <c r="K6" s="2">
        <f t="shared" si="4"/>
        <v>1183.95</v>
      </c>
      <c r="L6" s="2">
        <f t="shared" si="4"/>
        <v>1315.5</v>
      </c>
      <c r="N6" t="s">
        <v>59</v>
      </c>
      <c r="O6">
        <v>0</v>
      </c>
      <c r="P6">
        <v>26.31</v>
      </c>
      <c r="Q6" s="2">
        <v>0</v>
      </c>
      <c r="R6" s="2">
        <v>0</v>
      </c>
      <c r="S6" s="2">
        <v>0</v>
      </c>
    </row>
    <row r="7" spans="1:19" x14ac:dyDescent="0.45">
      <c r="A7" s="2" t="s">
        <v>58</v>
      </c>
      <c r="B7" s="2">
        <f>($S$7*(B2/$B$1)^4+$R$7*(B2/$B$1)^3+$Q$7*(B2/$B$1)^2+$P$7*(B2/$B$1)+$O$7)*$B$1^2</f>
        <v>684.98</v>
      </c>
      <c r="C7" s="2">
        <f t="shared" ref="C7:L7" si="5">($S$7*(C2/$B$1)^4+$R$7*(C2/$B$1)^3+$Q$7*(C2/$B$1)^2+$P$7*(C2/$B$1)+$O$7)*$B$1^2</f>
        <v>677.06050000000005</v>
      </c>
      <c r="D7" s="2">
        <f t="shared" si="5"/>
        <v>667.05100000000004</v>
      </c>
      <c r="E7" s="2">
        <f t="shared" si="5"/>
        <v>649.85149999999999</v>
      </c>
      <c r="F7" s="2">
        <f t="shared" si="5"/>
        <v>620.36200000000008</v>
      </c>
      <c r="G7" s="2">
        <f t="shared" si="5"/>
        <v>573.48250000000007</v>
      </c>
      <c r="H7" s="2">
        <f t="shared" si="5"/>
        <v>504.11300000000006</v>
      </c>
      <c r="I7" s="2">
        <f t="shared" si="5"/>
        <v>407.15350000000001</v>
      </c>
      <c r="J7" s="2">
        <f t="shared" si="5"/>
        <v>277.50400000000002</v>
      </c>
      <c r="K7" s="2">
        <f t="shared" si="5"/>
        <v>110.06449999999995</v>
      </c>
      <c r="L7" s="2">
        <f t="shared" si="5"/>
        <v>-100.26499999999999</v>
      </c>
      <c r="N7" s="2" t="s">
        <v>58</v>
      </c>
      <c r="O7">
        <v>684.98</v>
      </c>
      <c r="P7">
        <v>-1.7149000000000001</v>
      </c>
      <c r="Q7">
        <v>6.0199999999999997E-2</v>
      </c>
      <c r="R7">
        <v>-6.7999999999999996E-3</v>
      </c>
      <c r="S7">
        <v>0</v>
      </c>
    </row>
    <row r="8" spans="1:19" x14ac:dyDescent="0.45">
      <c r="A8" s="2" t="s">
        <v>10</v>
      </c>
      <c r="B8" s="2">
        <f>($S$8*(B2/$B$1)^4+$R$8*(B2/$B$1)^3+$Q$8*(B2/$B$1)^2+$P$8*(B2/$B$1)+$O$8)*$B$1^2</f>
        <v>318</v>
      </c>
      <c r="C8" s="2">
        <f t="shared" ref="C8:L8" si="6">($S$8*(C2/$B$1)^4+$R$8*(C2/$B$1)^3+$Q$8*(C2/$B$1)^2+$P$8*(C2/$B$1)+$O$8)*$B$1^2</f>
        <v>312.94600000000003</v>
      </c>
      <c r="D8" s="2">
        <f t="shared" si="6"/>
        <v>303.64699999999999</v>
      </c>
      <c r="E8" s="2">
        <f t="shared" si="6"/>
        <v>277.35300000000001</v>
      </c>
      <c r="F8" s="2">
        <f t="shared" si="6"/>
        <v>224.31399999999999</v>
      </c>
      <c r="G8" s="2">
        <f t="shared" si="6"/>
        <v>137.78</v>
      </c>
      <c r="H8" s="2">
        <f t="shared" si="6"/>
        <v>14.001000000000033</v>
      </c>
      <c r="I8" s="2">
        <f t="shared" si="6"/>
        <v>-147.77300000000002</v>
      </c>
      <c r="J8" s="2">
        <f t="shared" si="6"/>
        <v>-345.29200000000003</v>
      </c>
      <c r="K8" s="2">
        <f t="shared" si="6"/>
        <v>-573.30600000000004</v>
      </c>
      <c r="L8" s="2">
        <f t="shared" si="6"/>
        <v>-823.56500000000005</v>
      </c>
      <c r="N8" s="2" t="s">
        <v>10</v>
      </c>
      <c r="O8" s="2">
        <v>318</v>
      </c>
      <c r="P8" s="2">
        <v>-1.5863</v>
      </c>
      <c r="Q8" s="2">
        <v>0.22509999999999999</v>
      </c>
      <c r="R8" s="2">
        <v>-2.3E-2</v>
      </c>
      <c r="S8" s="2">
        <v>2.0000000000000001E-4</v>
      </c>
    </row>
    <row r="9" spans="1:19" x14ac:dyDescent="0.45">
      <c r="D9" s="2">
        <f>($S$8*(D1/$B$1)^4+$R$8*(D1/$B$1)^3+$Q$8*(D1/$B$1)^2+$P$8*(D1/$B$1)+$O$8)*$B$1^2</f>
        <v>298.76712363644202</v>
      </c>
      <c r="E9" s="2"/>
      <c r="F9" s="2"/>
      <c r="N9" s="2"/>
      <c r="O9" s="2"/>
      <c r="P9" s="2"/>
      <c r="Q9" s="2"/>
      <c r="R9" s="2"/>
      <c r="S9" s="2"/>
    </row>
    <row r="10" spans="1:19" x14ac:dyDescent="0.45">
      <c r="N10" s="2"/>
      <c r="O10" s="2"/>
      <c r="P10" s="2"/>
      <c r="Q10" s="2"/>
      <c r="R10" s="2"/>
      <c r="S10" s="2"/>
    </row>
    <row r="11" spans="1:19" x14ac:dyDescent="0.45">
      <c r="N11" s="2"/>
      <c r="O11" s="2"/>
      <c r="P11" s="2"/>
      <c r="Q11" s="2"/>
      <c r="R11" s="2"/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C0E28-E19B-4D54-9330-F5BF69FF2DB5}">
  <dimension ref="A1:AW51"/>
  <sheetViews>
    <sheetView topLeftCell="D1" zoomScale="35" workbookViewId="0">
      <selection activeCell="AE46" sqref="AE46"/>
    </sheetView>
  </sheetViews>
  <sheetFormatPr defaultRowHeight="18" x14ac:dyDescent="0.45"/>
  <cols>
    <col min="1" max="1" width="5" style="2" bestFit="1" customWidth="1"/>
    <col min="2" max="2" width="11" style="2" bestFit="1" customWidth="1"/>
    <col min="3" max="3" width="13.3984375" style="8" bestFit="1" customWidth="1"/>
    <col min="4" max="4" width="7.5" style="2" bestFit="1" customWidth="1"/>
    <col min="5" max="5" width="8.8984375" style="1" bestFit="1" customWidth="1"/>
    <col min="6" max="6" width="13" style="1" bestFit="1" customWidth="1"/>
    <col min="7" max="8" width="8.8984375" style="1" customWidth="1"/>
    <col min="9" max="10" width="10.09765625" style="2" customWidth="1"/>
    <col min="11" max="11" width="8.796875" style="6"/>
    <col min="12" max="17" width="8.796875" style="2"/>
    <col min="18" max="18" width="8.8984375" style="2" bestFit="1" customWidth="1"/>
    <col min="19" max="19" width="13.69921875" style="7" bestFit="1" customWidth="1"/>
    <col min="20" max="20" width="13.796875" style="7" bestFit="1" customWidth="1"/>
    <col min="21" max="21" width="14.19921875" style="7" bestFit="1" customWidth="1"/>
    <col min="22" max="22" width="6.59765625" style="7" customWidth="1"/>
    <col min="23" max="23" width="8.796875" style="6"/>
    <col min="24" max="30" width="8.796875" style="2"/>
    <col min="31" max="31" width="9" style="2" bestFit="1" customWidth="1"/>
    <col min="32" max="32" width="14.296875" style="2" bestFit="1" customWidth="1"/>
    <col min="33" max="34" width="11.59765625" style="2" bestFit="1" customWidth="1"/>
    <col min="35" max="35" width="12.59765625" style="2" bestFit="1" customWidth="1"/>
    <col min="36" max="36" width="15.09765625" style="2" bestFit="1" customWidth="1"/>
    <col min="37" max="37" width="13.8984375" style="2" bestFit="1" customWidth="1"/>
    <col min="38" max="38" width="12.796875" style="2" bestFit="1" customWidth="1"/>
    <col min="39" max="39" width="12.69921875" style="2" bestFit="1" customWidth="1"/>
    <col min="40" max="41" width="8.8984375" style="2" bestFit="1" customWidth="1"/>
    <col min="42" max="48" width="11.19921875" style="2" bestFit="1" customWidth="1"/>
    <col min="49" max="49" width="10.5" style="2" bestFit="1" customWidth="1"/>
    <col min="50" max="16384" width="8.796875" style="2"/>
  </cols>
  <sheetData>
    <row r="1" spans="1:38" x14ac:dyDescent="0.45">
      <c r="A1" s="2" t="s">
        <v>11</v>
      </c>
      <c r="C1" s="5"/>
      <c r="E1" s="2"/>
      <c r="F1" s="34" t="s">
        <v>12</v>
      </c>
      <c r="G1" s="34"/>
      <c r="H1" s="35"/>
      <c r="I1" s="36" t="s">
        <v>13</v>
      </c>
      <c r="J1" s="35"/>
      <c r="K1" s="6" t="s">
        <v>49</v>
      </c>
      <c r="W1" s="2" t="s">
        <v>40</v>
      </c>
    </row>
    <row r="2" spans="1:38" x14ac:dyDescent="0.45">
      <c r="A2" s="2" t="s">
        <v>13</v>
      </c>
      <c r="B2" s="2" t="s">
        <v>14</v>
      </c>
      <c r="C2" s="8" t="s">
        <v>15</v>
      </c>
      <c r="D2" s="2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R2" s="2" t="s">
        <v>13</v>
      </c>
      <c r="S2" s="2" t="s">
        <v>23</v>
      </c>
      <c r="AF2" s="2" t="s">
        <v>23</v>
      </c>
    </row>
    <row r="3" spans="1:38" x14ac:dyDescent="0.45">
      <c r="A3" s="2" t="s">
        <v>24</v>
      </c>
      <c r="B3" s="2" t="s">
        <v>25</v>
      </c>
      <c r="C3" s="8" t="s">
        <v>26</v>
      </c>
      <c r="D3" s="2" t="s">
        <v>27</v>
      </c>
      <c r="E3" s="1" t="s">
        <v>28</v>
      </c>
      <c r="H3" s="1" t="s">
        <v>29</v>
      </c>
      <c r="I3" s="1"/>
      <c r="J3" s="1" t="s">
        <v>30</v>
      </c>
      <c r="R3" s="9"/>
      <c r="S3" s="10" t="s">
        <v>31</v>
      </c>
      <c r="T3" s="10" t="s">
        <v>32</v>
      </c>
      <c r="U3" s="10" t="s">
        <v>33</v>
      </c>
      <c r="V3" s="11"/>
      <c r="AE3" s="12" t="s">
        <v>13</v>
      </c>
      <c r="AF3" s="4">
        <v>0</v>
      </c>
      <c r="AG3" s="4">
        <v>0.05</v>
      </c>
      <c r="AH3" s="4">
        <f>AG3+0.05</f>
        <v>0.1</v>
      </c>
      <c r="AI3" s="4">
        <f t="shared" ref="AI3:AL3" si="0">AH3+0.05</f>
        <v>0.15000000000000002</v>
      </c>
      <c r="AJ3" s="4">
        <f t="shared" si="0"/>
        <v>0.2</v>
      </c>
      <c r="AK3" s="4">
        <f t="shared" si="0"/>
        <v>0.25</v>
      </c>
      <c r="AL3" s="13">
        <f t="shared" si="0"/>
        <v>0.3</v>
      </c>
    </row>
    <row r="4" spans="1:38" x14ac:dyDescent="0.45">
      <c r="A4" s="2">
        <v>1</v>
      </c>
      <c r="B4" s="2">
        <v>2700</v>
      </c>
      <c r="C4" s="8">
        <f>B4/60</f>
        <v>45</v>
      </c>
      <c r="D4" s="2">
        <v>40</v>
      </c>
      <c r="E4" s="1">
        <f>D4/1000</f>
        <v>0.04</v>
      </c>
      <c r="F4" s="8">
        <f>C4^4</f>
        <v>4100625</v>
      </c>
      <c r="G4" s="1">
        <f>E4*C4^2</f>
        <v>81</v>
      </c>
      <c r="H4" s="1">
        <f>SUM(G4:G8)/SUM(F4:F8)</f>
        <v>2.034378021630875E-5</v>
      </c>
      <c r="I4" s="2">
        <f t="shared" ref="I4:I51" si="1">C4*E4^0.5</f>
        <v>9</v>
      </c>
      <c r="J4" s="2">
        <f>SUM(I4:I9)/SUM(E4:E8)</f>
        <v>218.8216878279998</v>
      </c>
      <c r="K4" s="2"/>
      <c r="L4" s="6"/>
      <c r="R4" s="14">
        <v>1</v>
      </c>
      <c r="S4" s="15">
        <v>-20238.095235714311</v>
      </c>
      <c r="T4" s="15">
        <v>1892.857142728571</v>
      </c>
      <c r="U4" s="16">
        <v>0.95238095285713564</v>
      </c>
      <c r="W4" s="15"/>
      <c r="X4" s="6"/>
      <c r="AE4" s="6">
        <v>1</v>
      </c>
      <c r="AF4" s="7">
        <f t="shared" ref="AF4:AL8" si="2">$S4*AF$3^2+$T4*AF$3+$U4</f>
        <v>0.95238095285713564</v>
      </c>
      <c r="AG4" s="7">
        <f t="shared" si="2"/>
        <v>44.999999999999908</v>
      </c>
      <c r="AH4" s="7">
        <f t="shared" si="2"/>
        <v>-12.142857131428888</v>
      </c>
      <c r="AI4" s="7">
        <f t="shared" si="2"/>
        <v>-170.47619044142925</v>
      </c>
      <c r="AJ4" s="7">
        <f t="shared" si="2"/>
        <v>-429.9999999300012</v>
      </c>
      <c r="AK4" s="7">
        <f t="shared" si="2"/>
        <v>-790.71428559714457</v>
      </c>
      <c r="AL4" s="17">
        <f t="shared" si="2"/>
        <v>-1252.6190474428593</v>
      </c>
    </row>
    <row r="5" spans="1:38" x14ac:dyDescent="0.45">
      <c r="A5" s="2">
        <v>1</v>
      </c>
      <c r="B5" s="2">
        <v>2300</v>
      </c>
      <c r="C5" s="8">
        <f t="shared" ref="C5:C51" si="3">B5/60</f>
        <v>38.333333333333336</v>
      </c>
      <c r="D5" s="2">
        <v>30</v>
      </c>
      <c r="E5" s="1">
        <f t="shared" ref="E5:E51" si="4">D5/1000</f>
        <v>0.03</v>
      </c>
      <c r="F5" s="8">
        <f t="shared" ref="F5:F51" si="5">C5^4</f>
        <v>2159266.9753086423</v>
      </c>
      <c r="G5" s="1">
        <f t="shared" ref="G5:G51" si="6">E5*C5^2</f>
        <v>44.083333333333336</v>
      </c>
      <c r="I5" s="2">
        <f t="shared" si="1"/>
        <v>6.6395280956806966</v>
      </c>
      <c r="R5" s="14">
        <v>0.8</v>
      </c>
      <c r="S5" s="15">
        <v>-3585.5003942418039</v>
      </c>
      <c r="T5" s="15">
        <v>760.30057417071885</v>
      </c>
      <c r="U5" s="16">
        <v>3.4785545408612042</v>
      </c>
      <c r="V5" s="15"/>
      <c r="AE5" s="6">
        <f>AE4-0.2</f>
        <v>0.8</v>
      </c>
      <c r="AF5" s="7">
        <f t="shared" si="2"/>
        <v>3.4785545408612042</v>
      </c>
      <c r="AG5" s="7">
        <f t="shared" si="2"/>
        <v>32.529832263792635</v>
      </c>
      <c r="AH5" s="7">
        <f t="shared" si="2"/>
        <v>43.653608015515047</v>
      </c>
      <c r="AI5" s="7">
        <f t="shared" si="2"/>
        <v>36.849881796028434</v>
      </c>
      <c r="AJ5" s="7">
        <f t="shared" si="2"/>
        <v>12.118653605332803</v>
      </c>
      <c r="AK5" s="7">
        <f t="shared" si="2"/>
        <v>-30.540076556571826</v>
      </c>
      <c r="AL5" s="17">
        <f t="shared" si="2"/>
        <v>-91.126308689685459</v>
      </c>
    </row>
    <row r="6" spans="1:38" x14ac:dyDescent="0.45">
      <c r="A6" s="2">
        <v>1</v>
      </c>
      <c r="B6" s="2">
        <v>1800</v>
      </c>
      <c r="C6" s="8">
        <f t="shared" si="3"/>
        <v>30</v>
      </c>
      <c r="D6" s="2">
        <v>20</v>
      </c>
      <c r="E6" s="1">
        <f t="shared" si="4"/>
        <v>0.02</v>
      </c>
      <c r="F6" s="8">
        <f t="shared" si="5"/>
        <v>810000</v>
      </c>
      <c r="G6" s="1">
        <f t="shared" si="6"/>
        <v>18</v>
      </c>
      <c r="I6" s="2">
        <f t="shared" si="1"/>
        <v>4.2426406871192848</v>
      </c>
      <c r="R6" s="14">
        <v>0.6</v>
      </c>
      <c r="S6" s="15">
        <v>-499.25509428133972</v>
      </c>
      <c r="T6" s="15">
        <v>269.50416919609239</v>
      </c>
      <c r="U6" s="16">
        <v>4.9236205686337593</v>
      </c>
      <c r="V6" s="15"/>
      <c r="AE6" s="6">
        <f t="shared" ref="AE6:AE8" si="7">AE5-0.2</f>
        <v>0.60000000000000009</v>
      </c>
      <c r="AF6" s="7">
        <f t="shared" si="2"/>
        <v>4.9236205686337593</v>
      </c>
      <c r="AG6" s="7">
        <f t="shared" si="2"/>
        <v>17.150691292735029</v>
      </c>
      <c r="AH6" s="7">
        <f t="shared" si="2"/>
        <v>26.881486545429599</v>
      </c>
      <c r="AI6" s="7">
        <f t="shared" si="2"/>
        <v>34.116006326717475</v>
      </c>
      <c r="AJ6" s="7">
        <f t="shared" si="2"/>
        <v>38.854250636598643</v>
      </c>
      <c r="AK6" s="7">
        <f t="shared" si="2"/>
        <v>41.09621947507312</v>
      </c>
      <c r="AL6" s="17">
        <f t="shared" si="2"/>
        <v>40.8419128421409</v>
      </c>
    </row>
    <row r="7" spans="1:38" x14ac:dyDescent="0.45">
      <c r="A7" s="2">
        <v>1</v>
      </c>
      <c r="B7" s="2">
        <v>1200</v>
      </c>
      <c r="C7" s="8">
        <f t="shared" si="3"/>
        <v>20</v>
      </c>
      <c r="D7" s="2">
        <v>10</v>
      </c>
      <c r="E7" s="1">
        <f t="shared" si="4"/>
        <v>0.01</v>
      </c>
      <c r="F7" s="8">
        <f t="shared" si="5"/>
        <v>160000</v>
      </c>
      <c r="G7" s="1">
        <f t="shared" si="6"/>
        <v>4</v>
      </c>
      <c r="I7" s="2">
        <f t="shared" si="1"/>
        <v>2</v>
      </c>
      <c r="R7" s="14">
        <v>0.4</v>
      </c>
      <c r="S7" s="15">
        <v>-244.16075384131841</v>
      </c>
      <c r="T7" s="15">
        <v>140.11182305793781</v>
      </c>
      <c r="U7" s="16">
        <v>2.5795872527448909</v>
      </c>
      <c r="V7" s="15"/>
      <c r="AE7" s="6">
        <f t="shared" si="7"/>
        <v>0.40000000000000008</v>
      </c>
      <c r="AF7" s="7">
        <f t="shared" si="2"/>
        <v>2.5795872527448909</v>
      </c>
      <c r="AG7" s="7">
        <f t="shared" si="2"/>
        <v>8.9747765210384856</v>
      </c>
      <c r="AH7" s="7">
        <f t="shared" si="2"/>
        <v>14.149162020125488</v>
      </c>
      <c r="AI7" s="7">
        <f t="shared" si="2"/>
        <v>18.102743750005899</v>
      </c>
      <c r="AJ7" s="7">
        <f t="shared" si="2"/>
        <v>20.835521710679714</v>
      </c>
      <c r="AK7" s="7">
        <f t="shared" si="2"/>
        <v>22.347495902146942</v>
      </c>
      <c r="AL7" s="17">
        <f t="shared" si="2"/>
        <v>22.638666324407577</v>
      </c>
    </row>
    <row r="8" spans="1:38" x14ac:dyDescent="0.45">
      <c r="A8" s="2">
        <v>1</v>
      </c>
      <c r="B8" s="2">
        <v>0</v>
      </c>
      <c r="C8" s="8">
        <f t="shared" si="3"/>
        <v>0</v>
      </c>
      <c r="D8" s="2">
        <v>0</v>
      </c>
      <c r="E8" s="1">
        <f t="shared" si="4"/>
        <v>0</v>
      </c>
      <c r="F8" s="8">
        <f t="shared" si="5"/>
        <v>0</v>
      </c>
      <c r="G8" s="1">
        <f t="shared" si="6"/>
        <v>0</v>
      </c>
      <c r="I8" s="2">
        <f t="shared" si="1"/>
        <v>0</v>
      </c>
      <c r="R8" s="14">
        <v>0.2</v>
      </c>
      <c r="S8" s="18">
        <v>-79.947966130398996</v>
      </c>
      <c r="T8" s="18">
        <v>49.585359186957497</v>
      </c>
      <c r="U8" s="19">
        <v>1.1775104429332719</v>
      </c>
      <c r="V8" s="15"/>
      <c r="AE8" s="20">
        <f t="shared" si="7"/>
        <v>0.20000000000000007</v>
      </c>
      <c r="AF8" s="21">
        <f t="shared" si="2"/>
        <v>1.1775104429332719</v>
      </c>
      <c r="AG8" s="21">
        <f t="shared" si="2"/>
        <v>3.4569084869551494</v>
      </c>
      <c r="AH8" s="21">
        <f t="shared" si="2"/>
        <v>5.3365667003250321</v>
      </c>
      <c r="AI8" s="21">
        <f t="shared" si="2"/>
        <v>6.8164850830429202</v>
      </c>
      <c r="AJ8" s="21">
        <f t="shared" si="2"/>
        <v>7.896663635108812</v>
      </c>
      <c r="AK8" s="21">
        <f t="shared" si="2"/>
        <v>8.5771023565227082</v>
      </c>
      <c r="AL8" s="22">
        <f t="shared" si="2"/>
        <v>8.8578012472846108</v>
      </c>
    </row>
    <row r="9" spans="1:38" x14ac:dyDescent="0.45">
      <c r="F9" s="8">
        <f t="shared" si="5"/>
        <v>0</v>
      </c>
      <c r="G9" s="1">
        <f t="shared" si="6"/>
        <v>0</v>
      </c>
      <c r="I9" s="2">
        <f t="shared" si="1"/>
        <v>0</v>
      </c>
    </row>
    <row r="10" spans="1:38" x14ac:dyDescent="0.45">
      <c r="A10" s="2" t="s">
        <v>24</v>
      </c>
      <c r="B10" s="2" t="s">
        <v>25</v>
      </c>
      <c r="C10" s="8" t="s">
        <v>26</v>
      </c>
      <c r="D10" s="2" t="s">
        <v>27</v>
      </c>
      <c r="E10" s="1" t="s">
        <v>34</v>
      </c>
      <c r="F10" s="2"/>
      <c r="G10" s="2"/>
      <c r="H10" s="2"/>
      <c r="I10" s="2" t="e">
        <f t="shared" si="1"/>
        <v>#VALUE!</v>
      </c>
      <c r="R10" s="2" t="s">
        <v>13</v>
      </c>
      <c r="S10" s="7" t="s">
        <v>35</v>
      </c>
      <c r="AF10" s="7" t="s">
        <v>35</v>
      </c>
    </row>
    <row r="11" spans="1:38" x14ac:dyDescent="0.45">
      <c r="A11" s="2">
        <v>0.8</v>
      </c>
      <c r="B11" s="2">
        <v>2700</v>
      </c>
      <c r="C11" s="8">
        <f t="shared" si="3"/>
        <v>45</v>
      </c>
      <c r="D11" s="2">
        <v>100</v>
      </c>
      <c r="E11" s="1">
        <f t="shared" si="4"/>
        <v>0.1</v>
      </c>
      <c r="F11" s="8">
        <f t="shared" si="5"/>
        <v>4100625</v>
      </c>
      <c r="G11" s="1">
        <f t="shared" si="6"/>
        <v>202.5</v>
      </c>
      <c r="H11" s="1">
        <f>SUM(G11:G18)/SUM(F11:F18)</f>
        <v>4.9588544029028708E-5</v>
      </c>
      <c r="I11" s="2">
        <f t="shared" si="1"/>
        <v>14.230249470757707</v>
      </c>
      <c r="J11" s="2">
        <f>SUM(I11:I16)/SUM(E11:E15)</f>
        <v>150.58529633225996</v>
      </c>
      <c r="R11" s="9"/>
      <c r="S11" s="10" t="s">
        <v>36</v>
      </c>
      <c r="T11" s="11" t="s">
        <v>37</v>
      </c>
      <c r="U11" s="11" t="s">
        <v>38</v>
      </c>
      <c r="AE11" s="12" t="s">
        <v>13</v>
      </c>
      <c r="AF11" s="4">
        <v>0</v>
      </c>
      <c r="AG11" s="4">
        <v>0.05</v>
      </c>
      <c r="AH11" s="4">
        <f>AG11+0.05</f>
        <v>0.1</v>
      </c>
      <c r="AI11" s="4">
        <f t="shared" ref="AI11:AL11" si="8">AH11+0.05</f>
        <v>0.15000000000000002</v>
      </c>
      <c r="AJ11" s="4">
        <f t="shared" si="8"/>
        <v>0.2</v>
      </c>
      <c r="AK11" s="4">
        <f t="shared" si="8"/>
        <v>0.25</v>
      </c>
      <c r="AL11" s="13">
        <f t="shared" si="8"/>
        <v>0.3</v>
      </c>
    </row>
    <row r="12" spans="1:38" x14ac:dyDescent="0.45">
      <c r="A12" s="2">
        <v>0.8</v>
      </c>
      <c r="B12" s="2">
        <v>2400</v>
      </c>
      <c r="C12" s="8">
        <f t="shared" si="3"/>
        <v>40</v>
      </c>
      <c r="D12" s="2">
        <v>80</v>
      </c>
      <c r="E12" s="1">
        <f t="shared" si="4"/>
        <v>0.08</v>
      </c>
      <c r="F12" s="8">
        <f t="shared" si="5"/>
        <v>2560000</v>
      </c>
      <c r="G12" s="1">
        <f t="shared" si="6"/>
        <v>128</v>
      </c>
      <c r="I12" s="2">
        <f t="shared" si="1"/>
        <v>11.313708498984759</v>
      </c>
      <c r="R12" s="14">
        <v>1</v>
      </c>
      <c r="S12" s="23">
        <v>218.82168782799999</v>
      </c>
      <c r="T12" s="24">
        <f>1/(S28)^0.5</f>
        <v>221.70943353846116</v>
      </c>
      <c r="U12" s="25">
        <f>S12/T12</f>
        <v>0.98697508868083317</v>
      </c>
      <c r="AD12" s="2" t="s">
        <v>39</v>
      </c>
      <c r="AE12" s="6">
        <v>1</v>
      </c>
      <c r="AF12" s="7">
        <f>$S12*$AF$11^(1/2)</f>
        <v>0</v>
      </c>
      <c r="AG12" s="7">
        <f>$S12*$AG$11^(1/2)</f>
        <v>48.930016893464625</v>
      </c>
      <c r="AH12" s="7">
        <f>$S12*$AH$11^(1/2)</f>
        <v>69.197493497882334</v>
      </c>
      <c r="AI12" s="7">
        <f>$S12*$AI$11^(1/2)</f>
        <v>84.749275274684223</v>
      </c>
      <c r="AJ12" s="7">
        <f>$S12*$AJ$11^(1/2)</f>
        <v>97.86003378692925</v>
      </c>
      <c r="AK12" s="7">
        <f>$S12*$AK$11^(1/2)</f>
        <v>109.410843914</v>
      </c>
      <c r="AL12" s="17">
        <f>$S12*$AL$11^(1/2)</f>
        <v>119.85357449474922</v>
      </c>
    </row>
    <row r="13" spans="1:38" x14ac:dyDescent="0.45">
      <c r="A13" s="2">
        <v>0.8</v>
      </c>
      <c r="B13" s="2">
        <v>2100</v>
      </c>
      <c r="C13" s="8">
        <f t="shared" si="3"/>
        <v>35</v>
      </c>
      <c r="D13" s="2">
        <v>60</v>
      </c>
      <c r="E13" s="1">
        <f t="shared" si="4"/>
        <v>0.06</v>
      </c>
      <c r="F13" s="8">
        <f t="shared" si="5"/>
        <v>1500625</v>
      </c>
      <c r="G13" s="1">
        <f t="shared" si="6"/>
        <v>73.5</v>
      </c>
      <c r="I13" s="2">
        <f t="shared" si="1"/>
        <v>8.5732140997411221</v>
      </c>
      <c r="R13" s="14">
        <v>0.8</v>
      </c>
      <c r="S13" s="23">
        <v>150.58529633225999</v>
      </c>
      <c r="T13" s="24">
        <f t="shared" ref="T13:T16" si="9">1/(S29)^0.5</f>
        <v>142.00685896903227</v>
      </c>
      <c r="U13" s="25">
        <f t="shared" ref="U13:U16" si="10">S13/T13</f>
        <v>1.0604086128339649</v>
      </c>
      <c r="AD13" s="2" t="s">
        <v>39</v>
      </c>
      <c r="AE13" s="6">
        <f>AE12-0.2</f>
        <v>0.8</v>
      </c>
      <c r="AF13" s="7">
        <f>$S13*$AF$11^(1/2)</f>
        <v>0</v>
      </c>
      <c r="AG13" s="7">
        <f>$S13*$AG$11^(1/2)</f>
        <v>33.671895901088305</v>
      </c>
      <c r="AH13" s="7">
        <f>$S13*$AH$11^(1/2)</f>
        <v>47.619251854134113</v>
      </c>
      <c r="AI13" s="7">
        <f>$S13*$AI$11^(1/2)</f>
        <v>58.321434487855178</v>
      </c>
      <c r="AJ13" s="7">
        <f>$S13*$AJ$11^(1/2)</f>
        <v>67.343791802176611</v>
      </c>
      <c r="AK13" s="7">
        <f>$S13*$AK$11^(1/2)</f>
        <v>75.292648166129993</v>
      </c>
      <c r="AL13" s="17">
        <f>$S13*$AL$11^(1/2)</f>
        <v>82.478963629778747</v>
      </c>
    </row>
    <row r="14" spans="1:38" x14ac:dyDescent="0.45">
      <c r="A14" s="2">
        <v>0.8</v>
      </c>
      <c r="B14" s="2">
        <v>1900</v>
      </c>
      <c r="C14" s="8">
        <f t="shared" si="3"/>
        <v>31.666666666666668</v>
      </c>
      <c r="D14" s="2">
        <v>50</v>
      </c>
      <c r="E14" s="1">
        <f t="shared" si="4"/>
        <v>0.05</v>
      </c>
      <c r="F14" s="8">
        <f t="shared" si="5"/>
        <v>1005563.2716049383</v>
      </c>
      <c r="G14" s="1">
        <f t="shared" si="6"/>
        <v>50.138888888888893</v>
      </c>
      <c r="I14" s="2">
        <f t="shared" si="1"/>
        <v>7.0808819287493341</v>
      </c>
      <c r="R14" s="14">
        <v>0.6</v>
      </c>
      <c r="S14" s="23">
        <v>84.091145482800698</v>
      </c>
      <c r="T14" s="24">
        <f t="shared" si="9"/>
        <v>83.510142347955821</v>
      </c>
      <c r="U14" s="25">
        <f t="shared" si="10"/>
        <v>1.0069572763081165</v>
      </c>
      <c r="AD14" s="2" t="s">
        <v>39</v>
      </c>
      <c r="AE14" s="6">
        <f t="shared" ref="AE14:AE16" si="11">AE13-0.2</f>
        <v>0.60000000000000009</v>
      </c>
      <c r="AF14" s="7">
        <f>$S14*$AF$11^(1/2)</f>
        <v>0</v>
      </c>
      <c r="AG14" s="7">
        <f>$S14*$AG$11^(1/2)</f>
        <v>18.803351760536671</v>
      </c>
      <c r="AH14" s="7">
        <f>$S14*$AH$11^(1/2)</f>
        <v>26.591955077822977</v>
      </c>
      <c r="AI14" s="7">
        <f>$S14*$AI$11^(1/2)</f>
        <v>32.568360601839217</v>
      </c>
      <c r="AJ14" s="7">
        <f>$S14*$AJ$11^(1/2)</f>
        <v>37.606703521073342</v>
      </c>
      <c r="AK14" s="7">
        <f>$S14*$AK$11^(1/2)</f>
        <v>42.045572741400349</v>
      </c>
      <c r="AL14" s="17">
        <f>$S14*$AL$11^(1/2)</f>
        <v>46.058617267378594</v>
      </c>
    </row>
    <row r="15" spans="1:38" x14ac:dyDescent="0.45">
      <c r="A15" s="2">
        <v>0.8</v>
      </c>
      <c r="B15" s="2">
        <v>1700</v>
      </c>
      <c r="C15" s="8">
        <f t="shared" si="3"/>
        <v>28.333333333333332</v>
      </c>
      <c r="D15" s="2">
        <v>40</v>
      </c>
      <c r="E15" s="1">
        <f t="shared" si="4"/>
        <v>0.04</v>
      </c>
      <c r="F15" s="8">
        <f t="shared" si="5"/>
        <v>644452.16049382708</v>
      </c>
      <c r="G15" s="1">
        <f t="shared" si="6"/>
        <v>32.111111111111107</v>
      </c>
      <c r="I15" s="2">
        <f t="shared" si="1"/>
        <v>5.666666666666667</v>
      </c>
      <c r="R15" s="14">
        <v>0.4</v>
      </c>
      <c r="S15" s="23">
        <v>44.5949678890561</v>
      </c>
      <c r="T15" s="24">
        <f t="shared" si="9"/>
        <v>44.329658712611831</v>
      </c>
      <c r="U15" s="25">
        <f t="shared" si="10"/>
        <v>1.0059849135804149</v>
      </c>
      <c r="V15" s="11"/>
      <c r="AD15" s="2" t="s">
        <v>39</v>
      </c>
      <c r="AE15" s="6">
        <f t="shared" si="11"/>
        <v>0.40000000000000008</v>
      </c>
      <c r="AF15" s="7">
        <f>$S15*$AF$11^(1/2)</f>
        <v>0</v>
      </c>
      <c r="AG15" s="7">
        <f>$S15*$AG$11^(1/2)</f>
        <v>9.9717379654349738</v>
      </c>
      <c r="AH15" s="7">
        <f>$S15*$AH$11^(1/2)</f>
        <v>14.102167071148834</v>
      </c>
      <c r="AI15" s="7">
        <f>$S15*$AI$11^(1/2)</f>
        <v>17.271556795896881</v>
      </c>
      <c r="AJ15" s="7">
        <f>$S15*$AJ$11^(1/2)</f>
        <v>19.943475930869948</v>
      </c>
      <c r="AK15" s="7">
        <f>$S15*$AK$11^(1/2)</f>
        <v>22.29748394452805</v>
      </c>
      <c r="AL15" s="17">
        <f>$S15*$AL$11^(1/2)</f>
        <v>24.425669864054566</v>
      </c>
    </row>
    <row r="16" spans="1:38" x14ac:dyDescent="0.45">
      <c r="A16" s="2">
        <v>0.8</v>
      </c>
      <c r="B16" s="2">
        <v>1200</v>
      </c>
      <c r="C16" s="8">
        <f t="shared" si="3"/>
        <v>20</v>
      </c>
      <c r="D16" s="2">
        <v>20</v>
      </c>
      <c r="E16" s="1">
        <f t="shared" si="4"/>
        <v>0.02</v>
      </c>
      <c r="F16" s="8">
        <f t="shared" si="5"/>
        <v>160000</v>
      </c>
      <c r="G16" s="1">
        <f t="shared" si="6"/>
        <v>8</v>
      </c>
      <c r="I16" s="2">
        <f t="shared" si="1"/>
        <v>2.8284271247461898</v>
      </c>
      <c r="R16" s="14">
        <v>0.2</v>
      </c>
      <c r="S16" s="26">
        <v>17.0343852505776</v>
      </c>
      <c r="T16" s="24">
        <f t="shared" si="9"/>
        <v>16.87014365150257</v>
      </c>
      <c r="U16" s="25">
        <f t="shared" si="10"/>
        <v>1.0097356372576236</v>
      </c>
      <c r="V16" s="15"/>
      <c r="AD16" s="2" t="s">
        <v>39</v>
      </c>
      <c r="AE16" s="20">
        <f t="shared" si="11"/>
        <v>0.20000000000000007</v>
      </c>
      <c r="AF16" s="21">
        <f>$S16*$AF$11^(1/2)</f>
        <v>0</v>
      </c>
      <c r="AG16" s="21">
        <f>$S16*$AG$11^(1/2)</f>
        <v>3.80900433752113</v>
      </c>
      <c r="AH16" s="21">
        <f>$S16*$AH$11^(1/2)</f>
        <v>5.3867455932603283</v>
      </c>
      <c r="AI16" s="21">
        <f>$S16*$AI$11^(1/2)</f>
        <v>6.5973890388368304</v>
      </c>
      <c r="AJ16" s="21">
        <f>$S16*$AJ$11^(1/2)</f>
        <v>7.61800867504226</v>
      </c>
      <c r="AK16" s="21">
        <f>$S16*$AK$11^(1/2)</f>
        <v>8.5171926252887999</v>
      </c>
      <c r="AL16" s="22">
        <f>$S16*$AL$11^(1/2)</f>
        <v>9.3301170549746431</v>
      </c>
    </row>
    <row r="17" spans="1:49" x14ac:dyDescent="0.45">
      <c r="A17" s="2">
        <v>0.8</v>
      </c>
      <c r="B17" s="2">
        <v>800</v>
      </c>
      <c r="C17" s="8">
        <f t="shared" si="3"/>
        <v>13.333333333333334</v>
      </c>
      <c r="D17" s="2">
        <v>10</v>
      </c>
      <c r="E17" s="1">
        <f t="shared" si="4"/>
        <v>0.01</v>
      </c>
      <c r="F17" s="8">
        <f t="shared" si="5"/>
        <v>31604.938271604948</v>
      </c>
      <c r="G17" s="1">
        <f t="shared" si="6"/>
        <v>1.7777777777777781</v>
      </c>
      <c r="I17" s="2">
        <f t="shared" si="1"/>
        <v>1.3333333333333335</v>
      </c>
      <c r="V17" s="15"/>
      <c r="AE17" s="31"/>
      <c r="AF17" s="32"/>
      <c r="AG17" s="32"/>
      <c r="AH17" s="32"/>
      <c r="AI17" s="32"/>
      <c r="AJ17" s="32"/>
      <c r="AK17" s="32"/>
      <c r="AL17" s="32"/>
    </row>
    <row r="18" spans="1:49" x14ac:dyDescent="0.45">
      <c r="A18" s="2">
        <v>0.8</v>
      </c>
      <c r="B18" s="2">
        <v>0</v>
      </c>
      <c r="C18" s="8">
        <f t="shared" si="3"/>
        <v>0</v>
      </c>
      <c r="D18" s="2">
        <v>0</v>
      </c>
      <c r="E18" s="1">
        <f t="shared" si="4"/>
        <v>0</v>
      </c>
      <c r="F18" s="8">
        <f t="shared" si="5"/>
        <v>0</v>
      </c>
      <c r="G18" s="1">
        <f t="shared" si="6"/>
        <v>0</v>
      </c>
      <c r="I18" s="2">
        <f t="shared" si="1"/>
        <v>0</v>
      </c>
      <c r="R18" s="2" t="s">
        <v>12</v>
      </c>
      <c r="S18" s="2" t="s">
        <v>23</v>
      </c>
      <c r="V18" s="15"/>
      <c r="AF18" s="2" t="s">
        <v>23</v>
      </c>
      <c r="AV18" s="15">
        <v>2.0343780216308801E-5</v>
      </c>
      <c r="AW18" s="7">
        <f>1/AV18^0.5</f>
        <v>221.70943353846116</v>
      </c>
    </row>
    <row r="19" spans="1:49" x14ac:dyDescent="0.45">
      <c r="F19" s="8">
        <f t="shared" si="5"/>
        <v>0</v>
      </c>
      <c r="G19" s="1">
        <f t="shared" si="6"/>
        <v>0</v>
      </c>
      <c r="I19" s="2">
        <f t="shared" si="1"/>
        <v>0</v>
      </c>
      <c r="R19" s="9"/>
      <c r="S19" s="10" t="s">
        <v>31</v>
      </c>
      <c r="T19" s="10" t="s">
        <v>32</v>
      </c>
      <c r="U19" s="10" t="s">
        <v>33</v>
      </c>
      <c r="V19" s="15"/>
      <c r="AE19" s="12" t="s">
        <v>12</v>
      </c>
      <c r="AF19" s="4">
        <v>0</v>
      </c>
      <c r="AG19" s="4">
        <f>AF19+5</f>
        <v>5</v>
      </c>
      <c r="AH19" s="4">
        <f t="shared" ref="AH19:AO19" si="12">AG19+5</f>
        <v>10</v>
      </c>
      <c r="AI19" s="4">
        <f t="shared" si="12"/>
        <v>15</v>
      </c>
      <c r="AJ19" s="4">
        <f t="shared" si="12"/>
        <v>20</v>
      </c>
      <c r="AK19" s="4">
        <f t="shared" si="12"/>
        <v>25</v>
      </c>
      <c r="AL19" s="4">
        <f>AK19+5</f>
        <v>30</v>
      </c>
      <c r="AM19" s="4">
        <f>AL19+5</f>
        <v>35</v>
      </c>
      <c r="AN19" s="4">
        <f t="shared" si="12"/>
        <v>40</v>
      </c>
      <c r="AO19" s="13">
        <f t="shared" si="12"/>
        <v>45</v>
      </c>
      <c r="AV19" s="15">
        <v>4.9588544029028702E-5</v>
      </c>
      <c r="AW19" s="7">
        <f t="shared" ref="AW19:AW22" si="13">1/AV19^0.5</f>
        <v>142.00685896903227</v>
      </c>
    </row>
    <row r="20" spans="1:49" x14ac:dyDescent="0.45">
      <c r="A20" s="2" t="s">
        <v>24</v>
      </c>
      <c r="B20" s="2" t="s">
        <v>25</v>
      </c>
      <c r="C20" s="8" t="s">
        <v>26</v>
      </c>
      <c r="D20" s="2" t="s">
        <v>27</v>
      </c>
      <c r="E20" s="1" t="s">
        <v>34</v>
      </c>
      <c r="F20" s="2"/>
      <c r="G20" s="2"/>
      <c r="H20" s="2"/>
      <c r="I20" s="2" t="e">
        <f t="shared" si="1"/>
        <v>#VALUE!</v>
      </c>
      <c r="R20" s="14">
        <v>1</v>
      </c>
      <c r="S20" s="15">
        <v>1.5253699369219741E-5</v>
      </c>
      <c r="T20" s="15">
        <v>2.021594531055658E-4</v>
      </c>
      <c r="U20" s="16">
        <v>-1.752158816360526E-5</v>
      </c>
      <c r="V20" s="15"/>
      <c r="AE20" s="6">
        <v>1</v>
      </c>
      <c r="AF20" s="7">
        <f>$S20*AF$19^2+$T20*AF$19+$U20</f>
        <v>-1.752158816360526E-5</v>
      </c>
      <c r="AG20" s="2">
        <f>$S20*$AG$19^2+$T20*$AG$19+$U20</f>
        <v>1.3746181615947172E-3</v>
      </c>
      <c r="AH20" s="2">
        <f>$S20*$AH$19^2+$T20*$AH$19+$U20</f>
        <v>3.5294428798140266E-3</v>
      </c>
      <c r="AI20" s="2">
        <f>$S20*$AI$19^2+$T20*$AI$19+$U20</f>
        <v>6.4469525664943234E-3</v>
      </c>
      <c r="AJ20" s="2">
        <f>$S20*$AJ$19^2+$T20*$AJ$19+$U20</f>
        <v>1.0127147221635607E-2</v>
      </c>
      <c r="AK20" s="2">
        <f>$S20*$AK$19^2+$T20*$AK$19+$U20</f>
        <v>1.4570026845237876E-2</v>
      </c>
      <c r="AL20" s="2">
        <f>$S20*$AL$19^2+$T20*$AL$19+$U20</f>
        <v>1.9775591437301138E-2</v>
      </c>
      <c r="AM20" s="2">
        <f>$S20*$AM$19^2+$T20*$AM$19+$U20</f>
        <v>2.5743840997825382E-2</v>
      </c>
      <c r="AN20" s="2">
        <f>$S20*$AN$19^2+$T20*$AN$19+$U20</f>
        <v>3.2474775526810606E-2</v>
      </c>
      <c r="AO20" s="3">
        <f>$S20*$AO$19^2+$T20*$AO$19+$U20</f>
        <v>3.9968395024256829E-2</v>
      </c>
      <c r="AV20" s="15">
        <v>1.4339088726943099E-4</v>
      </c>
      <c r="AW20" s="7">
        <f t="shared" si="13"/>
        <v>83.510142347955821</v>
      </c>
    </row>
    <row r="21" spans="1:49" x14ac:dyDescent="0.45">
      <c r="A21" s="2">
        <v>0.6</v>
      </c>
      <c r="B21" s="2">
        <v>2600</v>
      </c>
      <c r="C21" s="8">
        <f t="shared" si="3"/>
        <v>43.333333333333336</v>
      </c>
      <c r="D21" s="2">
        <v>280</v>
      </c>
      <c r="E21" s="1">
        <f t="shared" si="4"/>
        <v>0.28000000000000003</v>
      </c>
      <c r="F21" s="8">
        <f t="shared" si="5"/>
        <v>3526049.3827160504</v>
      </c>
      <c r="G21" s="1">
        <f t="shared" si="6"/>
        <v>525.77777777777794</v>
      </c>
      <c r="H21" s="1">
        <f>SUM(G21:G31)/SUM(F21:F31)</f>
        <v>1.4339088726943056E-4</v>
      </c>
      <c r="I21" s="2">
        <f t="shared" si="1"/>
        <v>22.92984469589312</v>
      </c>
      <c r="J21" s="2">
        <f>SUM(I21:I31)/SUM(E21:E31)</f>
        <v>84.091145482800655</v>
      </c>
      <c r="R21" s="14">
        <v>0.8</v>
      </c>
      <c r="S21" s="15">
        <v>4.8679805753548558E-5</v>
      </c>
      <c r="T21" s="15">
        <v>2.80457320394694E-5</v>
      </c>
      <c r="U21" s="16">
        <v>2.3745611053136771E-4</v>
      </c>
      <c r="AE21" s="6">
        <f>AE20-0.2</f>
        <v>0.8</v>
      </c>
      <c r="AF21" s="2">
        <f>$S21*$AF$19^2+$T21*$AF$19+$U21</f>
        <v>2.3745611053136771E-4</v>
      </c>
      <c r="AG21" s="2">
        <f>$S21*$AG$19^2+$T21*$AG$19+$U21</f>
        <v>1.5946799145674286E-3</v>
      </c>
      <c r="AH21" s="2">
        <f>$S21*$AH$19^2+$T21*$AH$19+$U21</f>
        <v>5.3858940062809172E-3</v>
      </c>
      <c r="AI21" s="2">
        <f>$S21*$AI$19^2+$T21*$AI$19+$U21</f>
        <v>1.1611098385671833E-2</v>
      </c>
      <c r="AJ21" s="2">
        <f>$S21*$AJ$19^2+$T21*$AJ$19+$U21</f>
        <v>2.0270293052740182E-2</v>
      </c>
      <c r="AK21" s="2">
        <f>$S21*$AK$19^2+$T21*$AK$19+$U21</f>
        <v>3.136347800748595E-2</v>
      </c>
      <c r="AL21" s="2">
        <f>$S21*$AL$19^2+$T21*$AL$19+$U21</f>
        <v>4.4890653249909152E-2</v>
      </c>
      <c r="AM21" s="2">
        <f>$S21*$AM$19^2+$T21*$AM$19+$U21</f>
        <v>6.0851818780009781E-2</v>
      </c>
      <c r="AN21" s="2">
        <f>$S21*$AN$19^2+$T21*$AN$19+$U21</f>
        <v>7.9246974597787845E-2</v>
      </c>
      <c r="AO21" s="3">
        <f>$S21*$AO$19^2+$T21*$AO$19+$U21</f>
        <v>0.10007612070324333</v>
      </c>
      <c r="AV21" s="15">
        <v>5.0887512786387595E-4</v>
      </c>
      <c r="AW21" s="7">
        <f t="shared" si="13"/>
        <v>44.329658712611831</v>
      </c>
    </row>
    <row r="22" spans="1:49" x14ac:dyDescent="0.45">
      <c r="A22" s="2">
        <v>0.6</v>
      </c>
      <c r="B22" s="2">
        <v>2400</v>
      </c>
      <c r="C22" s="8">
        <f t="shared" si="3"/>
        <v>40</v>
      </c>
      <c r="D22" s="2">
        <v>232</v>
      </c>
      <c r="E22" s="1">
        <f t="shared" si="4"/>
        <v>0.23200000000000001</v>
      </c>
      <c r="F22" s="8">
        <f t="shared" si="5"/>
        <v>2560000</v>
      </c>
      <c r="G22" s="1">
        <f t="shared" si="6"/>
        <v>371.20000000000005</v>
      </c>
      <c r="I22" s="2">
        <f t="shared" si="1"/>
        <v>19.266551326067674</v>
      </c>
      <c r="R22" s="14">
        <v>0.6</v>
      </c>
      <c r="S22" s="15">
        <v>1.6940252720817691E-4</v>
      </c>
      <c r="T22" s="15">
        <v>-1.0597883289296011E-3</v>
      </c>
      <c r="U22" s="16">
        <v>3.3005242942146561E-3</v>
      </c>
      <c r="AE22" s="6">
        <f t="shared" ref="AE22:AE24" si="14">AE21-0.2</f>
        <v>0.60000000000000009</v>
      </c>
      <c r="AF22" s="2">
        <f>$S22*$AF$19^2+$T22*$AF$19+$U22</f>
        <v>3.3005242942146561E-3</v>
      </c>
      <c r="AG22" s="2">
        <f>$S22*$AG$19^2+$T22*$AG$19+$U22</f>
        <v>2.2366458297710728E-3</v>
      </c>
      <c r="AH22" s="2">
        <f>$S22*$AH$19^2+$T22*$AH$19+$U22</f>
        <v>9.6428937257363352E-3</v>
      </c>
      <c r="AI22" s="2">
        <f>$S22*$AI$19^2+$T22*$AI$19+$U22</f>
        <v>2.5519267982110443E-2</v>
      </c>
      <c r="AJ22" s="2">
        <f>$S22*$AJ$19^2+$T22*$AJ$19+$U22</f>
        <v>4.9865768598893391E-2</v>
      </c>
      <c r="AK22" s="2">
        <f>$S22*$AK$19^2+$T22*$AK$19+$U22</f>
        <v>8.2682395576085185E-2</v>
      </c>
      <c r="AL22" s="2">
        <f>$S22*$AL$19^2+$T22*$AL$19+$U22</f>
        <v>0.12396914891368584</v>
      </c>
      <c r="AM22" s="2">
        <f>$S22*$AM$19^2+$T22*$AM$19+$U22</f>
        <v>0.17372602861169531</v>
      </c>
      <c r="AN22" s="2">
        <f>$S22*$AN$19^2+$T22*$AN$19+$U22</f>
        <v>0.23195303467011363</v>
      </c>
      <c r="AO22" s="3">
        <f>$S22*$AO$19^2+$T22*$AO$19+$U22</f>
        <v>0.29865016708894088</v>
      </c>
      <c r="AV22" s="18">
        <v>3.5136818770977801E-3</v>
      </c>
      <c r="AW22" s="7">
        <f t="shared" si="13"/>
        <v>16.87014365150257</v>
      </c>
    </row>
    <row r="23" spans="1:49" x14ac:dyDescent="0.45">
      <c r="A23" s="2">
        <v>0.6</v>
      </c>
      <c r="B23" s="2">
        <v>2300</v>
      </c>
      <c r="C23" s="8">
        <f t="shared" si="3"/>
        <v>38.333333333333336</v>
      </c>
      <c r="D23" s="2">
        <v>210</v>
      </c>
      <c r="E23" s="1">
        <f t="shared" si="4"/>
        <v>0.21</v>
      </c>
      <c r="F23" s="8">
        <f t="shared" si="5"/>
        <v>2159266.9753086423</v>
      </c>
      <c r="G23" s="1">
        <f t="shared" si="6"/>
        <v>308.58333333333337</v>
      </c>
      <c r="I23" s="2">
        <f t="shared" si="1"/>
        <v>17.566540163997388</v>
      </c>
      <c r="R23" s="14">
        <v>0.4</v>
      </c>
      <c r="S23" s="15">
        <v>5.5099626900064369E-4</v>
      </c>
      <c r="T23" s="15">
        <v>-8.8101512072343512E-4</v>
      </c>
      <c r="U23" s="16">
        <v>4.3630034698240768E-4</v>
      </c>
      <c r="AE23" s="6">
        <f t="shared" si="14"/>
        <v>0.40000000000000008</v>
      </c>
      <c r="AF23" s="2">
        <f>$S23*$AF$19^2+$T23*$AF$19+$U23</f>
        <v>4.3630034698240768E-4</v>
      </c>
      <c r="AG23" s="2">
        <f>$S23*$AG$19^2+$T23*$AG$19+$U23</f>
        <v>9.8061314683813242E-3</v>
      </c>
      <c r="AH23" s="2">
        <f>$S23*$AH$19^2+$T23*$AH$19+$U23</f>
        <v>4.6725776039812428E-2</v>
      </c>
      <c r="AI23" s="2">
        <f>$S23*$AI$19^2+$T23*$AI$19+$U23</f>
        <v>0.11119523406127571</v>
      </c>
      <c r="AJ23" s="2">
        <f>$S23*$AJ$19^2+$T23*$AJ$19+$U23</f>
        <v>0.20321450553277118</v>
      </c>
      <c r="AK23" s="2">
        <f>$S23*$AK$19^2+$T23*$AK$19+$U23</f>
        <v>0.32278359045429883</v>
      </c>
      <c r="AL23" s="2">
        <f>$S23*$AL$19^2+$T23*$AL$19+$U23</f>
        <v>0.46990248882585867</v>
      </c>
      <c r="AM23" s="2">
        <f>$S23*$AM$19^2+$T23*$AM$19+$U23</f>
        <v>0.64457120064745077</v>
      </c>
      <c r="AN23" s="2">
        <f>$S23*$AN$19^2+$T23*$AN$19+$U23</f>
        <v>0.84678972591907486</v>
      </c>
      <c r="AO23" s="3">
        <f>$S23*$AO$19^2+$T23*$AO$19+$U23</f>
        <v>1.0765580646407313</v>
      </c>
    </row>
    <row r="24" spans="1:49" x14ac:dyDescent="0.45">
      <c r="A24" s="2">
        <v>0.6</v>
      </c>
      <c r="B24" s="2">
        <v>2200</v>
      </c>
      <c r="C24" s="8">
        <f t="shared" si="3"/>
        <v>36.666666666666664</v>
      </c>
      <c r="D24" s="2">
        <v>190</v>
      </c>
      <c r="E24" s="1">
        <f t="shared" si="4"/>
        <v>0.19</v>
      </c>
      <c r="F24" s="8">
        <f t="shared" si="5"/>
        <v>1807530.8641975306</v>
      </c>
      <c r="G24" s="1">
        <f t="shared" si="6"/>
        <v>255.44444444444443</v>
      </c>
      <c r="I24" s="2">
        <f t="shared" si="1"/>
        <v>15.982629459649134</v>
      </c>
      <c r="R24" s="14">
        <v>0.2</v>
      </c>
      <c r="S24" s="18">
        <v>4.0312092304901513E-3</v>
      </c>
      <c r="T24" s="18">
        <v>-4.0743570029053659E-3</v>
      </c>
      <c r="U24" s="19">
        <v>-2.8658641919596057E-4</v>
      </c>
      <c r="AE24" s="20">
        <f t="shared" si="14"/>
        <v>0.20000000000000007</v>
      </c>
      <c r="AF24" s="21">
        <f>$S24*$AF$19^2+$T24*$AF$19+$U24</f>
        <v>-2.8658641919596057E-4</v>
      </c>
      <c r="AG24" s="27">
        <f>$S24*$AG$19^2+$T24*$AG$19+$U24</f>
        <v>8.0121859328530998E-2</v>
      </c>
      <c r="AH24" s="27">
        <f>$S24*$AH$19^2+$T24*$AH$19+$U24</f>
        <v>0.36209076660076556</v>
      </c>
      <c r="AI24" s="27">
        <f>$S24*$AI$19^2+$T24*$AI$19+$U24</f>
        <v>0.84562013539750758</v>
      </c>
      <c r="AJ24" s="27">
        <f>$S24*$AJ$19^2+$T24*$AJ$19+$U24</f>
        <v>1.5307099657187573</v>
      </c>
      <c r="AK24" s="27">
        <f>$S24*$AK$19^2+$T24*$AK$19+$U24</f>
        <v>2.4173602575645146</v>
      </c>
      <c r="AL24" s="27">
        <f>$S24*$AL$19^2+$T24*$AL$19+$U24</f>
        <v>3.5055710109347791</v>
      </c>
      <c r="AM24" s="27">
        <f>$S24*$AM$19^2+$T24*$AM$19+$U24</f>
        <v>4.7953422258295513</v>
      </c>
      <c r="AN24" s="27">
        <f>$S24*$AN$19^2+$T24*$AN$19+$U24</f>
        <v>6.2866739022488316</v>
      </c>
      <c r="AO24" s="28">
        <f>$S24*$AO$19^2+$T24*$AO$19+$U24</f>
        <v>7.9795660401926183</v>
      </c>
    </row>
    <row r="25" spans="1:49" x14ac:dyDescent="0.45">
      <c r="A25" s="2">
        <v>0.6</v>
      </c>
      <c r="B25" s="2">
        <v>2100</v>
      </c>
      <c r="C25" s="8">
        <f t="shared" si="3"/>
        <v>35</v>
      </c>
      <c r="D25" s="2">
        <v>172</v>
      </c>
      <c r="E25" s="1">
        <f t="shared" si="4"/>
        <v>0.17199999999999999</v>
      </c>
      <c r="F25" s="8">
        <f t="shared" si="5"/>
        <v>1500625</v>
      </c>
      <c r="G25" s="1">
        <f t="shared" si="6"/>
        <v>210.7</v>
      </c>
      <c r="I25" s="2">
        <f t="shared" si="1"/>
        <v>14.515508947329403</v>
      </c>
    </row>
    <row r="26" spans="1:49" x14ac:dyDescent="0.45">
      <c r="A26" s="2">
        <v>0.6</v>
      </c>
      <c r="B26" s="2">
        <v>1800</v>
      </c>
      <c r="C26" s="8">
        <f t="shared" si="3"/>
        <v>30</v>
      </c>
      <c r="D26" s="2">
        <v>122</v>
      </c>
      <c r="E26" s="1">
        <f t="shared" si="4"/>
        <v>0.122</v>
      </c>
      <c r="F26" s="8">
        <f t="shared" si="5"/>
        <v>810000</v>
      </c>
      <c r="G26" s="1">
        <f t="shared" si="6"/>
        <v>109.8</v>
      </c>
      <c r="I26" s="2">
        <f t="shared" si="1"/>
        <v>10.478549517943788</v>
      </c>
      <c r="R26" s="2" t="s">
        <v>12</v>
      </c>
      <c r="S26" s="2" t="s">
        <v>41</v>
      </c>
      <c r="AF26" s="2" t="s">
        <v>40</v>
      </c>
    </row>
    <row r="27" spans="1:49" x14ac:dyDescent="0.45">
      <c r="A27" s="2">
        <v>0.6</v>
      </c>
      <c r="B27" s="2">
        <v>1400</v>
      </c>
      <c r="C27" s="8">
        <f t="shared" si="3"/>
        <v>23.333333333333332</v>
      </c>
      <c r="D27" s="2">
        <v>70</v>
      </c>
      <c r="E27" s="1">
        <f t="shared" si="4"/>
        <v>7.0000000000000007E-2</v>
      </c>
      <c r="F27" s="8">
        <f t="shared" si="5"/>
        <v>296419.75308641966</v>
      </c>
      <c r="G27" s="1">
        <f t="shared" si="6"/>
        <v>38.111111111111107</v>
      </c>
      <c r="I27" s="2">
        <f t="shared" si="1"/>
        <v>6.1734197258173786</v>
      </c>
      <c r="R27" s="9"/>
      <c r="S27" s="10" t="s">
        <v>42</v>
      </c>
      <c r="AE27" s="12" t="s">
        <v>12</v>
      </c>
      <c r="AF27" s="4">
        <v>0</v>
      </c>
      <c r="AG27" s="4">
        <f>AF27+5</f>
        <v>5</v>
      </c>
      <c r="AH27" s="4">
        <f t="shared" ref="AH27:AK27" si="15">AG27+5</f>
        <v>10</v>
      </c>
      <c r="AI27" s="4">
        <f t="shared" si="15"/>
        <v>15</v>
      </c>
      <c r="AJ27" s="4">
        <f t="shared" si="15"/>
        <v>20</v>
      </c>
      <c r="AK27" s="4">
        <f t="shared" si="15"/>
        <v>25</v>
      </c>
      <c r="AL27" s="4">
        <f>AK27+5</f>
        <v>30</v>
      </c>
      <c r="AM27" s="4">
        <f>AL27+5</f>
        <v>35</v>
      </c>
      <c r="AN27" s="4">
        <f t="shared" ref="AN27:AO27" si="16">AM27+5</f>
        <v>40</v>
      </c>
      <c r="AO27" s="13">
        <f t="shared" si="16"/>
        <v>45</v>
      </c>
    </row>
    <row r="28" spans="1:49" x14ac:dyDescent="0.45">
      <c r="A28" s="2">
        <v>0.6</v>
      </c>
      <c r="B28" s="2">
        <v>1300</v>
      </c>
      <c r="C28" s="8">
        <f t="shared" si="3"/>
        <v>21.666666666666668</v>
      </c>
      <c r="D28" s="2">
        <v>60</v>
      </c>
      <c r="E28" s="1">
        <f t="shared" si="4"/>
        <v>0.06</v>
      </c>
      <c r="F28" s="8">
        <f t="shared" si="5"/>
        <v>220378.08641975315</v>
      </c>
      <c r="G28" s="1">
        <f t="shared" si="6"/>
        <v>28.166666666666671</v>
      </c>
      <c r="I28" s="2">
        <f t="shared" si="1"/>
        <v>5.3072277760302189</v>
      </c>
      <c r="R28" s="14">
        <v>1</v>
      </c>
      <c r="S28" s="29">
        <v>2.0343780216308801E-5</v>
      </c>
      <c r="AD28" s="2" t="s">
        <v>39</v>
      </c>
      <c r="AE28" s="6">
        <v>1</v>
      </c>
      <c r="AF28" s="7">
        <f>$S28*AF$19^2+$T28*AF$19+$U28</f>
        <v>0</v>
      </c>
      <c r="AG28" s="2">
        <f>$S28*$AG$19^2+$T28*$AG$19+$U28</f>
        <v>5.0859450540772003E-4</v>
      </c>
      <c r="AH28" s="2">
        <f>$S28*$AH$19^2+$T28*$AH$19+$U28</f>
        <v>2.0343780216308801E-3</v>
      </c>
      <c r="AI28" s="2">
        <f>$S28*$AI$19^2+$T28*$AI$19+$U28</f>
        <v>4.5773505486694805E-3</v>
      </c>
      <c r="AJ28" s="2">
        <f>$S28*$AJ$19^2+$T28*$AJ$19+$U28</f>
        <v>8.1375120865235205E-3</v>
      </c>
      <c r="AK28" s="2">
        <f>$S28*$AK$19^2+$T28*$AK$19+$U28</f>
        <v>1.2714862635193001E-2</v>
      </c>
      <c r="AL28" s="2">
        <f>$S28*$AL$19^2+$T28*$AL$19+$U28</f>
        <v>1.8309402194677922E-2</v>
      </c>
      <c r="AM28" s="2">
        <f>$S28*$AM$19^2+$T28*$AM$19+$U28</f>
        <v>2.4921130764978282E-2</v>
      </c>
      <c r="AN28" s="2">
        <f>$S28*$AN$19^2+$T28*$AN$19+$U28</f>
        <v>3.2550048346094082E-2</v>
      </c>
      <c r="AO28" s="3">
        <f>$S28*$AO$19^2+$T28*$AO$19+$U28</f>
        <v>4.1196154938025323E-2</v>
      </c>
    </row>
    <row r="29" spans="1:49" x14ac:dyDescent="0.45">
      <c r="A29" s="2">
        <v>0.6</v>
      </c>
      <c r="B29" s="2">
        <v>920</v>
      </c>
      <c r="C29" s="8">
        <f t="shared" si="3"/>
        <v>15.333333333333334</v>
      </c>
      <c r="D29" s="2">
        <v>30</v>
      </c>
      <c r="E29" s="1">
        <f t="shared" si="4"/>
        <v>0.03</v>
      </c>
      <c r="F29" s="8">
        <f t="shared" si="5"/>
        <v>55277.234567901251</v>
      </c>
      <c r="G29" s="1">
        <f t="shared" si="6"/>
        <v>7.0533333333333337</v>
      </c>
      <c r="I29" s="2">
        <f t="shared" si="1"/>
        <v>2.6558112382722787</v>
      </c>
      <c r="R29" s="14">
        <v>0.8</v>
      </c>
      <c r="S29" s="29">
        <v>4.9588544029028702E-5</v>
      </c>
      <c r="T29" s="15"/>
      <c r="U29" s="15"/>
      <c r="AD29" s="2" t="s">
        <v>39</v>
      </c>
      <c r="AE29" s="6">
        <f>AE28-0.2</f>
        <v>0.8</v>
      </c>
      <c r="AF29" s="2">
        <f>$S29*$AF$19^2+$T29*$AF$19+$U29</f>
        <v>0</v>
      </c>
      <c r="AG29" s="2">
        <f>$S29*$AG$19^2+$T29*$AG$19+$U29</f>
        <v>1.2397136007257176E-3</v>
      </c>
      <c r="AH29" s="2">
        <f>$S29*$AH$19^2+$T29*$AH$19+$U29</f>
        <v>4.9588544029028703E-3</v>
      </c>
      <c r="AI29" s="2">
        <f>$S29*$AI$19^2+$T29*$AI$19+$U29</f>
        <v>1.1157422406531458E-2</v>
      </c>
      <c r="AJ29" s="2">
        <f>$S29*$AJ$19^2+$T29*$AJ$19+$U29</f>
        <v>1.9835417611611481E-2</v>
      </c>
      <c r="AK29" s="2">
        <f>$S29*$AK$19^2+$T29*$AK$19+$U29</f>
        <v>3.0992840018142939E-2</v>
      </c>
      <c r="AL29" s="2">
        <f>$S29*$AL$19^2+$T29*$AL$19+$U29</f>
        <v>4.4629689626125832E-2</v>
      </c>
      <c r="AM29" s="2">
        <f>$S29*$AM$19^2+$T29*$AM$19+$U29</f>
        <v>6.0745966435560163E-2</v>
      </c>
      <c r="AN29" s="2">
        <f>$S29*$AN$19^2+$T29*$AN$19+$U29</f>
        <v>7.9341670446445925E-2</v>
      </c>
      <c r="AO29" s="3">
        <f>$S29*$AO$19^2+$T29*$AO$19+$U29</f>
        <v>0.10041680165878313</v>
      </c>
    </row>
    <row r="30" spans="1:49" x14ac:dyDescent="0.45">
      <c r="A30" s="2">
        <v>0.6</v>
      </c>
      <c r="B30" s="2">
        <v>500</v>
      </c>
      <c r="C30" s="8">
        <f t="shared" si="3"/>
        <v>8.3333333333333339</v>
      </c>
      <c r="D30" s="2">
        <v>10</v>
      </c>
      <c r="E30" s="1">
        <f t="shared" si="4"/>
        <v>0.01</v>
      </c>
      <c r="F30" s="8">
        <f t="shared" si="5"/>
        <v>4822.5308641975325</v>
      </c>
      <c r="G30" s="1">
        <f t="shared" si="6"/>
        <v>0.69444444444444453</v>
      </c>
      <c r="I30" s="2">
        <f t="shared" si="1"/>
        <v>0.83333333333333348</v>
      </c>
      <c r="R30" s="14">
        <v>0.6</v>
      </c>
      <c r="S30" s="29">
        <v>1.4339088726943099E-4</v>
      </c>
      <c r="T30" s="15"/>
      <c r="U30" s="15"/>
      <c r="AD30" s="2" t="s">
        <v>39</v>
      </c>
      <c r="AE30" s="6">
        <f t="shared" ref="AE30:AE32" si="17">AE29-0.2</f>
        <v>0.60000000000000009</v>
      </c>
      <c r="AF30" s="2">
        <f>$S30*$AF$19^2+$T30*$AF$19+$U30</f>
        <v>0</v>
      </c>
      <c r="AG30" s="2">
        <f>$S30*$AG$19^2+$T30*$AG$19+$U30</f>
        <v>3.5847721817357748E-3</v>
      </c>
      <c r="AH30" s="2">
        <f>$S30*$AH$19^2+$T30*$AH$19+$U30</f>
        <v>1.4339088726943099E-2</v>
      </c>
      <c r="AI30" s="2">
        <f>$S30*$AI$19^2+$T30*$AI$19+$U30</f>
        <v>3.2262949635621971E-2</v>
      </c>
      <c r="AJ30" s="2">
        <f>$S30*$AJ$19^2+$T30*$AJ$19+$U30</f>
        <v>5.7356354907772397E-2</v>
      </c>
      <c r="AK30" s="2">
        <f>$S30*$AK$19^2+$T30*$AK$19+$U30</f>
        <v>8.9619304543394368E-2</v>
      </c>
      <c r="AL30" s="2">
        <f>$S30*$AL$19^2+$T30*$AL$19+$U30</f>
        <v>0.12905179854248788</v>
      </c>
      <c r="AM30" s="2">
        <f>$S30*$AM$19^2+$T30*$AM$19+$U30</f>
        <v>0.17565383690505296</v>
      </c>
      <c r="AN30" s="2">
        <f>$S30*$AN$19^2+$T30*$AN$19+$U30</f>
        <v>0.22942541963108959</v>
      </c>
      <c r="AO30" s="3">
        <f>$S30*$AO$19^2+$T30*$AO$19+$U30</f>
        <v>0.29036654672059775</v>
      </c>
    </row>
    <row r="31" spans="1:49" x14ac:dyDescent="0.45">
      <c r="A31" s="2">
        <v>0.6</v>
      </c>
      <c r="B31" s="2">
        <v>0</v>
      </c>
      <c r="C31" s="8">
        <f t="shared" si="3"/>
        <v>0</v>
      </c>
      <c r="D31" s="2">
        <v>0</v>
      </c>
      <c r="E31" s="1">
        <f t="shared" si="4"/>
        <v>0</v>
      </c>
      <c r="F31" s="8">
        <f t="shared" si="5"/>
        <v>0</v>
      </c>
      <c r="G31" s="1">
        <f t="shared" si="6"/>
        <v>0</v>
      </c>
      <c r="I31" s="2">
        <f t="shared" si="1"/>
        <v>0</v>
      </c>
      <c r="R31" s="14">
        <v>0.4</v>
      </c>
      <c r="S31" s="29">
        <v>5.0887512786387595E-4</v>
      </c>
      <c r="T31" s="15"/>
      <c r="U31" s="15"/>
      <c r="AD31" s="2" t="s">
        <v>39</v>
      </c>
      <c r="AE31" s="6">
        <f t="shared" si="17"/>
        <v>0.40000000000000008</v>
      </c>
      <c r="AF31" s="2">
        <f>$S31*$AF$19^2+$T31*$AF$19+$U31</f>
        <v>0</v>
      </c>
      <c r="AG31" s="2">
        <f>$S31*$AG$19^2+$T31*$AG$19+$U31</f>
        <v>1.2721878196596899E-2</v>
      </c>
      <c r="AH31" s="2">
        <f>$S31*$AH$19^2+$T31*$AH$19+$U31</f>
        <v>5.0887512786387597E-2</v>
      </c>
      <c r="AI31" s="2">
        <f>$S31*$AI$19^2+$T31*$AI$19+$U31</f>
        <v>0.11449690376937209</v>
      </c>
      <c r="AJ31" s="2">
        <f>$S31*$AJ$19^2+$T31*$AJ$19+$U31</f>
        <v>0.20355005114555039</v>
      </c>
      <c r="AK31" s="2">
        <f>$S31*$AK$19^2+$T31*$AK$19+$U31</f>
        <v>0.31804695491492246</v>
      </c>
      <c r="AL31" s="2">
        <f>$S31*$AL$19^2+$T31*$AL$19+$U31</f>
        <v>0.45798761507748836</v>
      </c>
      <c r="AM31" s="2">
        <f>$S31*$AM$19^2+$T31*$AM$19+$U31</f>
        <v>0.62337203163324806</v>
      </c>
      <c r="AN31" s="2">
        <f>$S31*$AN$19^2+$T31*$AN$19+$U31</f>
        <v>0.81420020458220155</v>
      </c>
      <c r="AO31" s="3">
        <f>$S31*$AO$19^2+$T31*$AO$19+$U31</f>
        <v>1.0304721339243488</v>
      </c>
    </row>
    <row r="32" spans="1:49" x14ac:dyDescent="0.45">
      <c r="F32" s="8">
        <f t="shared" si="5"/>
        <v>0</v>
      </c>
      <c r="G32" s="1">
        <f t="shared" si="6"/>
        <v>0</v>
      </c>
      <c r="I32" s="2">
        <f t="shared" si="1"/>
        <v>0</v>
      </c>
      <c r="R32" s="14">
        <v>0.2</v>
      </c>
      <c r="S32" s="30">
        <v>3.5136818770977801E-3</v>
      </c>
      <c r="T32" s="15"/>
      <c r="U32" s="15"/>
      <c r="AD32" s="2" t="s">
        <v>39</v>
      </c>
      <c r="AE32" s="20">
        <f t="shared" si="17"/>
        <v>0.20000000000000007</v>
      </c>
      <c r="AF32" s="21">
        <f>$S32*$AF$19^2+$T32*$AF$19+$U32</f>
        <v>0</v>
      </c>
      <c r="AG32" s="27">
        <f>$S32*$AG$19^2+$T32*$AG$19+$U32</f>
        <v>8.7842046927444503E-2</v>
      </c>
      <c r="AH32" s="27">
        <f>$S32*$AH$19^2+$T32*$AH$19+$U32</f>
        <v>0.35136818770977801</v>
      </c>
      <c r="AI32" s="27">
        <f>$S32*$AI$19^2+$T32*$AI$19+$U32</f>
        <v>0.79057842234700049</v>
      </c>
      <c r="AJ32" s="27">
        <f>$S32*$AJ$19^2+$T32*$AJ$19+$U32</f>
        <v>1.4054727508391121</v>
      </c>
      <c r="AK32" s="27">
        <f>$S32*$AK$19^2+$T32*$AK$19+$U32</f>
        <v>2.1960511731861128</v>
      </c>
      <c r="AL32" s="27">
        <f>$S32*$AL$19^2+$T32*$AL$19+$U32</f>
        <v>3.1623136893880019</v>
      </c>
      <c r="AM32" s="27">
        <f>$S32*$AM$19^2+$T32*$AM$19+$U32</f>
        <v>4.3042602994447803</v>
      </c>
      <c r="AN32" s="27">
        <f>$S32*$AN$19^2+$T32*$AN$19+$U32</f>
        <v>5.6218910033564482</v>
      </c>
      <c r="AO32" s="28">
        <f>$S32*$AO$19^2+$T32*$AO$19+$U32</f>
        <v>7.1152058011230048</v>
      </c>
    </row>
    <row r="33" spans="1:41" x14ac:dyDescent="0.45">
      <c r="A33" s="2" t="s">
        <v>24</v>
      </c>
      <c r="B33" s="2" t="s">
        <v>25</v>
      </c>
      <c r="C33" s="8" t="s">
        <v>26</v>
      </c>
      <c r="D33" s="2" t="s">
        <v>27</v>
      </c>
      <c r="E33" s="1" t="s">
        <v>34</v>
      </c>
      <c r="F33" s="2"/>
      <c r="G33" s="2"/>
      <c r="H33" s="2"/>
      <c r="I33" s="2" t="e">
        <f t="shared" si="1"/>
        <v>#VALUE!</v>
      </c>
    </row>
    <row r="34" spans="1:41" x14ac:dyDescent="0.45">
      <c r="A34" s="2">
        <v>0.4</v>
      </c>
      <c r="B34" s="2">
        <v>1400</v>
      </c>
      <c r="C34" s="8">
        <f t="shared" si="3"/>
        <v>23.333333333333332</v>
      </c>
      <c r="D34" s="2">
        <v>280</v>
      </c>
      <c r="E34" s="1">
        <f t="shared" si="4"/>
        <v>0.28000000000000003</v>
      </c>
      <c r="F34" s="8">
        <f t="shared" si="5"/>
        <v>296419.75308641966</v>
      </c>
      <c r="G34" s="1">
        <f t="shared" si="6"/>
        <v>152.44444444444443</v>
      </c>
      <c r="H34" s="1">
        <f>SUM(G34:G41)/SUM(F34:F41)</f>
        <v>5.0887512786387595E-4</v>
      </c>
      <c r="I34" s="2">
        <f t="shared" si="1"/>
        <v>12.346839451634757</v>
      </c>
      <c r="J34" s="2">
        <f>SUM(I34:I41)/SUM(E34:E41)</f>
        <v>44.594967889056086</v>
      </c>
      <c r="AF34" s="2" t="s">
        <v>50</v>
      </c>
    </row>
    <row r="35" spans="1:41" x14ac:dyDescent="0.45">
      <c r="A35" s="2">
        <v>0.4</v>
      </c>
      <c r="B35" s="2">
        <v>1300</v>
      </c>
      <c r="C35" s="8">
        <f t="shared" si="3"/>
        <v>21.666666666666668</v>
      </c>
      <c r="D35" s="2">
        <v>240</v>
      </c>
      <c r="E35" s="1">
        <f t="shared" si="4"/>
        <v>0.24</v>
      </c>
      <c r="F35" s="8">
        <f t="shared" si="5"/>
        <v>220378.08641975315</v>
      </c>
      <c r="G35" s="1">
        <f t="shared" si="6"/>
        <v>112.66666666666669</v>
      </c>
      <c r="I35" s="2">
        <f t="shared" si="1"/>
        <v>10.614455552060438</v>
      </c>
      <c r="AE35" s="12" t="s">
        <v>12</v>
      </c>
      <c r="AF35" s="4">
        <v>0</v>
      </c>
      <c r="AG35" s="4">
        <f t="shared" ref="AG35:AO35" si="18">AF35+5</f>
        <v>5</v>
      </c>
      <c r="AH35" s="4">
        <f t="shared" si="18"/>
        <v>10</v>
      </c>
      <c r="AI35" s="4">
        <f t="shared" si="18"/>
        <v>15</v>
      </c>
      <c r="AJ35" s="4">
        <f t="shared" si="18"/>
        <v>20</v>
      </c>
      <c r="AK35" s="4">
        <f t="shared" si="18"/>
        <v>25</v>
      </c>
      <c r="AL35" s="4">
        <f t="shared" si="18"/>
        <v>30</v>
      </c>
      <c r="AM35" s="4">
        <f t="shared" si="18"/>
        <v>35</v>
      </c>
      <c r="AN35" s="4">
        <f t="shared" si="18"/>
        <v>40</v>
      </c>
      <c r="AO35" s="13">
        <f t="shared" si="18"/>
        <v>45</v>
      </c>
    </row>
    <row r="36" spans="1:41" x14ac:dyDescent="0.45">
      <c r="A36" s="2">
        <v>0.4</v>
      </c>
      <c r="B36" s="2">
        <v>1100</v>
      </c>
      <c r="C36" s="8">
        <f t="shared" si="3"/>
        <v>18.333333333333332</v>
      </c>
      <c r="D36" s="2">
        <v>170</v>
      </c>
      <c r="E36" s="1">
        <f t="shared" si="4"/>
        <v>0.17</v>
      </c>
      <c r="F36" s="8">
        <f t="shared" si="5"/>
        <v>112970.67901234566</v>
      </c>
      <c r="G36" s="1">
        <f t="shared" si="6"/>
        <v>57.138888888888886</v>
      </c>
      <c r="I36" s="2">
        <f t="shared" si="1"/>
        <v>7.559026980299044</v>
      </c>
      <c r="AE36" s="6">
        <v>1</v>
      </c>
      <c r="AF36" s="32">
        <f>AF28*1000</f>
        <v>0</v>
      </c>
      <c r="AG36" s="32">
        <f t="shared" ref="AG36:AO36" si="19">AG28*1000</f>
        <v>0.50859450540772</v>
      </c>
      <c r="AH36" s="32">
        <f t="shared" si="19"/>
        <v>2.03437802163088</v>
      </c>
      <c r="AI36" s="32">
        <f t="shared" si="19"/>
        <v>4.5773505486694805</v>
      </c>
      <c r="AJ36" s="32">
        <f t="shared" si="19"/>
        <v>8.13751208652352</v>
      </c>
      <c r="AK36" s="32">
        <f t="shared" si="19"/>
        <v>12.714862635193001</v>
      </c>
      <c r="AL36" s="32">
        <f t="shared" si="19"/>
        <v>18.309402194677922</v>
      </c>
      <c r="AM36" s="32">
        <f t="shared" si="19"/>
        <v>24.921130764978283</v>
      </c>
      <c r="AN36" s="32">
        <f t="shared" si="19"/>
        <v>32.55004834609408</v>
      </c>
      <c r="AO36" s="32">
        <f t="shared" si="19"/>
        <v>41.196154938025323</v>
      </c>
    </row>
    <row r="37" spans="1:41" x14ac:dyDescent="0.45">
      <c r="A37" s="2">
        <v>0.4</v>
      </c>
      <c r="B37" s="2">
        <v>900</v>
      </c>
      <c r="C37" s="8">
        <f t="shared" si="3"/>
        <v>15</v>
      </c>
      <c r="D37" s="2">
        <v>110</v>
      </c>
      <c r="E37" s="1">
        <f t="shared" si="4"/>
        <v>0.11</v>
      </c>
      <c r="F37" s="8">
        <f t="shared" si="5"/>
        <v>50625</v>
      </c>
      <c r="G37" s="1">
        <f t="shared" si="6"/>
        <v>24.75</v>
      </c>
      <c r="I37" s="2">
        <f t="shared" si="1"/>
        <v>4.9749371855330997</v>
      </c>
      <c r="AE37" s="6">
        <f>AE36-0.2</f>
        <v>0.8</v>
      </c>
      <c r="AF37" s="32">
        <f t="shared" ref="AF37:AO37" si="20">AF29*1000</f>
        <v>0</v>
      </c>
      <c r="AG37" s="32">
        <f t="shared" si="20"/>
        <v>1.2397136007257177</v>
      </c>
      <c r="AH37" s="32">
        <f t="shared" si="20"/>
        <v>4.9588544029028707</v>
      </c>
      <c r="AI37" s="32">
        <f t="shared" si="20"/>
        <v>11.157422406531458</v>
      </c>
      <c r="AJ37" s="32">
        <f t="shared" si="20"/>
        <v>19.835417611611483</v>
      </c>
      <c r="AK37" s="32">
        <f t="shared" si="20"/>
        <v>30.992840018142939</v>
      </c>
      <c r="AL37" s="32">
        <f t="shared" si="20"/>
        <v>44.629689626125831</v>
      </c>
      <c r="AM37" s="32">
        <f t="shared" si="20"/>
        <v>60.745966435560163</v>
      </c>
      <c r="AN37" s="32">
        <f t="shared" si="20"/>
        <v>79.341670446445931</v>
      </c>
      <c r="AO37" s="32">
        <f t="shared" si="20"/>
        <v>100.41680165878313</v>
      </c>
    </row>
    <row r="38" spans="1:41" x14ac:dyDescent="0.45">
      <c r="A38" s="2">
        <v>0.4</v>
      </c>
      <c r="B38" s="2">
        <v>700</v>
      </c>
      <c r="C38" s="8">
        <f t="shared" si="3"/>
        <v>11.666666666666666</v>
      </c>
      <c r="D38" s="2">
        <v>65</v>
      </c>
      <c r="E38" s="1">
        <f t="shared" si="4"/>
        <v>6.5000000000000002E-2</v>
      </c>
      <c r="F38" s="8">
        <f t="shared" si="5"/>
        <v>18526.234567901229</v>
      </c>
      <c r="G38" s="1">
        <f t="shared" si="6"/>
        <v>8.8472222222222214</v>
      </c>
      <c r="I38" s="2">
        <f t="shared" si="1"/>
        <v>2.9744280495957911</v>
      </c>
      <c r="AE38" s="6">
        <f>AE37-0.2</f>
        <v>0.60000000000000009</v>
      </c>
      <c r="AF38" s="32">
        <f t="shared" ref="AF38:AO38" si="21">AF30*1000</f>
        <v>0</v>
      </c>
      <c r="AG38" s="32">
        <f t="shared" si="21"/>
        <v>3.5847721817357749</v>
      </c>
      <c r="AH38" s="32">
        <f t="shared" si="21"/>
        <v>14.3390887269431</v>
      </c>
      <c r="AI38" s="32">
        <f t="shared" si="21"/>
        <v>32.262949635621972</v>
      </c>
      <c r="AJ38" s="32">
        <f t="shared" si="21"/>
        <v>57.356354907772399</v>
      </c>
      <c r="AK38" s="32">
        <f t="shared" si="21"/>
        <v>89.619304543394364</v>
      </c>
      <c r="AL38" s="32">
        <f t="shared" si="21"/>
        <v>129.05179854248789</v>
      </c>
      <c r="AM38" s="32">
        <f t="shared" si="21"/>
        <v>175.65383690505297</v>
      </c>
      <c r="AN38" s="32">
        <f t="shared" si="21"/>
        <v>229.4254196310896</v>
      </c>
      <c r="AO38" s="32">
        <f t="shared" si="21"/>
        <v>290.36654672059774</v>
      </c>
    </row>
    <row r="39" spans="1:41" x14ac:dyDescent="0.45">
      <c r="A39" s="2">
        <v>0.4</v>
      </c>
      <c r="B39" s="2">
        <v>400</v>
      </c>
      <c r="C39" s="8">
        <f t="shared" si="3"/>
        <v>6.666666666666667</v>
      </c>
      <c r="D39" s="2">
        <v>20</v>
      </c>
      <c r="E39" s="1">
        <f t="shared" si="4"/>
        <v>0.02</v>
      </c>
      <c r="F39" s="8">
        <f t="shared" si="5"/>
        <v>1975.3086419753092</v>
      </c>
      <c r="G39" s="1">
        <f t="shared" si="6"/>
        <v>0.88888888888888906</v>
      </c>
      <c r="I39" s="2">
        <f t="shared" si="1"/>
        <v>0.94280904158206336</v>
      </c>
      <c r="AE39" s="6">
        <f>AE38-0.2</f>
        <v>0.40000000000000008</v>
      </c>
      <c r="AF39" s="32">
        <f t="shared" ref="AF39:AO39" si="22">AF31*1000</f>
        <v>0</v>
      </c>
      <c r="AG39" s="32">
        <f t="shared" si="22"/>
        <v>12.721878196596899</v>
      </c>
      <c r="AH39" s="32">
        <f t="shared" si="22"/>
        <v>50.887512786387596</v>
      </c>
      <c r="AI39" s="32">
        <f t="shared" si="22"/>
        <v>114.4969037693721</v>
      </c>
      <c r="AJ39" s="32">
        <f t="shared" si="22"/>
        <v>203.55005114555038</v>
      </c>
      <c r="AK39" s="32">
        <f t="shared" si="22"/>
        <v>318.04695491492248</v>
      </c>
      <c r="AL39" s="32">
        <f t="shared" si="22"/>
        <v>457.98761507748839</v>
      </c>
      <c r="AM39" s="32">
        <f t="shared" si="22"/>
        <v>623.37203163324807</v>
      </c>
      <c r="AN39" s="32">
        <f t="shared" si="22"/>
        <v>814.20020458220154</v>
      </c>
      <c r="AO39" s="32">
        <f t="shared" si="22"/>
        <v>1030.4721339243488</v>
      </c>
    </row>
    <row r="40" spans="1:41" x14ac:dyDescent="0.45">
      <c r="A40" s="2">
        <v>0.4</v>
      </c>
      <c r="B40" s="2">
        <v>300</v>
      </c>
      <c r="C40" s="8">
        <f t="shared" si="3"/>
        <v>5</v>
      </c>
      <c r="D40" s="2">
        <v>10</v>
      </c>
      <c r="E40" s="1">
        <f t="shared" si="4"/>
        <v>0.01</v>
      </c>
      <c r="F40" s="8">
        <f t="shared" si="5"/>
        <v>625</v>
      </c>
      <c r="G40" s="1">
        <f t="shared" si="6"/>
        <v>0.25</v>
      </c>
      <c r="I40" s="2">
        <f t="shared" si="1"/>
        <v>0.5</v>
      </c>
      <c r="AE40" s="20">
        <f>AE39-0.2</f>
        <v>0.20000000000000007</v>
      </c>
      <c r="AF40" s="32">
        <f t="shared" ref="AF40:AO40" si="23">AF32*1000</f>
        <v>0</v>
      </c>
      <c r="AG40" s="32">
        <f t="shared" si="23"/>
        <v>87.8420469274445</v>
      </c>
      <c r="AH40" s="32">
        <f t="shared" si="23"/>
        <v>351.368187709778</v>
      </c>
      <c r="AI40" s="32">
        <f t="shared" si="23"/>
        <v>790.57842234700047</v>
      </c>
      <c r="AJ40" s="32">
        <f t="shared" si="23"/>
        <v>1405.472750839112</v>
      </c>
      <c r="AK40" s="32">
        <f t="shared" si="23"/>
        <v>2196.0511731861129</v>
      </c>
      <c r="AL40" s="32">
        <f t="shared" si="23"/>
        <v>3162.3136893880019</v>
      </c>
      <c r="AM40" s="32">
        <f t="shared" si="23"/>
        <v>4304.2602994447807</v>
      </c>
      <c r="AN40" s="32">
        <f t="shared" si="23"/>
        <v>5621.891003356448</v>
      </c>
      <c r="AO40" s="32">
        <f t="shared" si="23"/>
        <v>7115.2058011230047</v>
      </c>
    </row>
    <row r="41" spans="1:41" x14ac:dyDescent="0.45">
      <c r="A41" s="2">
        <v>0.4</v>
      </c>
      <c r="B41" s="2">
        <v>0</v>
      </c>
      <c r="C41" s="8">
        <f t="shared" si="3"/>
        <v>0</v>
      </c>
      <c r="D41" s="2">
        <v>0</v>
      </c>
      <c r="E41" s="1">
        <f t="shared" si="4"/>
        <v>0</v>
      </c>
      <c r="F41" s="8">
        <f t="shared" si="5"/>
        <v>0</v>
      </c>
      <c r="G41" s="1">
        <f t="shared" si="6"/>
        <v>0</v>
      </c>
      <c r="I41" s="2">
        <f t="shared" si="1"/>
        <v>0</v>
      </c>
    </row>
    <row r="42" spans="1:41" x14ac:dyDescent="0.45">
      <c r="F42" s="8">
        <f t="shared" si="5"/>
        <v>0</v>
      </c>
      <c r="G42" s="1">
        <f t="shared" si="6"/>
        <v>0</v>
      </c>
      <c r="I42" s="2">
        <f t="shared" si="1"/>
        <v>0</v>
      </c>
    </row>
    <row r="43" spans="1:41" x14ac:dyDescent="0.45">
      <c r="A43" s="2" t="s">
        <v>24</v>
      </c>
      <c r="B43" s="2" t="s">
        <v>25</v>
      </c>
      <c r="C43" s="8" t="s">
        <v>26</v>
      </c>
      <c r="D43" s="2" t="s">
        <v>27</v>
      </c>
      <c r="E43" s="1" t="s">
        <v>34</v>
      </c>
      <c r="F43" s="2"/>
      <c r="G43" s="2"/>
      <c r="H43" s="2"/>
      <c r="I43" s="2" t="e">
        <f t="shared" si="1"/>
        <v>#VALUE!</v>
      </c>
    </row>
    <row r="44" spans="1:41" x14ac:dyDescent="0.45">
      <c r="A44" s="2">
        <v>0.2</v>
      </c>
      <c r="B44" s="2">
        <v>550</v>
      </c>
      <c r="C44" s="8">
        <f t="shared" si="3"/>
        <v>9.1666666666666661</v>
      </c>
      <c r="D44" s="2">
        <v>300</v>
      </c>
      <c r="E44" s="1">
        <f t="shared" si="4"/>
        <v>0.3</v>
      </c>
      <c r="F44" s="8">
        <f t="shared" si="5"/>
        <v>7060.6674382716037</v>
      </c>
      <c r="G44" s="1">
        <f t="shared" si="6"/>
        <v>25.208333333333332</v>
      </c>
      <c r="H44" s="1">
        <f>SUM(G44:G51)/SUM(F44:F51)</f>
        <v>3.5136818770977779E-3</v>
      </c>
      <c r="I44" s="2">
        <f t="shared" si="1"/>
        <v>5.0207901104640218</v>
      </c>
      <c r="J44" s="2">
        <f>SUM(I44:I51)/SUM(E44:E51)</f>
        <v>17.034385250577571</v>
      </c>
      <c r="AD44" s="2" t="s">
        <v>5</v>
      </c>
      <c r="AE44" s="33" t="s">
        <v>56</v>
      </c>
      <c r="AF44" s="4">
        <v>0</v>
      </c>
      <c r="AG44" s="4">
        <f t="shared" ref="AG44:AO44" si="24">AF44+5</f>
        <v>5</v>
      </c>
      <c r="AH44" s="4">
        <f t="shared" si="24"/>
        <v>10</v>
      </c>
      <c r="AI44" s="4">
        <f t="shared" si="24"/>
        <v>15</v>
      </c>
      <c r="AJ44" s="4">
        <f t="shared" si="24"/>
        <v>20</v>
      </c>
      <c r="AK44" s="4">
        <f t="shared" si="24"/>
        <v>25</v>
      </c>
      <c r="AL44" s="4">
        <f t="shared" si="24"/>
        <v>30</v>
      </c>
      <c r="AM44" s="4">
        <f t="shared" si="24"/>
        <v>35</v>
      </c>
      <c r="AN44" s="4">
        <f t="shared" si="24"/>
        <v>40</v>
      </c>
      <c r="AO44" s="13">
        <f t="shared" si="24"/>
        <v>45</v>
      </c>
    </row>
    <row r="45" spans="1:41" x14ac:dyDescent="0.45">
      <c r="A45" s="2">
        <v>0.2</v>
      </c>
      <c r="B45" s="2">
        <v>500</v>
      </c>
      <c r="C45" s="8">
        <f t="shared" si="3"/>
        <v>8.3333333333333339</v>
      </c>
      <c r="D45" s="2">
        <v>245</v>
      </c>
      <c r="E45" s="1">
        <f t="shared" si="4"/>
        <v>0.245</v>
      </c>
      <c r="F45" s="8">
        <f t="shared" si="5"/>
        <v>4822.5308641975325</v>
      </c>
      <c r="G45" s="1">
        <f t="shared" si="6"/>
        <v>17.013888888888893</v>
      </c>
      <c r="I45" s="2">
        <f t="shared" si="1"/>
        <v>4.1247895569215274</v>
      </c>
      <c r="AF45" s="2">
        <f>$AE$50*($AE$46+$AE$47*(AF44/$AE$51)+$AE$48*(AF44/$AE$51)^2+$AE$49*(AF44/$AE$51)^3)</f>
        <v>1.0262</v>
      </c>
      <c r="AG45" s="2">
        <f t="shared" ref="AG45:AO45" si="25">$AE$50*($AE$46+$AE$47*(AG44/$AE$51)+$AE$48*(AG44/$AE$51)^2+$AE$49*(AG44/$AE$51)^3)</f>
        <v>14.0962</v>
      </c>
      <c r="AH45" s="2">
        <f t="shared" si="25"/>
        <v>26.361199999999997</v>
      </c>
      <c r="AI45" s="2">
        <f t="shared" si="25"/>
        <v>36.996200000000009</v>
      </c>
      <c r="AJ45" s="2">
        <f t="shared" si="25"/>
        <v>45.176199999999994</v>
      </c>
      <c r="AK45" s="2">
        <f t="shared" si="25"/>
        <v>50.0762</v>
      </c>
      <c r="AL45" s="2">
        <f t="shared" si="25"/>
        <v>50.871200000000002</v>
      </c>
      <c r="AM45" s="2">
        <f t="shared" si="25"/>
        <v>46.73619999999999</v>
      </c>
      <c r="AN45" s="2">
        <f t="shared" si="25"/>
        <v>36.846199999999996</v>
      </c>
      <c r="AO45" s="2">
        <f t="shared" si="25"/>
        <v>20.376199999999997</v>
      </c>
    </row>
    <row r="46" spans="1:41" x14ac:dyDescent="0.45">
      <c r="A46" s="2">
        <v>0.2</v>
      </c>
      <c r="B46" s="2">
        <v>450</v>
      </c>
      <c r="C46" s="8">
        <f t="shared" si="3"/>
        <v>7.5</v>
      </c>
      <c r="D46" s="2">
        <v>200</v>
      </c>
      <c r="E46" s="1">
        <f t="shared" si="4"/>
        <v>0.2</v>
      </c>
      <c r="F46" s="8">
        <f t="shared" si="5"/>
        <v>3164.0625</v>
      </c>
      <c r="G46" s="1">
        <f t="shared" si="6"/>
        <v>11.25</v>
      </c>
      <c r="I46" s="2">
        <f t="shared" si="1"/>
        <v>3.3541019662496843</v>
      </c>
      <c r="AD46" s="2" t="s">
        <v>51</v>
      </c>
      <c r="AE46" s="2">
        <v>1.0262</v>
      </c>
    </row>
    <row r="47" spans="1:41" x14ac:dyDescent="0.45">
      <c r="A47" s="2">
        <v>0.2</v>
      </c>
      <c r="B47" s="2">
        <v>400</v>
      </c>
      <c r="C47" s="8">
        <f t="shared" si="3"/>
        <v>6.666666666666667</v>
      </c>
      <c r="D47" s="2">
        <v>150</v>
      </c>
      <c r="E47" s="1">
        <f t="shared" si="4"/>
        <v>0.15</v>
      </c>
      <c r="F47" s="8">
        <f t="shared" si="5"/>
        <v>1975.3086419753092</v>
      </c>
      <c r="G47" s="1">
        <f t="shared" si="6"/>
        <v>6.666666666666667</v>
      </c>
      <c r="I47" s="2">
        <f t="shared" si="1"/>
        <v>2.5819888974716116</v>
      </c>
      <c r="AD47" s="2" t="s">
        <v>52</v>
      </c>
      <c r="AE47" s="2">
        <v>2.6395</v>
      </c>
    </row>
    <row r="48" spans="1:41" x14ac:dyDescent="0.45">
      <c r="A48" s="2">
        <v>0.2</v>
      </c>
      <c r="B48" s="2">
        <v>300</v>
      </c>
      <c r="C48" s="8">
        <f t="shared" si="3"/>
        <v>5</v>
      </c>
      <c r="D48" s="2">
        <v>80</v>
      </c>
      <c r="E48" s="1">
        <f t="shared" si="4"/>
        <v>0.08</v>
      </c>
      <c r="F48" s="8">
        <f t="shared" si="5"/>
        <v>625</v>
      </c>
      <c r="G48" s="1">
        <f t="shared" si="6"/>
        <v>2</v>
      </c>
      <c r="I48" s="2">
        <f t="shared" si="1"/>
        <v>1.4142135623730949</v>
      </c>
      <c r="AD48" s="2" t="s">
        <v>53</v>
      </c>
      <c r="AE48" s="2">
        <v>4.0000000000000002E-4</v>
      </c>
    </row>
    <row r="49" spans="1:31" x14ac:dyDescent="0.45">
      <c r="A49" s="2">
        <v>0.2</v>
      </c>
      <c r="B49" s="2">
        <v>200</v>
      </c>
      <c r="C49" s="8">
        <f t="shared" si="3"/>
        <v>3.3333333333333335</v>
      </c>
      <c r="D49" s="2">
        <v>30</v>
      </c>
      <c r="E49" s="1">
        <f t="shared" si="4"/>
        <v>0.03</v>
      </c>
      <c r="F49" s="8">
        <f t="shared" si="5"/>
        <v>123.45679012345683</v>
      </c>
      <c r="G49" s="1">
        <f t="shared" si="6"/>
        <v>0.33333333333333337</v>
      </c>
      <c r="I49" s="2">
        <f t="shared" si="1"/>
        <v>0.57735026918962584</v>
      </c>
      <c r="AD49" s="2" t="s">
        <v>54</v>
      </c>
      <c r="AE49" s="2">
        <v>-1.1000000000000001E-3</v>
      </c>
    </row>
    <row r="50" spans="1:31" x14ac:dyDescent="0.45">
      <c r="A50" s="2">
        <v>0.2</v>
      </c>
      <c r="B50" s="2">
        <v>130</v>
      </c>
      <c r="C50" s="8">
        <f t="shared" si="3"/>
        <v>2.1666666666666665</v>
      </c>
      <c r="D50" s="2">
        <v>10</v>
      </c>
      <c r="E50" s="1">
        <f t="shared" si="4"/>
        <v>0.01</v>
      </c>
      <c r="F50" s="8">
        <f t="shared" si="5"/>
        <v>22.037808641975303</v>
      </c>
      <c r="G50" s="1">
        <f t="shared" si="6"/>
        <v>4.6944444444444441E-2</v>
      </c>
      <c r="I50" s="2">
        <f t="shared" si="1"/>
        <v>0.21666666666666667</v>
      </c>
      <c r="AD50" s="2" t="s">
        <v>55</v>
      </c>
      <c r="AE50" s="2">
        <v>1</v>
      </c>
    </row>
    <row r="51" spans="1:31" x14ac:dyDescent="0.45">
      <c r="A51" s="2">
        <v>0.2</v>
      </c>
      <c r="B51" s="2">
        <v>0</v>
      </c>
      <c r="C51" s="8">
        <f t="shared" si="3"/>
        <v>0</v>
      </c>
      <c r="D51" s="2">
        <v>0</v>
      </c>
      <c r="E51" s="1">
        <f t="shared" si="4"/>
        <v>0</v>
      </c>
      <c r="F51" s="8">
        <f t="shared" si="5"/>
        <v>0</v>
      </c>
      <c r="G51" s="1">
        <f t="shared" si="6"/>
        <v>0</v>
      </c>
      <c r="I51" s="2">
        <f t="shared" si="1"/>
        <v>0</v>
      </c>
      <c r="AD51" s="2" t="s">
        <v>4</v>
      </c>
      <c r="AE51" s="2">
        <v>1</v>
      </c>
    </row>
  </sheetData>
  <mergeCells count="2">
    <mergeCell ref="F1:H1"/>
    <mergeCell ref="I1:J1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7C844-B391-4707-B30C-B7811765DD45}">
  <dimension ref="A1:B6"/>
  <sheetViews>
    <sheetView tabSelected="1" workbookViewId="0">
      <selection activeCell="E20" sqref="E20"/>
    </sheetView>
  </sheetViews>
  <sheetFormatPr defaultRowHeight="18" x14ac:dyDescent="0.45"/>
  <sheetData>
    <row r="1" spans="1:2" x14ac:dyDescent="0.45">
      <c r="A1" t="s">
        <v>43</v>
      </c>
      <c r="B1">
        <v>-5.7773879999999996E-3</v>
      </c>
    </row>
    <row r="2" spans="1:2" x14ac:dyDescent="0.45">
      <c r="A2" t="s">
        <v>44</v>
      </c>
      <c r="B2">
        <v>-0.98867988539999996</v>
      </c>
    </row>
    <row r="3" spans="1:2" x14ac:dyDescent="0.45">
      <c r="A3" t="s">
        <v>45</v>
      </c>
      <c r="B3">
        <v>-0.01</v>
      </c>
    </row>
    <row r="4" spans="1:2" x14ac:dyDescent="0.45">
      <c r="A4" t="s">
        <v>46</v>
      </c>
      <c r="B4">
        <v>-9.2139537600000002E-2</v>
      </c>
    </row>
    <row r="5" spans="1:2" x14ac:dyDescent="0.45">
      <c r="A5" t="s">
        <v>47</v>
      </c>
      <c r="B5">
        <v>-3.1888728E-3</v>
      </c>
    </row>
    <row r="6" spans="1:2" x14ac:dyDescent="0.45">
      <c r="A6" t="s">
        <v>48</v>
      </c>
      <c r="B6">
        <v>-3.5176416000000001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ファン</vt:lpstr>
      <vt:lpstr>ダンパ</vt:lpstr>
      <vt:lpstr>圧損係数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Motomura Akira</dc:creator>
  <cp:lastModifiedBy>Akari Nomura</cp:lastModifiedBy>
  <dcterms:created xsi:type="dcterms:W3CDTF">2019-05-06T11:58:24Z</dcterms:created>
  <dcterms:modified xsi:type="dcterms:W3CDTF">2021-03-29T12:20:56Z</dcterms:modified>
</cp:coreProperties>
</file>