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stonbek Oripjonov\Desktop\hackathon_2021\"/>
    </mc:Choice>
  </mc:AlternateContent>
  <bookViews>
    <workbookView xWindow="0" yWindow="0" windowWidth="28800" windowHeight="12435" activeTab="1"/>
  </bookViews>
  <sheets>
    <sheet name="Оборудование" sheetId="1" r:id="rId1"/>
    <sheet name="Запчачти" sheetId="2" r:id="rId2"/>
    <sheet name="Вопросы" sheetId="3" r:id="rId3"/>
  </sheets>
  <definedNames>
    <definedName name="_xlnm._FilterDatabase" localSheetId="1" hidden="1">Запчачти!$A$1:$J$19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L2" i="2"/>
  <c r="K6" i="2"/>
  <c r="K9" i="2"/>
  <c r="K12" i="2"/>
  <c r="K15" i="2"/>
  <c r="K18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B7" i="1" l="1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E6" i="2"/>
  <c r="E7" i="2"/>
  <c r="E4" i="2"/>
  <c r="E3" i="2"/>
  <c r="E2" i="2"/>
  <c r="D3" i="1"/>
  <c r="D5" i="1" s="1"/>
  <c r="C3" i="1"/>
  <c r="C5" i="1" s="1"/>
  <c r="B3" i="1"/>
  <c r="B5" i="1" s="1"/>
  <c r="D8" i="1"/>
  <c r="C8" i="1"/>
  <c r="D6" i="1"/>
  <c r="D7" i="1" s="1"/>
  <c r="C6" i="1"/>
  <c r="C7" i="1" s="1"/>
  <c r="B8" i="1"/>
  <c r="B6" i="1"/>
  <c r="J23" i="2" l="1"/>
  <c r="B4" i="1"/>
  <c r="C4" i="1"/>
  <c r="D4" i="1"/>
</calcChain>
</file>

<file path=xl/sharedStrings.xml><?xml version="1.0" encoding="utf-8"?>
<sst xmlns="http://schemas.openxmlformats.org/spreadsheetml/2006/main" count="113" uniqueCount="71">
  <si>
    <t xml:space="preserve">Оборудование </t>
  </si>
  <si>
    <t xml:space="preserve">пила </t>
  </si>
  <si>
    <t xml:space="preserve">пружина </t>
  </si>
  <si>
    <t xml:space="preserve">масло </t>
  </si>
  <si>
    <t xml:space="preserve">поршень </t>
  </si>
  <si>
    <t xml:space="preserve">количество брака (виды брака) </t>
  </si>
  <si>
    <t xml:space="preserve">-пружина </t>
  </si>
  <si>
    <t xml:space="preserve">-масло </t>
  </si>
  <si>
    <t xml:space="preserve">-поршень </t>
  </si>
  <si>
    <t xml:space="preserve">общее количество (в месяц) </t>
  </si>
  <si>
    <t xml:space="preserve">количество продукции (в месяц) </t>
  </si>
  <si>
    <t>ПИЛА режет по 10 профилей за 1 раз</t>
  </si>
  <si>
    <t xml:space="preserve">амартизация (сколько денег уходит на поддержку работоспособности оборудования включая стоимость запастных частей, стоимости услуг, заливаемых житкостей) </t>
  </si>
  <si>
    <t>потребление ресурсов (электрое энергия(кВт\ч))</t>
  </si>
  <si>
    <t>SAW 1</t>
  </si>
  <si>
    <t>SAW 2</t>
  </si>
  <si>
    <t>SAW 3</t>
  </si>
  <si>
    <t xml:space="preserve">Наименование запчастей </t>
  </si>
  <si>
    <t xml:space="preserve">мотор </t>
  </si>
  <si>
    <t xml:space="preserve">ролики </t>
  </si>
  <si>
    <t>P02165465</t>
  </si>
  <si>
    <t xml:space="preserve">Италтия </t>
  </si>
  <si>
    <t>Китай</t>
  </si>
  <si>
    <t>JF2565161</t>
  </si>
  <si>
    <t>RDA546AD</t>
  </si>
  <si>
    <t xml:space="preserve">Life Time (часов)  </t>
  </si>
  <si>
    <t>DFS5432</t>
  </si>
  <si>
    <t>DFE4354</t>
  </si>
  <si>
    <t>REW354</t>
  </si>
  <si>
    <t>CVB434</t>
  </si>
  <si>
    <t>DRE341</t>
  </si>
  <si>
    <t>YR453R</t>
  </si>
  <si>
    <t>WFW2453</t>
  </si>
  <si>
    <t>TGF3465</t>
  </si>
  <si>
    <t>DR456EFD</t>
  </si>
  <si>
    <t>DFG535D</t>
  </si>
  <si>
    <t>D354FD</t>
  </si>
  <si>
    <t>23D</t>
  </si>
  <si>
    <t>32DFG24</t>
  </si>
  <si>
    <t>879D</t>
  </si>
  <si>
    <t>FD687</t>
  </si>
  <si>
    <t>время работы (в часах за месяц)</t>
  </si>
  <si>
    <t xml:space="preserve">время простоя (за месяц)  </t>
  </si>
  <si>
    <t>общее время работы (в часах за месяц)</t>
  </si>
  <si>
    <t>италия</t>
  </si>
  <si>
    <t xml:space="preserve">турция </t>
  </si>
  <si>
    <t>китай</t>
  </si>
  <si>
    <t xml:space="preserve">Турция </t>
  </si>
  <si>
    <t>-пила</t>
  </si>
  <si>
    <t>-мотор</t>
  </si>
  <si>
    <t>-ролики</t>
  </si>
  <si>
    <t>Задания</t>
  </si>
  <si>
    <t>Сколько еще можно проработать на пиле</t>
  </si>
  <si>
    <t xml:space="preserve">время и количество </t>
  </si>
  <si>
    <t>Когда нужно заменить запчать</t>
  </si>
  <si>
    <t xml:space="preserve">уведомление заранее </t>
  </si>
  <si>
    <t xml:space="preserve">Вывод статистики с обновлением каждый день </t>
  </si>
  <si>
    <t xml:space="preserve">рост статистики </t>
  </si>
  <si>
    <t xml:space="preserve">История обслуживания </t>
  </si>
  <si>
    <t xml:space="preserve">анкета оборудования </t>
  </si>
  <si>
    <t xml:space="preserve">Производитель </t>
  </si>
  <si>
    <t xml:space="preserve">Артикуль </t>
  </si>
  <si>
    <t xml:space="preserve">Количество продукции </t>
  </si>
  <si>
    <t xml:space="preserve">Продуктов в час </t>
  </si>
  <si>
    <t>Эффективность %</t>
  </si>
  <si>
    <t xml:space="preserve">Цена </t>
  </si>
  <si>
    <t xml:space="preserve">Стоимость замены </t>
  </si>
  <si>
    <t xml:space="preserve">Детали </t>
  </si>
  <si>
    <t>Цена за 1000 товар</t>
  </si>
  <si>
    <t>Самый дешевый вариант</t>
  </si>
  <si>
    <t>Общий стоимость за 1000 продуктов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</si>
</sst>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5" xfId="0" quotePrefix="1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0" xfId="0" applyBorder="1" applyAlignment="1">
      <alignment wrapText="1"/>
    </xf>
    <xf numFmtId="0" fontId="0" fillId="0" borderId="0" xfId="0" applyBorder="1"/>
    <xf numFmtId="3" fontId="0" fillId="0" borderId="0" xfId="0" applyNumberFormat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02" workbookViewId="0">
      <selection activeCell="A12" sqref="A12"/>
    </sheetView>
  </sheetViews>
  <sheetFormatPr defaultRowHeight="15" x14ac:dyDescent="0.25"/>
  <cols>
    <col min="1" max="1" width="69.28515625" style="1" customWidth="1"/>
  </cols>
  <sheetData>
    <row r="1" spans="1:4" x14ac:dyDescent="0.25">
      <c r="A1" s="3" t="s">
        <v>0</v>
      </c>
      <c r="B1" s="4"/>
      <c r="C1" s="4"/>
      <c r="D1" s="5"/>
    </row>
    <row r="2" spans="1:4" x14ac:dyDescent="0.25">
      <c r="A2" s="6" t="s">
        <v>11</v>
      </c>
      <c r="B2" s="2" t="s">
        <v>14</v>
      </c>
      <c r="C2" s="2" t="s">
        <v>15</v>
      </c>
      <c r="D2" s="7" t="s">
        <v>16</v>
      </c>
    </row>
    <row r="3" spans="1:4" x14ac:dyDescent="0.25">
      <c r="A3" s="8" t="s">
        <v>9</v>
      </c>
      <c r="B3" s="2">
        <f>Запчачти!F2*22*30</f>
        <v>198000</v>
      </c>
      <c r="C3" s="2">
        <f>Запчачти!F3*22*30</f>
        <v>196680</v>
      </c>
      <c r="D3" s="7">
        <f>Запчачти!F4*22*30</f>
        <v>191400</v>
      </c>
    </row>
    <row r="4" spans="1:4" x14ac:dyDescent="0.25">
      <c r="A4" s="8" t="s">
        <v>10</v>
      </c>
      <c r="B4" s="2">
        <f>B3*Запчачти!G2%</f>
        <v>194040</v>
      </c>
      <c r="C4" s="2">
        <f>C3*Запчачти!G3%</f>
        <v>186846</v>
      </c>
      <c r="D4" s="7">
        <f>D3*Запчачти!G4%</f>
        <v>176088</v>
      </c>
    </row>
    <row r="5" spans="1:4" x14ac:dyDescent="0.25">
      <c r="A5" s="8" t="s">
        <v>5</v>
      </c>
      <c r="B5" s="2">
        <f>B3*2%</f>
        <v>3960</v>
      </c>
      <c r="C5" s="2">
        <f>C3*5%</f>
        <v>9834</v>
      </c>
      <c r="D5" s="7">
        <f>D3*15%</f>
        <v>28710</v>
      </c>
    </row>
    <row r="6" spans="1:4" x14ac:dyDescent="0.25">
      <c r="A6" s="8" t="s">
        <v>43</v>
      </c>
      <c r="B6" s="2">
        <f>22*30</f>
        <v>660</v>
      </c>
      <c r="C6" s="2">
        <f>22*30</f>
        <v>660</v>
      </c>
      <c r="D6" s="7">
        <f>22*30</f>
        <v>660</v>
      </c>
    </row>
    <row r="7" spans="1:4" x14ac:dyDescent="0.25">
      <c r="A7" s="8" t="s">
        <v>41</v>
      </c>
      <c r="B7" s="2">
        <f>B6-B8</f>
        <v>510</v>
      </c>
      <c r="C7" s="2">
        <f t="shared" ref="C7:D7" si="0">C6-C8</f>
        <v>525</v>
      </c>
      <c r="D7" s="7">
        <f t="shared" si="0"/>
        <v>510</v>
      </c>
    </row>
    <row r="8" spans="1:4" x14ac:dyDescent="0.25">
      <c r="A8" s="8" t="s">
        <v>42</v>
      </c>
      <c r="B8" s="2">
        <f>5*30</f>
        <v>150</v>
      </c>
      <c r="C8" s="2">
        <f>4.5*30</f>
        <v>135</v>
      </c>
      <c r="D8" s="7">
        <f>5*30</f>
        <v>150</v>
      </c>
    </row>
    <row r="9" spans="1:4" x14ac:dyDescent="0.25">
      <c r="A9" s="8" t="s">
        <v>13</v>
      </c>
      <c r="B9" s="2">
        <v>5</v>
      </c>
      <c r="C9" s="2">
        <v>5</v>
      </c>
      <c r="D9" s="7">
        <v>5</v>
      </c>
    </row>
    <row r="10" spans="1:4" ht="45" x14ac:dyDescent="0.25">
      <c r="A10" s="8" t="s">
        <v>12</v>
      </c>
      <c r="B10" s="2"/>
      <c r="C10" s="2"/>
      <c r="D10" s="7"/>
    </row>
    <row r="11" spans="1:4" x14ac:dyDescent="0.25">
      <c r="A11" s="9" t="s">
        <v>48</v>
      </c>
      <c r="B11" s="2" t="s">
        <v>44</v>
      </c>
      <c r="C11" s="2" t="s">
        <v>45</v>
      </c>
      <c r="D11" s="7" t="s">
        <v>46</v>
      </c>
    </row>
    <row r="12" spans="1:4" x14ac:dyDescent="0.25">
      <c r="A12" s="9" t="s">
        <v>6</v>
      </c>
      <c r="B12" s="2" t="s">
        <v>44</v>
      </c>
      <c r="C12" s="2" t="s">
        <v>45</v>
      </c>
      <c r="D12" s="7" t="s">
        <v>46</v>
      </c>
    </row>
    <row r="13" spans="1:4" x14ac:dyDescent="0.25">
      <c r="A13" s="9" t="s">
        <v>7</v>
      </c>
      <c r="B13" s="2" t="s">
        <v>44</v>
      </c>
      <c r="C13" s="2" t="s">
        <v>45</v>
      </c>
      <c r="D13" s="7" t="s">
        <v>46</v>
      </c>
    </row>
    <row r="14" spans="1:4" x14ac:dyDescent="0.25">
      <c r="A14" s="9" t="s">
        <v>8</v>
      </c>
      <c r="B14" s="2" t="s">
        <v>44</v>
      </c>
      <c r="C14" s="2" t="s">
        <v>45</v>
      </c>
      <c r="D14" s="7" t="s">
        <v>46</v>
      </c>
    </row>
    <row r="15" spans="1:4" x14ac:dyDescent="0.25">
      <c r="A15" s="9" t="s">
        <v>49</v>
      </c>
      <c r="B15" s="2" t="s">
        <v>44</v>
      </c>
      <c r="C15" s="2" t="s">
        <v>45</v>
      </c>
      <c r="D15" s="7" t="s">
        <v>46</v>
      </c>
    </row>
    <row r="16" spans="1:4" ht="15.75" thickBot="1" x14ac:dyDescent="0.3">
      <c r="A16" s="10" t="s">
        <v>50</v>
      </c>
      <c r="B16" s="11" t="s">
        <v>44</v>
      </c>
      <c r="C16" s="11" t="s">
        <v>45</v>
      </c>
      <c r="D16" s="12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25" bestFit="1" customWidth="1"/>
    <col min="2" max="3" width="25" customWidth="1"/>
    <col min="4" max="4" width="9.140625" style="1"/>
    <col min="5" max="5" width="12.5703125" style="1" customWidth="1"/>
    <col min="6" max="6" width="9.7109375" style="1" bestFit="1" customWidth="1"/>
    <col min="7" max="7" width="9" style="1" bestFit="1" customWidth="1"/>
    <col min="8" max="8" width="5.7109375" style="1" bestFit="1" customWidth="1"/>
    <col min="9" max="9" width="9.5703125" style="1" bestFit="1" customWidth="1"/>
    <col min="10" max="10" width="18.28515625" style="1" bestFit="1" customWidth="1"/>
    <col min="11" max="11" width="12.28515625" style="1" bestFit="1" customWidth="1"/>
    <col min="12" max="12" width="12.85546875" style="1" bestFit="1" customWidth="1"/>
  </cols>
  <sheetData>
    <row r="1" spans="1:12" ht="90" x14ac:dyDescent="0.25">
      <c r="A1" s="17" t="s">
        <v>17</v>
      </c>
      <c r="B1" s="17" t="s">
        <v>60</v>
      </c>
      <c r="C1" s="17" t="s">
        <v>61</v>
      </c>
      <c r="D1" s="16" t="s">
        <v>25</v>
      </c>
      <c r="E1" s="16" t="s">
        <v>62</v>
      </c>
      <c r="F1" s="16" t="s">
        <v>63</v>
      </c>
      <c r="G1" s="16" t="s">
        <v>64</v>
      </c>
      <c r="H1" s="16" t="s">
        <v>65</v>
      </c>
      <c r="I1" s="16" t="s">
        <v>66</v>
      </c>
      <c r="J1" s="16" t="s">
        <v>68</v>
      </c>
      <c r="K1" s="1" t="s">
        <v>69</v>
      </c>
      <c r="L1" s="1" t="s">
        <v>70</v>
      </c>
    </row>
    <row r="2" spans="1:12" x14ac:dyDescent="0.25">
      <c r="A2" s="17" t="s">
        <v>1</v>
      </c>
      <c r="B2" s="17" t="s">
        <v>21</v>
      </c>
      <c r="C2" s="17" t="s">
        <v>23</v>
      </c>
      <c r="D2" s="18">
        <v>2200</v>
      </c>
      <c r="E2" s="16">
        <f>D2*F2</f>
        <v>660000</v>
      </c>
      <c r="F2" s="16">
        <v>300</v>
      </c>
      <c r="G2" s="16">
        <v>98</v>
      </c>
      <c r="H2" s="16">
        <v>120</v>
      </c>
      <c r="I2" s="16">
        <v>20</v>
      </c>
      <c r="J2" s="16">
        <f>(H2+I2)*1000/E2*100/G2</f>
        <v>0.21645021645021645</v>
      </c>
      <c r="L2">
        <f>J2+J5+J8+J11+J14+J17</f>
        <v>1.2992832370881151</v>
      </c>
    </row>
    <row r="3" spans="1:12" x14ac:dyDescent="0.25">
      <c r="A3" s="17" t="s">
        <v>1</v>
      </c>
      <c r="B3" s="17" t="s">
        <v>47</v>
      </c>
      <c r="C3" s="17" t="s">
        <v>24</v>
      </c>
      <c r="D3" s="18">
        <v>2000</v>
      </c>
      <c r="E3" s="16">
        <f t="shared" ref="E3" si="0">D3*F3</f>
        <v>596000</v>
      </c>
      <c r="F3" s="16">
        <v>298</v>
      </c>
      <c r="G3" s="16">
        <v>95</v>
      </c>
      <c r="H3" s="16">
        <v>110</v>
      </c>
      <c r="I3" s="16">
        <v>20</v>
      </c>
      <c r="J3" s="16">
        <f t="shared" ref="J3:J19" si="1">(H3+I3)*1000/E3*100/G3</f>
        <v>0.22960084775697634</v>
      </c>
      <c r="K3" s="1">
        <f>MIN(J2:J4)</f>
        <v>0.21645021645021645</v>
      </c>
      <c r="L3">
        <f>J3+J6+J9+J12+J15+J18</f>
        <v>1.3438731367319616</v>
      </c>
    </row>
    <row r="4" spans="1:12" x14ac:dyDescent="0.25">
      <c r="A4" s="17" t="s">
        <v>1</v>
      </c>
      <c r="B4" s="17" t="s">
        <v>22</v>
      </c>
      <c r="C4" s="17" t="s">
        <v>20</v>
      </c>
      <c r="D4" s="18">
        <v>1500</v>
      </c>
      <c r="E4" s="16">
        <f>D4*F4</f>
        <v>435000</v>
      </c>
      <c r="F4" s="16">
        <v>290</v>
      </c>
      <c r="G4" s="16">
        <v>92</v>
      </c>
      <c r="H4" s="16">
        <v>100</v>
      </c>
      <c r="I4" s="16">
        <v>20</v>
      </c>
      <c r="J4" s="16">
        <f t="shared" si="1"/>
        <v>0.2998500749625187</v>
      </c>
      <c r="L4">
        <f>J4+J7+J10+J13+J16+J19</f>
        <v>1.4785014447663387</v>
      </c>
    </row>
    <row r="5" spans="1:12" x14ac:dyDescent="0.25">
      <c r="A5" s="17" t="s">
        <v>18</v>
      </c>
      <c r="B5" s="17" t="s">
        <v>21</v>
      </c>
      <c r="C5" s="17" t="s">
        <v>26</v>
      </c>
      <c r="D5" s="18">
        <v>12000</v>
      </c>
      <c r="E5" s="16">
        <f t="shared" ref="E5:E19" si="2">D5*F5</f>
        <v>3600000</v>
      </c>
      <c r="F5" s="16">
        <v>300</v>
      </c>
      <c r="G5" s="16">
        <v>100</v>
      </c>
      <c r="H5" s="16">
        <v>2000</v>
      </c>
      <c r="I5" s="16">
        <v>100</v>
      </c>
      <c r="J5" s="16">
        <f t="shared" si="1"/>
        <v>0.58333333333333337</v>
      </c>
    </row>
    <row r="6" spans="1:12" x14ac:dyDescent="0.25">
      <c r="A6" s="17" t="s">
        <v>18</v>
      </c>
      <c r="B6" s="17" t="s">
        <v>47</v>
      </c>
      <c r="C6" s="17" t="s">
        <v>27</v>
      </c>
      <c r="D6" s="18">
        <v>10500</v>
      </c>
      <c r="E6" s="16">
        <f t="shared" si="2"/>
        <v>3129000</v>
      </c>
      <c r="F6" s="16">
        <v>298</v>
      </c>
      <c r="G6" s="16">
        <v>100</v>
      </c>
      <c r="H6" s="16">
        <v>1850</v>
      </c>
      <c r="I6" s="16">
        <v>100</v>
      </c>
      <c r="J6" s="16">
        <f t="shared" si="1"/>
        <v>0.62320230105465002</v>
      </c>
      <c r="K6" s="1">
        <f t="shared" ref="K6" si="3">MIN(J5:J7)</f>
        <v>0.58333333333333337</v>
      </c>
    </row>
    <row r="7" spans="1:12" x14ac:dyDescent="0.25">
      <c r="A7" s="17" t="s">
        <v>18</v>
      </c>
      <c r="B7" s="17" t="s">
        <v>22</v>
      </c>
      <c r="C7" s="17" t="s">
        <v>28</v>
      </c>
      <c r="D7" s="18">
        <v>8000</v>
      </c>
      <c r="E7" s="16">
        <f t="shared" si="2"/>
        <v>2320000</v>
      </c>
      <c r="F7" s="16">
        <v>290</v>
      </c>
      <c r="G7" s="16">
        <v>100</v>
      </c>
      <c r="H7" s="16">
        <v>1500</v>
      </c>
      <c r="I7" s="16">
        <v>100</v>
      </c>
      <c r="J7" s="16">
        <f t="shared" si="1"/>
        <v>0.68965517241379315</v>
      </c>
    </row>
    <row r="8" spans="1:12" x14ac:dyDescent="0.25">
      <c r="A8" s="17" t="s">
        <v>3</v>
      </c>
      <c r="B8" s="17" t="s">
        <v>21</v>
      </c>
      <c r="C8" s="17" t="s">
        <v>29</v>
      </c>
      <c r="D8" s="18">
        <v>1300</v>
      </c>
      <c r="E8" s="16">
        <f t="shared" si="2"/>
        <v>390000</v>
      </c>
      <c r="F8" s="16">
        <v>300</v>
      </c>
      <c r="G8" s="16">
        <v>100</v>
      </c>
      <c r="H8" s="16">
        <v>40</v>
      </c>
      <c r="I8" s="16">
        <v>5</v>
      </c>
      <c r="J8" s="16">
        <f t="shared" si="1"/>
        <v>0.11538461538461538</v>
      </c>
    </row>
    <row r="9" spans="1:12" x14ac:dyDescent="0.25">
      <c r="A9" s="17" t="s">
        <v>3</v>
      </c>
      <c r="B9" s="17" t="s">
        <v>47</v>
      </c>
      <c r="C9" s="17" t="s">
        <v>30</v>
      </c>
      <c r="D9" s="18">
        <v>1200</v>
      </c>
      <c r="E9" s="16">
        <f t="shared" si="2"/>
        <v>357600</v>
      </c>
      <c r="F9" s="16">
        <v>298</v>
      </c>
      <c r="G9" s="16">
        <v>100</v>
      </c>
      <c r="H9" s="16">
        <v>38</v>
      </c>
      <c r="I9" s="16">
        <v>5</v>
      </c>
      <c r="J9" s="16">
        <f t="shared" si="1"/>
        <v>0.12024608501118568</v>
      </c>
      <c r="K9" s="1">
        <f t="shared" ref="K9" si="4">MIN(J8:J10)</f>
        <v>0.11538461538461538</v>
      </c>
    </row>
    <row r="10" spans="1:12" x14ac:dyDescent="0.25">
      <c r="A10" s="17" t="s">
        <v>3</v>
      </c>
      <c r="B10" s="17" t="s">
        <v>22</v>
      </c>
      <c r="C10" s="17" t="s">
        <v>31</v>
      </c>
      <c r="D10" s="18">
        <v>1000</v>
      </c>
      <c r="E10" s="16">
        <f t="shared" si="2"/>
        <v>290000</v>
      </c>
      <c r="F10" s="16">
        <v>290</v>
      </c>
      <c r="G10" s="16">
        <v>100</v>
      </c>
      <c r="H10" s="16">
        <v>32</v>
      </c>
      <c r="I10" s="16">
        <v>5</v>
      </c>
      <c r="J10" s="16">
        <f t="shared" si="1"/>
        <v>0.12758620689655173</v>
      </c>
    </row>
    <row r="11" spans="1:12" x14ac:dyDescent="0.25">
      <c r="A11" s="17" t="s">
        <v>4</v>
      </c>
      <c r="B11" s="17" t="s">
        <v>21</v>
      </c>
      <c r="C11" s="17" t="s">
        <v>32</v>
      </c>
      <c r="D11" s="18">
        <v>4000</v>
      </c>
      <c r="E11" s="16">
        <f t="shared" si="2"/>
        <v>1200000</v>
      </c>
      <c r="F11" s="16">
        <v>300</v>
      </c>
      <c r="G11" s="16">
        <v>100</v>
      </c>
      <c r="H11" s="16">
        <v>250</v>
      </c>
      <c r="I11" s="16">
        <v>30</v>
      </c>
      <c r="J11" s="16">
        <f t="shared" si="1"/>
        <v>0.23333333333333331</v>
      </c>
    </row>
    <row r="12" spans="1:12" x14ac:dyDescent="0.25">
      <c r="A12" s="17" t="s">
        <v>4</v>
      </c>
      <c r="B12" s="17" t="s">
        <v>47</v>
      </c>
      <c r="C12" s="17" t="s">
        <v>33</v>
      </c>
      <c r="D12" s="18">
        <v>3800</v>
      </c>
      <c r="E12" s="16">
        <f t="shared" si="2"/>
        <v>1132400</v>
      </c>
      <c r="F12" s="16">
        <v>298</v>
      </c>
      <c r="G12" s="16">
        <v>100</v>
      </c>
      <c r="H12" s="16">
        <v>220</v>
      </c>
      <c r="I12" s="16">
        <v>30</v>
      </c>
      <c r="J12" s="16">
        <f t="shared" si="1"/>
        <v>0.22077004592016955</v>
      </c>
      <c r="K12" s="1">
        <f t="shared" ref="K12" si="5">MIN(J11:J13)</f>
        <v>0.21674876847290642</v>
      </c>
    </row>
    <row r="13" spans="1:12" x14ac:dyDescent="0.25">
      <c r="A13" s="17" t="s">
        <v>4</v>
      </c>
      <c r="B13" s="17" t="s">
        <v>22</v>
      </c>
      <c r="C13" s="17" t="s">
        <v>34</v>
      </c>
      <c r="D13" s="18">
        <v>3500</v>
      </c>
      <c r="E13" s="16">
        <f t="shared" si="2"/>
        <v>1015000</v>
      </c>
      <c r="F13" s="16">
        <v>290</v>
      </c>
      <c r="G13" s="16">
        <v>100</v>
      </c>
      <c r="H13" s="16">
        <v>190</v>
      </c>
      <c r="I13" s="16">
        <v>30</v>
      </c>
      <c r="J13" s="16">
        <f t="shared" si="1"/>
        <v>0.21674876847290642</v>
      </c>
    </row>
    <row r="14" spans="1:12" x14ac:dyDescent="0.25">
      <c r="A14" s="17" t="s">
        <v>2</v>
      </c>
      <c r="B14" s="17" t="s">
        <v>21</v>
      </c>
      <c r="C14" s="17" t="s">
        <v>35</v>
      </c>
      <c r="D14" s="16">
        <v>4100</v>
      </c>
      <c r="E14" s="16">
        <f t="shared" si="2"/>
        <v>1230000</v>
      </c>
      <c r="F14" s="16">
        <v>300</v>
      </c>
      <c r="G14" s="16">
        <v>100</v>
      </c>
      <c r="H14" s="16">
        <v>8</v>
      </c>
      <c r="I14" s="16">
        <v>4</v>
      </c>
      <c r="J14" s="16">
        <f t="shared" si="1"/>
        <v>9.7560975609756097E-3</v>
      </c>
    </row>
    <row r="15" spans="1:12" x14ac:dyDescent="0.25">
      <c r="A15" s="17" t="s">
        <v>2</v>
      </c>
      <c r="B15" s="17" t="s">
        <v>47</v>
      </c>
      <c r="C15" s="17" t="s">
        <v>36</v>
      </c>
      <c r="D15" s="16">
        <v>4050</v>
      </c>
      <c r="E15" s="16">
        <f t="shared" si="2"/>
        <v>1206900</v>
      </c>
      <c r="F15" s="16">
        <v>298</v>
      </c>
      <c r="G15" s="16">
        <v>100</v>
      </c>
      <c r="H15" s="16">
        <v>7</v>
      </c>
      <c r="I15" s="16">
        <v>4</v>
      </c>
      <c r="J15" s="16">
        <f t="shared" si="1"/>
        <v>9.1142596735437897E-3</v>
      </c>
      <c r="K15" s="1">
        <f t="shared" ref="K15" si="6">MIN(J14:J16)</f>
        <v>8.1669691470054439E-3</v>
      </c>
    </row>
    <row r="16" spans="1:12" x14ac:dyDescent="0.25">
      <c r="A16" s="17" t="s">
        <v>2</v>
      </c>
      <c r="B16" s="17" t="s">
        <v>22</v>
      </c>
      <c r="C16" s="17" t="s">
        <v>37</v>
      </c>
      <c r="D16" s="16">
        <v>3800</v>
      </c>
      <c r="E16" s="16">
        <f t="shared" si="2"/>
        <v>1102000</v>
      </c>
      <c r="F16" s="16">
        <v>290</v>
      </c>
      <c r="G16" s="16">
        <v>100</v>
      </c>
      <c r="H16" s="16">
        <v>5</v>
      </c>
      <c r="I16" s="16">
        <v>4</v>
      </c>
      <c r="J16" s="16">
        <f t="shared" si="1"/>
        <v>8.1669691470054439E-3</v>
      </c>
    </row>
    <row r="17" spans="1:11" x14ac:dyDescent="0.25">
      <c r="A17" s="17" t="s">
        <v>19</v>
      </c>
      <c r="B17" s="17" t="s">
        <v>21</v>
      </c>
      <c r="C17" s="17" t="s">
        <v>38</v>
      </c>
      <c r="D17" s="16">
        <v>5200</v>
      </c>
      <c r="E17" s="16">
        <f t="shared" si="2"/>
        <v>1560000</v>
      </c>
      <c r="F17" s="16">
        <v>300</v>
      </c>
      <c r="G17" s="16">
        <v>100</v>
      </c>
      <c r="H17" s="16">
        <v>180</v>
      </c>
      <c r="I17" s="16">
        <v>40</v>
      </c>
      <c r="J17" s="16">
        <f t="shared" si="1"/>
        <v>0.14102564102564102</v>
      </c>
    </row>
    <row r="18" spans="1:11" x14ac:dyDescent="0.25">
      <c r="A18" s="17" t="s">
        <v>19</v>
      </c>
      <c r="B18" s="17" t="s">
        <v>47</v>
      </c>
      <c r="C18" s="17" t="s">
        <v>39</v>
      </c>
      <c r="D18" s="16">
        <v>5000</v>
      </c>
      <c r="E18" s="16">
        <f t="shared" si="2"/>
        <v>1490000</v>
      </c>
      <c r="F18" s="16">
        <v>298</v>
      </c>
      <c r="G18" s="16">
        <v>100</v>
      </c>
      <c r="H18" s="16">
        <v>170</v>
      </c>
      <c r="I18" s="16">
        <v>40</v>
      </c>
      <c r="J18" s="16">
        <f t="shared" si="1"/>
        <v>0.14093959731543623</v>
      </c>
      <c r="K18" s="1">
        <f t="shared" ref="K18" si="7">MIN(J17:J19)</f>
        <v>0.13649425287356323</v>
      </c>
    </row>
    <row r="19" spans="1:11" x14ac:dyDescent="0.25">
      <c r="A19" s="17" t="s">
        <v>19</v>
      </c>
      <c r="B19" s="17" t="s">
        <v>22</v>
      </c>
      <c r="C19" s="17" t="s">
        <v>40</v>
      </c>
      <c r="D19" s="16">
        <v>4800</v>
      </c>
      <c r="E19" s="16">
        <f t="shared" si="2"/>
        <v>1392000</v>
      </c>
      <c r="F19" s="16">
        <v>290</v>
      </c>
      <c r="G19" s="16">
        <v>100</v>
      </c>
      <c r="H19" s="16">
        <v>150</v>
      </c>
      <c r="I19" s="16">
        <v>40</v>
      </c>
      <c r="J19" s="16">
        <f t="shared" si="1"/>
        <v>0.13649425287356323</v>
      </c>
    </row>
    <row r="23" spans="1:11" x14ac:dyDescent="0.25">
      <c r="J23" s="1">
        <f>SUM(J4:J19)</f>
        <v>3.6756067543792228</v>
      </c>
    </row>
  </sheetData>
  <autoFilter ref="A1:J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2" max="2" width="45.42578125" bestFit="1" customWidth="1"/>
    <col min="3" max="3" width="22.28515625" bestFit="1" customWidth="1"/>
  </cols>
  <sheetData>
    <row r="1" spans="1:3" ht="15.75" thickBot="1" x14ac:dyDescent="0.3">
      <c r="A1" s="19" t="s">
        <v>51</v>
      </c>
      <c r="B1" s="20"/>
      <c r="C1" s="15" t="s">
        <v>67</v>
      </c>
    </row>
    <row r="2" spans="1:3" x14ac:dyDescent="0.25">
      <c r="A2" s="3">
        <v>1</v>
      </c>
      <c r="B2" s="4" t="s">
        <v>52</v>
      </c>
      <c r="C2" s="5" t="s">
        <v>53</v>
      </c>
    </row>
    <row r="3" spans="1:3" x14ac:dyDescent="0.25">
      <c r="A3" s="13">
        <v>2</v>
      </c>
      <c r="B3" s="2" t="s">
        <v>54</v>
      </c>
      <c r="C3" s="7" t="s">
        <v>55</v>
      </c>
    </row>
    <row r="4" spans="1:3" x14ac:dyDescent="0.25">
      <c r="A4" s="13">
        <v>3</v>
      </c>
      <c r="B4" s="2" t="s">
        <v>56</v>
      </c>
      <c r="C4" s="7" t="s">
        <v>57</v>
      </c>
    </row>
    <row r="5" spans="1:3" x14ac:dyDescent="0.25">
      <c r="A5" s="13">
        <v>4</v>
      </c>
      <c r="B5" s="2" t="s">
        <v>58</v>
      </c>
      <c r="C5" s="7" t="s">
        <v>59</v>
      </c>
    </row>
    <row r="6" spans="1:3" ht="15.75" thickBot="1" x14ac:dyDescent="0.3">
      <c r="A6" s="14">
        <v>5</v>
      </c>
      <c r="B6" s="11"/>
      <c r="C6" s="1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Оборудование</vt:lpstr>
      <vt:lpstr>Запчачти</vt:lpstr>
      <vt:lpstr>Вопросы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Ravshan Juraev</dc:creator>
  <cp:lastModifiedBy>Dostonbek Oripjonov</cp:lastModifiedBy>
  <dcterms:created xsi:type="dcterms:W3CDTF">2015-06-05T18:17:20Z</dcterms:created>
  <dcterms:modified xsi:type="dcterms:W3CDTF">2021-05-22T05:28:14Z</dcterms:modified>
</cp:coreProperties>
</file>