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ol\Desktop\Frontend grupa\"/>
    </mc:Choice>
  </mc:AlternateContent>
  <xr:revisionPtr revIDLastSave="0" documentId="13_ncr:1_{B9022BA3-BD0C-4867-A89D-EBA646CF22F3}" xr6:coauthVersionLast="45" xr6:coauthVersionMax="47" xr10:uidLastSave="{00000000-0000-0000-0000-000000000000}"/>
  <bookViews>
    <workbookView xWindow="-120" yWindow="-120" windowWidth="20730" windowHeight="11310" activeTab="1" xr2:uid="{CC135BDC-6496-4C41-BC79-E0508F25B7F8}"/>
  </bookViews>
  <sheets>
    <sheet name="Umumiy ro'yxat" sheetId="2" r:id="rId1"/>
    <sheet name="WEB-14 may" sheetId="6" r:id="rId2"/>
    <sheet name="Reyting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5" l="1"/>
  <c r="N6" i="5"/>
  <c r="N17" i="5"/>
  <c r="N13" i="5"/>
  <c r="N12" i="5"/>
  <c r="N8" i="5"/>
  <c r="N16" i="5"/>
  <c r="N7" i="5"/>
  <c r="N14" i="5"/>
  <c r="N3" i="5"/>
  <c r="N9" i="5"/>
  <c r="N11" i="5"/>
  <c r="N15" i="5"/>
  <c r="N5" i="5"/>
  <c r="N4" i="5"/>
  <c r="AE21" i="6"/>
  <c r="AE7" i="6" l="1"/>
  <c r="AE17" i="6"/>
  <c r="AE9" i="6"/>
  <c r="M10" i="5" l="1"/>
  <c r="M6" i="5"/>
  <c r="M17" i="5"/>
  <c r="M13" i="5"/>
  <c r="M12" i="5"/>
  <c r="M8" i="5"/>
  <c r="M16" i="5"/>
  <c r="M7" i="5"/>
  <c r="M14" i="5"/>
  <c r="M3" i="5"/>
  <c r="M9" i="5"/>
  <c r="M11" i="5"/>
  <c r="M15" i="5"/>
  <c r="M5" i="5"/>
  <c r="M4" i="5"/>
  <c r="AC19" i="6" l="1"/>
  <c r="AC21" i="6"/>
  <c r="AC17" i="6"/>
  <c r="AC15" i="6"/>
  <c r="AC9" i="6"/>
  <c r="L4" i="5" l="1"/>
  <c r="L10" i="5"/>
  <c r="L6" i="5"/>
  <c r="L17" i="5"/>
  <c r="L13" i="5"/>
  <c r="L12" i="5"/>
  <c r="L8" i="5"/>
  <c r="L16" i="5"/>
  <c r="L7" i="5"/>
  <c r="L14" i="5"/>
  <c r="L3" i="5"/>
  <c r="L9" i="5"/>
  <c r="L11" i="5"/>
  <c r="L15" i="5"/>
  <c r="L5" i="5"/>
  <c r="K4" i="5"/>
  <c r="K10" i="5"/>
  <c r="K6" i="5"/>
  <c r="K17" i="5"/>
  <c r="K13" i="5"/>
  <c r="K12" i="5"/>
  <c r="K8" i="5"/>
  <c r="K16" i="5"/>
  <c r="K7" i="5"/>
  <c r="K14" i="5"/>
  <c r="K3" i="5"/>
  <c r="K9" i="5"/>
  <c r="K11" i="5"/>
  <c r="K15" i="5"/>
  <c r="K5" i="5"/>
  <c r="J4" i="5"/>
  <c r="J10" i="5"/>
  <c r="J6" i="5"/>
  <c r="J17" i="5"/>
  <c r="J13" i="5"/>
  <c r="J12" i="5"/>
  <c r="J8" i="5"/>
  <c r="J16" i="5"/>
  <c r="J7" i="5"/>
  <c r="J14" i="5"/>
  <c r="J3" i="5"/>
  <c r="J9" i="5"/>
  <c r="J11" i="5"/>
  <c r="J15" i="5"/>
  <c r="J5" i="5"/>
  <c r="I4" i="5"/>
  <c r="I10" i="5"/>
  <c r="I6" i="5"/>
  <c r="I17" i="5"/>
  <c r="I13" i="5"/>
  <c r="I12" i="5"/>
  <c r="I8" i="5"/>
  <c r="I16" i="5"/>
  <c r="I7" i="5"/>
  <c r="I14" i="5"/>
  <c r="I3" i="5"/>
  <c r="I9" i="5"/>
  <c r="I11" i="5"/>
  <c r="I15" i="5"/>
  <c r="I5" i="5"/>
  <c r="AA9" i="6"/>
  <c r="AA8" i="6"/>
  <c r="AA13" i="6"/>
  <c r="AA7" i="6" l="1"/>
  <c r="AA15" i="6" l="1"/>
  <c r="AA17" i="6"/>
  <c r="AA21" i="6"/>
  <c r="Y18" i="6" l="1"/>
  <c r="Y17" i="6"/>
  <c r="Y9" i="6"/>
  <c r="Y7" i="6"/>
  <c r="Y21" i="6"/>
  <c r="Y15" i="6"/>
  <c r="W9" i="6" l="1"/>
  <c r="W19" i="6"/>
  <c r="W7" i="6"/>
  <c r="W17" i="6"/>
  <c r="W18" i="6"/>
  <c r="W21" i="6" l="1"/>
  <c r="W15" i="6"/>
  <c r="U21" i="6" l="1"/>
  <c r="U9" i="6"/>
  <c r="U13" i="6" l="1"/>
  <c r="U8" i="6" l="1"/>
  <c r="U17" i="6"/>
  <c r="U18" i="6"/>
  <c r="U7" i="6"/>
  <c r="U15" i="6"/>
  <c r="H4" i="5" l="1"/>
  <c r="H10" i="5"/>
  <c r="H6" i="5"/>
  <c r="H17" i="5"/>
  <c r="H13" i="5"/>
  <c r="H12" i="5"/>
  <c r="H8" i="5"/>
  <c r="H16" i="5"/>
  <c r="H7" i="5"/>
  <c r="H14" i="5"/>
  <c r="H3" i="5"/>
  <c r="H9" i="5"/>
  <c r="H11" i="5"/>
  <c r="H15" i="5"/>
  <c r="H5" i="5"/>
  <c r="G4" i="5"/>
  <c r="G10" i="5"/>
  <c r="G6" i="5"/>
  <c r="G17" i="5"/>
  <c r="G13" i="5"/>
  <c r="G12" i="5"/>
  <c r="G8" i="5"/>
  <c r="G16" i="5"/>
  <c r="G7" i="5"/>
  <c r="G14" i="5"/>
  <c r="G3" i="5"/>
  <c r="G9" i="5"/>
  <c r="G11" i="5"/>
  <c r="G15" i="5"/>
  <c r="G5" i="5"/>
  <c r="F4" i="5"/>
  <c r="F10" i="5"/>
  <c r="F6" i="5"/>
  <c r="F17" i="5"/>
  <c r="F13" i="5"/>
  <c r="F12" i="5"/>
  <c r="F8" i="5"/>
  <c r="F16" i="5"/>
  <c r="F7" i="5"/>
  <c r="F14" i="5"/>
  <c r="F3" i="5"/>
  <c r="F9" i="5"/>
  <c r="F11" i="5"/>
  <c r="F15" i="5"/>
  <c r="F5" i="5"/>
  <c r="E4" i="5"/>
  <c r="E10" i="5"/>
  <c r="E6" i="5"/>
  <c r="E17" i="5"/>
  <c r="E13" i="5"/>
  <c r="E12" i="5"/>
  <c r="E8" i="5"/>
  <c r="E16" i="5"/>
  <c r="E7" i="5"/>
  <c r="E14" i="5"/>
  <c r="E3" i="5"/>
  <c r="E9" i="5"/>
  <c r="E11" i="5"/>
  <c r="E15" i="5"/>
  <c r="E5" i="5"/>
  <c r="D4" i="5"/>
  <c r="D10" i="5"/>
  <c r="D6" i="5"/>
  <c r="D17" i="5"/>
  <c r="D13" i="5"/>
  <c r="D12" i="5"/>
  <c r="D8" i="5"/>
  <c r="D16" i="5"/>
  <c r="D7" i="5"/>
  <c r="D14" i="5"/>
  <c r="D3" i="5"/>
  <c r="D9" i="5"/>
  <c r="D11" i="5"/>
  <c r="D15" i="5"/>
  <c r="D5" i="5"/>
  <c r="C4" i="5"/>
  <c r="O4" i="5" s="1"/>
  <c r="C10" i="5"/>
  <c r="C6" i="5"/>
  <c r="C17" i="5"/>
  <c r="C13" i="5"/>
  <c r="O13" i="5" s="1"/>
  <c r="C12" i="5"/>
  <c r="C8" i="5"/>
  <c r="C16" i="5"/>
  <c r="C7" i="5"/>
  <c r="O7" i="5" s="1"/>
  <c r="C14" i="5"/>
  <c r="C3" i="5"/>
  <c r="C9" i="5"/>
  <c r="C11" i="5"/>
  <c r="O11" i="5" s="1"/>
  <c r="C15" i="5"/>
  <c r="C5" i="5"/>
  <c r="B10" i="5"/>
  <c r="B6" i="5"/>
  <c r="B17" i="5"/>
  <c r="B13" i="5"/>
  <c r="B12" i="5"/>
  <c r="B8" i="5"/>
  <c r="B16" i="5"/>
  <c r="B7" i="5"/>
  <c r="B14" i="5"/>
  <c r="B3" i="5"/>
  <c r="B9" i="5"/>
  <c r="B11" i="5"/>
  <c r="B15" i="5"/>
  <c r="B5" i="5"/>
  <c r="B4" i="5"/>
  <c r="O9" i="5" l="1"/>
  <c r="O16" i="5"/>
  <c r="O17" i="5"/>
  <c r="O5" i="5"/>
  <c r="O3" i="5"/>
  <c r="O8" i="5"/>
  <c r="O6" i="5"/>
  <c r="O15" i="5"/>
  <c r="O14" i="5"/>
  <c r="O12" i="5"/>
  <c r="O10" i="5"/>
  <c r="S13" i="6"/>
  <c r="S14" i="6" l="1"/>
  <c r="S20" i="6"/>
  <c r="S9" i="6" l="1"/>
  <c r="S7" i="6"/>
  <c r="I14" i="6"/>
  <c r="S17" i="6"/>
  <c r="S21" i="6"/>
  <c r="S15" i="6"/>
  <c r="Q7" i="6" l="1"/>
  <c r="Q15" i="6"/>
  <c r="Q17" i="6" l="1"/>
  <c r="I11" i="6" l="1"/>
  <c r="I17" i="6" l="1"/>
  <c r="I12" i="6"/>
  <c r="I16" i="6" l="1"/>
  <c r="I10" i="6"/>
  <c r="M15" i="6"/>
  <c r="C31" i="2" l="1"/>
  <c r="C37" i="2" s="1"/>
  <c r="D37" i="2" s="1"/>
  <c r="G37" i="2" s="1"/>
  <c r="C35" i="2" l="1"/>
  <c r="K9" i="6"/>
  <c r="K13" i="6" l="1"/>
  <c r="K15" i="6"/>
  <c r="K8" i="6"/>
  <c r="K18" i="6"/>
  <c r="K21" i="6"/>
  <c r="I20" i="6"/>
  <c r="I9" i="6" l="1"/>
  <c r="AB7" i="2" l="1"/>
  <c r="Q8" i="2"/>
  <c r="S8" i="2"/>
  <c r="U8" i="2"/>
  <c r="W8" i="2"/>
  <c r="Y8" i="2"/>
  <c r="AA8" i="2"/>
  <c r="AB8" i="2"/>
  <c r="S15" i="2"/>
  <c r="W15" i="2"/>
  <c r="AB15" i="2"/>
  <c r="Q25" i="2"/>
  <c r="AB25" i="2" s="1"/>
  <c r="S25" i="2"/>
  <c r="U25" i="2"/>
  <c r="W25" i="2"/>
  <c r="Y25" i="2"/>
  <c r="AA25" i="2"/>
  <c r="AB26" i="2"/>
  <c r="Y12" i="2"/>
  <c r="AB12" i="2" s="1"/>
  <c r="W18" i="2"/>
  <c r="Y18" i="2"/>
  <c r="AB18" i="2"/>
  <c r="AB23" i="2"/>
  <c r="W28" i="2"/>
  <c r="Y28" i="2"/>
  <c r="AA28" i="2"/>
  <c r="AB28" i="2" s="1"/>
  <c r="Y9" i="2"/>
  <c r="AB9" i="2"/>
  <c r="W10" i="2"/>
  <c r="Y10" i="2"/>
  <c r="AB10" i="2" s="1"/>
  <c r="AA10" i="2"/>
  <c r="AB11" i="2"/>
  <c r="Q13" i="2"/>
  <c r="S13" i="2"/>
  <c r="Y13" i="2"/>
  <c r="AB13" i="2"/>
  <c r="AB14" i="2"/>
  <c r="AA16" i="2"/>
  <c r="AB16" i="2"/>
  <c r="S17" i="2"/>
  <c r="U17" i="2"/>
  <c r="W17" i="2"/>
  <c r="Y17" i="2"/>
  <c r="AA17" i="2"/>
  <c r="AB17" i="2" s="1"/>
  <c r="W19" i="2"/>
  <c r="AB19" i="2"/>
  <c r="Q20" i="2"/>
  <c r="AB20" i="2" s="1"/>
  <c r="U20" i="2"/>
  <c r="W20" i="2"/>
  <c r="Q21" i="2"/>
  <c r="AB21" i="2" s="1"/>
  <c r="S21" i="2"/>
  <c r="U21" i="2"/>
  <c r="W21" i="2"/>
  <c r="AA21" i="2"/>
  <c r="W22" i="2"/>
  <c r="Y22" i="2"/>
  <c r="AB22" i="2"/>
  <c r="Q24" i="2"/>
  <c r="AB24" i="2" s="1"/>
  <c r="S24" i="2"/>
  <c r="U24" i="2"/>
  <c r="W24" i="2"/>
  <c r="Y24" i="2"/>
  <c r="AA24" i="2"/>
  <c r="W27" i="2"/>
  <c r="AB27" i="2" s="1"/>
  <c r="S29" i="2"/>
  <c r="W29" i="2"/>
  <c r="Y29" i="2"/>
  <c r="AB29" i="2" s="1"/>
  <c r="AA29" i="2"/>
  <c r="Q30" i="2"/>
  <c r="S30" i="2"/>
  <c r="U30" i="2"/>
  <c r="W30" i="2"/>
  <c r="Y30" i="2"/>
  <c r="AA30" i="2"/>
  <c r="AB30" i="2" s="1"/>
  <c r="I7" i="6"/>
  <c r="I13" i="6"/>
  <c r="I15" i="6"/>
  <c r="I8" i="6"/>
  <c r="I18" i="6"/>
  <c r="I21" i="6"/>
</calcChain>
</file>

<file path=xl/sharedStrings.xml><?xml version="1.0" encoding="utf-8"?>
<sst xmlns="http://schemas.openxmlformats.org/spreadsheetml/2006/main" count="576" uniqueCount="117">
  <si>
    <t>№</t>
  </si>
  <si>
    <t>F.I.O</t>
  </si>
  <si>
    <t>PC nomer</t>
  </si>
  <si>
    <t>PC parol</t>
  </si>
  <si>
    <t>Tg +</t>
  </si>
  <si>
    <t>Tel</t>
  </si>
  <si>
    <t>4</t>
  </si>
  <si>
    <t>6</t>
  </si>
  <si>
    <t>8</t>
  </si>
  <si>
    <t>11</t>
  </si>
  <si>
    <t>13</t>
  </si>
  <si>
    <t>15</t>
  </si>
  <si>
    <t>18</t>
  </si>
  <si>
    <t>20</t>
  </si>
  <si>
    <t>22</t>
  </si>
  <si>
    <t>25</t>
  </si>
  <si>
    <t>27</t>
  </si>
  <si>
    <t>29</t>
  </si>
  <si>
    <t>Abduraipov Saidxon</t>
  </si>
  <si>
    <t>+</t>
  </si>
  <si>
    <t>+998912088217</t>
  </si>
  <si>
    <t>-</t>
  </si>
  <si>
    <t>Akramov Ma'ruf</t>
  </si>
  <si>
    <t>+998915911912 +998999584611</t>
  </si>
  <si>
    <t>Aydarov Almaz</t>
  </si>
  <si>
    <t>+998905169395</t>
  </si>
  <si>
    <t>Bahromov Bekzod</t>
  </si>
  <si>
    <t>+998919444383</t>
  </si>
  <si>
    <t>Boyqulov Yoqub</t>
  </si>
  <si>
    <t>+998339292235</t>
  </si>
  <si>
    <t>Ikromov Abdulaziz</t>
  </si>
  <si>
    <t>+998919414648 +998902969002</t>
  </si>
  <si>
    <t>Mahramov Abdug'affor</t>
  </si>
  <si>
    <t>свой</t>
  </si>
  <si>
    <t>+998974360806</t>
  </si>
  <si>
    <t>Mashrabov Aziz</t>
  </si>
  <si>
    <t>+998916306616</t>
  </si>
  <si>
    <t>Pardayeva Zilola</t>
  </si>
  <si>
    <t>+998931020503</t>
  </si>
  <si>
    <t>Qudratov Mahmud</t>
  </si>
  <si>
    <t>+998915952235</t>
  </si>
  <si>
    <t>Radjabov Ulug'bek</t>
  </si>
  <si>
    <t>+998938224949</t>
  </si>
  <si>
    <t>Raxmonov Muhammadali</t>
  </si>
  <si>
    <t>+998950737739</t>
  </si>
  <si>
    <t>Shomurodov O'tkir</t>
  </si>
  <si>
    <t>+998974389565</t>
  </si>
  <si>
    <t>Tojiboev Hojiakbar</t>
  </si>
  <si>
    <t>+998975213224</t>
  </si>
  <si>
    <t>Umarov Furqat</t>
  </si>
  <si>
    <t>+998904884729</t>
  </si>
  <si>
    <t>Zoirjonov Abbos</t>
  </si>
  <si>
    <t>+998902973072</t>
  </si>
  <si>
    <r>
      <t xml:space="preserve">O'qituvchi: </t>
    </r>
    <r>
      <rPr>
        <b/>
        <u/>
        <sz val="14"/>
        <color theme="1"/>
        <rFont val="Times New Roman"/>
        <family val="1"/>
        <charset val="204"/>
      </rPr>
      <t>Shohjaxon Sultonov</t>
    </r>
  </si>
  <si>
    <r>
      <t xml:space="preserve">Guruh: </t>
    </r>
    <r>
      <rPr>
        <b/>
        <u/>
        <sz val="14"/>
        <color theme="1"/>
        <rFont val="Times New Roman"/>
        <family val="1"/>
        <charset val="204"/>
      </rPr>
      <t>Web daturlash 14</t>
    </r>
  </si>
  <si>
    <r>
      <t xml:space="preserve">Kunlar: </t>
    </r>
    <r>
      <rPr>
        <b/>
        <u/>
        <sz val="14"/>
        <color theme="1"/>
        <rFont val="Times New Roman"/>
        <family val="1"/>
        <charset val="204"/>
      </rPr>
      <t>Toq</t>
    </r>
  </si>
  <si>
    <r>
      <t xml:space="preserve">Dars vaqti: </t>
    </r>
    <r>
      <rPr>
        <b/>
        <u/>
        <sz val="14"/>
        <color theme="1"/>
        <rFont val="Times New Roman"/>
        <family val="1"/>
        <charset val="204"/>
      </rPr>
      <t>18:00 -  20:00</t>
    </r>
  </si>
  <si>
    <t>APREL</t>
  </si>
  <si>
    <t>Ahmedjonov Otabek</t>
  </si>
  <si>
    <t>+998991560307</t>
  </si>
  <si>
    <t>bal 13</t>
  </si>
  <si>
    <t>Ismi, Familiyasi</t>
  </si>
  <si>
    <t>15 - ballari</t>
  </si>
  <si>
    <t>Bahramov Bobur</t>
  </si>
  <si>
    <t>Toshpulatov Anvar</t>
  </si>
  <si>
    <t>+998883295888</t>
  </si>
  <si>
    <t>+998991787060</t>
  </si>
  <si>
    <t>Jami</t>
  </si>
  <si>
    <t>Nurmurodova Madina</t>
  </si>
  <si>
    <t>Humoyun Bakirov</t>
  </si>
  <si>
    <t>+998918998868</t>
  </si>
  <si>
    <t>18 bal</t>
  </si>
  <si>
    <t>Mahramov Botir</t>
  </si>
  <si>
    <t>To'lov</t>
  </si>
  <si>
    <t>20 ballari</t>
  </si>
  <si>
    <t>22 ballar</t>
  </si>
  <si>
    <t>Sababli</t>
  </si>
  <si>
    <t>Abdullayev Sanjar</t>
  </si>
  <si>
    <t>+998912075806</t>
  </si>
  <si>
    <t>25 ballari</t>
  </si>
  <si>
    <t>Tohirov Hamidullo</t>
  </si>
  <si>
    <t>+998915957667</t>
  </si>
  <si>
    <t>ж с</t>
  </si>
  <si>
    <t>жс</t>
  </si>
  <si>
    <t>27 ballari</t>
  </si>
  <si>
    <t>29 ballari</t>
  </si>
  <si>
    <t>30 ballari</t>
  </si>
  <si>
    <t>4-bal</t>
  </si>
  <si>
    <t>6-bal</t>
  </si>
  <si>
    <t>aprel</t>
  </si>
  <si>
    <t>9</t>
  </si>
  <si>
    <t>9-bal</t>
  </si>
  <si>
    <t>11-bal</t>
  </si>
  <si>
    <t>13bal</t>
  </si>
  <si>
    <t>16</t>
  </si>
  <si>
    <t>16-bal</t>
  </si>
  <si>
    <t>Ballar 04.05.2022</t>
  </si>
  <si>
    <t>Ballar 06.05.2022</t>
  </si>
  <si>
    <t>Ballar 09.05.2022</t>
  </si>
  <si>
    <t>Ballar 11.05.2022</t>
  </si>
  <si>
    <t>Ballar 13.05.2022</t>
  </si>
  <si>
    <t>Ballar 16.05.2022</t>
  </si>
  <si>
    <t>2022 yil may oyining 14-Web dasturlash guruhi reytingi</t>
  </si>
  <si>
    <t>18-bal</t>
  </si>
  <si>
    <t>20-bal</t>
  </si>
  <si>
    <t>23</t>
  </si>
  <si>
    <t>23-bal</t>
  </si>
  <si>
    <t>25-bal</t>
  </si>
  <si>
    <t>Ballar 18.05.2023</t>
  </si>
  <si>
    <t>Ballar 20.05.2024</t>
  </si>
  <si>
    <t>Ballar 23.05.2025</t>
  </si>
  <si>
    <t>Ballar 25.05.20254</t>
  </si>
  <si>
    <t>27-bal</t>
  </si>
  <si>
    <t>Ballar 27.05.20255</t>
  </si>
  <si>
    <t>30</t>
  </si>
  <si>
    <t>30-ballar</t>
  </si>
  <si>
    <t>Ballar 30.05.20256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</si>
</sst>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Trebuchet MS"/>
      <family val="2"/>
      <charset val="204"/>
      <scheme val="minor"/>
    </font>
    <font>
      <b/>
      <sz val="11"/>
      <color theme="2" tint="-0.749992370372631"/>
      <name val="Times New Roman"/>
      <family val="1"/>
      <charset val="204"/>
    </font>
    <font>
      <sz val="14"/>
      <color theme="1"/>
      <name val="Trebuchet MS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4"/>
      <color rgb="FFC00000"/>
      <name val="Times New Roman"/>
      <family val="1"/>
      <charset val="204"/>
    </font>
    <font>
      <i/>
      <sz val="18"/>
      <color theme="1"/>
      <name val="Trebuchet MS"/>
      <family val="2"/>
      <charset val="204"/>
      <scheme val="minor"/>
    </font>
    <font>
      <i/>
      <sz val="18"/>
      <color theme="0"/>
      <name val="Trebuchet MS"/>
      <family val="2"/>
      <charset val="204"/>
      <scheme val="minor"/>
    </font>
    <font>
      <sz val="18"/>
      <color theme="1"/>
      <name val="Trebuchet MS"/>
      <family val="2"/>
      <charset val="204"/>
      <scheme val="minor"/>
    </font>
    <font>
      <b/>
      <sz val="18"/>
      <color theme="1"/>
      <name val="Trebuchet MS"/>
      <family val="2"/>
      <charset val="204"/>
      <scheme val="minor"/>
    </font>
    <font>
      <i/>
      <sz val="14"/>
      <color theme="1"/>
      <name val="Trebuchet MS"/>
      <family val="2"/>
      <charset val="204"/>
      <scheme val="minor"/>
    </font>
    <font>
      <sz val="8"/>
      <name val="Trebuchet MS"/>
      <family val="2"/>
      <charset val="204"/>
      <scheme val="minor"/>
    </font>
    <font>
      <b/>
      <sz val="11"/>
      <color theme="0"/>
      <name val="Times New Roman"/>
      <family val="1"/>
      <charset val="204"/>
    </font>
    <font>
      <b/>
      <sz val="11"/>
      <color rgb="FF3A3A3A"/>
      <name val="Times New Roman"/>
      <family val="1"/>
      <charset val="204"/>
    </font>
    <font>
      <sz val="11"/>
      <color theme="1"/>
      <name val="Modern No. 20"/>
      <family val="1"/>
    </font>
    <font>
      <b/>
      <sz val="26"/>
      <color theme="0"/>
      <name val="Georgia"/>
      <family val="1"/>
      <charset val="204"/>
    </font>
    <font>
      <b/>
      <sz val="18"/>
      <color theme="0"/>
      <name val="Georgia"/>
      <family val="1"/>
      <charset val="204"/>
    </font>
    <font>
      <sz val="18"/>
      <color theme="0"/>
      <name val="Georgia"/>
      <family val="1"/>
      <charset val="204"/>
    </font>
    <font>
      <b/>
      <sz val="20"/>
      <color theme="2"/>
      <name val="Georgia"/>
      <family val="1"/>
      <charset val="204"/>
    </font>
    <font>
      <b/>
      <sz val="11"/>
      <name val="Times New Roman"/>
      <family val="1"/>
      <charset val="20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0E21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94EF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10" fillId="0" borderId="0" xfId="0" applyFont="1"/>
    <xf numFmtId="0" fontId="0" fillId="0" borderId="0" xfId="0" applyAlignment="1">
      <alignment horizontal="right"/>
    </xf>
    <xf numFmtId="49" fontId="1" fillId="0" borderId="2" xfId="0" applyNumberFormat="1" applyFont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right"/>
    </xf>
    <xf numFmtId="0" fontId="9" fillId="0" borderId="0" xfId="0" applyFont="1" applyBorder="1" applyAlignment="1">
      <alignment horizontal="right"/>
    </xf>
    <xf numFmtId="0" fontId="12" fillId="11" borderId="5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49" fontId="12" fillId="4" borderId="2" xfId="0" applyNumberFormat="1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left" vertical="center"/>
    </xf>
    <xf numFmtId="0" fontId="12" fillId="10" borderId="8" xfId="0" applyFont="1" applyFill="1" applyBorder="1" applyAlignment="1">
      <alignment horizontal="left" vertical="center"/>
    </xf>
    <xf numFmtId="0" fontId="13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" fillId="9" borderId="2" xfId="0" applyFont="1" applyFill="1" applyBorder="1" applyAlignment="1">
      <alignment horizontal="left" vertical="center"/>
    </xf>
    <xf numFmtId="0" fontId="12" fillId="15" borderId="2" xfId="0" applyFont="1" applyFill="1" applyBorder="1" applyAlignment="1">
      <alignment horizontal="left" vertical="center"/>
    </xf>
    <xf numFmtId="0" fontId="12" fillId="12" borderId="0" xfId="0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2" fillId="16" borderId="2" xfId="0" applyFont="1" applyFill="1" applyBorder="1" applyAlignment="1">
      <alignment horizontal="left" vertical="center"/>
    </xf>
    <xf numFmtId="0" fontId="12" fillId="17" borderId="2" xfId="0" applyFont="1" applyFill="1" applyBorder="1" applyAlignment="1">
      <alignment horizontal="left" vertical="center"/>
    </xf>
    <xf numFmtId="0" fontId="12" fillId="15" borderId="14" xfId="0" applyFont="1" applyFill="1" applyBorder="1" applyAlignment="1">
      <alignment horizontal="center" vertical="center"/>
    </xf>
    <xf numFmtId="0" fontId="12" fillId="15" borderId="3" xfId="0" applyFont="1" applyFill="1" applyBorder="1" applyAlignment="1">
      <alignment horizontal="center" vertical="center"/>
    </xf>
    <xf numFmtId="0" fontId="12" fillId="15" borderId="2" xfId="0" applyFont="1" applyFill="1" applyBorder="1" applyAlignment="1">
      <alignment horizontal="center" vertical="center"/>
    </xf>
    <xf numFmtId="0" fontId="12" fillId="15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49" fontId="1" fillId="0" borderId="8" xfId="0" applyNumberFormat="1" applyFont="1" applyBorder="1" applyAlignment="1">
      <alignment horizontal="left" vertical="center"/>
    </xf>
    <xf numFmtId="0" fontId="1" fillId="14" borderId="8" xfId="0" applyFont="1" applyFill="1" applyBorder="1" applyAlignment="1">
      <alignment horizontal="left" vertical="center"/>
    </xf>
    <xf numFmtId="0" fontId="12" fillId="13" borderId="2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2" fillId="14" borderId="8" xfId="0" applyFont="1" applyFill="1" applyBorder="1" applyAlignment="1">
      <alignment horizontal="left" vertical="center"/>
    </xf>
    <xf numFmtId="49" fontId="12" fillId="4" borderId="8" xfId="0" applyNumberFormat="1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15" borderId="11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49" fontId="12" fillId="15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/>
    <xf numFmtId="0" fontId="16" fillId="18" borderId="16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 wrapText="1"/>
    </xf>
    <xf numFmtId="0" fontId="17" fillId="18" borderId="18" xfId="0" applyFont="1" applyFill="1" applyBorder="1" applyAlignment="1">
      <alignment horizontal="center" vertical="center" wrapText="1"/>
    </xf>
    <xf numFmtId="0" fontId="17" fillId="18" borderId="19" xfId="0" applyFont="1" applyFill="1" applyBorder="1" applyAlignment="1">
      <alignment horizontal="center"/>
    </xf>
    <xf numFmtId="0" fontId="18" fillId="7" borderId="15" xfId="0" applyFont="1" applyFill="1" applyBorder="1"/>
    <xf numFmtId="0" fontId="17" fillId="10" borderId="15" xfId="0" applyFont="1" applyFill="1" applyBorder="1" applyAlignment="1">
      <alignment horizontal="center"/>
    </xf>
    <xf numFmtId="0" fontId="17" fillId="15" borderId="20" xfId="0" applyFont="1" applyFill="1" applyBorder="1"/>
    <xf numFmtId="0" fontId="18" fillId="15" borderId="15" xfId="0" applyFont="1" applyFill="1" applyBorder="1"/>
    <xf numFmtId="0" fontId="18" fillId="4" borderId="15" xfId="0" applyFont="1" applyFill="1" applyBorder="1"/>
    <xf numFmtId="0" fontId="18" fillId="4" borderId="21" xfId="0" applyFont="1" applyFill="1" applyBorder="1"/>
    <xf numFmtId="0" fontId="17" fillId="10" borderId="21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7" fillId="10" borderId="20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19" borderId="0" xfId="0" applyFont="1" applyFill="1" applyAlignment="1">
      <alignment horizontal="center" vertical="center"/>
    </xf>
    <xf numFmtId="0" fontId="1" fillId="20" borderId="8" xfId="0" applyFont="1" applyFill="1" applyBorder="1" applyAlignment="1">
      <alignment horizontal="left" vertical="center"/>
    </xf>
    <xf numFmtId="0" fontId="13" fillId="20" borderId="8" xfId="0" applyFont="1" applyFill="1" applyBorder="1" applyAlignment="1">
      <alignment horizontal="center" vertical="center"/>
    </xf>
    <xf numFmtId="0" fontId="12" fillId="20" borderId="8" xfId="0" applyFont="1" applyFill="1" applyBorder="1" applyAlignment="1">
      <alignment horizontal="center" vertical="center"/>
    </xf>
    <xf numFmtId="0" fontId="13" fillId="20" borderId="2" xfId="0" applyFont="1" applyFill="1" applyBorder="1" applyAlignment="1">
      <alignment horizontal="center" vertical="center"/>
    </xf>
    <xf numFmtId="0" fontId="12" fillId="20" borderId="2" xfId="0" applyFont="1" applyFill="1" applyBorder="1" applyAlignment="1">
      <alignment horizontal="center" vertical="center"/>
    </xf>
    <xf numFmtId="0" fontId="12" fillId="20" borderId="0" xfId="0" applyFont="1" applyFill="1" applyAlignment="1">
      <alignment horizontal="center" vertical="center"/>
    </xf>
    <xf numFmtId="0" fontId="13" fillId="20" borderId="0" xfId="0" applyFont="1" applyFill="1" applyAlignment="1">
      <alignment horizontal="center" vertical="center"/>
    </xf>
    <xf numFmtId="0" fontId="19" fillId="20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5" fillId="15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126">
    <dxf>
      <font>
        <strike val="0"/>
        <outline val="0"/>
        <shadow val="0"/>
        <u val="none"/>
        <vertAlign val="baseline"/>
        <sz val="18"/>
        <color theme="0"/>
        <name val="Georgia"/>
        <family val="1"/>
        <charset val="204"/>
        <scheme val="none"/>
      </font>
      <numFmt numFmtId="0" formatCode="General"/>
      <fill>
        <patternFill patternType="solid">
          <fgColor indexed="64"/>
          <bgColor rgb="FF002060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Georgia"/>
        <family val="1"/>
        <charset val="204"/>
        <scheme val="none"/>
      </font>
      <numFmt numFmtId="0" formatCode="General"/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Georgia"/>
        <family val="1"/>
        <charset val="204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Georgia"/>
        <family val="1"/>
        <charset val="204"/>
        <scheme val="none"/>
      </font>
      <numFmt numFmtId="0" formatCode="General"/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Georgia"/>
        <family val="1"/>
        <charset val="204"/>
        <scheme val="none"/>
      </font>
      <numFmt numFmtId="0" formatCode="General"/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Georgia"/>
        <family val="1"/>
        <charset val="204"/>
        <scheme val="none"/>
      </font>
      <numFmt numFmtId="0" formatCode="General"/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Georgia"/>
        <family val="1"/>
        <charset val="204"/>
        <scheme val="none"/>
      </font>
      <numFmt numFmtId="0" formatCode="General"/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Georgia"/>
        <family val="1"/>
        <charset val="204"/>
        <scheme val="none"/>
      </font>
      <numFmt numFmtId="0" formatCode="General"/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Georgia"/>
        <family val="1"/>
        <charset val="204"/>
        <scheme val="none"/>
      </font>
      <numFmt numFmtId="0" formatCode="General"/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Georgia"/>
        <family val="1"/>
        <charset val="204"/>
        <scheme val="none"/>
      </font>
      <numFmt numFmtId="0" formatCode="General"/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Georgia"/>
        <family val="1"/>
        <charset val="204"/>
        <scheme val="none"/>
      </font>
      <numFmt numFmtId="0" formatCode="General"/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color theme="0"/>
        <name val="Georgia"/>
        <family val="1"/>
        <charset val="204"/>
        <scheme val="none"/>
      </font>
      <numFmt numFmtId="0" formatCode="General"/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color theme="0"/>
        <name val="Georgia"/>
        <family val="1"/>
        <charset val="204"/>
        <scheme val="none"/>
      </font>
      <numFmt numFmtId="0" formatCode="General"/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20"/>
        <color theme="2"/>
        <name val="Georgia"/>
        <family val="1"/>
        <charset val="204"/>
        <scheme val="none"/>
      </font>
      <numFmt numFmtId="0" formatCode="General"/>
      <fill>
        <patternFill patternType="solid">
          <fgColor indexed="64"/>
          <bgColor rgb="FF002060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color theme="0"/>
        <name val="Georgia"/>
        <family val="1"/>
        <charset val="204"/>
        <scheme val="none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color rgb="FFFFFFFF"/>
        <name val="Georgia"/>
        <family val="1"/>
        <charset val="204"/>
        <scheme val="none"/>
      </font>
      <fill>
        <patternFill patternType="solid">
          <fgColor rgb="FF000000"/>
          <bgColor rgb="FF595959"/>
        </patternFill>
      </fill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color theme="0"/>
        <name val="Georgia"/>
        <family val="1"/>
        <charset val="204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>
          <fgColor indexed="64"/>
          <bgColor rgb="FF002060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>
          <fgColor indexed="64"/>
          <bgColor rgb="FF002060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>
          <fgColor indexed="64"/>
          <bgColor rgb="FF002060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3A3A3A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>
          <fgColor indexed="64"/>
          <bgColor rgb="FF002060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3A3A3A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>
          <fgColor indexed="64"/>
          <bgColor rgb="FF002060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3A3A3A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indent="0" justifyLastLine="0" shrinkToFit="0" readingOrder="0"/>
      <border outline="0">
        <left style="thin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color rgb="FF3A3A3A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>
          <fgColor indexed="64"/>
          <bgColor rgb="FF00206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3A3A3A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>
          <fgColor indexed="64"/>
          <bgColor rgb="FF00206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3A3A3A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>
          <fgColor indexed="64"/>
          <bgColor rgb="FF00206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3A3A3A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3A3A3A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3A3A3A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3A3A3A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>
          <fgColor indexed="64"/>
          <bgColor rgb="FF00206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3A3A3A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3A3A3A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numFmt numFmtId="0" formatCode="General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 patternType="solid">
          <fgColor indexed="64"/>
          <bgColor rgb="FF794EF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 patternType="solid">
          <fgColor indexed="64"/>
          <bgColor rgb="FF794EF2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fill>
        <patternFill patternType="solid">
          <fgColor indexed="64"/>
          <bgColor rgb="FF60E21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fill>
        <patternFill>
          <fgColor indexed="64"/>
          <bgColor rgb="FF60E21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fill>
        <patternFill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rgb="FFF79646"/>
        </left>
      </border>
    </dxf>
    <dxf>
      <border>
        <left style="thin">
          <color rgb="FFF79646"/>
        </left>
      </border>
    </dxf>
    <dxf>
      <border>
        <top style="thin">
          <color rgb="FFF79646"/>
        </top>
      </border>
    </dxf>
    <dxf>
      <border>
        <top style="thin">
          <color rgb="FFF79646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F79646"/>
        </top>
      </border>
    </dxf>
    <dxf>
      <font>
        <b/>
        <color rgb="FFFFFFFF"/>
      </font>
      <fill>
        <patternFill patternType="solid">
          <fgColor rgb="FFF79646"/>
          <bgColor rgb="FFF79646"/>
        </patternFill>
      </fill>
    </dxf>
    <dxf>
      <font>
        <color rgb="FF000000"/>
      </font>
      <border>
        <left style="thin">
          <color rgb="FFF79646"/>
        </left>
        <right style="thin">
          <color rgb="FFF79646"/>
        </right>
        <top style="thin">
          <color rgb="FFF79646"/>
        </top>
        <bottom style="thin">
          <color rgb="FFF79646"/>
        </bottom>
      </border>
    </dxf>
  </dxfs>
  <tableStyles count="1" defaultTableStyle="TableStyleMedium2" defaultPivotStyle="PivotStyleLight16">
    <tableStyle name="TableStyleLight14 2" pivot="0" count="9" xr9:uid="{E2F85879-052E-47C2-A040-6BE1489C8113}">
      <tableStyleElement type="wholeTable" dxfId="125"/>
      <tableStyleElement type="headerRow" dxfId="124"/>
      <tableStyleElement type="totalRow" dxfId="123"/>
      <tableStyleElement type="firstColumn" dxfId="122"/>
      <tableStyleElement type="lastColumn" dxfId="121"/>
      <tableStyleElement type="firstRowStripe" dxfId="120"/>
      <tableStyleElement type="secondRowStripe" dxfId="119"/>
      <tableStyleElement type="firstColumnStripe" dxfId="118"/>
      <tableStyleElement type="secondColumnStripe" dxfId="117"/>
    </tableStyle>
  </tableStyles>
  <colors>
    <mruColors>
      <color rgb="FF60E218"/>
      <color rgb="FF0A860A"/>
      <color rgb="FF794EF2"/>
      <color rgb="FF97B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000E93-5E43-49FB-86D9-AC2E4240081E}" name="web" displayName="web" ref="A6:AB31" totalsRowCount="1" headerRowDxfId="116" dataDxfId="114" headerRowBorderDxfId="115" tableBorderDxfId="113" totalsRowBorderDxfId="112">
  <autoFilter ref="A6:AB30" xr:uid="{F241B20A-D656-428B-B053-AA4DDC2AA559}"/>
  <sortState xmlns:xlrd2="http://schemas.microsoft.com/office/spreadsheetml/2017/richdata2" ref="A7:AB30">
    <sortCondition ref="B6:B30"/>
  </sortState>
  <tableColumns count="28">
    <tableColumn id="1" xr3:uid="{E811AA5C-FADF-46B3-A7AF-3A1B6B2B3D2C}" name="№" dataDxfId="111" totalsRowDxfId="110"/>
    <tableColumn id="2" xr3:uid="{831E7368-9188-4BA3-B2ED-AE6F1E487287}" name="F.I.O" dataDxfId="109" totalsRowDxfId="108"/>
    <tableColumn id="22" xr3:uid="{30F4E517-CD7E-46C3-AABA-92D39125FAD1}" name="To'lov" totalsRowFunction="custom" dataDxfId="107" totalsRowDxfId="106">
      <totalsRowFormula>SUM(web[To''lov])</totalsRowFormula>
    </tableColumn>
    <tableColumn id="3" xr3:uid="{EC3F0A81-CE00-4448-97B2-45762E5E985C}" name="PC nomer" dataDxfId="105" totalsRowDxfId="104"/>
    <tableColumn id="4" xr3:uid="{6C261B10-AD97-44ED-92BF-B33B24C6D94A}" name="PC parol" dataDxfId="103" totalsRowDxfId="102"/>
    <tableColumn id="5" xr3:uid="{4B1119FB-5AD2-4F5F-8019-E31209F53CF9}" name="Tg +" dataDxfId="101" totalsRowDxfId="100"/>
    <tableColumn id="6" xr3:uid="{CEFEBCB0-9AD6-439D-BEE3-50314713D115}" name="Tel" dataDxfId="99" totalsRowDxfId="98"/>
    <tableColumn id="7" xr3:uid="{5598C248-4ADF-4538-B892-4E7A3A69AC89}" name="4" dataDxfId="97" totalsRowDxfId="96"/>
    <tableColumn id="8" xr3:uid="{A1AE558E-6227-4AB4-B080-75779124D4BE}" name="6" dataDxfId="95" totalsRowDxfId="94"/>
    <tableColumn id="9" xr3:uid="{6D4F821A-DC73-46AE-9486-C791E884BA9D}" name="8" dataDxfId="93" totalsRowDxfId="92"/>
    <tableColumn id="10" xr3:uid="{16676A57-4F26-4887-80B8-145BA5E4B02C}" name="11" dataDxfId="91" totalsRowDxfId="90"/>
    <tableColumn id="11" xr3:uid="{C16B0B1B-9285-4CC4-92B2-1F54E47573A5}" name="13" dataDxfId="89" totalsRowDxfId="88"/>
    <tableColumn id="19" xr3:uid="{8572782F-173C-486B-90CC-A18109132A12}" name="bal 13" dataDxfId="87" totalsRowDxfId="86"/>
    <tableColumn id="12" xr3:uid="{F341DF8A-70E6-42C3-8DFB-77C4E3424444}" name="15" dataDxfId="85" totalsRowDxfId="84"/>
    <tableColumn id="20" xr3:uid="{782938A3-C1CB-40EF-8FBA-693612CA9D74}" name="15 - ballari" dataDxfId="83" totalsRowDxfId="82"/>
    <tableColumn id="13" xr3:uid="{CAF9DA71-63FF-4836-B603-9B1CB0A9E427}" name="18" dataDxfId="81" totalsRowDxfId="80"/>
    <tableColumn id="21" xr3:uid="{9D082721-321E-412B-9E84-260771CCEE59}" name="18 bal" dataDxfId="79" totalsRowDxfId="78"/>
    <tableColumn id="14" xr3:uid="{4755DF17-F7CC-4000-BB9A-590BE12377D3}" name="20" dataDxfId="77" totalsRowDxfId="76"/>
    <tableColumn id="23" xr3:uid="{C6B490B7-072B-4B80-A373-BBE9613BE675}" name="20 ballari" dataDxfId="75" totalsRowDxfId="74"/>
    <tableColumn id="15" xr3:uid="{B5FA94DE-B3E1-45B0-942B-EF84E5C441DA}" name="22" dataDxfId="73" totalsRowDxfId="72"/>
    <tableColumn id="24" xr3:uid="{86622DA2-ACA7-43F2-8246-44E40F0FB078}" name="22 ballar" dataDxfId="71" totalsRowDxfId="70"/>
    <tableColumn id="16" xr3:uid="{9EF7E845-4115-456E-B877-8633ABE14926}" name="25" dataDxfId="69" totalsRowDxfId="68"/>
    <tableColumn id="25" xr3:uid="{421C7BC8-C319-43BF-8B3E-EFD2B63B20FA}" name="25 ballari" dataDxfId="67" totalsRowDxfId="66"/>
    <tableColumn id="17" xr3:uid="{268D2793-545E-4ADD-99CF-D38633716400}" name="27" dataDxfId="65" totalsRowDxfId="64"/>
    <tableColumn id="26" xr3:uid="{BBD3171D-90F5-4FB3-84A4-86D018BD1DE6}" name="27 ballari" dataDxfId="63" totalsRowDxfId="62"/>
    <tableColumn id="18" xr3:uid="{F2ED3DD5-EE4F-430E-84E2-97EC747D3FE3}" name="29" dataDxfId="61" totalsRowDxfId="60"/>
    <tableColumn id="27" xr3:uid="{29899B98-2A14-4206-9322-236B135E6DA0}" name="29 ballari" dataDxfId="59" totalsRowDxfId="58"/>
    <tableColumn id="28" xr3:uid="{63E850B0-D53D-4F52-BB69-93A0292A6364}" name="30 ballari" dataDxfId="57" totalsRowDxfId="56">
      <calculatedColumnFormula>web[[#This Row],[bal 13]]+web[[#This Row],[15 - ballari]]+web[[#This Row],[18 bal]]+web[[#This Row],[22 ballar]]+web[[#This Row],[27 ballari]]+web[[#This Row],[29 ballari]]+web[[#This Row],[25 ballari]]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3DEE7-B227-4ABE-9E81-C78CE548C645}" name="web_2" displayName="web_2" ref="A6:AE21" totalsRowShown="0" headerRowDxfId="55" dataDxfId="53" headerRowBorderDxfId="54" tableBorderDxfId="52" totalsRowBorderDxfId="51">
  <autoFilter ref="A6:AE21" xr:uid="{F241B20A-D656-428B-B053-AA4DDC2AA559}"/>
  <sortState xmlns:xlrd2="http://schemas.microsoft.com/office/spreadsheetml/2017/richdata2" ref="A7:AE21">
    <sortCondition ref="B6:B21"/>
  </sortState>
  <tableColumns count="31">
    <tableColumn id="1" xr3:uid="{5461D149-DF3B-4BE8-A892-B8FC7993C270}" name="№" dataDxfId="50"/>
    <tableColumn id="2" xr3:uid="{8796B361-0207-4D62-939E-E0B847249910}" name="F.I.O" dataDxfId="49"/>
    <tableColumn id="22" xr3:uid="{C1825742-52E6-466E-A6B9-9FCB93265786}" name="To'lov" dataDxfId="48"/>
    <tableColumn id="3" xr3:uid="{0D668178-861D-4D97-8083-AE5272A7FD34}" name="PC nomer" dataDxfId="47"/>
    <tableColumn id="4" xr3:uid="{721544E0-0C41-4A86-99FF-1D0017BAB441}" name="PC parol" dataDxfId="46"/>
    <tableColumn id="5" xr3:uid="{5B92729D-885A-4BB9-A554-458FB94B9F5B}" name="Tg +" dataDxfId="45"/>
    <tableColumn id="6" xr3:uid="{7D716E91-8824-4650-A024-20A35F9FE626}" name="Tel" dataDxfId="44"/>
    <tableColumn id="9" xr3:uid="{95AC7D7F-CBBA-40CA-A5BC-74C02993296F}" name="4" dataDxfId="43"/>
    <tableColumn id="10" xr3:uid="{DD512565-2092-447E-8FD9-BE78DA91F38A}" name="4-bal" dataDxfId="42">
      <calculatedColumnFormula>10</calculatedColumnFormula>
    </tableColumn>
    <tableColumn id="7" xr3:uid="{EABDA532-3753-472A-801D-62F3B6DE15E4}" name="6" dataDxfId="41"/>
    <tableColumn id="8" xr3:uid="{40165FE8-48C0-461B-B5A4-6E7500F00636}" name="6-bal" dataDxfId="40"/>
    <tableColumn id="11" xr3:uid="{BB95912D-48BB-4505-B474-992F1CBB3EBA}" name="9" dataDxfId="39"/>
    <tableColumn id="12" xr3:uid="{4CAFDFDB-9437-41E8-B5ED-182A68975F3F}" name="9-bal" dataDxfId="38"/>
    <tableColumn id="13" xr3:uid="{C78F7697-40C1-42FA-A671-1FDAD40C61ED}" name="11" dataDxfId="37"/>
    <tableColumn id="14" xr3:uid="{AF6A3A56-ED88-44E0-BC30-4CF1780FC1A0}" name="11-bal" dataDxfId="36"/>
    <tableColumn id="15" xr3:uid="{3D17258C-A10A-4352-AFAF-CA0C03326A09}" name="13" dataDxfId="35"/>
    <tableColumn id="16" xr3:uid="{102C25FA-AC0D-43B7-846A-23620A0552A0}" name="13bal" dataDxfId="34"/>
    <tableColumn id="17" xr3:uid="{4838DCF2-C62F-4EF9-BA3A-29420AB1749D}" name="16" dataDxfId="33"/>
    <tableColumn id="18" xr3:uid="{2CF8F69C-231F-4638-B449-20C9A66A756A}" name="16-bal" dataDxfId="32"/>
    <tableColumn id="19" xr3:uid="{80A36182-2976-4322-AE4F-0D710BDBB22F}" name="18" dataDxfId="31"/>
    <tableColumn id="20" xr3:uid="{4FCFB8F4-32EC-4799-AAC4-CAC2BEB75AB4}" name="18-bal" dataDxfId="30"/>
    <tableColumn id="21" xr3:uid="{5FA59FE5-5A20-48E8-A8D3-E418F476CDC7}" name="20" dataDxfId="29"/>
    <tableColumn id="23" xr3:uid="{4C3359B7-673B-46EF-B266-62950A1F92E1}" name="20-bal" dataDxfId="28"/>
    <tableColumn id="24" xr3:uid="{5D41325A-9817-4357-B0FD-0DE5F8CFCF1D}" name="23" dataDxfId="27"/>
    <tableColumn id="25" xr3:uid="{0CBDF03A-6C14-4663-99EF-EBB919183D8B}" name="23-bal" dataDxfId="26"/>
    <tableColumn id="26" xr3:uid="{8BDBE542-7DFD-4F62-99C6-006ACDFFF258}" name="25" dataDxfId="25"/>
    <tableColumn id="27" xr3:uid="{97A749AC-6BA9-43F7-B544-B3179965F235}" name="25-bal" dataDxfId="24"/>
    <tableColumn id="28" xr3:uid="{E7C4A8DA-CBB9-4B56-AC91-A2BBEEBD2ED7}" name="27" dataDxfId="23"/>
    <tableColumn id="29" xr3:uid="{F77259D8-95F5-40E4-A95B-C6BA8A0C8B0A}" name="27-bal" dataDxfId="22"/>
    <tableColumn id="30" xr3:uid="{0661485F-E561-43EC-AD86-D94D6DD6EDE4}" name="30" dataDxfId="21"/>
    <tableColumn id="31" xr3:uid="{84F24ED3-30BB-4775-9B9B-3E7D04F8CF25}" name="30-ballar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F84462-C6CB-4F89-B68E-8F7CAAAAFBB1}" name="Таблица223" displayName="Таблица223" ref="A2:O17" totalsRowShown="0" headerRowDxfId="19" dataDxfId="17" headerRowBorderDxfId="18" tableBorderDxfId="16" totalsRowBorderDxfId="15">
  <autoFilter ref="A2:O17" xr:uid="{B12F57CB-05D9-41D3-92B6-6E5569A2DFE0}"/>
  <sortState xmlns:xlrd2="http://schemas.microsoft.com/office/spreadsheetml/2017/richdata2" ref="A3:O17">
    <sortCondition descending="1" ref="O2:O17"/>
  </sortState>
  <tableColumns count="15">
    <tableColumn id="1" xr3:uid="{7473342D-4F92-4BEF-9F81-7E4E22124930}" name="№" dataDxfId="14"/>
    <tableColumn id="2" xr3:uid="{0E1C5899-CE31-4095-A31F-B5A8AE4E2BE9}" name="Ismi, Familiyasi" dataDxfId="13">
      <calculatedColumnFormula>'WEB-14 may'!B7</calculatedColumnFormula>
    </tableColumn>
    <tableColumn id="3" xr3:uid="{FEA8DCE9-C5B1-46D7-886E-14B2BB06E878}" name="Ballar 04.05.2022" dataDxfId="12">
      <calculatedColumnFormula>'WEB-14 may'!I7</calculatedColumnFormula>
    </tableColumn>
    <tableColumn id="4" xr3:uid="{C5760D62-DBD0-48D1-9215-B3C84E116842}" name="Ballar 06.05.2022" dataDxfId="11">
      <calculatedColumnFormula>'WEB-14 may'!K7</calculatedColumnFormula>
    </tableColumn>
    <tableColumn id="6" xr3:uid="{31B7A70B-A399-4A8F-B455-0E2561C8F6B4}" name="Ballar 09.05.2022" dataDxfId="10">
      <calculatedColumnFormula>'WEB-14 may'!M7</calculatedColumnFormula>
    </tableColumn>
    <tableColumn id="7" xr3:uid="{7DB1AAFB-5287-465B-9E09-A93B50666641}" name="Ballar 11.05.2022" dataDxfId="9">
      <calculatedColumnFormula>'WEB-14 may'!O7</calculatedColumnFormula>
    </tableColumn>
    <tableColumn id="8" xr3:uid="{F8C9CA2A-F8F2-4C1F-B52B-9699023108C8}" name="Ballar 13.05.2022" dataDxfId="8">
      <calculatedColumnFormula>'WEB-14 may'!Q7</calculatedColumnFormula>
    </tableColumn>
    <tableColumn id="9" xr3:uid="{E5F2BC0A-8F05-4FCF-B812-81E8FB14768F}" name="Ballar 16.05.2022" dataDxfId="7">
      <calculatedColumnFormula>'WEB-14 may'!S7</calculatedColumnFormula>
    </tableColumn>
    <tableColumn id="10" xr3:uid="{05CA1CAA-1661-492E-9654-2677C1ABA59D}" name="Ballar 18.05.2023" dataDxfId="6">
      <calculatedColumnFormula>'WEB-14 may'!U7</calculatedColumnFormula>
    </tableColumn>
    <tableColumn id="11" xr3:uid="{5B952A13-8788-430E-9760-43064150EF13}" name="Ballar 20.05.2024" dataDxfId="5">
      <calculatedColumnFormula>'WEB-14 may'!W7</calculatedColumnFormula>
    </tableColumn>
    <tableColumn id="12" xr3:uid="{A776B9F1-15F7-47BD-8BB6-95ECF036A526}" name="Ballar 23.05.2025" dataDxfId="4">
      <calculatedColumnFormula>'WEB-14 may'!Y7</calculatedColumnFormula>
    </tableColumn>
    <tableColumn id="16" xr3:uid="{68A7CCBD-79BA-4B9E-871E-F36FE15A6552}" name="Ballar 25.05.20254" dataDxfId="3">
      <calculatedColumnFormula>'WEB-14 may'!AA7</calculatedColumnFormula>
    </tableColumn>
    <tableColumn id="13" xr3:uid="{D4982039-8659-495B-96A4-70AD636876DA}" name="Ballar 27.05.20255" dataDxfId="2">
      <calculatedColumnFormula>'WEB-14 may'!AC7</calculatedColumnFormula>
    </tableColumn>
    <tableColumn id="14" xr3:uid="{BF3A8335-A054-44F8-810D-B1075B77D715}" name="Ballar 30.05.20256" dataDxfId="1">
      <calculatedColumnFormula>'WEB-14 may'!AE7</calculatedColumnFormula>
    </tableColumn>
    <tableColumn id="5" xr3:uid="{7BCD7886-196E-4B41-AFD6-1CD52B892BC6}" name="Jami" dataDxfId="0">
      <calculatedColumnFormula>Таблица223[[#This Row],[Ballar 04.05.2022]]+Таблица223[[#This Row],[Ballar 06.05.2022]]+Таблица223[[#This Row],[Ballar 09.05.2022]]+Таблица223[[#This Row],[Ballar 11.05.2022]]+Таблица223[[#This Row],[Ballar 13.05.2022]]+Таблица223[[#This Row],[Ballar 16.05.2022]]+Таблица223[[#This Row],[Ballar 18.05.2023]]+Таблица223[[#This Row],[Ballar 20.05.2024]]+Таблица223[[#This Row],[Ballar 23.05.2025]]+Таблица223[[#This Row],[Ballar 25.05.20254]]+Таблица223[[#This Row],[Ballar 27.05.20255]]+Таблица223[[#This Row],[Ballar 30.05.20256]]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Аспект">
  <a:themeElements>
    <a:clrScheme name="Аспект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Аспект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Аспект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AAAA-B19D-4548-9266-E7B2998D0A40}">
  <dimension ref="A1:AB37"/>
  <sheetViews>
    <sheetView view="pageBreakPreview" zoomScale="55" zoomScaleNormal="100" zoomScaleSheetLayoutView="55" workbookViewId="0">
      <selection sqref="A1:H1"/>
    </sheetView>
  </sheetViews>
  <sheetFormatPr defaultRowHeight="16.5" x14ac:dyDescent="0.3"/>
  <cols>
    <col min="1" max="1" width="6.25" customWidth="1"/>
    <col min="2" max="2" width="24.75" customWidth="1"/>
    <col min="3" max="3" width="10.125" customWidth="1"/>
    <col min="4" max="4" width="13.125" customWidth="1"/>
    <col min="5" max="5" width="12" hidden="1" customWidth="1"/>
    <col min="6" max="6" width="8.75" hidden="1" customWidth="1"/>
    <col min="7" max="7" width="28.125" customWidth="1"/>
    <col min="8" max="19" width="6.25" customWidth="1"/>
    <col min="20" max="20" width="8.375" customWidth="1"/>
    <col min="21" max="21" width="6.25" customWidth="1"/>
    <col min="22" max="22" width="10.25" customWidth="1"/>
    <col min="23" max="23" width="6.25" customWidth="1"/>
    <col min="24" max="24" width="12.375" customWidth="1"/>
    <col min="25" max="26" width="6.25" customWidth="1"/>
    <col min="27" max="27" width="12" customWidth="1"/>
    <col min="28" max="28" width="9" customWidth="1"/>
  </cols>
  <sheetData>
    <row r="1" spans="1:28" ht="18.75" x14ac:dyDescent="0.3">
      <c r="A1" s="123" t="s">
        <v>53</v>
      </c>
      <c r="B1" s="123"/>
      <c r="C1" s="123"/>
      <c r="D1" s="123"/>
      <c r="E1" s="123"/>
      <c r="F1" s="123"/>
      <c r="G1" s="123"/>
      <c r="H1" s="123"/>
      <c r="I1" s="16"/>
      <c r="J1" s="16"/>
      <c r="K1" s="16"/>
      <c r="L1" s="16"/>
      <c r="M1" s="124" t="s">
        <v>54</v>
      </c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43"/>
    </row>
    <row r="2" spans="1:28" ht="18.75" x14ac:dyDescent="0.3">
      <c r="A2" s="17"/>
      <c r="B2" s="17"/>
      <c r="C2" s="17"/>
      <c r="D2" s="17"/>
      <c r="E2" s="17"/>
      <c r="F2" s="17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8" ht="18.75" x14ac:dyDescent="0.3">
      <c r="A3" s="123" t="s">
        <v>55</v>
      </c>
      <c r="B3" s="123"/>
      <c r="C3" s="123"/>
      <c r="D3" s="123"/>
      <c r="E3" s="123"/>
      <c r="F3" s="123"/>
      <c r="G3" s="123"/>
      <c r="H3" s="123"/>
      <c r="I3" s="16"/>
      <c r="J3" s="16"/>
      <c r="K3" s="16"/>
      <c r="L3" s="16"/>
      <c r="M3" s="124" t="s">
        <v>56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43"/>
    </row>
    <row r="4" spans="1:28" ht="18.75" x14ac:dyDescent="0.3">
      <c r="A4" s="22"/>
      <c r="B4" s="22"/>
      <c r="C4" s="22"/>
      <c r="D4" s="22"/>
      <c r="E4" s="22"/>
      <c r="M4" s="15"/>
      <c r="N4" s="15"/>
      <c r="O4" s="15"/>
      <c r="P4" s="15"/>
      <c r="X4" s="23" t="s">
        <v>57</v>
      </c>
      <c r="Y4" s="23"/>
    </row>
    <row r="5" spans="1:28" ht="23.25" x14ac:dyDescent="0.35">
      <c r="A5" s="18"/>
      <c r="B5" s="18"/>
      <c r="C5" s="18"/>
      <c r="D5" s="18"/>
      <c r="E5" s="18"/>
      <c r="F5" s="20"/>
      <c r="M5" s="19"/>
      <c r="N5" s="19"/>
      <c r="O5" s="19"/>
      <c r="P5" s="19"/>
      <c r="Q5" s="21"/>
      <c r="R5" s="21"/>
      <c r="S5" s="21"/>
      <c r="T5" s="21"/>
      <c r="U5" s="21"/>
      <c r="V5" s="21"/>
      <c r="W5" s="21"/>
      <c r="X5" s="21"/>
      <c r="Y5" s="44"/>
    </row>
    <row r="6" spans="1:28" ht="51.75" customHeight="1" x14ac:dyDescent="0.3">
      <c r="A6" s="1" t="s">
        <v>0</v>
      </c>
      <c r="B6" s="2" t="s">
        <v>1</v>
      </c>
      <c r="C6" s="2" t="s">
        <v>73</v>
      </c>
      <c r="D6" s="2" t="s">
        <v>2</v>
      </c>
      <c r="E6" s="2" t="s">
        <v>3</v>
      </c>
      <c r="F6" s="2" t="s">
        <v>4</v>
      </c>
      <c r="G6" s="3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7" t="s">
        <v>60</v>
      </c>
      <c r="N6" s="2" t="s">
        <v>11</v>
      </c>
      <c r="O6" s="27" t="s">
        <v>62</v>
      </c>
      <c r="P6" s="2" t="s">
        <v>12</v>
      </c>
      <c r="Q6" s="28" t="s">
        <v>71</v>
      </c>
      <c r="R6" s="2" t="s">
        <v>13</v>
      </c>
      <c r="S6" s="31" t="s">
        <v>74</v>
      </c>
      <c r="T6" s="2" t="s">
        <v>14</v>
      </c>
      <c r="U6" s="36" t="s">
        <v>75</v>
      </c>
      <c r="V6" s="2" t="s">
        <v>15</v>
      </c>
      <c r="W6" s="39" t="s">
        <v>79</v>
      </c>
      <c r="X6" s="2" t="s">
        <v>16</v>
      </c>
      <c r="Y6" s="45" t="s">
        <v>84</v>
      </c>
      <c r="Z6" s="4" t="s">
        <v>17</v>
      </c>
      <c r="AA6" s="51" t="s">
        <v>85</v>
      </c>
      <c r="AB6" s="2" t="s">
        <v>86</v>
      </c>
    </row>
    <row r="7" spans="1:28" ht="25.5" customHeight="1" x14ac:dyDescent="0.3">
      <c r="A7" s="5">
        <v>1</v>
      </c>
      <c r="B7" s="68" t="s">
        <v>77</v>
      </c>
      <c r="C7" s="6"/>
      <c r="D7" s="6"/>
      <c r="E7" s="6"/>
      <c r="F7" s="6"/>
      <c r="G7" s="24" t="s">
        <v>78</v>
      </c>
      <c r="H7" s="8"/>
      <c r="I7" s="8"/>
      <c r="J7" s="8"/>
      <c r="K7" s="8"/>
      <c r="L7" s="8"/>
      <c r="M7" s="25"/>
      <c r="N7" s="8"/>
      <c r="O7" s="25"/>
      <c r="P7" s="8"/>
      <c r="Q7" s="29"/>
      <c r="R7" s="8"/>
      <c r="S7" s="32"/>
      <c r="T7" s="38" t="s">
        <v>19</v>
      </c>
      <c r="U7" s="34"/>
      <c r="V7" s="8" t="s">
        <v>19</v>
      </c>
      <c r="W7" s="40"/>
      <c r="X7" s="8" t="s">
        <v>19</v>
      </c>
      <c r="Y7" s="46"/>
      <c r="Z7" s="9" t="s">
        <v>19</v>
      </c>
      <c r="AA7" s="52"/>
      <c r="AB7" s="53">
        <f>web[[#This Row],[bal 13]]+web[[#This Row],[15 - ballari]]+web[[#This Row],[18 bal]]+web[[#This Row],[22 ballar]]+web[[#This Row],[27 ballari]]+web[[#This Row],[29 ballari]]+web[[#This Row],[25 ballari]]</f>
        <v>0</v>
      </c>
    </row>
    <row r="8" spans="1:28" ht="25.5" customHeight="1" x14ac:dyDescent="0.3">
      <c r="A8" s="5">
        <v>2</v>
      </c>
      <c r="B8" s="67" t="s">
        <v>18</v>
      </c>
      <c r="C8" s="6">
        <v>300</v>
      </c>
      <c r="D8" s="6">
        <v>0</v>
      </c>
      <c r="E8" s="6"/>
      <c r="F8" s="6" t="s">
        <v>19</v>
      </c>
      <c r="G8" s="7" t="s">
        <v>20</v>
      </c>
      <c r="H8" s="8"/>
      <c r="I8" s="8" t="s">
        <v>19</v>
      </c>
      <c r="J8" s="8" t="s">
        <v>19</v>
      </c>
      <c r="K8" s="8" t="s">
        <v>19</v>
      </c>
      <c r="L8" s="8" t="s">
        <v>19</v>
      </c>
      <c r="M8" s="25"/>
      <c r="N8" s="8" t="s">
        <v>19</v>
      </c>
      <c r="O8" s="25">
        <v>10</v>
      </c>
      <c r="P8" s="8" t="s">
        <v>19</v>
      </c>
      <c r="Q8" s="29">
        <f>10+10</f>
        <v>20</v>
      </c>
      <c r="R8" s="8" t="s">
        <v>19</v>
      </c>
      <c r="S8" s="32">
        <f>10</f>
        <v>10</v>
      </c>
      <c r="T8" s="8" t="s">
        <v>19</v>
      </c>
      <c r="U8" s="34">
        <f>10</f>
        <v>10</v>
      </c>
      <c r="V8" s="8" t="s">
        <v>19</v>
      </c>
      <c r="W8" s="40">
        <f>10</f>
        <v>10</v>
      </c>
      <c r="X8" s="8" t="s">
        <v>19</v>
      </c>
      <c r="Y8" s="46">
        <f>10</f>
        <v>10</v>
      </c>
      <c r="Z8" s="9" t="s">
        <v>19</v>
      </c>
      <c r="AA8" s="52">
        <f>10+10+10+20</f>
        <v>50</v>
      </c>
      <c r="AB8" s="53">
        <f>web[[#This Row],[bal 13]]+web[[#This Row],[15 - ballari]]+web[[#This Row],[18 bal]]+web[[#This Row],[22 ballar]]+web[[#This Row],[27 ballari]]+web[[#This Row],[29 ballari]]+web[[#This Row],[25 ballari]]</f>
        <v>110</v>
      </c>
    </row>
    <row r="9" spans="1:28" ht="25.5" customHeight="1" x14ac:dyDescent="0.3">
      <c r="A9" s="5">
        <v>10</v>
      </c>
      <c r="B9" s="59" t="s">
        <v>58</v>
      </c>
      <c r="C9" s="6">
        <v>300</v>
      </c>
      <c r="D9" s="6"/>
      <c r="E9" s="6"/>
      <c r="F9" s="6"/>
      <c r="G9" s="24" t="s">
        <v>59</v>
      </c>
      <c r="H9" s="8"/>
      <c r="I9" s="8"/>
      <c r="J9" s="8"/>
      <c r="K9" s="8"/>
      <c r="L9" s="25" t="s">
        <v>19</v>
      </c>
      <c r="M9" s="25"/>
      <c r="N9" s="8" t="s">
        <v>19</v>
      </c>
      <c r="O9" s="25">
        <v>10</v>
      </c>
      <c r="P9" s="8" t="s">
        <v>19</v>
      </c>
      <c r="Q9" s="29">
        <v>-10</v>
      </c>
      <c r="R9" s="8" t="s">
        <v>19</v>
      </c>
      <c r="S9" s="32"/>
      <c r="T9" s="8" t="s">
        <v>19</v>
      </c>
      <c r="U9" s="34"/>
      <c r="V9" s="8" t="s">
        <v>19</v>
      </c>
      <c r="W9" s="40"/>
      <c r="X9" s="8" t="s">
        <v>19</v>
      </c>
      <c r="Y9" s="46">
        <f>10</f>
        <v>10</v>
      </c>
      <c r="Z9" s="9" t="s">
        <v>19</v>
      </c>
      <c r="AA9" s="52"/>
      <c r="AB9" s="53">
        <f>web[[#This Row],[bal 13]]+web[[#This Row],[15 - ballari]]+web[[#This Row],[18 bal]]+web[[#This Row],[22 ballar]]+web[[#This Row],[27 ballari]]+web[[#This Row],[29 ballari]]+web[[#This Row],[25 ballari]]</f>
        <v>10</v>
      </c>
    </row>
    <row r="10" spans="1:28" ht="25.5" customHeight="1" x14ac:dyDescent="0.3">
      <c r="A10" s="5">
        <v>11</v>
      </c>
      <c r="B10" s="59" t="s">
        <v>22</v>
      </c>
      <c r="C10" s="6">
        <v>300</v>
      </c>
      <c r="D10" s="6">
        <v>12</v>
      </c>
      <c r="E10" s="6"/>
      <c r="F10" s="10" t="s">
        <v>19</v>
      </c>
      <c r="G10" s="7" t="s">
        <v>23</v>
      </c>
      <c r="H10" s="8"/>
      <c r="I10" s="8" t="s">
        <v>19</v>
      </c>
      <c r="J10" s="8" t="s">
        <v>19</v>
      </c>
      <c r="K10" s="8" t="s">
        <v>19</v>
      </c>
      <c r="L10" s="8" t="s">
        <v>19</v>
      </c>
      <c r="M10" s="25"/>
      <c r="N10" s="8" t="s">
        <v>19</v>
      </c>
      <c r="O10" s="25">
        <v>0</v>
      </c>
      <c r="P10" s="8" t="s">
        <v>19</v>
      </c>
      <c r="Q10" s="29"/>
      <c r="R10" s="8" t="s">
        <v>19</v>
      </c>
      <c r="S10" s="32"/>
      <c r="T10" s="8" t="s">
        <v>19</v>
      </c>
      <c r="U10" s="34"/>
      <c r="V10" s="8" t="s">
        <v>19</v>
      </c>
      <c r="W10" s="40">
        <f>10</f>
        <v>10</v>
      </c>
      <c r="X10" s="8" t="s">
        <v>19</v>
      </c>
      <c r="Y10" s="46">
        <f>10</f>
        <v>10</v>
      </c>
      <c r="Z10" s="9" t="s">
        <v>19</v>
      </c>
      <c r="AA10" s="52">
        <f>10</f>
        <v>10</v>
      </c>
      <c r="AB10" s="53">
        <f>web[[#This Row],[bal 13]]+web[[#This Row],[15 - ballari]]+web[[#This Row],[18 bal]]+web[[#This Row],[22 ballar]]+web[[#This Row],[27 ballari]]+web[[#This Row],[29 ballari]]+web[[#This Row],[25 ballari]]</f>
        <v>30</v>
      </c>
    </row>
    <row r="11" spans="1:28" ht="25.5" customHeight="1" x14ac:dyDescent="0.3">
      <c r="A11" s="5">
        <v>12</v>
      </c>
      <c r="B11" s="71" t="s">
        <v>24</v>
      </c>
      <c r="C11" s="6">
        <v>270</v>
      </c>
      <c r="D11" s="6">
        <v>14</v>
      </c>
      <c r="E11" s="6"/>
      <c r="F11" s="11" t="s">
        <v>19</v>
      </c>
      <c r="G11" s="7" t="s">
        <v>25</v>
      </c>
      <c r="H11" s="8"/>
      <c r="I11" s="8" t="s">
        <v>19</v>
      </c>
      <c r="J11" s="8" t="s">
        <v>19</v>
      </c>
      <c r="K11" s="8" t="s">
        <v>19</v>
      </c>
      <c r="L11" s="8" t="s">
        <v>19</v>
      </c>
      <c r="M11" s="25"/>
      <c r="N11" s="8" t="s">
        <v>19</v>
      </c>
      <c r="O11" s="25"/>
      <c r="P11" s="8" t="s">
        <v>19</v>
      </c>
      <c r="Q11" s="29"/>
      <c r="R11" s="8" t="s">
        <v>19</v>
      </c>
      <c r="S11" s="32"/>
      <c r="T11" s="8" t="s">
        <v>19</v>
      </c>
      <c r="U11" s="34"/>
      <c r="V11" s="8" t="s">
        <v>19</v>
      </c>
      <c r="W11" s="40"/>
      <c r="X11" s="8" t="s">
        <v>19</v>
      </c>
      <c r="Y11" s="46"/>
      <c r="Z11" s="9" t="s">
        <v>19</v>
      </c>
      <c r="AA11" s="52"/>
      <c r="AB11" s="53">
        <f>web[[#This Row],[bal 13]]+web[[#This Row],[15 - ballari]]+web[[#This Row],[18 bal]]+web[[#This Row],[22 ballar]]+web[[#This Row],[27 ballari]]+web[[#This Row],[29 ballari]]+web[[#This Row],[25 ballari]]</f>
        <v>0</v>
      </c>
    </row>
    <row r="12" spans="1:28" ht="25.5" customHeight="1" x14ac:dyDescent="0.3">
      <c r="A12" s="5">
        <v>6</v>
      </c>
      <c r="B12" s="55" t="s">
        <v>63</v>
      </c>
      <c r="C12" s="55"/>
      <c r="D12" s="55"/>
      <c r="E12" s="55"/>
      <c r="F12" s="55"/>
      <c r="G12" s="56" t="s">
        <v>66</v>
      </c>
      <c r="H12" s="57"/>
      <c r="I12" s="57"/>
      <c r="J12" s="57"/>
      <c r="K12" s="57"/>
      <c r="L12" s="57"/>
      <c r="M12" s="57"/>
      <c r="N12" s="57" t="s">
        <v>19</v>
      </c>
      <c r="O12" s="57"/>
      <c r="P12" s="57" t="s">
        <v>19</v>
      </c>
      <c r="Q12" s="57"/>
      <c r="R12" s="57" t="s">
        <v>19</v>
      </c>
      <c r="S12" s="57"/>
      <c r="T12" s="57" t="s">
        <v>19</v>
      </c>
      <c r="U12" s="57"/>
      <c r="V12" s="57" t="s">
        <v>19</v>
      </c>
      <c r="W12" s="57"/>
      <c r="X12" s="57" t="s">
        <v>21</v>
      </c>
      <c r="Y12" s="58">
        <f>-100</f>
        <v>-100</v>
      </c>
      <c r="Z12" s="58" t="s">
        <v>21</v>
      </c>
      <c r="AA12" s="54">
        <v>-100</v>
      </c>
      <c r="AB12" s="54">
        <f>web[[#This Row],[bal 13]]+web[[#This Row],[15 - ballari]]+web[[#This Row],[18 bal]]+web[[#This Row],[22 ballar]]+web[[#This Row],[27 ballari]]+web[[#This Row],[29 ballari]]+web[[#This Row],[25 ballari]]</f>
        <v>-200</v>
      </c>
    </row>
    <row r="13" spans="1:28" ht="25.5" customHeight="1" x14ac:dyDescent="0.3">
      <c r="A13" s="5">
        <v>13</v>
      </c>
      <c r="B13" s="72" t="s">
        <v>26</v>
      </c>
      <c r="C13" s="6">
        <v>300</v>
      </c>
      <c r="D13" s="6">
        <v>12</v>
      </c>
      <c r="E13" s="6"/>
      <c r="F13" s="6" t="s">
        <v>19</v>
      </c>
      <c r="G13" s="7" t="s">
        <v>27</v>
      </c>
      <c r="H13" s="8"/>
      <c r="I13" s="8" t="s">
        <v>19</v>
      </c>
      <c r="J13" s="8" t="s">
        <v>19</v>
      </c>
      <c r="K13" s="8" t="s">
        <v>19</v>
      </c>
      <c r="L13" s="8" t="s">
        <v>19</v>
      </c>
      <c r="M13" s="25"/>
      <c r="N13" s="8" t="s">
        <v>19</v>
      </c>
      <c r="O13" s="25">
        <v>20</v>
      </c>
      <c r="P13" s="8" t="s">
        <v>19</v>
      </c>
      <c r="Q13" s="29">
        <f>10+10</f>
        <v>20</v>
      </c>
      <c r="R13" s="8" t="s">
        <v>19</v>
      </c>
      <c r="S13" s="32">
        <f>10</f>
        <v>10</v>
      </c>
      <c r="T13" s="8" t="s">
        <v>82</v>
      </c>
      <c r="U13" s="34"/>
      <c r="V13" s="8" t="s">
        <v>83</v>
      </c>
      <c r="W13" s="40"/>
      <c r="X13" s="8" t="s">
        <v>19</v>
      </c>
      <c r="Y13" s="46">
        <f>10</f>
        <v>10</v>
      </c>
      <c r="Z13" s="9" t="s">
        <v>21</v>
      </c>
      <c r="AA13" s="52">
        <v>-100</v>
      </c>
      <c r="AB13" s="53">
        <f>web[[#This Row],[bal 13]]+web[[#This Row],[15 - ballari]]+web[[#This Row],[18 bal]]+web[[#This Row],[22 ballar]]+web[[#This Row],[27 ballari]]+web[[#This Row],[29 ballari]]+web[[#This Row],[25 ballari]]</f>
        <v>-50</v>
      </c>
    </row>
    <row r="14" spans="1:28" ht="25.5" customHeight="1" x14ac:dyDescent="0.3">
      <c r="A14" s="5">
        <v>14</v>
      </c>
      <c r="B14" s="55" t="s">
        <v>28</v>
      </c>
      <c r="C14" s="6">
        <v>300</v>
      </c>
      <c r="D14" s="6">
        <v>3</v>
      </c>
      <c r="E14" s="6"/>
      <c r="F14" s="6" t="s">
        <v>19</v>
      </c>
      <c r="G14" s="7" t="s">
        <v>29</v>
      </c>
      <c r="H14" s="8"/>
      <c r="I14" s="8" t="s">
        <v>19</v>
      </c>
      <c r="J14" s="8" t="s">
        <v>19</v>
      </c>
      <c r="K14" s="8" t="s">
        <v>19</v>
      </c>
      <c r="L14" s="8" t="s">
        <v>19</v>
      </c>
      <c r="M14" s="25"/>
      <c r="N14" s="8" t="s">
        <v>21</v>
      </c>
      <c r="O14" s="25">
        <v>-100</v>
      </c>
      <c r="P14" s="8" t="s">
        <v>19</v>
      </c>
      <c r="Q14" s="29"/>
      <c r="R14" s="8" t="s">
        <v>19</v>
      </c>
      <c r="S14" s="32"/>
      <c r="T14" s="8" t="s">
        <v>19</v>
      </c>
      <c r="U14" s="34"/>
      <c r="V14" s="8" t="s">
        <v>19</v>
      </c>
      <c r="W14" s="40"/>
      <c r="X14" s="8" t="s">
        <v>19</v>
      </c>
      <c r="Y14" s="46"/>
      <c r="Z14" s="9" t="s">
        <v>19</v>
      </c>
      <c r="AA14" s="52"/>
      <c r="AB14" s="53">
        <f>web[[#This Row],[bal 13]]+web[[#This Row],[15 - ballari]]+web[[#This Row],[18 bal]]+web[[#This Row],[22 ballar]]+web[[#This Row],[27 ballari]]+web[[#This Row],[29 ballari]]+web[[#This Row],[25 ballari]]</f>
        <v>-100</v>
      </c>
    </row>
    <row r="15" spans="1:28" ht="25.5" customHeight="1" x14ac:dyDescent="0.3">
      <c r="A15" s="5">
        <v>3</v>
      </c>
      <c r="B15" s="10" t="s">
        <v>69</v>
      </c>
      <c r="C15" s="6"/>
      <c r="D15" s="6"/>
      <c r="E15" s="6"/>
      <c r="F15" s="6"/>
      <c r="G15" s="24" t="s">
        <v>70</v>
      </c>
      <c r="H15" s="8"/>
      <c r="I15" s="8"/>
      <c r="J15" s="8"/>
      <c r="K15" s="8"/>
      <c r="L15" s="8"/>
      <c r="M15" s="25"/>
      <c r="N15" s="8"/>
      <c r="O15" s="25"/>
      <c r="P15" s="29" t="s">
        <v>19</v>
      </c>
      <c r="Q15" s="29"/>
      <c r="R15" s="8" t="s">
        <v>19</v>
      </c>
      <c r="S15" s="32">
        <f>-10</f>
        <v>-10</v>
      </c>
      <c r="T15" s="8" t="s">
        <v>21</v>
      </c>
      <c r="U15" s="34">
        <v>-100</v>
      </c>
      <c r="V15" s="8" t="s">
        <v>21</v>
      </c>
      <c r="W15" s="40">
        <f>-100</f>
        <v>-100</v>
      </c>
      <c r="X15" s="8" t="s">
        <v>19</v>
      </c>
      <c r="Y15" s="46"/>
      <c r="Z15" s="9" t="s">
        <v>19</v>
      </c>
      <c r="AA15" s="52"/>
      <c r="AB15" s="53">
        <f>web[[#This Row],[bal 13]]+web[[#This Row],[15 - ballari]]+web[[#This Row],[18 bal]]+web[[#This Row],[22 ballar]]+web[[#This Row],[27 ballari]]+web[[#This Row],[29 ballari]]+web[[#This Row],[25 ballari]]</f>
        <v>-200</v>
      </c>
    </row>
    <row r="16" spans="1:28" ht="25.5" customHeight="1" x14ac:dyDescent="0.3">
      <c r="A16" s="5">
        <v>15</v>
      </c>
      <c r="B16" s="68" t="s">
        <v>30</v>
      </c>
      <c r="C16" s="6">
        <v>300</v>
      </c>
      <c r="D16" s="6">
        <v>16</v>
      </c>
      <c r="E16" s="6"/>
      <c r="F16" s="6"/>
      <c r="G16" s="7" t="s">
        <v>31</v>
      </c>
      <c r="H16" s="8"/>
      <c r="I16" s="8" t="s">
        <v>19</v>
      </c>
      <c r="J16" s="8" t="s">
        <v>19</v>
      </c>
      <c r="K16" s="8" t="s">
        <v>19</v>
      </c>
      <c r="L16" s="8" t="s">
        <v>19</v>
      </c>
      <c r="M16" s="25"/>
      <c r="N16" s="8" t="s">
        <v>19</v>
      </c>
      <c r="O16" s="25"/>
      <c r="P16" s="8" t="s">
        <v>19</v>
      </c>
      <c r="Q16" s="29"/>
      <c r="R16" s="8" t="s">
        <v>19</v>
      </c>
      <c r="S16" s="32"/>
      <c r="T16" s="8" t="s">
        <v>19</v>
      </c>
      <c r="U16" s="34"/>
      <c r="V16" s="8" t="s">
        <v>19</v>
      </c>
      <c r="W16" s="40"/>
      <c r="X16" s="8" t="s">
        <v>19</v>
      </c>
      <c r="Y16" s="46"/>
      <c r="Z16" s="9" t="s">
        <v>19</v>
      </c>
      <c r="AA16" s="52">
        <f>10</f>
        <v>10</v>
      </c>
      <c r="AB16" s="53">
        <f>web[[#This Row],[bal 13]]+web[[#This Row],[15 - ballari]]+web[[#This Row],[18 bal]]+web[[#This Row],[22 ballar]]+web[[#This Row],[27 ballari]]+web[[#This Row],[29 ballari]]+web[[#This Row],[25 ballari]]</f>
        <v>10</v>
      </c>
    </row>
    <row r="17" spans="1:28" ht="25.5" customHeight="1" x14ac:dyDescent="0.3">
      <c r="A17" s="5">
        <v>16</v>
      </c>
      <c r="B17" s="59" t="s">
        <v>32</v>
      </c>
      <c r="C17" s="6">
        <v>300</v>
      </c>
      <c r="D17" s="6" t="s">
        <v>33</v>
      </c>
      <c r="E17" s="6"/>
      <c r="F17" s="6" t="s">
        <v>19</v>
      </c>
      <c r="G17" s="7" t="s">
        <v>34</v>
      </c>
      <c r="H17" s="8"/>
      <c r="I17" s="8" t="s">
        <v>19</v>
      </c>
      <c r="J17" s="8" t="s">
        <v>19</v>
      </c>
      <c r="K17" s="8" t="s">
        <v>19</v>
      </c>
      <c r="L17" s="8" t="s">
        <v>19</v>
      </c>
      <c r="M17" s="25"/>
      <c r="N17" s="8" t="s">
        <v>19</v>
      </c>
      <c r="O17" s="25">
        <v>10</v>
      </c>
      <c r="P17" s="8" t="s">
        <v>19</v>
      </c>
      <c r="Q17" s="29">
        <v>-10</v>
      </c>
      <c r="R17" s="8" t="s">
        <v>19</v>
      </c>
      <c r="S17" s="32">
        <f>10</f>
        <v>10</v>
      </c>
      <c r="T17" s="8" t="s">
        <v>19</v>
      </c>
      <c r="U17" s="34">
        <f>10</f>
        <v>10</v>
      </c>
      <c r="V17" s="8" t="s">
        <v>19</v>
      </c>
      <c r="W17" s="40">
        <f>10</f>
        <v>10</v>
      </c>
      <c r="X17" s="8" t="s">
        <v>19</v>
      </c>
      <c r="Y17" s="46">
        <f>30</f>
        <v>30</v>
      </c>
      <c r="Z17" s="9" t="s">
        <v>19</v>
      </c>
      <c r="AA17" s="52">
        <f>10+5+10</f>
        <v>25</v>
      </c>
      <c r="AB17" s="53">
        <f>web[[#This Row],[bal 13]]+web[[#This Row],[15 - ballari]]+web[[#This Row],[18 bal]]+web[[#This Row],[22 ballar]]+web[[#This Row],[27 ballari]]+web[[#This Row],[29 ballari]]+web[[#This Row],[25 ballari]]</f>
        <v>75</v>
      </c>
    </row>
    <row r="18" spans="1:28" ht="25.5" customHeight="1" x14ac:dyDescent="0.3">
      <c r="A18" s="5">
        <v>7</v>
      </c>
      <c r="B18" s="55" t="s">
        <v>72</v>
      </c>
      <c r="C18" s="55"/>
      <c r="D18" s="55"/>
      <c r="E18" s="55"/>
      <c r="F18" s="55"/>
      <c r="G18" s="55"/>
      <c r="H18" s="57"/>
      <c r="I18" s="57"/>
      <c r="J18" s="57"/>
      <c r="K18" s="57"/>
      <c r="L18" s="57"/>
      <c r="M18" s="57"/>
      <c r="N18" s="57"/>
      <c r="O18" s="57"/>
      <c r="P18" s="57" t="s">
        <v>19</v>
      </c>
      <c r="Q18" s="57"/>
      <c r="R18" s="57" t="s">
        <v>21</v>
      </c>
      <c r="S18" s="57">
        <v>-10</v>
      </c>
      <c r="T18" s="57" t="s">
        <v>21</v>
      </c>
      <c r="U18" s="57">
        <v>-100</v>
      </c>
      <c r="V18" s="57" t="s">
        <v>21</v>
      </c>
      <c r="W18" s="57">
        <f>-100</f>
        <v>-100</v>
      </c>
      <c r="X18" s="57" t="s">
        <v>21</v>
      </c>
      <c r="Y18" s="58">
        <f>-100</f>
        <v>-100</v>
      </c>
      <c r="Z18" s="58" t="s">
        <v>21</v>
      </c>
      <c r="AA18" s="54">
        <v>-100</v>
      </c>
      <c r="AB18" s="54">
        <f>web[[#This Row],[bal 13]]+web[[#This Row],[15 - ballari]]+web[[#This Row],[18 bal]]+web[[#This Row],[22 ballar]]+web[[#This Row],[27 ballari]]+web[[#This Row],[29 ballari]]+web[[#This Row],[25 ballari]]</f>
        <v>-400</v>
      </c>
    </row>
    <row r="19" spans="1:28" ht="25.5" customHeight="1" x14ac:dyDescent="0.3">
      <c r="A19" s="5">
        <v>17</v>
      </c>
      <c r="B19" s="80" t="s">
        <v>35</v>
      </c>
      <c r="C19" s="6">
        <v>300</v>
      </c>
      <c r="D19" s="6">
        <v>4</v>
      </c>
      <c r="E19" s="6"/>
      <c r="F19" s="6" t="s">
        <v>19</v>
      </c>
      <c r="G19" s="7" t="s">
        <v>36</v>
      </c>
      <c r="H19" s="8"/>
      <c r="I19" s="8" t="s">
        <v>19</v>
      </c>
      <c r="J19" s="8" t="s">
        <v>19</v>
      </c>
      <c r="K19" s="8" t="s">
        <v>19</v>
      </c>
      <c r="L19" s="8" t="s">
        <v>19</v>
      </c>
      <c r="M19" s="25"/>
      <c r="N19" s="8" t="s">
        <v>19</v>
      </c>
      <c r="O19" s="25"/>
      <c r="P19" s="8" t="s">
        <v>19</v>
      </c>
      <c r="Q19" s="29"/>
      <c r="R19" s="8" t="s">
        <v>19</v>
      </c>
      <c r="S19" s="32"/>
      <c r="T19" s="8" t="s">
        <v>19</v>
      </c>
      <c r="U19" s="34"/>
      <c r="V19" s="8" t="s">
        <v>21</v>
      </c>
      <c r="W19" s="40">
        <f>5</f>
        <v>5</v>
      </c>
      <c r="X19" s="8" t="s">
        <v>19</v>
      </c>
      <c r="Y19" s="46"/>
      <c r="Z19" s="9" t="s">
        <v>19</v>
      </c>
      <c r="AA19" s="52"/>
      <c r="AB19" s="53">
        <f>web[[#This Row],[bal 13]]+web[[#This Row],[15 - ballari]]+web[[#This Row],[18 bal]]+web[[#This Row],[22 ballar]]+web[[#This Row],[27 ballari]]+web[[#This Row],[29 ballari]]+web[[#This Row],[25 ballari]]</f>
        <v>5</v>
      </c>
    </row>
    <row r="20" spans="1:28" ht="25.5" customHeight="1" x14ac:dyDescent="0.3">
      <c r="A20" s="5">
        <v>18</v>
      </c>
      <c r="B20" s="80" t="s">
        <v>68</v>
      </c>
      <c r="C20" s="6">
        <v>300</v>
      </c>
      <c r="D20" s="6"/>
      <c r="E20" s="6"/>
      <c r="F20" s="6"/>
      <c r="G20" s="6"/>
      <c r="H20" s="8"/>
      <c r="I20" s="8"/>
      <c r="J20" s="8"/>
      <c r="K20" s="25" t="s">
        <v>19</v>
      </c>
      <c r="L20" s="8" t="s">
        <v>19</v>
      </c>
      <c r="M20" s="25"/>
      <c r="N20" s="8" t="s">
        <v>19</v>
      </c>
      <c r="O20" s="25">
        <v>20</v>
      </c>
      <c r="P20" s="8" t="s">
        <v>19</v>
      </c>
      <c r="Q20" s="29">
        <f>10+10</f>
        <v>20</v>
      </c>
      <c r="R20" s="8" t="s">
        <v>21</v>
      </c>
      <c r="S20" s="32">
        <v>-10</v>
      </c>
      <c r="T20" s="8" t="s">
        <v>19</v>
      </c>
      <c r="U20" s="34">
        <f>10</f>
        <v>10</v>
      </c>
      <c r="V20" s="8" t="s">
        <v>19</v>
      </c>
      <c r="W20" s="40">
        <f>10</f>
        <v>10</v>
      </c>
      <c r="X20" s="8" t="s">
        <v>19</v>
      </c>
      <c r="Y20" s="46"/>
      <c r="Z20" s="9" t="s">
        <v>21</v>
      </c>
      <c r="AA20" s="52"/>
      <c r="AB20" s="53">
        <f>web[[#This Row],[bal 13]]+web[[#This Row],[15 - ballari]]+web[[#This Row],[18 bal]]+web[[#This Row],[22 ballar]]+web[[#This Row],[27 ballari]]+web[[#This Row],[29 ballari]]+web[[#This Row],[25 ballari]]</f>
        <v>60</v>
      </c>
    </row>
    <row r="21" spans="1:28" ht="25.5" customHeight="1" x14ac:dyDescent="0.3">
      <c r="A21" s="5">
        <v>19</v>
      </c>
      <c r="B21" s="59" t="s">
        <v>37</v>
      </c>
      <c r="C21" s="6">
        <v>300</v>
      </c>
      <c r="D21" s="6" t="s">
        <v>33</v>
      </c>
      <c r="E21" s="6"/>
      <c r="F21" s="6" t="s">
        <v>19</v>
      </c>
      <c r="G21" s="7" t="s">
        <v>38</v>
      </c>
      <c r="H21" s="8"/>
      <c r="I21" s="8" t="s">
        <v>19</v>
      </c>
      <c r="J21" s="8" t="s">
        <v>19</v>
      </c>
      <c r="K21" s="8" t="s">
        <v>19</v>
      </c>
      <c r="L21" s="8" t="s">
        <v>19</v>
      </c>
      <c r="M21" s="25">
        <v>10</v>
      </c>
      <c r="N21" s="8" t="s">
        <v>19</v>
      </c>
      <c r="O21" s="25">
        <v>10</v>
      </c>
      <c r="P21" s="8" t="s">
        <v>19</v>
      </c>
      <c r="Q21" s="29">
        <f>10+10+10</f>
        <v>30</v>
      </c>
      <c r="R21" s="8" t="s">
        <v>19</v>
      </c>
      <c r="S21" s="32">
        <f>10</f>
        <v>10</v>
      </c>
      <c r="T21" s="8" t="s">
        <v>19</v>
      </c>
      <c r="U21" s="34">
        <f>10</f>
        <v>10</v>
      </c>
      <c r="V21" s="8" t="s">
        <v>19</v>
      </c>
      <c r="W21" s="40">
        <f>10</f>
        <v>10</v>
      </c>
      <c r="X21" s="8" t="s">
        <v>19</v>
      </c>
      <c r="Y21" s="46">
        <v>20</v>
      </c>
      <c r="Z21" s="9" t="s">
        <v>19</v>
      </c>
      <c r="AA21" s="52">
        <f>10+10+20</f>
        <v>40</v>
      </c>
      <c r="AB21" s="53">
        <f>web[[#This Row],[bal 13]]+web[[#This Row],[15 - ballari]]+web[[#This Row],[18 bal]]+web[[#This Row],[22 ballar]]+web[[#This Row],[27 ballari]]+web[[#This Row],[29 ballari]]+web[[#This Row],[25 ballari]]</f>
        <v>130</v>
      </c>
    </row>
    <row r="22" spans="1:28" ht="25.5" customHeight="1" x14ac:dyDescent="0.3">
      <c r="A22" s="5">
        <v>20</v>
      </c>
      <c r="B22" s="72" t="s">
        <v>39</v>
      </c>
      <c r="C22" s="6"/>
      <c r="D22" s="6">
        <v>14</v>
      </c>
      <c r="E22" s="6"/>
      <c r="F22" s="6" t="s">
        <v>21</v>
      </c>
      <c r="G22" s="7" t="s">
        <v>40</v>
      </c>
      <c r="H22" s="8"/>
      <c r="I22" s="8" t="s">
        <v>19</v>
      </c>
      <c r="J22" s="8" t="s">
        <v>19</v>
      </c>
      <c r="K22" s="8" t="s">
        <v>19</v>
      </c>
      <c r="L22" s="8" t="s">
        <v>19</v>
      </c>
      <c r="M22" s="25"/>
      <c r="N22" s="8" t="s">
        <v>21</v>
      </c>
      <c r="O22" s="25">
        <v>-100</v>
      </c>
      <c r="P22" s="8" t="s">
        <v>19</v>
      </c>
      <c r="Q22" s="29"/>
      <c r="R22" s="8" t="s">
        <v>19</v>
      </c>
      <c r="S22" s="32"/>
      <c r="T22" s="8" t="s">
        <v>19</v>
      </c>
      <c r="U22" s="34"/>
      <c r="V22" s="8" t="s">
        <v>19</v>
      </c>
      <c r="W22" s="40">
        <f>10</f>
        <v>10</v>
      </c>
      <c r="X22" s="8" t="s">
        <v>21</v>
      </c>
      <c r="Y22" s="46">
        <f>-100</f>
        <v>-100</v>
      </c>
      <c r="Z22" s="9" t="s">
        <v>19</v>
      </c>
      <c r="AA22" s="52"/>
      <c r="AB22" s="53">
        <f>web[[#This Row],[bal 13]]+web[[#This Row],[15 - ballari]]+web[[#This Row],[18 bal]]+web[[#This Row],[22 ballar]]+web[[#This Row],[27 ballari]]+web[[#This Row],[29 ballari]]+web[[#This Row],[25 ballari]]</f>
        <v>-190</v>
      </c>
    </row>
    <row r="23" spans="1:28" x14ac:dyDescent="0.3">
      <c r="A23" s="5">
        <v>8</v>
      </c>
      <c r="B23" s="82" t="s">
        <v>41</v>
      </c>
      <c r="C23" s="82"/>
      <c r="D23" s="82">
        <v>11</v>
      </c>
      <c r="E23" s="82"/>
      <c r="F23" s="82" t="s">
        <v>19</v>
      </c>
      <c r="G23" s="84" t="s">
        <v>42</v>
      </c>
      <c r="H23" s="85"/>
      <c r="I23" s="85" t="s">
        <v>19</v>
      </c>
      <c r="J23" s="85" t="s">
        <v>19</v>
      </c>
      <c r="K23" s="85" t="s">
        <v>19</v>
      </c>
      <c r="L23" s="85" t="s">
        <v>19</v>
      </c>
      <c r="M23" s="85">
        <v>-10</v>
      </c>
      <c r="N23" s="85" t="s">
        <v>19</v>
      </c>
      <c r="O23" s="85"/>
      <c r="P23" s="85" t="s">
        <v>21</v>
      </c>
      <c r="Q23" s="85">
        <v>-100</v>
      </c>
      <c r="R23" s="85" t="s">
        <v>21</v>
      </c>
      <c r="S23" s="85">
        <v>-10</v>
      </c>
      <c r="T23" s="85" t="s">
        <v>76</v>
      </c>
      <c r="U23" s="85"/>
      <c r="V23" s="85" t="s">
        <v>76</v>
      </c>
      <c r="W23" s="85"/>
      <c r="X23" s="85" t="s">
        <v>76</v>
      </c>
      <c r="Y23" s="86"/>
      <c r="Z23" s="86" t="s">
        <v>21</v>
      </c>
      <c r="AA23" s="54">
        <v>-100</v>
      </c>
      <c r="AB23" s="54">
        <f>web[[#This Row],[bal 13]]+web[[#This Row],[15 - ballari]]+web[[#This Row],[18 bal]]+web[[#This Row],[22 ballar]]+web[[#This Row],[27 ballari]]+web[[#This Row],[29 ballari]]+web[[#This Row],[25 ballari]]</f>
        <v>-210</v>
      </c>
    </row>
    <row r="24" spans="1:28" x14ac:dyDescent="0.3">
      <c r="A24" s="5">
        <v>21</v>
      </c>
      <c r="B24" s="60" t="s">
        <v>43</v>
      </c>
      <c r="C24" s="42">
        <v>300</v>
      </c>
      <c r="D24" s="12" t="s">
        <v>33</v>
      </c>
      <c r="E24" s="12"/>
      <c r="F24" s="12" t="s">
        <v>19</v>
      </c>
      <c r="G24" s="37" t="s">
        <v>44</v>
      </c>
      <c r="H24" s="13"/>
      <c r="I24" s="13" t="s">
        <v>19</v>
      </c>
      <c r="J24" s="13" t="s">
        <v>19</v>
      </c>
      <c r="K24" s="13" t="s">
        <v>19</v>
      </c>
      <c r="L24" s="13" t="s">
        <v>19</v>
      </c>
      <c r="M24" s="26">
        <v>10</v>
      </c>
      <c r="N24" s="13" t="s">
        <v>19</v>
      </c>
      <c r="O24" s="26">
        <v>10</v>
      </c>
      <c r="P24" s="13" t="s">
        <v>19</v>
      </c>
      <c r="Q24" s="30">
        <f>10+10+10</f>
        <v>30</v>
      </c>
      <c r="R24" s="13" t="s">
        <v>19</v>
      </c>
      <c r="S24" s="33">
        <f>20</f>
        <v>20</v>
      </c>
      <c r="T24" s="13" t="s">
        <v>19</v>
      </c>
      <c r="U24" s="35">
        <f>10</f>
        <v>10</v>
      </c>
      <c r="V24" s="13" t="s">
        <v>19</v>
      </c>
      <c r="W24" s="41">
        <f>10</f>
        <v>10</v>
      </c>
      <c r="X24" s="13" t="s">
        <v>19</v>
      </c>
      <c r="Y24" s="47">
        <f>40</f>
        <v>40</v>
      </c>
      <c r="Z24" s="14" t="s">
        <v>19</v>
      </c>
      <c r="AA24" s="52">
        <f>10+10+5+20</f>
        <v>45</v>
      </c>
      <c r="AB24" s="53">
        <f>web[[#This Row],[bal 13]]+web[[#This Row],[15 - ballari]]+web[[#This Row],[18 bal]]+web[[#This Row],[22 ballar]]+web[[#This Row],[27 ballari]]+web[[#This Row],[29 ballari]]+web[[#This Row],[25 ballari]]</f>
        <v>155</v>
      </c>
    </row>
    <row r="25" spans="1:28" x14ac:dyDescent="0.3">
      <c r="A25" s="5">
        <v>4</v>
      </c>
      <c r="B25" s="81" t="s">
        <v>45</v>
      </c>
      <c r="C25" s="12">
        <v>300</v>
      </c>
      <c r="D25" s="12">
        <v>1</v>
      </c>
      <c r="E25" s="12"/>
      <c r="F25" s="12" t="s">
        <v>19</v>
      </c>
      <c r="G25" s="12" t="s">
        <v>46</v>
      </c>
      <c r="H25" s="13"/>
      <c r="I25" s="13" t="s">
        <v>19</v>
      </c>
      <c r="J25" s="13" t="s">
        <v>19</v>
      </c>
      <c r="K25" s="13" t="s">
        <v>19</v>
      </c>
      <c r="L25" s="13" t="s">
        <v>19</v>
      </c>
      <c r="M25" s="26">
        <v>10</v>
      </c>
      <c r="N25" s="13" t="s">
        <v>19</v>
      </c>
      <c r="O25" s="26">
        <v>10</v>
      </c>
      <c r="P25" s="13" t="s">
        <v>19</v>
      </c>
      <c r="Q25" s="30">
        <f>10+10</f>
        <v>20</v>
      </c>
      <c r="R25" s="13" t="s">
        <v>19</v>
      </c>
      <c r="S25" s="33">
        <f>20</f>
        <v>20</v>
      </c>
      <c r="T25" s="13" t="s">
        <v>19</v>
      </c>
      <c r="U25" s="35">
        <f>10</f>
        <v>10</v>
      </c>
      <c r="V25" s="13" t="s">
        <v>19</v>
      </c>
      <c r="W25" s="41">
        <f>10</f>
        <v>10</v>
      </c>
      <c r="X25" s="13" t="s">
        <v>19</v>
      </c>
      <c r="Y25" s="47">
        <f>50</f>
        <v>50</v>
      </c>
      <c r="Z25" s="14" t="s">
        <v>19</v>
      </c>
      <c r="AA25" s="52">
        <f>10+10+10+10</f>
        <v>40</v>
      </c>
      <c r="AB25" s="53">
        <f>web[[#This Row],[bal 13]]+web[[#This Row],[15 - ballari]]+web[[#This Row],[18 bal]]+web[[#This Row],[22 ballar]]+web[[#This Row],[27 ballari]]+web[[#This Row],[29 ballari]]+web[[#This Row],[25 ballari]]</f>
        <v>150</v>
      </c>
    </row>
    <row r="26" spans="1:28" x14ac:dyDescent="0.3">
      <c r="A26" s="5">
        <v>5</v>
      </c>
      <c r="B26" s="79" t="s">
        <v>80</v>
      </c>
      <c r="C26" s="12"/>
      <c r="D26" s="12"/>
      <c r="E26" s="12"/>
      <c r="F26" s="12"/>
      <c r="G26" s="78" t="s">
        <v>81</v>
      </c>
      <c r="H26" s="13"/>
      <c r="I26" s="13"/>
      <c r="J26" s="13"/>
      <c r="K26" s="13"/>
      <c r="L26" s="13"/>
      <c r="M26" s="26"/>
      <c r="N26" s="13"/>
      <c r="O26" s="26"/>
      <c r="P26" s="13"/>
      <c r="Q26" s="30"/>
      <c r="R26" s="13"/>
      <c r="S26" s="33"/>
      <c r="T26" s="13"/>
      <c r="U26" s="35"/>
      <c r="V26" s="13" t="s">
        <v>19</v>
      </c>
      <c r="W26" s="41"/>
      <c r="X26" s="13" t="s">
        <v>19</v>
      </c>
      <c r="Y26" s="47"/>
      <c r="Z26" s="14" t="s">
        <v>19</v>
      </c>
      <c r="AA26" s="52"/>
      <c r="AB26" s="53">
        <f>web[[#This Row],[bal 13]]+web[[#This Row],[15 - ballari]]+web[[#This Row],[18 bal]]+web[[#This Row],[22 ballar]]+web[[#This Row],[27 ballari]]+web[[#This Row],[29 ballari]]+web[[#This Row],[25 ballari]]</f>
        <v>0</v>
      </c>
    </row>
    <row r="27" spans="1:28" x14ac:dyDescent="0.3">
      <c r="A27" s="5">
        <v>22</v>
      </c>
      <c r="B27" s="83" t="s">
        <v>47</v>
      </c>
      <c r="C27" s="12">
        <v>300</v>
      </c>
      <c r="D27" s="12"/>
      <c r="E27" s="12"/>
      <c r="F27" s="12" t="s">
        <v>19</v>
      </c>
      <c r="G27" s="12" t="s">
        <v>48</v>
      </c>
      <c r="H27" s="13"/>
      <c r="I27" s="13" t="s">
        <v>19</v>
      </c>
      <c r="J27" s="13" t="s">
        <v>21</v>
      </c>
      <c r="K27" s="13" t="s">
        <v>19</v>
      </c>
      <c r="L27" s="13" t="s">
        <v>19</v>
      </c>
      <c r="M27" s="26"/>
      <c r="N27" s="13" t="s">
        <v>19</v>
      </c>
      <c r="O27" s="26"/>
      <c r="P27" s="13" t="s">
        <v>19</v>
      </c>
      <c r="Q27" s="30"/>
      <c r="R27" s="13" t="s">
        <v>19</v>
      </c>
      <c r="S27" s="33"/>
      <c r="T27" s="13" t="s">
        <v>19</v>
      </c>
      <c r="U27" s="35"/>
      <c r="V27" s="13" t="s">
        <v>19</v>
      </c>
      <c r="W27" s="41">
        <f>5</f>
        <v>5</v>
      </c>
      <c r="X27" s="13" t="s">
        <v>19</v>
      </c>
      <c r="Y27" s="47"/>
      <c r="Z27" s="14" t="s">
        <v>19</v>
      </c>
      <c r="AA27" s="52"/>
      <c r="AB27" s="53">
        <f>web[[#This Row],[bal 13]]+web[[#This Row],[15 - ballari]]+web[[#This Row],[18 bal]]+web[[#This Row],[22 ballar]]+web[[#This Row],[27 ballari]]+web[[#This Row],[29 ballari]]+web[[#This Row],[25 ballari]]</f>
        <v>5</v>
      </c>
    </row>
    <row r="28" spans="1:28" ht="25.5" customHeight="1" x14ac:dyDescent="0.3">
      <c r="A28" s="5">
        <v>9</v>
      </c>
      <c r="B28" s="55" t="s">
        <v>64</v>
      </c>
      <c r="C28" s="55"/>
      <c r="D28" s="55" t="s">
        <v>33</v>
      </c>
      <c r="E28" s="55"/>
      <c r="F28" s="55"/>
      <c r="G28" s="56" t="s">
        <v>65</v>
      </c>
      <c r="H28" s="57"/>
      <c r="I28" s="57"/>
      <c r="J28" s="57"/>
      <c r="K28" s="57"/>
      <c r="L28" s="57"/>
      <c r="M28" s="85"/>
      <c r="N28" s="57" t="s">
        <v>19</v>
      </c>
      <c r="O28" s="85"/>
      <c r="P28" s="57" t="s">
        <v>21</v>
      </c>
      <c r="Q28" s="85">
        <v>-100</v>
      </c>
      <c r="R28" s="57" t="s">
        <v>21</v>
      </c>
      <c r="S28" s="85">
        <v>-10</v>
      </c>
      <c r="T28" s="57" t="s">
        <v>21</v>
      </c>
      <c r="U28" s="85">
        <v>-100</v>
      </c>
      <c r="V28" s="57" t="s">
        <v>21</v>
      </c>
      <c r="W28" s="85">
        <f>-100</f>
        <v>-100</v>
      </c>
      <c r="X28" s="57" t="s">
        <v>21</v>
      </c>
      <c r="Y28" s="86">
        <f>-100</f>
        <v>-100</v>
      </c>
      <c r="Z28" s="87" t="s">
        <v>21</v>
      </c>
      <c r="AA28" s="54">
        <f>-100</f>
        <v>-100</v>
      </c>
      <c r="AB28" s="54">
        <f>web[[#This Row],[bal 13]]+web[[#This Row],[15 - ballari]]+web[[#This Row],[18 bal]]+web[[#This Row],[22 ballar]]+web[[#This Row],[27 ballari]]+web[[#This Row],[29 ballari]]+web[[#This Row],[25 ballari]]</f>
        <v>-500</v>
      </c>
    </row>
    <row r="29" spans="1:28" x14ac:dyDescent="0.3">
      <c r="A29" s="5">
        <v>23</v>
      </c>
      <c r="B29" s="64" t="s">
        <v>49</v>
      </c>
      <c r="C29" s="12">
        <v>300</v>
      </c>
      <c r="D29" s="6"/>
      <c r="E29" s="6"/>
      <c r="F29" s="6" t="s">
        <v>21</v>
      </c>
      <c r="G29" s="6" t="s">
        <v>50</v>
      </c>
      <c r="H29" s="8"/>
      <c r="I29" s="8" t="s">
        <v>19</v>
      </c>
      <c r="J29" s="8" t="s">
        <v>21</v>
      </c>
      <c r="K29" s="8" t="s">
        <v>19</v>
      </c>
      <c r="L29" s="8" t="s">
        <v>19</v>
      </c>
      <c r="M29" s="26">
        <v>-10</v>
      </c>
      <c r="N29" s="8" t="s">
        <v>21</v>
      </c>
      <c r="O29" s="26">
        <v>-10</v>
      </c>
      <c r="P29" s="8" t="s">
        <v>19</v>
      </c>
      <c r="Q29" s="30">
        <v>-10</v>
      </c>
      <c r="R29" s="8" t="s">
        <v>19</v>
      </c>
      <c r="S29" s="33">
        <f>-10</f>
        <v>-10</v>
      </c>
      <c r="T29" s="8" t="s">
        <v>19</v>
      </c>
      <c r="U29" s="35"/>
      <c r="V29" s="8" t="s">
        <v>19</v>
      </c>
      <c r="W29" s="41">
        <f>10</f>
        <v>10</v>
      </c>
      <c r="X29" s="8" t="s">
        <v>19</v>
      </c>
      <c r="Y29" s="47">
        <f>10</f>
        <v>10</v>
      </c>
      <c r="Z29" s="49" t="s">
        <v>19</v>
      </c>
      <c r="AA29" s="52">
        <f>10</f>
        <v>10</v>
      </c>
      <c r="AB29" s="53">
        <f>web[[#This Row],[bal 13]]+web[[#This Row],[15 - ballari]]+web[[#This Row],[18 bal]]+web[[#This Row],[22 ballar]]+web[[#This Row],[27 ballari]]+web[[#This Row],[29 ballari]]+web[[#This Row],[25 ballari]]</f>
        <v>0</v>
      </c>
    </row>
    <row r="30" spans="1:28" x14ac:dyDescent="0.3">
      <c r="A30" s="5">
        <v>24</v>
      </c>
      <c r="B30" s="60" t="s">
        <v>51</v>
      </c>
      <c r="C30" s="48">
        <v>300</v>
      </c>
      <c r="D30" s="12" t="s">
        <v>33</v>
      </c>
      <c r="E30" s="12"/>
      <c r="F30" s="12" t="s">
        <v>21</v>
      </c>
      <c r="G30" s="12" t="s">
        <v>52</v>
      </c>
      <c r="H30" s="13"/>
      <c r="I30" s="13" t="s">
        <v>19</v>
      </c>
      <c r="J30" s="13" t="s">
        <v>19</v>
      </c>
      <c r="K30" s="13" t="s">
        <v>19</v>
      </c>
      <c r="L30" s="13" t="s">
        <v>19</v>
      </c>
      <c r="M30" s="26">
        <v>10</v>
      </c>
      <c r="N30" s="13" t="s">
        <v>19</v>
      </c>
      <c r="O30" s="26">
        <v>10</v>
      </c>
      <c r="P30" s="13" t="s">
        <v>19</v>
      </c>
      <c r="Q30" s="30">
        <f>10+10</f>
        <v>20</v>
      </c>
      <c r="R30" s="13" t="s">
        <v>19</v>
      </c>
      <c r="S30" s="33">
        <f>5</f>
        <v>5</v>
      </c>
      <c r="T30" s="13" t="s">
        <v>19</v>
      </c>
      <c r="U30" s="35">
        <f>10</f>
        <v>10</v>
      </c>
      <c r="V30" s="13" t="s">
        <v>19</v>
      </c>
      <c r="W30" s="41">
        <f>10</f>
        <v>10</v>
      </c>
      <c r="X30" s="13" t="s">
        <v>19</v>
      </c>
      <c r="Y30" s="47">
        <f>20</f>
        <v>20</v>
      </c>
      <c r="Z30" s="50" t="s">
        <v>19</v>
      </c>
      <c r="AA30" s="52">
        <f>10+5+10</f>
        <v>25</v>
      </c>
      <c r="AB30" s="53">
        <f>web[[#This Row],[bal 13]]+web[[#This Row],[15 - ballari]]+web[[#This Row],[18 bal]]+web[[#This Row],[22 ballar]]+web[[#This Row],[27 ballari]]+web[[#This Row],[29 ballari]]+web[[#This Row],[25 ballari]]</f>
        <v>105</v>
      </c>
    </row>
    <row r="31" spans="1:28" x14ac:dyDescent="0.3">
      <c r="A31" s="62"/>
      <c r="B31" s="12"/>
      <c r="C31" s="12">
        <f>SUM(web[To''lov])</f>
        <v>4770</v>
      </c>
      <c r="D31" s="12"/>
      <c r="E31" s="12"/>
      <c r="F31" s="12"/>
      <c r="G31" s="12"/>
      <c r="H31" s="13"/>
      <c r="I31" s="13"/>
      <c r="J31" s="13"/>
      <c r="K31" s="13"/>
      <c r="L31" s="13"/>
      <c r="M31" s="26"/>
      <c r="N31" s="13"/>
      <c r="O31" s="26"/>
      <c r="P31" s="13"/>
      <c r="Q31" s="30"/>
      <c r="R31" s="13"/>
      <c r="S31" s="33"/>
      <c r="T31" s="13"/>
      <c r="U31" s="35"/>
      <c r="V31" s="13"/>
      <c r="W31" s="41"/>
      <c r="X31" s="13"/>
      <c r="Y31" s="47"/>
      <c r="Z31" s="50"/>
      <c r="AA31" s="69"/>
      <c r="AB31" s="70"/>
    </row>
    <row r="33" spans="2:7" x14ac:dyDescent="0.3">
      <c r="B33" t="s">
        <v>89</v>
      </c>
      <c r="C33">
        <v>4620</v>
      </c>
    </row>
    <row r="34" spans="2:7" x14ac:dyDescent="0.3">
      <c r="B34" t="s">
        <v>89</v>
      </c>
      <c r="C34">
        <v>510</v>
      </c>
    </row>
    <row r="35" spans="2:7" x14ac:dyDescent="0.3">
      <c r="C35">
        <f>C34+web[[#Totals],[To''lov]]</f>
        <v>5280</v>
      </c>
    </row>
    <row r="36" spans="2:7" x14ac:dyDescent="0.3">
      <c r="C36">
        <v>1210</v>
      </c>
    </row>
    <row r="37" spans="2:7" x14ac:dyDescent="0.3">
      <c r="C37">
        <f>web[[#Totals],[To''lov]]+C34+C36</f>
        <v>6490</v>
      </c>
      <c r="D37">
        <f>C37/10</f>
        <v>649</v>
      </c>
      <c r="G37">
        <f>D37*4</f>
        <v>2596</v>
      </c>
    </row>
  </sheetData>
  <mergeCells count="4">
    <mergeCell ref="A1:H1"/>
    <mergeCell ref="M1:X1"/>
    <mergeCell ref="A3:H3"/>
    <mergeCell ref="M3:X3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scale="67" orientation="portrait" r:id="rId1"/>
  <colBreaks count="1" manualBreakCount="1">
    <brk id="11" max="29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ED07-EAD1-4FCC-BCD0-943031754386}">
  <dimension ref="A1:AE21"/>
  <sheetViews>
    <sheetView tabSelected="1" view="pageBreakPreview" topLeftCell="A13" zoomScale="160" zoomScaleNormal="100" zoomScaleSheetLayoutView="160" workbookViewId="0">
      <selection activeCell="C20" sqref="C20"/>
    </sheetView>
  </sheetViews>
  <sheetFormatPr defaultRowHeight="16.5" x14ac:dyDescent="0.3"/>
  <cols>
    <col min="1" max="1" width="6.25" customWidth="1"/>
    <col min="2" max="2" width="24.75" customWidth="1"/>
    <col min="3" max="3" width="10.125" customWidth="1"/>
    <col min="4" max="4" width="13.125" customWidth="1"/>
    <col min="5" max="5" width="12" customWidth="1"/>
    <col min="6" max="6" width="8.75" customWidth="1"/>
    <col min="7" max="7" width="25.125" customWidth="1"/>
    <col min="8" max="8" width="5.875" customWidth="1"/>
    <col min="9" max="9" width="8.875" customWidth="1"/>
    <col min="10" max="10" width="5.875" customWidth="1"/>
    <col min="11" max="11" width="8.875" customWidth="1"/>
    <col min="12" max="12" width="5.875" customWidth="1"/>
    <col min="13" max="13" width="8.875" customWidth="1"/>
    <col min="14" max="14" width="6.875" customWidth="1"/>
    <col min="15" max="15" width="9.875" customWidth="1"/>
    <col min="16" max="16" width="6.875" customWidth="1"/>
    <col min="17" max="17" width="9.25" customWidth="1"/>
    <col min="18" max="18" width="6.875" customWidth="1"/>
    <col min="19" max="19" width="9.875" customWidth="1"/>
    <col min="20" max="20" width="6.875" customWidth="1"/>
    <col min="21" max="21" width="9.875" customWidth="1"/>
    <col min="22" max="22" width="6.875" customWidth="1"/>
    <col min="23" max="23" width="9.875" customWidth="1"/>
    <col min="24" max="24" width="6.875" customWidth="1"/>
    <col min="25" max="25" width="9.875" customWidth="1"/>
    <col min="26" max="26" width="6.875" customWidth="1"/>
    <col min="27" max="28" width="9" customWidth="1"/>
    <col min="29" max="29" width="9.875" customWidth="1"/>
  </cols>
  <sheetData>
    <row r="1" spans="1:31" ht="18.75" x14ac:dyDescent="0.3">
      <c r="A1" s="123" t="s">
        <v>53</v>
      </c>
      <c r="B1" s="123"/>
      <c r="C1" s="123"/>
      <c r="D1" s="123"/>
      <c r="E1" s="123"/>
      <c r="F1" s="123"/>
      <c r="G1" s="123"/>
      <c r="H1" s="123"/>
    </row>
    <row r="2" spans="1:31" ht="18.75" x14ac:dyDescent="0.3">
      <c r="A2" s="17"/>
      <c r="B2" s="17"/>
      <c r="C2" s="17"/>
      <c r="D2" s="17"/>
      <c r="E2" s="17"/>
      <c r="F2" s="17"/>
      <c r="G2" s="16"/>
      <c r="H2" s="16"/>
    </row>
    <row r="3" spans="1:31" ht="18.75" x14ac:dyDescent="0.3">
      <c r="A3" s="123" t="s">
        <v>55</v>
      </c>
      <c r="B3" s="123"/>
      <c r="C3" s="123"/>
      <c r="D3" s="123"/>
      <c r="E3" s="123"/>
      <c r="F3" s="123"/>
      <c r="G3" s="123"/>
      <c r="H3" s="123"/>
    </row>
    <row r="4" spans="1:31" ht="18.75" x14ac:dyDescent="0.3">
      <c r="A4" s="22"/>
      <c r="B4" s="22"/>
      <c r="C4" s="22"/>
      <c r="D4" s="22"/>
      <c r="E4" s="22"/>
    </row>
    <row r="5" spans="1:31" ht="23.25" x14ac:dyDescent="0.35">
      <c r="A5" s="18"/>
      <c r="B5" s="18"/>
      <c r="C5" s="18"/>
      <c r="D5" s="18"/>
      <c r="E5" s="18"/>
      <c r="F5" s="20"/>
    </row>
    <row r="6" spans="1:31" ht="51.75" customHeight="1" x14ac:dyDescent="0.3">
      <c r="A6" s="89" t="s">
        <v>0</v>
      </c>
      <c r="B6" s="74" t="s">
        <v>1</v>
      </c>
      <c r="C6" s="74" t="s">
        <v>73</v>
      </c>
      <c r="D6" s="74" t="s">
        <v>2</v>
      </c>
      <c r="E6" s="74" t="s">
        <v>3</v>
      </c>
      <c r="F6" s="74" t="s">
        <v>4</v>
      </c>
      <c r="G6" s="90" t="s">
        <v>5</v>
      </c>
      <c r="H6" s="73" t="s">
        <v>6</v>
      </c>
      <c r="I6" s="73" t="s">
        <v>87</v>
      </c>
      <c r="J6" s="73" t="s">
        <v>7</v>
      </c>
      <c r="K6" s="73" t="s">
        <v>88</v>
      </c>
      <c r="L6" s="73" t="s">
        <v>90</v>
      </c>
      <c r="M6" s="73" t="s">
        <v>91</v>
      </c>
      <c r="N6" s="73" t="s">
        <v>9</v>
      </c>
      <c r="O6" s="73" t="s">
        <v>92</v>
      </c>
      <c r="P6" s="73" t="s">
        <v>10</v>
      </c>
      <c r="Q6" s="73" t="s">
        <v>93</v>
      </c>
      <c r="R6" s="73" t="s">
        <v>94</v>
      </c>
      <c r="S6" s="73" t="s">
        <v>95</v>
      </c>
      <c r="T6" s="73" t="s">
        <v>12</v>
      </c>
      <c r="U6" s="73" t="s">
        <v>103</v>
      </c>
      <c r="V6" s="73" t="s">
        <v>13</v>
      </c>
      <c r="W6" s="73" t="s">
        <v>104</v>
      </c>
      <c r="X6" s="73" t="s">
        <v>105</v>
      </c>
      <c r="Y6" s="73" t="s">
        <v>106</v>
      </c>
      <c r="Z6" s="73" t="s">
        <v>15</v>
      </c>
      <c r="AA6" s="73" t="s">
        <v>107</v>
      </c>
      <c r="AB6" s="73" t="s">
        <v>16</v>
      </c>
      <c r="AC6" s="73" t="s">
        <v>112</v>
      </c>
      <c r="AD6" s="73" t="s">
        <v>114</v>
      </c>
      <c r="AE6" s="73" t="s">
        <v>115</v>
      </c>
    </row>
    <row r="7" spans="1:31" ht="25.5" customHeight="1" x14ac:dyDescent="0.3">
      <c r="A7" s="5">
        <v>1</v>
      </c>
      <c r="B7" s="109" t="s">
        <v>18</v>
      </c>
      <c r="C7" s="6">
        <v>300</v>
      </c>
      <c r="D7" s="6"/>
      <c r="E7" s="6"/>
      <c r="F7" s="6"/>
      <c r="G7" s="6" t="s">
        <v>20</v>
      </c>
      <c r="H7" s="61" t="s">
        <v>19</v>
      </c>
      <c r="I7" s="88">
        <f>10</f>
        <v>10</v>
      </c>
      <c r="J7" s="66" t="s">
        <v>19</v>
      </c>
      <c r="K7" s="74">
        <v>10</v>
      </c>
      <c r="L7" s="66" t="s">
        <v>21</v>
      </c>
      <c r="M7" s="66"/>
      <c r="N7" s="66" t="s">
        <v>19</v>
      </c>
      <c r="O7" s="74">
        <v>15</v>
      </c>
      <c r="P7" s="66" t="s">
        <v>19</v>
      </c>
      <c r="Q7" s="74">
        <f>10+5</f>
        <v>15</v>
      </c>
      <c r="R7" s="66" t="s">
        <v>19</v>
      </c>
      <c r="S7" s="74">
        <f>10+10+10</f>
        <v>30</v>
      </c>
      <c r="T7" s="105" t="s">
        <v>19</v>
      </c>
      <c r="U7" s="108">
        <f>10+10</f>
        <v>20</v>
      </c>
      <c r="V7" s="110" t="s">
        <v>19</v>
      </c>
      <c r="W7" s="108">
        <f>10+30</f>
        <v>40</v>
      </c>
      <c r="X7" s="110" t="s">
        <v>19</v>
      </c>
      <c r="Y7" s="108">
        <f>5+5+5</f>
        <v>15</v>
      </c>
      <c r="Z7" s="110" t="s">
        <v>19</v>
      </c>
      <c r="AA7" s="108">
        <f>30+20</f>
        <v>50</v>
      </c>
      <c r="AB7" s="113" t="s">
        <v>19</v>
      </c>
      <c r="AC7" s="108">
        <v>10</v>
      </c>
      <c r="AD7" s="114" t="s">
        <v>19</v>
      </c>
      <c r="AE7" s="108">
        <f>50</f>
        <v>50</v>
      </c>
    </row>
    <row r="8" spans="1:31" x14ac:dyDescent="0.3">
      <c r="A8" s="5">
        <v>2</v>
      </c>
      <c r="B8" s="115" t="s">
        <v>58</v>
      </c>
      <c r="C8" s="115">
        <v>300</v>
      </c>
      <c r="D8" s="115"/>
      <c r="E8" s="115"/>
      <c r="F8" s="115"/>
      <c r="G8" s="115" t="s">
        <v>59</v>
      </c>
      <c r="H8" s="116" t="s">
        <v>19</v>
      </c>
      <c r="I8" s="117">
        <f>10</f>
        <v>10</v>
      </c>
      <c r="J8" s="118" t="s">
        <v>19</v>
      </c>
      <c r="K8" s="119">
        <f>10</f>
        <v>10</v>
      </c>
      <c r="L8" s="118" t="s">
        <v>19</v>
      </c>
      <c r="M8" s="118">
        <v>15</v>
      </c>
      <c r="N8" s="118" t="s">
        <v>19</v>
      </c>
      <c r="O8" s="119"/>
      <c r="P8" s="118" t="s">
        <v>19</v>
      </c>
      <c r="Q8" s="119">
        <v>10</v>
      </c>
      <c r="R8" s="118" t="s">
        <v>19</v>
      </c>
      <c r="S8" s="119">
        <v>10</v>
      </c>
      <c r="T8" s="118" t="s">
        <v>19</v>
      </c>
      <c r="U8" s="120">
        <f>5</f>
        <v>5</v>
      </c>
      <c r="V8" s="121" t="s">
        <v>19</v>
      </c>
      <c r="W8" s="120"/>
      <c r="X8" s="121" t="s">
        <v>21</v>
      </c>
      <c r="Y8" s="120"/>
      <c r="Z8" s="121" t="s">
        <v>19</v>
      </c>
      <c r="AA8" s="120">
        <f>5+5+30</f>
        <v>40</v>
      </c>
      <c r="AB8" s="122" t="s">
        <v>21</v>
      </c>
      <c r="AC8" s="120"/>
      <c r="AD8" s="122" t="s">
        <v>19</v>
      </c>
      <c r="AE8" s="108"/>
    </row>
    <row r="9" spans="1:31" ht="28.5" x14ac:dyDescent="0.3">
      <c r="A9" s="5">
        <v>3</v>
      </c>
      <c r="B9" s="42" t="s">
        <v>22</v>
      </c>
      <c r="C9" s="12">
        <v>300</v>
      </c>
      <c r="D9" s="12"/>
      <c r="E9" s="12"/>
      <c r="F9" s="12"/>
      <c r="G9" s="77" t="s">
        <v>23</v>
      </c>
      <c r="H9" s="63" t="s">
        <v>19</v>
      </c>
      <c r="I9" s="76">
        <f>10+10</f>
        <v>20</v>
      </c>
      <c r="J9" s="65" t="s">
        <v>19</v>
      </c>
      <c r="K9" s="75">
        <f>10+10</f>
        <v>20</v>
      </c>
      <c r="L9" s="65" t="s">
        <v>19</v>
      </c>
      <c r="M9" s="65">
        <v>5</v>
      </c>
      <c r="N9" s="65" t="s">
        <v>19</v>
      </c>
      <c r="O9" s="75">
        <v>10</v>
      </c>
      <c r="P9" s="65" t="s">
        <v>19</v>
      </c>
      <c r="Q9" s="75">
        <v>15</v>
      </c>
      <c r="R9" s="65" t="s">
        <v>19</v>
      </c>
      <c r="S9" s="75">
        <f>10+5</f>
        <v>15</v>
      </c>
      <c r="T9" s="106" t="s">
        <v>19</v>
      </c>
      <c r="U9" s="108">
        <f>10+5</f>
        <v>15</v>
      </c>
      <c r="V9" s="110" t="s">
        <v>19</v>
      </c>
      <c r="W9" s="108">
        <f>10</f>
        <v>10</v>
      </c>
      <c r="X9" s="110" t="s">
        <v>19</v>
      </c>
      <c r="Y9" s="108">
        <f>5+5+5</f>
        <v>15</v>
      </c>
      <c r="Z9" s="110" t="s">
        <v>19</v>
      </c>
      <c r="AA9" s="108">
        <f>5+10+30</f>
        <v>45</v>
      </c>
      <c r="AB9" s="113" t="s">
        <v>19</v>
      </c>
      <c r="AC9" s="108">
        <f>10</f>
        <v>10</v>
      </c>
      <c r="AD9" s="114" t="s">
        <v>19</v>
      </c>
      <c r="AE9" s="108">
        <f>32</f>
        <v>32</v>
      </c>
    </row>
    <row r="10" spans="1:31" x14ac:dyDescent="0.3">
      <c r="A10" s="5">
        <v>4</v>
      </c>
      <c r="B10" s="42" t="s">
        <v>26</v>
      </c>
      <c r="C10" s="12"/>
      <c r="D10" s="12"/>
      <c r="E10" s="12"/>
      <c r="F10" s="12"/>
      <c r="G10" s="12" t="s">
        <v>27</v>
      </c>
      <c r="H10" s="63" t="s">
        <v>21</v>
      </c>
      <c r="I10" s="76">
        <f>10</f>
        <v>10</v>
      </c>
      <c r="J10" s="65" t="s">
        <v>19</v>
      </c>
      <c r="K10" s="75"/>
      <c r="L10" s="65" t="s">
        <v>21</v>
      </c>
      <c r="M10" s="65"/>
      <c r="N10" s="65" t="s">
        <v>19</v>
      </c>
      <c r="O10" s="75">
        <v>5</v>
      </c>
      <c r="P10" s="65" t="s">
        <v>21</v>
      </c>
      <c r="Q10" s="75">
        <v>-50</v>
      </c>
      <c r="R10" s="65" t="s">
        <v>21</v>
      </c>
      <c r="S10" s="75">
        <v>-10</v>
      </c>
      <c r="T10" s="106"/>
      <c r="U10" s="108"/>
      <c r="V10" s="110" t="s">
        <v>19</v>
      </c>
      <c r="W10" s="108"/>
      <c r="X10" s="110" t="s">
        <v>21</v>
      </c>
      <c r="Y10" s="108"/>
      <c r="Z10" s="110" t="s">
        <v>21</v>
      </c>
      <c r="AA10" s="108"/>
      <c r="AB10" s="113" t="s">
        <v>19</v>
      </c>
      <c r="AC10" s="108"/>
      <c r="AD10" s="114" t="s">
        <v>19</v>
      </c>
      <c r="AE10" s="108"/>
    </row>
    <row r="11" spans="1:31" x14ac:dyDescent="0.3">
      <c r="A11" s="5">
        <v>5</v>
      </c>
      <c r="B11" s="42" t="s">
        <v>69</v>
      </c>
      <c r="C11" s="12"/>
      <c r="D11" s="12"/>
      <c r="E11" s="12"/>
      <c r="F11" s="12"/>
      <c r="G11" s="78" t="s">
        <v>70</v>
      </c>
      <c r="H11" s="63" t="s">
        <v>21</v>
      </c>
      <c r="I11" s="76">
        <f>10</f>
        <v>10</v>
      </c>
      <c r="J11" s="65"/>
      <c r="K11" s="75"/>
      <c r="L11" s="65"/>
      <c r="M11" s="65"/>
      <c r="N11" s="65" t="s">
        <v>19</v>
      </c>
      <c r="O11" s="75"/>
      <c r="P11" s="65" t="s">
        <v>19</v>
      </c>
      <c r="Q11" s="75">
        <v>10</v>
      </c>
      <c r="R11" s="65" t="s">
        <v>21</v>
      </c>
      <c r="S11" s="75">
        <v>-10</v>
      </c>
      <c r="T11" s="106"/>
      <c r="U11" s="108"/>
      <c r="V11" s="110" t="s">
        <v>21</v>
      </c>
      <c r="W11" s="108"/>
      <c r="X11" s="110" t="s">
        <v>21</v>
      </c>
      <c r="Y11" s="108"/>
      <c r="Z11" s="110" t="s">
        <v>21</v>
      </c>
      <c r="AA11" s="108"/>
      <c r="AB11" s="113" t="s">
        <v>19</v>
      </c>
      <c r="AC11" s="108"/>
      <c r="AD11" s="114" t="s">
        <v>19</v>
      </c>
      <c r="AE11" s="108"/>
    </row>
    <row r="12" spans="1:31" ht="28.5" x14ac:dyDescent="0.3">
      <c r="A12" s="5">
        <v>6</v>
      </c>
      <c r="B12" s="42" t="s">
        <v>30</v>
      </c>
      <c r="C12" s="12">
        <v>300</v>
      </c>
      <c r="D12" s="12"/>
      <c r="E12" s="12"/>
      <c r="F12" s="12"/>
      <c r="G12" s="7" t="s">
        <v>31</v>
      </c>
      <c r="H12" s="63" t="s">
        <v>19</v>
      </c>
      <c r="I12" s="76">
        <f>10</f>
        <v>10</v>
      </c>
      <c r="J12" s="65" t="s">
        <v>19</v>
      </c>
      <c r="K12" s="75"/>
      <c r="L12" s="65" t="s">
        <v>19</v>
      </c>
      <c r="M12" s="65"/>
      <c r="N12" s="65" t="s">
        <v>19</v>
      </c>
      <c r="O12" s="75">
        <v>5</v>
      </c>
      <c r="P12" s="65" t="s">
        <v>19</v>
      </c>
      <c r="Q12" s="75">
        <v>-5</v>
      </c>
      <c r="R12" s="65" t="s">
        <v>19</v>
      </c>
      <c r="S12" s="75">
        <v>10</v>
      </c>
      <c r="T12" s="106"/>
      <c r="U12" s="108"/>
      <c r="V12" s="110" t="s">
        <v>19</v>
      </c>
      <c r="W12" s="108"/>
      <c r="X12" s="110" t="s">
        <v>19</v>
      </c>
      <c r="Y12" s="108"/>
      <c r="Z12" s="110" t="s">
        <v>19</v>
      </c>
      <c r="AA12" s="108"/>
      <c r="AB12" s="113" t="s">
        <v>19</v>
      </c>
      <c r="AC12" s="108"/>
      <c r="AD12" s="114" t="s">
        <v>19</v>
      </c>
      <c r="AE12" s="108"/>
    </row>
    <row r="13" spans="1:31" x14ac:dyDescent="0.3">
      <c r="A13" s="5">
        <v>7</v>
      </c>
      <c r="B13" s="42" t="s">
        <v>32</v>
      </c>
      <c r="C13" s="12">
        <v>300</v>
      </c>
      <c r="D13" s="12"/>
      <c r="E13" s="12"/>
      <c r="F13" s="12"/>
      <c r="G13" s="7" t="s">
        <v>34</v>
      </c>
      <c r="H13" s="63" t="s">
        <v>19</v>
      </c>
      <c r="I13" s="76">
        <f>10</f>
        <v>10</v>
      </c>
      <c r="J13" s="65" t="s">
        <v>19</v>
      </c>
      <c r="K13" s="75">
        <f>10</f>
        <v>10</v>
      </c>
      <c r="L13" s="65" t="s">
        <v>19</v>
      </c>
      <c r="M13" s="65"/>
      <c r="N13" s="65" t="s">
        <v>19</v>
      </c>
      <c r="O13" s="75">
        <v>20</v>
      </c>
      <c r="P13" s="65" t="s">
        <v>19</v>
      </c>
      <c r="Q13" s="75">
        <v>10</v>
      </c>
      <c r="R13" s="65" t="s">
        <v>19</v>
      </c>
      <c r="S13" s="75">
        <f>10+10+10-10</f>
        <v>20</v>
      </c>
      <c r="T13" s="106" t="s">
        <v>19</v>
      </c>
      <c r="U13" s="108">
        <f>5+5</f>
        <v>10</v>
      </c>
      <c r="V13" s="110" t="s">
        <v>19</v>
      </c>
      <c r="W13" s="108">
        <v>5</v>
      </c>
      <c r="X13" s="110" t="s">
        <v>19</v>
      </c>
      <c r="Y13" s="108"/>
      <c r="Z13" s="110" t="s">
        <v>19</v>
      </c>
      <c r="AA13" s="108">
        <f>5+10+10+10+5+20</f>
        <v>60</v>
      </c>
      <c r="AB13" s="113" t="s">
        <v>21</v>
      </c>
      <c r="AC13" s="108"/>
      <c r="AD13" s="114" t="s">
        <v>19</v>
      </c>
      <c r="AE13" s="108"/>
    </row>
    <row r="14" spans="1:31" x14ac:dyDescent="0.3">
      <c r="A14" s="5">
        <v>8</v>
      </c>
      <c r="B14" s="42" t="s">
        <v>35</v>
      </c>
      <c r="C14" s="12">
        <v>300</v>
      </c>
      <c r="D14" s="12"/>
      <c r="E14" s="12"/>
      <c r="F14" s="12"/>
      <c r="G14" s="7" t="s">
        <v>36</v>
      </c>
      <c r="H14" s="63" t="s">
        <v>21</v>
      </c>
      <c r="I14" s="76">
        <f>10</f>
        <v>10</v>
      </c>
      <c r="J14" s="65" t="s">
        <v>21</v>
      </c>
      <c r="K14" s="75"/>
      <c r="L14" s="65" t="s">
        <v>19</v>
      </c>
      <c r="M14" s="65"/>
      <c r="N14" s="65" t="s">
        <v>19</v>
      </c>
      <c r="O14" s="75"/>
      <c r="P14" s="65" t="s">
        <v>19</v>
      </c>
      <c r="Q14" s="75"/>
      <c r="R14" s="65" t="s">
        <v>19</v>
      </c>
      <c r="S14" s="75">
        <f>-10-10</f>
        <v>-20</v>
      </c>
      <c r="T14" s="106"/>
      <c r="U14" s="108"/>
      <c r="V14" s="110" t="s">
        <v>19</v>
      </c>
      <c r="W14" s="108"/>
      <c r="X14" s="110" t="s">
        <v>19</v>
      </c>
      <c r="Y14" s="108"/>
      <c r="Z14" s="110" t="s">
        <v>19</v>
      </c>
      <c r="AA14" s="108"/>
      <c r="AB14" s="113" t="s">
        <v>21</v>
      </c>
      <c r="AC14" s="108"/>
      <c r="AD14" s="114" t="s">
        <v>19</v>
      </c>
      <c r="AE14" s="108"/>
    </row>
    <row r="15" spans="1:31" x14ac:dyDescent="0.3">
      <c r="A15" s="5">
        <v>9</v>
      </c>
      <c r="B15" s="42" t="s">
        <v>37</v>
      </c>
      <c r="C15" s="12">
        <v>300</v>
      </c>
      <c r="D15" s="12"/>
      <c r="E15" s="12"/>
      <c r="F15" s="12"/>
      <c r="G15" s="37" t="s">
        <v>38</v>
      </c>
      <c r="H15" s="63" t="s">
        <v>19</v>
      </c>
      <c r="I15" s="76">
        <f>10</f>
        <v>10</v>
      </c>
      <c r="J15" s="65" t="s">
        <v>19</v>
      </c>
      <c r="K15" s="75">
        <f>10</f>
        <v>10</v>
      </c>
      <c r="L15" s="65" t="s">
        <v>19</v>
      </c>
      <c r="M15" s="65">
        <f>10</f>
        <v>10</v>
      </c>
      <c r="N15" s="65" t="s">
        <v>19</v>
      </c>
      <c r="O15" s="75">
        <v>10</v>
      </c>
      <c r="P15" s="65" t="s">
        <v>19</v>
      </c>
      <c r="Q15" s="75">
        <f>-5+5</f>
        <v>0</v>
      </c>
      <c r="R15" s="65" t="s">
        <v>19</v>
      </c>
      <c r="S15" s="75">
        <f>10+10+10</f>
        <v>30</v>
      </c>
      <c r="T15" s="106" t="s">
        <v>19</v>
      </c>
      <c r="U15" s="108">
        <f>5+5+10</f>
        <v>20</v>
      </c>
      <c r="V15" s="110" t="s">
        <v>19</v>
      </c>
      <c r="W15" s="108">
        <f>10</f>
        <v>10</v>
      </c>
      <c r="X15" s="110" t="s">
        <v>19</v>
      </c>
      <c r="Y15" s="108">
        <f>5+5+5+5</f>
        <v>20</v>
      </c>
      <c r="Z15" s="110" t="s">
        <v>19</v>
      </c>
      <c r="AA15" s="108">
        <f>5+5+5+5</f>
        <v>20</v>
      </c>
      <c r="AB15" s="113" t="s">
        <v>19</v>
      </c>
      <c r="AC15" s="108">
        <f>10</f>
        <v>10</v>
      </c>
      <c r="AD15" s="114" t="s">
        <v>19</v>
      </c>
      <c r="AE15" s="108"/>
    </row>
    <row r="16" spans="1:31" x14ac:dyDescent="0.3">
      <c r="A16" s="5">
        <v>10</v>
      </c>
      <c r="B16" s="42" t="s">
        <v>39</v>
      </c>
      <c r="C16" s="12"/>
      <c r="D16" s="12"/>
      <c r="E16" s="12"/>
      <c r="F16" s="12"/>
      <c r="G16" s="12" t="s">
        <v>40</v>
      </c>
      <c r="H16" s="63" t="s">
        <v>21</v>
      </c>
      <c r="I16" s="76">
        <f>10</f>
        <v>10</v>
      </c>
      <c r="J16" s="63" t="s">
        <v>19</v>
      </c>
      <c r="K16" s="76"/>
      <c r="L16" s="65" t="s">
        <v>19</v>
      </c>
      <c r="M16" s="65"/>
      <c r="N16" s="65" t="s">
        <v>19</v>
      </c>
      <c r="O16" s="75">
        <v>10</v>
      </c>
      <c r="P16" s="65" t="s">
        <v>19</v>
      </c>
      <c r="Q16" s="75">
        <v>-5</v>
      </c>
      <c r="R16" s="65" t="s">
        <v>21</v>
      </c>
      <c r="S16" s="75">
        <v>-10</v>
      </c>
      <c r="T16" s="106"/>
      <c r="U16" s="108"/>
      <c r="V16" s="110" t="s">
        <v>21</v>
      </c>
      <c r="W16" s="108"/>
      <c r="X16" s="110" t="s">
        <v>21</v>
      </c>
      <c r="Y16" s="108"/>
      <c r="Z16" s="110" t="s">
        <v>21</v>
      </c>
      <c r="AA16" s="108"/>
      <c r="AB16" s="113" t="s">
        <v>21</v>
      </c>
      <c r="AC16" s="108"/>
      <c r="AD16" s="114" t="s">
        <v>21</v>
      </c>
      <c r="AE16" s="108"/>
    </row>
    <row r="17" spans="1:31" x14ac:dyDescent="0.3">
      <c r="A17" s="5">
        <v>11</v>
      </c>
      <c r="B17" s="42" t="s">
        <v>43</v>
      </c>
      <c r="C17" s="77">
        <v>150</v>
      </c>
      <c r="D17" s="12"/>
      <c r="E17" s="12"/>
      <c r="F17" s="12"/>
      <c r="G17" s="78" t="s">
        <v>78</v>
      </c>
      <c r="H17" s="63" t="s">
        <v>19</v>
      </c>
      <c r="I17" s="76">
        <f>10</f>
        <v>10</v>
      </c>
      <c r="J17" s="63" t="s">
        <v>19</v>
      </c>
      <c r="K17" s="76">
        <v>10</v>
      </c>
      <c r="L17" s="63" t="s">
        <v>19</v>
      </c>
      <c r="M17" s="63">
        <v>10</v>
      </c>
      <c r="N17" s="65" t="s">
        <v>19</v>
      </c>
      <c r="O17" s="75">
        <v>10</v>
      </c>
      <c r="P17" s="65" t="s">
        <v>19</v>
      </c>
      <c r="Q17" s="75">
        <f>10+10</f>
        <v>20</v>
      </c>
      <c r="R17" s="65" t="s">
        <v>19</v>
      </c>
      <c r="S17" s="75">
        <f>10+10+10</f>
        <v>30</v>
      </c>
      <c r="T17" s="106"/>
      <c r="U17" s="108">
        <f>10+10</f>
        <v>20</v>
      </c>
      <c r="V17" s="110" t="s">
        <v>19</v>
      </c>
      <c r="W17" s="108">
        <f>40+10+50</f>
        <v>100</v>
      </c>
      <c r="X17" s="110" t="s">
        <v>19</v>
      </c>
      <c r="Y17" s="108">
        <f>5+5+10+5</f>
        <v>25</v>
      </c>
      <c r="Z17" s="110" t="s">
        <v>19</v>
      </c>
      <c r="AA17" s="108">
        <f>5+10+10+5</f>
        <v>30</v>
      </c>
      <c r="AB17" s="113" t="s">
        <v>19</v>
      </c>
      <c r="AC17" s="108">
        <f>10</f>
        <v>10</v>
      </c>
      <c r="AD17" s="114" t="s">
        <v>19</v>
      </c>
      <c r="AE17" s="108">
        <f>70-8+10</f>
        <v>72</v>
      </c>
    </row>
    <row r="18" spans="1:31" x14ac:dyDescent="0.3">
      <c r="A18" s="5">
        <v>12</v>
      </c>
      <c r="B18" s="42" t="s">
        <v>45</v>
      </c>
      <c r="C18" s="12">
        <v>150</v>
      </c>
      <c r="D18" s="12"/>
      <c r="E18" s="12"/>
      <c r="F18" s="12"/>
      <c r="G18" s="12" t="s">
        <v>46</v>
      </c>
      <c r="H18" s="63" t="s">
        <v>19</v>
      </c>
      <c r="I18" s="76">
        <f>10</f>
        <v>10</v>
      </c>
      <c r="J18" s="63" t="s">
        <v>19</v>
      </c>
      <c r="K18" s="76">
        <f>10</f>
        <v>10</v>
      </c>
      <c r="L18" s="63" t="s">
        <v>19</v>
      </c>
      <c r="M18" s="63">
        <v>10</v>
      </c>
      <c r="N18" s="65" t="s">
        <v>19</v>
      </c>
      <c r="O18" s="75">
        <v>10</v>
      </c>
      <c r="P18" s="65" t="s">
        <v>19</v>
      </c>
      <c r="Q18" s="75">
        <v>-5</v>
      </c>
      <c r="R18" s="65" t="s">
        <v>19</v>
      </c>
      <c r="S18" s="75">
        <v>-10</v>
      </c>
      <c r="T18" s="106" t="s">
        <v>19</v>
      </c>
      <c r="U18" s="108">
        <f>10+5+5+10</f>
        <v>30</v>
      </c>
      <c r="V18" s="110" t="s">
        <v>19</v>
      </c>
      <c r="W18" s="108">
        <f>10+40</f>
        <v>50</v>
      </c>
      <c r="X18" s="110" t="s">
        <v>19</v>
      </c>
      <c r="Y18" s="108">
        <f>5+5+10+5</f>
        <v>25</v>
      </c>
      <c r="Z18" s="110" t="s">
        <v>19</v>
      </c>
      <c r="AA18" s="108"/>
      <c r="AB18" s="113" t="s">
        <v>19</v>
      </c>
      <c r="AC18" s="108"/>
      <c r="AD18" s="114" t="s">
        <v>21</v>
      </c>
      <c r="AE18" s="108"/>
    </row>
    <row r="19" spans="1:31" x14ac:dyDescent="0.3">
      <c r="A19" s="5">
        <v>13</v>
      </c>
      <c r="B19" s="42" t="s">
        <v>47</v>
      </c>
      <c r="C19" s="12">
        <v>300</v>
      </c>
      <c r="D19" s="12"/>
      <c r="E19" s="12"/>
      <c r="F19" s="12"/>
      <c r="G19" s="6" t="s">
        <v>48</v>
      </c>
      <c r="H19" s="63" t="s">
        <v>19</v>
      </c>
      <c r="I19" s="76">
        <v>10</v>
      </c>
      <c r="J19" s="63" t="s">
        <v>19</v>
      </c>
      <c r="K19" s="76"/>
      <c r="L19" s="63" t="s">
        <v>19</v>
      </c>
      <c r="M19" s="63"/>
      <c r="N19" s="63" t="s">
        <v>21</v>
      </c>
      <c r="O19" s="76"/>
      <c r="P19" s="65" t="s">
        <v>19</v>
      </c>
      <c r="Q19" s="75">
        <v>-5</v>
      </c>
      <c r="R19" s="65" t="s">
        <v>19</v>
      </c>
      <c r="S19" s="75">
        <v>-10</v>
      </c>
      <c r="T19" s="106"/>
      <c r="U19" s="108"/>
      <c r="V19" s="110" t="s">
        <v>19</v>
      </c>
      <c r="W19" s="108">
        <f>5+20</f>
        <v>25</v>
      </c>
      <c r="X19" s="110" t="s">
        <v>21</v>
      </c>
      <c r="Y19" s="108"/>
      <c r="Z19" s="110" t="s">
        <v>19</v>
      </c>
      <c r="AA19" s="108"/>
      <c r="AB19" s="113" t="s">
        <v>19</v>
      </c>
      <c r="AC19" s="108">
        <f>5</f>
        <v>5</v>
      </c>
      <c r="AD19" s="114" t="s">
        <v>19</v>
      </c>
      <c r="AE19" s="108"/>
    </row>
    <row r="20" spans="1:31" x14ac:dyDescent="0.3">
      <c r="A20" s="5">
        <v>14</v>
      </c>
      <c r="B20" s="109" t="s">
        <v>49</v>
      </c>
      <c r="C20" s="6">
        <v>150</v>
      </c>
      <c r="D20" s="6"/>
      <c r="E20" s="6"/>
      <c r="F20" s="6"/>
      <c r="G20" s="12" t="s">
        <v>50</v>
      </c>
      <c r="H20" s="63" t="s">
        <v>19</v>
      </c>
      <c r="I20" s="76">
        <f>10</f>
        <v>10</v>
      </c>
      <c r="J20" s="63" t="s">
        <v>19</v>
      </c>
      <c r="K20" s="76">
        <v>10</v>
      </c>
      <c r="L20" s="63" t="s">
        <v>21</v>
      </c>
      <c r="M20" s="63"/>
      <c r="N20" s="63" t="s">
        <v>21</v>
      </c>
      <c r="O20" s="76"/>
      <c r="P20" s="63" t="s">
        <v>21</v>
      </c>
      <c r="Q20" s="76">
        <v>-5</v>
      </c>
      <c r="R20" s="63" t="s">
        <v>19</v>
      </c>
      <c r="S20" s="76">
        <f>-10-10</f>
        <v>-20</v>
      </c>
      <c r="T20" s="106"/>
      <c r="U20" s="108"/>
      <c r="V20" s="110" t="s">
        <v>21</v>
      </c>
      <c r="W20" s="108"/>
      <c r="X20" s="110" t="s">
        <v>21</v>
      </c>
      <c r="Y20" s="108"/>
      <c r="Z20" s="110" t="s">
        <v>21</v>
      </c>
      <c r="AA20" s="108"/>
      <c r="AB20" s="113" t="s">
        <v>21</v>
      </c>
      <c r="AC20" s="108"/>
      <c r="AD20" s="114" t="s">
        <v>21</v>
      </c>
      <c r="AE20" s="108"/>
    </row>
    <row r="21" spans="1:31" x14ac:dyDescent="0.3">
      <c r="A21" s="5">
        <v>15</v>
      </c>
      <c r="B21" s="12" t="s">
        <v>51</v>
      </c>
      <c r="C21" s="12">
        <v>300</v>
      </c>
      <c r="D21" s="12"/>
      <c r="E21" s="12"/>
      <c r="F21" s="12"/>
      <c r="G21" s="6" t="s">
        <v>52</v>
      </c>
      <c r="H21" s="63" t="s">
        <v>19</v>
      </c>
      <c r="I21" s="76">
        <f>10</f>
        <v>10</v>
      </c>
      <c r="J21" s="63" t="s">
        <v>19</v>
      </c>
      <c r="K21" s="76">
        <f>10</f>
        <v>10</v>
      </c>
      <c r="L21" s="63" t="s">
        <v>19</v>
      </c>
      <c r="M21" s="63"/>
      <c r="N21" s="63" t="s">
        <v>19</v>
      </c>
      <c r="O21" s="76">
        <v>10</v>
      </c>
      <c r="P21" s="63" t="s">
        <v>19</v>
      </c>
      <c r="Q21" s="76">
        <v>10</v>
      </c>
      <c r="R21" s="63" t="s">
        <v>19</v>
      </c>
      <c r="S21" s="76">
        <f>10+10+10</f>
        <v>30</v>
      </c>
      <c r="T21" s="107" t="s">
        <v>19</v>
      </c>
      <c r="U21" s="108">
        <f>10+5</f>
        <v>15</v>
      </c>
      <c r="V21" s="110" t="s">
        <v>19</v>
      </c>
      <c r="W21" s="108">
        <f>5+5+5+5</f>
        <v>20</v>
      </c>
      <c r="X21" s="110" t="s">
        <v>19</v>
      </c>
      <c r="Y21" s="108">
        <f>5+5+5+5</f>
        <v>20</v>
      </c>
      <c r="Z21" s="110" t="s">
        <v>19</v>
      </c>
      <c r="AA21" s="108">
        <f>10+10+10+10+10</f>
        <v>50</v>
      </c>
      <c r="AB21" s="113" t="s">
        <v>19</v>
      </c>
      <c r="AC21" s="108">
        <f>10</f>
        <v>10</v>
      </c>
      <c r="AD21" s="114" t="s">
        <v>19</v>
      </c>
      <c r="AE21" s="108">
        <f>41+20</f>
        <v>61</v>
      </c>
    </row>
  </sheetData>
  <mergeCells count="2">
    <mergeCell ref="A1:H1"/>
    <mergeCell ref="A3:H3"/>
  </mergeCells>
  <pageMargins left="0.70866141732283472" right="0.70866141732283472" top="0.74803149606299213" bottom="0.74803149606299213" header="0.31496062992125984" footer="0.31496062992125984"/>
  <pageSetup paperSize="9" scale="76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BD90-372C-42C0-8FC2-70BC5A63FD40}">
  <dimension ref="A1:P17"/>
  <sheetViews>
    <sheetView view="pageBreakPreview" topLeftCell="A9" zoomScale="85" zoomScaleNormal="55" zoomScaleSheetLayoutView="85" workbookViewId="0">
      <selection activeCell="O12" sqref="O12"/>
    </sheetView>
  </sheetViews>
  <sheetFormatPr defaultRowHeight="14.25" x14ac:dyDescent="0.2"/>
  <cols>
    <col min="1" max="1" width="7.375" style="91" customWidth="1"/>
    <col min="2" max="2" width="51.5" style="91" customWidth="1"/>
    <col min="3" max="4" width="24" style="91" hidden="1" customWidth="1"/>
    <col min="5" max="7" width="21.125" style="91" hidden="1" customWidth="1"/>
    <col min="8" max="11" width="24" style="91" hidden="1" customWidth="1"/>
    <col min="12" max="12" width="25" style="91" hidden="1" customWidth="1"/>
    <col min="13" max="14" width="25.625" style="91" hidden="1" customWidth="1"/>
    <col min="15" max="15" width="17.375" style="91" customWidth="1"/>
    <col min="16" max="16384" width="9" style="91"/>
  </cols>
  <sheetData>
    <row r="1" spans="1:16" ht="70.5" customHeight="1" x14ac:dyDescent="0.2">
      <c r="A1" s="125" t="s">
        <v>102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</row>
    <row r="2" spans="1:16" ht="63.75" customHeight="1" x14ac:dyDescent="0.2">
      <c r="A2" s="93" t="s">
        <v>0</v>
      </c>
      <c r="B2" s="94" t="s">
        <v>61</v>
      </c>
      <c r="C2" s="95" t="s">
        <v>96</v>
      </c>
      <c r="D2" s="95" t="s">
        <v>97</v>
      </c>
      <c r="E2" s="95" t="s">
        <v>98</v>
      </c>
      <c r="F2" s="95" t="s">
        <v>99</v>
      </c>
      <c r="G2" s="95" t="s">
        <v>100</v>
      </c>
      <c r="H2" s="95" t="s">
        <v>101</v>
      </c>
      <c r="I2" s="96" t="s">
        <v>108</v>
      </c>
      <c r="J2" s="96" t="s">
        <v>109</v>
      </c>
      <c r="K2" s="96" t="s">
        <v>110</v>
      </c>
      <c r="L2" s="96" t="s">
        <v>111</v>
      </c>
      <c r="M2" s="96" t="s">
        <v>113</v>
      </c>
      <c r="N2" s="96" t="s">
        <v>116</v>
      </c>
      <c r="O2" s="96" t="s">
        <v>67</v>
      </c>
    </row>
    <row r="3" spans="1:16" ht="41.25" customHeight="1" x14ac:dyDescent="0.35">
      <c r="A3" s="97">
        <v>1</v>
      </c>
      <c r="B3" s="98" t="str">
        <f>'WEB-14 may'!B17</f>
        <v>Raxmonov Muhammadali</v>
      </c>
      <c r="C3" s="99">
        <f>'WEB-14 may'!I17</f>
        <v>10</v>
      </c>
      <c r="D3" s="99">
        <f>'WEB-14 may'!K17</f>
        <v>10</v>
      </c>
      <c r="E3" s="99">
        <f>'WEB-14 may'!M17</f>
        <v>10</v>
      </c>
      <c r="F3" s="99">
        <f>'WEB-14 may'!O17</f>
        <v>10</v>
      </c>
      <c r="G3" s="99">
        <f>'WEB-14 may'!Q17</f>
        <v>20</v>
      </c>
      <c r="H3" s="99">
        <f>'WEB-14 may'!S17</f>
        <v>30</v>
      </c>
      <c r="I3" s="111">
        <f>'WEB-14 may'!U17</f>
        <v>20</v>
      </c>
      <c r="J3" s="111">
        <f>'WEB-14 may'!W17</f>
        <v>100</v>
      </c>
      <c r="K3" s="111">
        <f>'WEB-14 may'!Y17</f>
        <v>25</v>
      </c>
      <c r="L3" s="111">
        <f>'WEB-14 may'!AA17</f>
        <v>30</v>
      </c>
      <c r="M3" s="111">
        <f>'WEB-14 may'!AC17</f>
        <v>10</v>
      </c>
      <c r="N3" s="111">
        <f>'WEB-14 may'!AE17</f>
        <v>72</v>
      </c>
      <c r="O3" s="100">
        <f>Таблица223[[#This Row],[Ballar 04.05.2022]]+Таблица223[[#This Row],[Ballar 06.05.2022]]+Таблица223[[#This Row],[Ballar 09.05.2022]]+Таблица223[[#This Row],[Ballar 11.05.2022]]+Таблица223[[#This Row],[Ballar 13.05.2022]]+Таблица223[[#This Row],[Ballar 16.05.2022]]+Таблица223[[#This Row],[Ballar 18.05.2023]]+Таблица223[[#This Row],[Ballar 20.05.2024]]+Таблица223[[#This Row],[Ballar 23.05.2025]]+Таблица223[[#This Row],[Ballar 25.05.20254]]+Таблица223[[#This Row],[Ballar 27.05.20255]]+Таблица223[[#This Row],[Ballar 30.05.20256]]</f>
        <v>347</v>
      </c>
      <c r="P3" s="92"/>
    </row>
    <row r="4" spans="1:16" ht="41.25" customHeight="1" x14ac:dyDescent="0.35">
      <c r="A4" s="97">
        <v>2</v>
      </c>
      <c r="B4" s="98" t="str">
        <f>'WEB-14 may'!B7</f>
        <v>Abduraipov Saidxon</v>
      </c>
      <c r="C4" s="99">
        <f>'WEB-14 may'!I7</f>
        <v>10</v>
      </c>
      <c r="D4" s="99">
        <f>'WEB-14 may'!K7</f>
        <v>10</v>
      </c>
      <c r="E4" s="99">
        <f>'WEB-14 may'!M7</f>
        <v>0</v>
      </c>
      <c r="F4" s="99">
        <f>'WEB-14 may'!O7</f>
        <v>15</v>
      </c>
      <c r="G4" s="99">
        <f>'WEB-14 may'!Q7</f>
        <v>15</v>
      </c>
      <c r="H4" s="99">
        <f>'WEB-14 may'!S7</f>
        <v>30</v>
      </c>
      <c r="I4" s="111">
        <f>'WEB-14 may'!U7</f>
        <v>20</v>
      </c>
      <c r="J4" s="111">
        <f>'WEB-14 may'!W7</f>
        <v>40</v>
      </c>
      <c r="K4" s="111">
        <f>'WEB-14 may'!Y7</f>
        <v>15</v>
      </c>
      <c r="L4" s="111">
        <f>'WEB-14 may'!AA7</f>
        <v>50</v>
      </c>
      <c r="M4" s="111">
        <f>'WEB-14 may'!AC7</f>
        <v>10</v>
      </c>
      <c r="N4" s="111">
        <f>'WEB-14 may'!AE7</f>
        <v>50</v>
      </c>
      <c r="O4" s="100">
        <f>Таблица223[[#This Row],[Ballar 04.05.2022]]+Таблица223[[#This Row],[Ballar 06.05.2022]]+Таблица223[[#This Row],[Ballar 09.05.2022]]+Таблица223[[#This Row],[Ballar 11.05.2022]]+Таблица223[[#This Row],[Ballar 13.05.2022]]+Таблица223[[#This Row],[Ballar 16.05.2022]]+Таблица223[[#This Row],[Ballar 18.05.2023]]+Таблица223[[#This Row],[Ballar 20.05.2024]]+Таблица223[[#This Row],[Ballar 23.05.2025]]+Таблица223[[#This Row],[Ballar 25.05.20254]]+Таблица223[[#This Row],[Ballar 27.05.20255]]+Таблица223[[#This Row],[Ballar 30.05.20256]]</f>
        <v>265</v>
      </c>
    </row>
    <row r="5" spans="1:16" ht="41.25" customHeight="1" x14ac:dyDescent="0.35">
      <c r="A5" s="97">
        <v>3</v>
      </c>
      <c r="B5" s="98" t="str">
        <f>'WEB-14 may'!B21</f>
        <v>Zoirjonov Abbos</v>
      </c>
      <c r="C5" s="99">
        <f>'WEB-14 may'!I21</f>
        <v>10</v>
      </c>
      <c r="D5" s="99">
        <f>'WEB-14 may'!K21</f>
        <v>10</v>
      </c>
      <c r="E5" s="99">
        <f>'WEB-14 may'!M21</f>
        <v>0</v>
      </c>
      <c r="F5" s="99">
        <f>'WEB-14 may'!O21</f>
        <v>10</v>
      </c>
      <c r="G5" s="99">
        <f>'WEB-14 may'!Q21</f>
        <v>10</v>
      </c>
      <c r="H5" s="99">
        <f>'WEB-14 may'!S21</f>
        <v>30</v>
      </c>
      <c r="I5" s="111">
        <f>'WEB-14 may'!U21</f>
        <v>15</v>
      </c>
      <c r="J5" s="111">
        <f>'WEB-14 may'!W21</f>
        <v>20</v>
      </c>
      <c r="K5" s="111">
        <f>'WEB-14 may'!Y21</f>
        <v>20</v>
      </c>
      <c r="L5" s="111">
        <f>'WEB-14 may'!AA21</f>
        <v>50</v>
      </c>
      <c r="M5" s="111">
        <f>'WEB-14 may'!AC21</f>
        <v>10</v>
      </c>
      <c r="N5" s="111">
        <f>'WEB-14 may'!AE21</f>
        <v>61</v>
      </c>
      <c r="O5" s="100">
        <f>Таблица223[[#This Row],[Ballar 04.05.2022]]+Таблица223[[#This Row],[Ballar 06.05.2022]]+Таблица223[[#This Row],[Ballar 09.05.2022]]+Таблица223[[#This Row],[Ballar 11.05.2022]]+Таблица223[[#This Row],[Ballar 13.05.2022]]+Таблица223[[#This Row],[Ballar 16.05.2022]]+Таблица223[[#This Row],[Ballar 18.05.2023]]+Таблица223[[#This Row],[Ballar 20.05.2024]]+Таблица223[[#This Row],[Ballar 23.05.2025]]+Таблица223[[#This Row],[Ballar 25.05.20254]]+Таблица223[[#This Row],[Ballar 27.05.20255]]+Таблица223[[#This Row],[Ballar 30.05.20256]]</f>
        <v>246</v>
      </c>
    </row>
    <row r="6" spans="1:16" ht="41.25" customHeight="1" x14ac:dyDescent="0.35">
      <c r="A6" s="97">
        <v>4</v>
      </c>
      <c r="B6" s="101" t="str">
        <f>'WEB-14 may'!B9</f>
        <v>Akramov Ma'ruf</v>
      </c>
      <c r="C6" s="99">
        <f>'WEB-14 may'!I9</f>
        <v>20</v>
      </c>
      <c r="D6" s="99">
        <f>'WEB-14 may'!K9</f>
        <v>20</v>
      </c>
      <c r="E6" s="99">
        <f>'WEB-14 may'!M9</f>
        <v>5</v>
      </c>
      <c r="F6" s="99">
        <f>'WEB-14 may'!O9</f>
        <v>10</v>
      </c>
      <c r="G6" s="99">
        <f>'WEB-14 may'!Q9</f>
        <v>15</v>
      </c>
      <c r="H6" s="99">
        <f>'WEB-14 may'!S9</f>
        <v>15</v>
      </c>
      <c r="I6" s="111">
        <f>'WEB-14 may'!U9</f>
        <v>15</v>
      </c>
      <c r="J6" s="111">
        <f>'WEB-14 may'!W9</f>
        <v>10</v>
      </c>
      <c r="K6" s="111">
        <f>'WEB-14 may'!Y9</f>
        <v>15</v>
      </c>
      <c r="L6" s="111">
        <f>'WEB-14 may'!AA9</f>
        <v>45</v>
      </c>
      <c r="M6" s="111">
        <f>'WEB-14 may'!AC9</f>
        <v>10</v>
      </c>
      <c r="N6" s="111">
        <f>'WEB-14 may'!AE9</f>
        <v>32</v>
      </c>
      <c r="O6" s="100">
        <f>Таблица223[[#This Row],[Ballar 04.05.2022]]+Таблица223[[#This Row],[Ballar 06.05.2022]]+Таблица223[[#This Row],[Ballar 09.05.2022]]+Таблица223[[#This Row],[Ballar 11.05.2022]]+Таблица223[[#This Row],[Ballar 13.05.2022]]+Таблица223[[#This Row],[Ballar 16.05.2022]]+Таблица223[[#This Row],[Ballar 18.05.2023]]+Таблица223[[#This Row],[Ballar 20.05.2024]]+Таблица223[[#This Row],[Ballar 23.05.2025]]+Таблица223[[#This Row],[Ballar 25.05.20254]]+Таблица223[[#This Row],[Ballar 27.05.20255]]+Таблица223[[#This Row],[Ballar 30.05.20256]]</f>
        <v>212</v>
      </c>
    </row>
    <row r="7" spans="1:16" ht="41.25" customHeight="1" x14ac:dyDescent="0.35">
      <c r="A7" s="97">
        <v>5</v>
      </c>
      <c r="B7" s="101" t="str">
        <f>'WEB-14 may'!B15</f>
        <v>Pardayeva Zilola</v>
      </c>
      <c r="C7" s="99">
        <f>'WEB-14 may'!I15</f>
        <v>10</v>
      </c>
      <c r="D7" s="99">
        <f>'WEB-14 may'!K15</f>
        <v>10</v>
      </c>
      <c r="E7" s="99">
        <f>'WEB-14 may'!M15</f>
        <v>10</v>
      </c>
      <c r="F7" s="99">
        <f>'WEB-14 may'!O15</f>
        <v>10</v>
      </c>
      <c r="G7" s="99">
        <f>'WEB-14 may'!Q15</f>
        <v>0</v>
      </c>
      <c r="H7" s="99">
        <f>'WEB-14 may'!S15</f>
        <v>30</v>
      </c>
      <c r="I7" s="111">
        <f>'WEB-14 may'!U15</f>
        <v>20</v>
      </c>
      <c r="J7" s="111">
        <f>'WEB-14 may'!W15</f>
        <v>10</v>
      </c>
      <c r="K7" s="111">
        <f>'WEB-14 may'!Y15</f>
        <v>20</v>
      </c>
      <c r="L7" s="111">
        <f>'WEB-14 may'!AA15</f>
        <v>20</v>
      </c>
      <c r="M7" s="111">
        <f>'WEB-14 may'!AC15</f>
        <v>10</v>
      </c>
      <c r="N7" s="111">
        <f>'WEB-14 may'!AE15</f>
        <v>0</v>
      </c>
      <c r="O7" s="100">
        <f>Таблица223[[#This Row],[Ballar 04.05.2022]]+Таблица223[[#This Row],[Ballar 06.05.2022]]+Таблица223[[#This Row],[Ballar 09.05.2022]]+Таблица223[[#This Row],[Ballar 11.05.2022]]+Таблица223[[#This Row],[Ballar 13.05.2022]]+Таблица223[[#This Row],[Ballar 16.05.2022]]+Таблица223[[#This Row],[Ballar 18.05.2023]]+Таблица223[[#This Row],[Ballar 20.05.2024]]+Таблица223[[#This Row],[Ballar 23.05.2025]]+Таблица223[[#This Row],[Ballar 25.05.20254]]+Таблица223[[#This Row],[Ballar 27.05.20255]]+Таблица223[[#This Row],[Ballar 30.05.20256]]</f>
        <v>150</v>
      </c>
    </row>
    <row r="8" spans="1:16" ht="41.25" customHeight="1" x14ac:dyDescent="0.35">
      <c r="A8" s="97">
        <v>6</v>
      </c>
      <c r="B8" s="101" t="str">
        <f>'WEB-14 may'!B13</f>
        <v>Mahramov Abdug'affor</v>
      </c>
      <c r="C8" s="99">
        <f>'WEB-14 may'!I13</f>
        <v>10</v>
      </c>
      <c r="D8" s="99">
        <f>'WEB-14 may'!K13</f>
        <v>10</v>
      </c>
      <c r="E8" s="99">
        <f>'WEB-14 may'!M13</f>
        <v>0</v>
      </c>
      <c r="F8" s="99">
        <f>'WEB-14 may'!O13</f>
        <v>20</v>
      </c>
      <c r="G8" s="99">
        <f>'WEB-14 may'!Q13</f>
        <v>10</v>
      </c>
      <c r="H8" s="99">
        <f>'WEB-14 may'!S13</f>
        <v>20</v>
      </c>
      <c r="I8" s="111">
        <f>'WEB-14 may'!U13</f>
        <v>10</v>
      </c>
      <c r="J8" s="111">
        <f>'WEB-14 may'!W13</f>
        <v>5</v>
      </c>
      <c r="K8" s="111">
        <f>'WEB-14 may'!Y13</f>
        <v>0</v>
      </c>
      <c r="L8" s="111">
        <f>'WEB-14 may'!AA13</f>
        <v>60</v>
      </c>
      <c r="M8" s="111">
        <f>'WEB-14 may'!AC13</f>
        <v>0</v>
      </c>
      <c r="N8" s="111">
        <f>'WEB-14 may'!AE13</f>
        <v>0</v>
      </c>
      <c r="O8" s="100">
        <f>Таблица223[[#This Row],[Ballar 04.05.2022]]+Таблица223[[#This Row],[Ballar 06.05.2022]]+Таблица223[[#This Row],[Ballar 09.05.2022]]+Таблица223[[#This Row],[Ballar 11.05.2022]]+Таблица223[[#This Row],[Ballar 13.05.2022]]+Таблица223[[#This Row],[Ballar 16.05.2022]]+Таблица223[[#This Row],[Ballar 18.05.2023]]+Таблица223[[#This Row],[Ballar 20.05.2024]]+Таблица223[[#This Row],[Ballar 23.05.2025]]+Таблица223[[#This Row],[Ballar 25.05.20254]]+Таблица223[[#This Row],[Ballar 27.05.20255]]+Таблица223[[#This Row],[Ballar 30.05.20256]]</f>
        <v>145</v>
      </c>
    </row>
    <row r="9" spans="1:16" ht="41.25" customHeight="1" x14ac:dyDescent="0.35">
      <c r="A9" s="97">
        <v>7</v>
      </c>
      <c r="B9" s="101" t="str">
        <f>'WEB-14 may'!B18</f>
        <v>Shomurodov O'tkir</v>
      </c>
      <c r="C9" s="99">
        <f>'WEB-14 may'!I18</f>
        <v>10</v>
      </c>
      <c r="D9" s="99">
        <f>'WEB-14 may'!K18</f>
        <v>10</v>
      </c>
      <c r="E9" s="99">
        <f>'WEB-14 may'!M18</f>
        <v>10</v>
      </c>
      <c r="F9" s="99">
        <f>'WEB-14 may'!O18</f>
        <v>10</v>
      </c>
      <c r="G9" s="99">
        <f>'WEB-14 may'!Q18</f>
        <v>-5</v>
      </c>
      <c r="H9" s="99">
        <f>'WEB-14 may'!S18</f>
        <v>-10</v>
      </c>
      <c r="I9" s="111">
        <f>'WEB-14 may'!U18</f>
        <v>30</v>
      </c>
      <c r="J9" s="111">
        <f>'WEB-14 may'!W18</f>
        <v>50</v>
      </c>
      <c r="K9" s="111">
        <f>'WEB-14 may'!Y18</f>
        <v>25</v>
      </c>
      <c r="L9" s="111">
        <f>'WEB-14 may'!AA18</f>
        <v>0</v>
      </c>
      <c r="M9" s="111">
        <f>'WEB-14 may'!AC18</f>
        <v>0</v>
      </c>
      <c r="N9" s="111">
        <f>'WEB-14 may'!AE18</f>
        <v>0</v>
      </c>
      <c r="O9" s="100">
        <f>Таблица223[[#This Row],[Ballar 04.05.2022]]+Таблица223[[#This Row],[Ballar 06.05.2022]]+Таблица223[[#This Row],[Ballar 09.05.2022]]+Таблица223[[#This Row],[Ballar 11.05.2022]]+Таблица223[[#This Row],[Ballar 13.05.2022]]+Таблица223[[#This Row],[Ballar 16.05.2022]]+Таблица223[[#This Row],[Ballar 18.05.2023]]+Таблица223[[#This Row],[Ballar 20.05.2024]]+Таблица223[[#This Row],[Ballar 23.05.2025]]+Таблица223[[#This Row],[Ballar 25.05.20254]]+Таблица223[[#This Row],[Ballar 27.05.20255]]+Таблица223[[#This Row],[Ballar 30.05.20256]]</f>
        <v>130</v>
      </c>
    </row>
    <row r="10" spans="1:16" ht="41.25" customHeight="1" x14ac:dyDescent="0.35">
      <c r="A10" s="97">
        <v>8</v>
      </c>
      <c r="B10" s="101" t="str">
        <f>'WEB-14 may'!B8</f>
        <v>Ahmedjonov Otabek</v>
      </c>
      <c r="C10" s="99">
        <f>'WEB-14 may'!I8</f>
        <v>10</v>
      </c>
      <c r="D10" s="99">
        <f>'WEB-14 may'!K8</f>
        <v>10</v>
      </c>
      <c r="E10" s="99">
        <f>'WEB-14 may'!M8</f>
        <v>15</v>
      </c>
      <c r="F10" s="99">
        <f>'WEB-14 may'!O8</f>
        <v>0</v>
      </c>
      <c r="G10" s="99">
        <f>'WEB-14 may'!Q8</f>
        <v>10</v>
      </c>
      <c r="H10" s="99">
        <f>'WEB-14 may'!S8</f>
        <v>10</v>
      </c>
      <c r="I10" s="111">
        <f>'WEB-14 may'!U8</f>
        <v>5</v>
      </c>
      <c r="J10" s="111">
        <f>'WEB-14 may'!W8</f>
        <v>0</v>
      </c>
      <c r="K10" s="111">
        <f>'WEB-14 may'!Y8</f>
        <v>0</v>
      </c>
      <c r="L10" s="111">
        <f>'WEB-14 may'!AA8</f>
        <v>40</v>
      </c>
      <c r="M10" s="111">
        <f>'WEB-14 may'!AC8</f>
        <v>0</v>
      </c>
      <c r="N10" s="111">
        <f>'WEB-14 may'!AE8</f>
        <v>0</v>
      </c>
      <c r="O10" s="100">
        <f>Таблица223[[#This Row],[Ballar 04.05.2022]]+Таблица223[[#This Row],[Ballar 06.05.2022]]+Таблица223[[#This Row],[Ballar 09.05.2022]]+Таблица223[[#This Row],[Ballar 11.05.2022]]+Таблица223[[#This Row],[Ballar 13.05.2022]]+Таблица223[[#This Row],[Ballar 16.05.2022]]+Таблица223[[#This Row],[Ballar 18.05.2023]]+Таблица223[[#This Row],[Ballar 20.05.2024]]+Таблица223[[#This Row],[Ballar 23.05.2025]]+Таблица223[[#This Row],[Ballar 25.05.20254]]+Таблица223[[#This Row],[Ballar 27.05.20255]]+Таблица223[[#This Row],[Ballar 30.05.20256]]</f>
        <v>100</v>
      </c>
    </row>
    <row r="11" spans="1:16" ht="41.25" customHeight="1" x14ac:dyDescent="0.35">
      <c r="A11" s="97">
        <v>9</v>
      </c>
      <c r="B11" s="101" t="str">
        <f>'WEB-14 may'!B19</f>
        <v>Tojiboev Hojiakbar</v>
      </c>
      <c r="C11" s="99">
        <f>'WEB-14 may'!I19</f>
        <v>10</v>
      </c>
      <c r="D11" s="99">
        <f>'WEB-14 may'!K19</f>
        <v>0</v>
      </c>
      <c r="E11" s="99">
        <f>'WEB-14 may'!M19</f>
        <v>0</v>
      </c>
      <c r="F11" s="99">
        <f>'WEB-14 may'!O19</f>
        <v>0</v>
      </c>
      <c r="G11" s="99">
        <f>'WEB-14 may'!Q19</f>
        <v>-5</v>
      </c>
      <c r="H11" s="99">
        <f>'WEB-14 may'!S19</f>
        <v>-10</v>
      </c>
      <c r="I11" s="111">
        <f>'WEB-14 may'!U19</f>
        <v>0</v>
      </c>
      <c r="J11" s="111">
        <f>'WEB-14 may'!W19</f>
        <v>25</v>
      </c>
      <c r="K11" s="111">
        <f>'WEB-14 may'!Y19</f>
        <v>0</v>
      </c>
      <c r="L11" s="111">
        <f>'WEB-14 may'!AA19</f>
        <v>0</v>
      </c>
      <c r="M11" s="111">
        <f>'WEB-14 may'!AC19</f>
        <v>5</v>
      </c>
      <c r="N11" s="111">
        <f>'WEB-14 may'!AE19</f>
        <v>0</v>
      </c>
      <c r="O11" s="100">
        <f>Таблица223[[#This Row],[Ballar 04.05.2022]]+Таблица223[[#This Row],[Ballar 06.05.2022]]+Таблица223[[#This Row],[Ballar 09.05.2022]]+Таблица223[[#This Row],[Ballar 11.05.2022]]+Таблица223[[#This Row],[Ballar 13.05.2022]]+Таблица223[[#This Row],[Ballar 16.05.2022]]+Таблица223[[#This Row],[Ballar 18.05.2023]]+Таблица223[[#This Row],[Ballar 20.05.2024]]+Таблица223[[#This Row],[Ballar 23.05.2025]]+Таблица223[[#This Row],[Ballar 25.05.20254]]+Таблица223[[#This Row],[Ballar 27.05.20255]]+Таблица223[[#This Row],[Ballar 30.05.20256]]</f>
        <v>25</v>
      </c>
    </row>
    <row r="12" spans="1:16" ht="41.25" customHeight="1" x14ac:dyDescent="0.35">
      <c r="A12" s="97">
        <v>10</v>
      </c>
      <c r="B12" s="101" t="str">
        <f>'WEB-14 may'!B12</f>
        <v>Ikromov Abdulaziz</v>
      </c>
      <c r="C12" s="99">
        <f>'WEB-14 may'!I12</f>
        <v>10</v>
      </c>
      <c r="D12" s="99">
        <f>'WEB-14 may'!K12</f>
        <v>0</v>
      </c>
      <c r="E12" s="99">
        <f>'WEB-14 may'!M12</f>
        <v>0</v>
      </c>
      <c r="F12" s="99">
        <f>'WEB-14 may'!O12</f>
        <v>5</v>
      </c>
      <c r="G12" s="99">
        <f>'WEB-14 may'!Q12</f>
        <v>-5</v>
      </c>
      <c r="H12" s="99">
        <f>'WEB-14 may'!S12</f>
        <v>10</v>
      </c>
      <c r="I12" s="111">
        <f>'WEB-14 may'!U12</f>
        <v>0</v>
      </c>
      <c r="J12" s="111">
        <f>'WEB-14 may'!W12</f>
        <v>0</v>
      </c>
      <c r="K12" s="111">
        <f>'WEB-14 may'!Y12</f>
        <v>0</v>
      </c>
      <c r="L12" s="111">
        <f>'WEB-14 may'!AA12</f>
        <v>0</v>
      </c>
      <c r="M12" s="111">
        <f>'WEB-14 may'!AC12</f>
        <v>0</v>
      </c>
      <c r="N12" s="111">
        <f>'WEB-14 may'!AE12</f>
        <v>0</v>
      </c>
      <c r="O12" s="100">
        <f>Таблица223[[#This Row],[Ballar 04.05.2022]]+Таблица223[[#This Row],[Ballar 06.05.2022]]+Таблица223[[#This Row],[Ballar 09.05.2022]]+Таблица223[[#This Row],[Ballar 11.05.2022]]+Таблица223[[#This Row],[Ballar 13.05.2022]]+Таблица223[[#This Row],[Ballar 16.05.2022]]+Таблица223[[#This Row],[Ballar 18.05.2023]]+Таблица223[[#This Row],[Ballar 20.05.2024]]+Таблица223[[#This Row],[Ballar 23.05.2025]]+Таблица223[[#This Row],[Ballar 25.05.20254]]+Таблица223[[#This Row],[Ballar 27.05.20255]]+Таблица223[[#This Row],[Ballar 30.05.20256]]</f>
        <v>20</v>
      </c>
    </row>
    <row r="13" spans="1:16" ht="41.25" customHeight="1" x14ac:dyDescent="0.35">
      <c r="A13" s="97">
        <v>11</v>
      </c>
      <c r="B13" s="101" t="str">
        <f>'WEB-14 may'!B11</f>
        <v>Humoyun Bakirov</v>
      </c>
      <c r="C13" s="99">
        <f>'WEB-14 may'!I11</f>
        <v>10</v>
      </c>
      <c r="D13" s="99">
        <f>'WEB-14 may'!K11</f>
        <v>0</v>
      </c>
      <c r="E13" s="99">
        <f>'WEB-14 may'!M11</f>
        <v>0</v>
      </c>
      <c r="F13" s="99">
        <f>'WEB-14 may'!O11</f>
        <v>0</v>
      </c>
      <c r="G13" s="99">
        <f>'WEB-14 may'!Q11</f>
        <v>10</v>
      </c>
      <c r="H13" s="99">
        <f>'WEB-14 may'!S11</f>
        <v>-10</v>
      </c>
      <c r="I13" s="111">
        <f>'WEB-14 may'!U11</f>
        <v>0</v>
      </c>
      <c r="J13" s="111">
        <f>'WEB-14 may'!W11</f>
        <v>0</v>
      </c>
      <c r="K13" s="111">
        <f>'WEB-14 may'!Y11</f>
        <v>0</v>
      </c>
      <c r="L13" s="111">
        <f>'WEB-14 may'!AA11</f>
        <v>0</v>
      </c>
      <c r="M13" s="111">
        <f>'WEB-14 may'!AC11</f>
        <v>0</v>
      </c>
      <c r="N13" s="111">
        <f>'WEB-14 may'!AE11</f>
        <v>0</v>
      </c>
      <c r="O13" s="100">
        <f>Таблица223[[#This Row],[Ballar 04.05.2022]]+Таблица223[[#This Row],[Ballar 06.05.2022]]+Таблица223[[#This Row],[Ballar 09.05.2022]]+Таблица223[[#This Row],[Ballar 11.05.2022]]+Таблица223[[#This Row],[Ballar 13.05.2022]]+Таблица223[[#This Row],[Ballar 16.05.2022]]+Таблица223[[#This Row],[Ballar 18.05.2023]]+Таблица223[[#This Row],[Ballar 20.05.2024]]+Таблица223[[#This Row],[Ballar 23.05.2025]]+Таблица223[[#This Row],[Ballar 25.05.20254]]+Таблица223[[#This Row],[Ballar 27.05.20255]]+Таблица223[[#This Row],[Ballar 30.05.20256]]</f>
        <v>10</v>
      </c>
    </row>
    <row r="14" spans="1:16" ht="41.25" customHeight="1" x14ac:dyDescent="0.35">
      <c r="A14" s="97">
        <v>12</v>
      </c>
      <c r="B14" s="101" t="str">
        <f>'WEB-14 may'!B16</f>
        <v>Qudratov Mahmud</v>
      </c>
      <c r="C14" s="99">
        <f>'WEB-14 may'!I16</f>
        <v>10</v>
      </c>
      <c r="D14" s="99">
        <f>'WEB-14 may'!K16</f>
        <v>0</v>
      </c>
      <c r="E14" s="99">
        <f>'WEB-14 may'!M16</f>
        <v>0</v>
      </c>
      <c r="F14" s="99">
        <f>'WEB-14 may'!O16</f>
        <v>10</v>
      </c>
      <c r="G14" s="99">
        <f>'WEB-14 may'!Q16</f>
        <v>-5</v>
      </c>
      <c r="H14" s="99">
        <f>'WEB-14 may'!S16</f>
        <v>-10</v>
      </c>
      <c r="I14" s="111">
        <f>'WEB-14 may'!U16</f>
        <v>0</v>
      </c>
      <c r="J14" s="111">
        <f>'WEB-14 may'!W16</f>
        <v>0</v>
      </c>
      <c r="K14" s="111">
        <f>'WEB-14 may'!Y16</f>
        <v>0</v>
      </c>
      <c r="L14" s="111">
        <f>'WEB-14 may'!AA16</f>
        <v>0</v>
      </c>
      <c r="M14" s="111">
        <f>'WEB-14 may'!AC16</f>
        <v>0</v>
      </c>
      <c r="N14" s="111">
        <f>'WEB-14 may'!AE16</f>
        <v>0</v>
      </c>
      <c r="O14" s="100">
        <f>Таблица223[[#This Row],[Ballar 04.05.2022]]+Таблица223[[#This Row],[Ballar 06.05.2022]]+Таблица223[[#This Row],[Ballar 09.05.2022]]+Таблица223[[#This Row],[Ballar 11.05.2022]]+Таблица223[[#This Row],[Ballar 13.05.2022]]+Таблица223[[#This Row],[Ballar 16.05.2022]]+Таблица223[[#This Row],[Ballar 18.05.2023]]+Таблица223[[#This Row],[Ballar 20.05.2024]]+Таблица223[[#This Row],[Ballar 23.05.2025]]+Таблица223[[#This Row],[Ballar 25.05.20254]]+Таблица223[[#This Row],[Ballar 27.05.20255]]+Таблица223[[#This Row],[Ballar 30.05.20256]]</f>
        <v>5</v>
      </c>
    </row>
    <row r="15" spans="1:16" ht="41.25" customHeight="1" x14ac:dyDescent="0.35">
      <c r="A15" s="97">
        <v>13</v>
      </c>
      <c r="B15" s="102" t="str">
        <f>'WEB-14 may'!B20</f>
        <v>Umarov Furqat</v>
      </c>
      <c r="C15" s="99">
        <f>'WEB-14 may'!I20</f>
        <v>10</v>
      </c>
      <c r="D15" s="99">
        <f>'WEB-14 may'!K20</f>
        <v>10</v>
      </c>
      <c r="E15" s="99">
        <f>'WEB-14 may'!M20</f>
        <v>0</v>
      </c>
      <c r="F15" s="99">
        <f>'WEB-14 may'!O20</f>
        <v>0</v>
      </c>
      <c r="G15" s="99">
        <f>'WEB-14 may'!Q20</f>
        <v>-5</v>
      </c>
      <c r="H15" s="99">
        <f>'WEB-14 may'!S20</f>
        <v>-20</v>
      </c>
      <c r="I15" s="111">
        <f>'WEB-14 may'!U20</f>
        <v>0</v>
      </c>
      <c r="J15" s="111">
        <f>'WEB-14 may'!W20</f>
        <v>0</v>
      </c>
      <c r="K15" s="111">
        <f>'WEB-14 may'!Y20</f>
        <v>0</v>
      </c>
      <c r="L15" s="111">
        <f>'WEB-14 may'!AA20</f>
        <v>0</v>
      </c>
      <c r="M15" s="111">
        <f>'WEB-14 may'!AC20</f>
        <v>0</v>
      </c>
      <c r="N15" s="111">
        <f>'WEB-14 may'!AE20</f>
        <v>0</v>
      </c>
      <c r="O15" s="100">
        <f>Таблица223[[#This Row],[Ballar 04.05.2022]]+Таблица223[[#This Row],[Ballar 06.05.2022]]+Таблица223[[#This Row],[Ballar 09.05.2022]]+Таблица223[[#This Row],[Ballar 11.05.2022]]+Таблица223[[#This Row],[Ballar 13.05.2022]]+Таблица223[[#This Row],[Ballar 16.05.2022]]+Таблица223[[#This Row],[Ballar 18.05.2023]]+Таблица223[[#This Row],[Ballar 20.05.2024]]+Таблица223[[#This Row],[Ballar 23.05.2025]]+Таблица223[[#This Row],[Ballar 25.05.20254]]+Таблица223[[#This Row],[Ballar 27.05.20255]]+Таблица223[[#This Row],[Ballar 30.05.20256]]</f>
        <v>-5</v>
      </c>
    </row>
    <row r="16" spans="1:16" ht="41.25" customHeight="1" x14ac:dyDescent="0.35">
      <c r="A16" s="97">
        <v>14</v>
      </c>
      <c r="B16" s="102" t="str">
        <f>'WEB-14 may'!B14</f>
        <v>Mashrabov Aziz</v>
      </c>
      <c r="C16" s="99">
        <f>'WEB-14 may'!I14</f>
        <v>10</v>
      </c>
      <c r="D16" s="99">
        <f>'WEB-14 may'!K14</f>
        <v>0</v>
      </c>
      <c r="E16" s="99">
        <f>'WEB-14 may'!M14</f>
        <v>0</v>
      </c>
      <c r="F16" s="99">
        <f>'WEB-14 may'!O14</f>
        <v>0</v>
      </c>
      <c r="G16" s="99">
        <f>'WEB-14 may'!Q14</f>
        <v>0</v>
      </c>
      <c r="H16" s="99">
        <f>'WEB-14 may'!S14</f>
        <v>-20</v>
      </c>
      <c r="I16" s="111">
        <f>'WEB-14 may'!U14</f>
        <v>0</v>
      </c>
      <c r="J16" s="111">
        <f>'WEB-14 may'!W14</f>
        <v>0</v>
      </c>
      <c r="K16" s="111">
        <f>'WEB-14 may'!Y14</f>
        <v>0</v>
      </c>
      <c r="L16" s="111">
        <f>'WEB-14 may'!AA14</f>
        <v>0</v>
      </c>
      <c r="M16" s="111">
        <f>'WEB-14 may'!AC14</f>
        <v>0</v>
      </c>
      <c r="N16" s="111">
        <f>'WEB-14 may'!AE14</f>
        <v>0</v>
      </c>
      <c r="O16" s="100">
        <f>Таблица223[[#This Row],[Ballar 04.05.2022]]+Таблица223[[#This Row],[Ballar 06.05.2022]]+Таблица223[[#This Row],[Ballar 09.05.2022]]+Таблица223[[#This Row],[Ballar 11.05.2022]]+Таблица223[[#This Row],[Ballar 13.05.2022]]+Таблица223[[#This Row],[Ballar 16.05.2022]]+Таблица223[[#This Row],[Ballar 18.05.2023]]+Таблица223[[#This Row],[Ballar 20.05.2024]]+Таблица223[[#This Row],[Ballar 23.05.2025]]+Таблица223[[#This Row],[Ballar 25.05.20254]]+Таблица223[[#This Row],[Ballar 27.05.20255]]+Таблица223[[#This Row],[Ballar 30.05.20256]]</f>
        <v>-10</v>
      </c>
    </row>
    <row r="17" spans="1:15" ht="41.25" customHeight="1" x14ac:dyDescent="0.35">
      <c r="A17" s="97">
        <v>15</v>
      </c>
      <c r="B17" s="103" t="str">
        <f>'WEB-14 may'!B10</f>
        <v>Bahromov Bekzod</v>
      </c>
      <c r="C17" s="104">
        <f>'WEB-14 may'!I10</f>
        <v>10</v>
      </c>
      <c r="D17" s="104">
        <f>'WEB-14 may'!K10</f>
        <v>0</v>
      </c>
      <c r="E17" s="104">
        <f>'WEB-14 may'!M10</f>
        <v>0</v>
      </c>
      <c r="F17" s="104">
        <f>'WEB-14 may'!O10</f>
        <v>5</v>
      </c>
      <c r="G17" s="104">
        <f>'WEB-14 may'!Q10</f>
        <v>-50</v>
      </c>
      <c r="H17" s="104">
        <f>'WEB-14 may'!S10</f>
        <v>-10</v>
      </c>
      <c r="I17" s="112">
        <f>'WEB-14 may'!U10</f>
        <v>0</v>
      </c>
      <c r="J17" s="112">
        <f>'WEB-14 may'!W10</f>
        <v>0</v>
      </c>
      <c r="K17" s="112">
        <f>'WEB-14 may'!Y10</f>
        <v>0</v>
      </c>
      <c r="L17" s="112">
        <f>'WEB-14 may'!AA10</f>
        <v>0</v>
      </c>
      <c r="M17" s="111">
        <f>'WEB-14 may'!AC10</f>
        <v>0</v>
      </c>
      <c r="N17" s="111">
        <f>'WEB-14 may'!AE10</f>
        <v>0</v>
      </c>
      <c r="O17" s="100">
        <f>Таблица223[[#This Row],[Ballar 04.05.2022]]+Таблица223[[#This Row],[Ballar 06.05.2022]]+Таблица223[[#This Row],[Ballar 09.05.2022]]+Таблица223[[#This Row],[Ballar 11.05.2022]]+Таблица223[[#This Row],[Ballar 13.05.2022]]+Таблица223[[#This Row],[Ballar 16.05.2022]]+Таблица223[[#This Row],[Ballar 18.05.2023]]+Таблица223[[#This Row],[Ballar 20.05.2024]]+Таблица223[[#This Row],[Ballar 23.05.2025]]+Таблица223[[#This Row],[Ballar 25.05.20254]]+Таблица223[[#This Row],[Ballar 27.05.20255]]+Таблица223[[#This Row],[Ballar 30.05.20256]]</f>
        <v>-45</v>
      </c>
    </row>
  </sheetData>
  <mergeCells count="1">
    <mergeCell ref="A1:O1"/>
  </mergeCells>
  <phoneticPr fontId="11" type="noConversion"/>
  <printOptions horizontalCentered="1" verticalCentered="1"/>
  <pageMargins left="0" right="0" top="0" bottom="0" header="0" footer="0"/>
  <pageSetup paperSize="9" scale="47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Umumiy ro'yxat</vt:lpstr>
      <vt:lpstr>WEB-14 may</vt:lpstr>
      <vt:lpstr>Reyting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Shohjaxon Sultonov</dc:creator>
  <cp:lastModifiedBy>Shohjaxon Sultonov</cp:lastModifiedBy>
  <cp:lastPrinted>2022-04-29T15:47:14Z</cp:lastPrinted>
  <dcterms:created xsi:type="dcterms:W3CDTF">2022-04-11T16:57:40Z</dcterms:created>
  <dcterms:modified xsi:type="dcterms:W3CDTF">2022-05-31T14:59:24Z</dcterms:modified>
</cp:coreProperties>
</file>