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2D89A33C-8D96-47E8-9DD0-E0B6E584441A}" xr6:coauthVersionLast="47" xr6:coauthVersionMax="47" xr10:uidLastSave="{00000000-0000-0000-0000-000000000000}"/>
  <bookViews>
    <workbookView xWindow="2760" yWindow="720" windowWidth="25200" windowHeight="14940" xr2:uid="{725311F6-54F0-4F61-8F96-4772FDD08828}"/>
  </bookViews>
  <sheets>
    <sheet name="判定入力" sheetId="1" r:id="rId1"/>
    <sheet name="見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E9" i="2"/>
  <c r="D9" i="2"/>
  <c r="C9" i="2"/>
  <c r="B9" i="2"/>
  <c r="G8" i="2"/>
  <c r="F7" i="2"/>
  <c r="E7" i="2"/>
  <c r="D7" i="2"/>
  <c r="C7" i="2"/>
  <c r="B7" i="2"/>
  <c r="G6" i="2"/>
  <c r="F5" i="2"/>
  <c r="E5" i="2"/>
  <c r="D5" i="2"/>
  <c r="C5" i="2"/>
  <c r="C12" i="2" s="1" a="1"/>
  <c r="C12" i="2" s="1"/>
  <c r="B5" i="2"/>
  <c r="G4" i="2"/>
  <c r="G4" i="1"/>
  <c r="G6" i="1"/>
  <c r="G8" i="1"/>
  <c r="F9" i="1"/>
  <c r="F7" i="1"/>
  <c r="F5" i="1"/>
  <c r="E5" i="1"/>
  <c r="E7" i="1"/>
  <c r="E9" i="1"/>
  <c r="D9" i="1"/>
  <c r="D7" i="1"/>
  <c r="D5" i="1"/>
  <c r="C5" i="1"/>
  <c r="C7" i="1"/>
  <c r="C9" i="1"/>
  <c r="B9" i="1"/>
  <c r="B7" i="1"/>
  <c r="B5" i="1"/>
  <c r="C12" i="1" s="1" a="1"/>
  <c r="C12" i="1" s="1"/>
  <c r="C16" i="1" s="1"/>
  <c r="C13" i="1"/>
  <c r="C15" i="1" l="1" a="1"/>
  <c r="C15" i="1" s="1"/>
  <c r="C17" i="1" s="1"/>
  <c r="C14" i="1" a="1"/>
  <c r="C14" i="1" s="1"/>
  <c r="D13" i="1"/>
  <c r="C16" i="2"/>
  <c r="C13" i="2"/>
  <c r="C15" i="2" l="1" a="1"/>
  <c r="C15" i="2" s="1"/>
  <c r="C14" i="2" a="1"/>
  <c r="C14" i="2" s="1"/>
  <c r="D13" i="2"/>
  <c r="C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<sst xmlns="http://schemas.openxmlformats.org/spreadsheetml/2006/main" count="50" uniqueCount="25">
  <si>
    <t>11月</t>
    <rPh sb="2" eb="3">
      <t>ガツ</t>
    </rPh>
    <phoneticPr fontId="2"/>
  </si>
  <si>
    <t>12月</t>
    <rPh sb="2" eb="3">
      <t>ガツ</t>
    </rPh>
    <phoneticPr fontId="2"/>
  </si>
  <si>
    <t>1月</t>
  </si>
  <si>
    <t>2月</t>
  </si>
  <si>
    <t>3月</t>
  </si>
  <si>
    <t>R2</t>
    <phoneticPr fontId="2"/>
  </si>
  <si>
    <t>R1</t>
    <phoneticPr fontId="2"/>
  </si>
  <si>
    <t>H30</t>
    <phoneticPr fontId="2"/>
  </si>
  <si>
    <t>給付予定額</t>
    <rPh sb="0" eb="2">
      <t>キュウフ</t>
    </rPh>
    <rPh sb="2" eb="4">
      <t>ヨテイ</t>
    </rPh>
    <rPh sb="4" eb="5">
      <t>ガク</t>
    </rPh>
    <phoneticPr fontId="2"/>
  </si>
  <si>
    <t>基準期間の売上高ー対象月の売上高＊５</t>
    <rPh sb="0" eb="2">
      <t>キジュン</t>
    </rPh>
    <rPh sb="2" eb="4">
      <t>キカン</t>
    </rPh>
    <rPh sb="5" eb="7">
      <t>ウリアゲ</t>
    </rPh>
    <rPh sb="7" eb="8">
      <t>ダカ</t>
    </rPh>
    <rPh sb="9" eb="11">
      <t>タイショウ</t>
    </rPh>
    <rPh sb="11" eb="12">
      <t>ヅキ</t>
    </rPh>
    <rPh sb="13" eb="15">
      <t>ウリアゲ</t>
    </rPh>
    <rPh sb="15" eb="16">
      <t>ダカ</t>
    </rPh>
    <phoneticPr fontId="2"/>
  </si>
  <si>
    <t>最もマイナスが大きい月</t>
    <rPh sb="0" eb="1">
      <t>モット</t>
    </rPh>
    <rPh sb="7" eb="8">
      <t>オオ</t>
    </rPh>
    <rPh sb="10" eb="11">
      <t>ツキ</t>
    </rPh>
    <phoneticPr fontId="2"/>
  </si>
  <si>
    <t>マイナスパーセンテージ</t>
    <phoneticPr fontId="2"/>
  </si>
  <si>
    <t>受給額最高額</t>
    <rPh sb="0" eb="2">
      <t>ジュキュウ</t>
    </rPh>
    <rPh sb="2" eb="3">
      <t>ガク</t>
    </rPh>
    <rPh sb="3" eb="6">
      <t>サイコウガク</t>
    </rPh>
    <phoneticPr fontId="2"/>
  </si>
  <si>
    <t>基準期間の売上高</t>
    <rPh sb="0" eb="2">
      <t>キジュン</t>
    </rPh>
    <rPh sb="2" eb="4">
      <t>キカン</t>
    </rPh>
    <rPh sb="5" eb="7">
      <t>ウリアゲ</t>
    </rPh>
    <rPh sb="7" eb="8">
      <t>ダカ</t>
    </rPh>
    <phoneticPr fontId="2"/>
  </si>
  <si>
    <t>対象月からの計算売上高</t>
    <rPh sb="0" eb="2">
      <t>タイショウ</t>
    </rPh>
    <rPh sb="2" eb="3">
      <t>ヅキ</t>
    </rPh>
    <rPh sb="6" eb="8">
      <t>ケイサン</t>
    </rPh>
    <rPh sb="8" eb="10">
      <t>ウリアゲ</t>
    </rPh>
    <rPh sb="10" eb="11">
      <t>ダカ</t>
    </rPh>
    <phoneticPr fontId="2"/>
  </si>
  <si>
    <t>給付額</t>
    <rPh sb="0" eb="3">
      <t>キュウフガク</t>
    </rPh>
    <phoneticPr fontId="2"/>
  </si>
  <si>
    <t>給付上限額</t>
    <rPh sb="0" eb="2">
      <t>キュウフ</t>
    </rPh>
    <rPh sb="2" eb="5">
      <t>ジョウゲンガク</t>
    </rPh>
    <phoneticPr fontId="2"/>
  </si>
  <si>
    <t>個人</t>
    <rPh sb="0" eb="2">
      <t>コジン</t>
    </rPh>
    <phoneticPr fontId="2"/>
  </si>
  <si>
    <t>個人事業者は→に１</t>
    <rPh sb="0" eb="2">
      <t>コジン</t>
    </rPh>
    <rPh sb="2" eb="5">
      <t>ジギョウシャ</t>
    </rPh>
    <phoneticPr fontId="2"/>
  </si>
  <si>
    <t>R3</t>
    <phoneticPr fontId="2"/>
  </si>
  <si>
    <t>単位：千円</t>
    <rPh sb="0" eb="2">
      <t>タンイ</t>
    </rPh>
    <rPh sb="3" eb="5">
      <t>センエン</t>
    </rPh>
    <phoneticPr fontId="2"/>
  </si>
  <si>
    <t>期間合計</t>
    <rPh sb="0" eb="2">
      <t>キカン</t>
    </rPh>
    <rPh sb="2" eb="4">
      <t>ゴウケイ</t>
    </rPh>
    <phoneticPr fontId="2"/>
  </si>
  <si>
    <t>(下段)この期間を含む事業年度の年間売上高</t>
    <rPh sb="1" eb="3">
      <t>ゲダン</t>
    </rPh>
    <rPh sb="6" eb="8">
      <t>キカン</t>
    </rPh>
    <rPh sb="9" eb="10">
      <t>フク</t>
    </rPh>
    <rPh sb="11" eb="13">
      <t>ジギョウ</t>
    </rPh>
    <rPh sb="13" eb="15">
      <t>ネンド</t>
    </rPh>
    <rPh sb="16" eb="18">
      <t>ネンカン</t>
    </rPh>
    <rPh sb="18" eb="20">
      <t>ウリアゲ</t>
    </rPh>
    <rPh sb="20" eb="21">
      <t>ダカ</t>
    </rPh>
    <phoneticPr fontId="2"/>
  </si>
  <si>
    <t>5億円超</t>
    <rPh sb="1" eb="3">
      <t>オクエン</t>
    </rPh>
    <rPh sb="3" eb="4">
      <t>コ</t>
    </rPh>
    <phoneticPr fontId="2"/>
  </si>
  <si>
    <t>基準期間を含む事業年度の年間売上高(単位:千円)</t>
    <rPh sb="0" eb="2">
      <t>キジュン</t>
    </rPh>
    <rPh sb="2" eb="4">
      <t>キカン</t>
    </rPh>
    <rPh sb="5" eb="6">
      <t>フク</t>
    </rPh>
    <rPh sb="7" eb="9">
      <t>ジギョウ</t>
    </rPh>
    <rPh sb="9" eb="11">
      <t>ネンド</t>
    </rPh>
    <rPh sb="12" eb="14">
      <t>ネンカン</t>
    </rPh>
    <rPh sb="14" eb="16">
      <t>ウリアゲ</t>
    </rPh>
    <rPh sb="16" eb="17">
      <t>ダカ</t>
    </rPh>
    <rPh sb="18" eb="20">
      <t>タンイ</t>
    </rPh>
    <rPh sb="21" eb="23">
      <t>センエン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</si>
</sst>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38" fontId="0" fillId="2" borderId="3" xfId="0" applyNumberForma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40" fontId="0" fillId="2" borderId="4" xfId="1" applyNumberFormat="1" applyFont="1" applyFill="1" applyBorder="1">
      <alignment vertical="center"/>
    </xf>
    <xf numFmtId="40" fontId="0" fillId="2" borderId="12" xfId="1" applyNumberFormat="1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" fontId="0" fillId="2" borderId="0" xfId="0" applyNumberFormat="1" applyFill="1" applyAlignment="1">
      <alignment horizontal="right" vertical="center"/>
    </xf>
    <xf numFmtId="0" fontId="4" fillId="2" borderId="0" xfId="0" applyFont="1" applyFill="1">
      <alignment vertical="center"/>
    </xf>
    <xf numFmtId="38" fontId="0" fillId="2" borderId="0" xfId="1" applyFont="1" applyFill="1">
      <alignment vertical="center"/>
    </xf>
    <xf numFmtId="38" fontId="4" fillId="2" borderId="0" xfId="0" applyNumberFormat="1" applyFont="1" applyFill="1">
      <alignment vertical="center"/>
    </xf>
    <xf numFmtId="38" fontId="0" fillId="2" borderId="0" xfId="0" applyNumberFormat="1" applyFill="1">
      <alignment vertical="center"/>
    </xf>
    <xf numFmtId="0" fontId="3" fillId="2" borderId="1" xfId="0" applyFont="1" applyFill="1" applyBorder="1" applyAlignment="1">
      <alignment vertical="center" wrapText="1"/>
    </xf>
    <xf numFmtId="38" fontId="0" fillId="2" borderId="1" xfId="1" applyFont="1" applyFill="1" applyBorder="1" applyAlignment="1">
      <alignment horizontal="center" vertical="center"/>
    </xf>
    <xf numFmtId="38" fontId="0" fillId="2" borderId="1" xfId="1" applyFont="1" applyFill="1" applyBorder="1">
      <alignment vertical="center"/>
    </xf>
    <xf numFmtId="38" fontId="0" fillId="3" borderId="6" xfId="1" applyFont="1" applyFill="1" applyBorder="1">
      <alignment vertical="center"/>
    </xf>
    <xf numFmtId="38" fontId="0" fillId="3" borderId="11" xfId="1" applyFont="1" applyFill="1" applyBorder="1">
      <alignment vertical="center"/>
    </xf>
    <xf numFmtId="38" fontId="0" fillId="3" borderId="4" xfId="1" applyFont="1" applyFill="1" applyBorder="1">
      <alignment vertical="center"/>
    </xf>
    <xf numFmtId="38" fontId="0" fillId="3" borderId="2" xfId="1" applyFont="1" applyFill="1" applyBorder="1">
      <alignment vertical="center"/>
    </xf>
    <xf numFmtId="38" fontId="0" fillId="3" borderId="13" xfId="1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5" xfId="0" applyFill="1" applyBorder="1">
      <alignment vertical="center"/>
    </xf>
    <xf numFmtId="38" fontId="0" fillId="5" borderId="4" xfId="1" applyFont="1" applyFill="1" applyBorder="1">
      <alignment vertical="center"/>
    </xf>
    <xf numFmtId="38" fontId="0" fillId="5" borderId="12" xfId="1" applyFont="1" applyFill="1" applyBorder="1">
      <alignment vertical="center"/>
    </xf>
    <xf numFmtId="0" fontId="0" fillId="5" borderId="4" xfId="0" applyFill="1" applyBorder="1">
      <alignment vertical="center"/>
    </xf>
    <xf numFmtId="0" fontId="5" fillId="2" borderId="1" xfId="0" applyFont="1" applyFill="1" applyBorder="1">
      <alignment vertical="center"/>
    </xf>
    <xf numFmtId="38" fontId="5" fillId="2" borderId="1" xfId="0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6">
    <dxf>
      <font>
        <color theme="0"/>
      </font>
    </dxf>
    <dxf>
      <font>
        <color rgb="FFFF0000"/>
      </font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rgb="FFFF0000"/>
      </font>
      <fill>
        <patternFill>
          <bgColor theme="7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EA92-7FFE-4A97-B44B-CBE082206B00}">
  <dimension ref="A1:H22"/>
  <sheetViews>
    <sheetView tabSelected="1" workbookViewId="0">
      <selection activeCell="D2" sqref="D2 D8"/>
    </sheetView>
  </sheetViews>
  <sheetFormatPr defaultRowHeight="18.75" x14ac:dyDescent="0.4"/>
  <cols>
    <col min="1" max="1" width="16.75" customWidth="1"/>
    <col min="2" max="6" width="22.125" customWidth="1"/>
    <col min="7" max="7" width="21.25" customWidth="1"/>
  </cols>
  <sheetData>
    <row r="1" spans="1:8" ht="19.5" thickBot="1" x14ac:dyDescent="0.45">
      <c r="A1" s="1"/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21</v>
      </c>
    </row>
    <row r="2" spans="1:8" x14ac:dyDescent="0.4">
      <c r="A2" s="7" t="s">
        <v>19</v>
      </c>
      <c r="B2" s="22"/>
      <c r="C2" s="23"/>
      <c r="D2" s="23"/>
      <c r="E2" s="23"/>
      <c r="F2" s="23"/>
      <c r="G2" s="28"/>
    </row>
    <row r="3" spans="1:8" x14ac:dyDescent="0.4">
      <c r="A3" s="32" t="s">
        <v>22</v>
      </c>
      <c r="B3" s="30"/>
      <c r="C3" s="31"/>
      <c r="D3" s="31"/>
      <c r="E3" s="31"/>
      <c r="F3" s="31"/>
      <c r="G3" s="29"/>
    </row>
    <row r="4" spans="1:8" x14ac:dyDescent="0.4">
      <c r="A4" s="8" t="s">
        <v>5</v>
      </c>
      <c r="B4" s="25"/>
      <c r="C4" s="26"/>
      <c r="D4" s="26"/>
      <c r="E4" s="26"/>
      <c r="F4" s="26"/>
      <c r="G4" s="6">
        <f>SUM(B4:F4)</f>
        <v>0</v>
      </c>
    </row>
    <row r="5" spans="1:8" x14ac:dyDescent="0.4">
      <c r="A5" s="24"/>
      <c r="B5" s="9" t="str">
        <f>IF(B$2&lt;&gt;"",(B$2-B4)/B4*100,"")</f>
        <v/>
      </c>
      <c r="C5" s="10" t="str">
        <f>IF(C$2&lt;&gt;"",(C$2-C4)/C4*100,"")</f>
        <v/>
      </c>
      <c r="D5" s="10" t="str">
        <f>IF(D$2&lt;&gt;"",(D$2-D4)/D4*100,"")</f>
        <v/>
      </c>
      <c r="E5" s="10" t="str">
        <f>IF(E$2&lt;&gt;"",(E$2-E4)/E4*100,"")</f>
        <v/>
      </c>
      <c r="F5" s="10" t="str">
        <f>IF(F$2&lt;&gt;"",(F$2-F4)/F4*100,"")</f>
        <v/>
      </c>
      <c r="G5" s="5"/>
    </row>
    <row r="6" spans="1:8" x14ac:dyDescent="0.4">
      <c r="A6" s="8" t="s">
        <v>6</v>
      </c>
      <c r="B6" s="25"/>
      <c r="C6" s="26"/>
      <c r="D6" s="26"/>
      <c r="E6" s="26"/>
      <c r="F6" s="26"/>
      <c r="G6" s="6">
        <f>SUM(B6:F6)</f>
        <v>0</v>
      </c>
    </row>
    <row r="7" spans="1:8" x14ac:dyDescent="0.4">
      <c r="A7" s="24"/>
      <c r="B7" s="9" t="str">
        <f>IF(B$2&lt;&gt;"",(B$2-B6)/B6*100,"")</f>
        <v/>
      </c>
      <c r="C7" s="10" t="str">
        <f>IF(C$2&lt;&gt;"",(C$2-C6)/C6*100,"")</f>
        <v/>
      </c>
      <c r="D7" s="10" t="str">
        <f>IF(D$2&lt;&gt;"",(D$2-D6)/D6*100,"")</f>
        <v/>
      </c>
      <c r="E7" s="10" t="str">
        <f>IF(E$2&lt;&gt;"",(E$2-E6)/E6*100,"")</f>
        <v/>
      </c>
      <c r="F7" s="10" t="str">
        <f>IF(F$2&lt;&gt;"",(F$2-F6)/F6*100,"")</f>
        <v/>
      </c>
      <c r="G7" s="5"/>
    </row>
    <row r="8" spans="1:8" x14ac:dyDescent="0.4">
      <c r="A8" s="8" t="s">
        <v>7</v>
      </c>
      <c r="B8" s="25"/>
      <c r="C8" s="26"/>
      <c r="D8" s="26"/>
      <c r="E8" s="26"/>
      <c r="F8" s="26"/>
      <c r="G8" s="6">
        <f>SUM(B8:F8)</f>
        <v>0</v>
      </c>
    </row>
    <row r="9" spans="1:8" x14ac:dyDescent="0.4">
      <c r="A9" s="24"/>
      <c r="B9" s="9" t="str">
        <f>IF(B$2&lt;&gt;"",(B$2-B8)/B8*100,"")</f>
        <v/>
      </c>
      <c r="C9" s="10" t="str">
        <f>IF(C$2&lt;&gt;"",(C$2-C8)/C8*100,"")</f>
        <v/>
      </c>
      <c r="D9" s="10" t="str">
        <f>IF(D$2&lt;&gt;"",(D$2-D8)/D8*100,"")</f>
        <v/>
      </c>
      <c r="E9" s="10" t="str">
        <f>IF(E$2&lt;&gt;"",(E$2-E8)/E8*100,"")</f>
        <v/>
      </c>
      <c r="F9" s="10" t="str">
        <f>IF(F$2&lt;&gt;"",(F$2-F8)/F8*100,"")</f>
        <v/>
      </c>
      <c r="G9" s="5"/>
      <c r="H9" t="s">
        <v>20</v>
      </c>
    </row>
    <row r="10" spans="1:8" x14ac:dyDescent="0.4">
      <c r="A10" s="11"/>
      <c r="B10" s="11"/>
      <c r="C10" s="11"/>
      <c r="D10" s="11"/>
      <c r="E10" s="11"/>
      <c r="F10" s="11"/>
      <c r="G10" s="11"/>
    </row>
    <row r="11" spans="1:8" x14ac:dyDescent="0.4">
      <c r="A11" s="11" t="s">
        <v>8</v>
      </c>
      <c r="B11" s="11" t="s">
        <v>9</v>
      </c>
      <c r="C11" s="11"/>
      <c r="D11" s="11"/>
      <c r="E11" s="12" t="s">
        <v>18</v>
      </c>
      <c r="F11" s="27">
        <v>0</v>
      </c>
      <c r="G11" s="11"/>
    </row>
    <row r="12" spans="1:8" x14ac:dyDescent="0.4">
      <c r="A12" s="11"/>
      <c r="B12" s="11" t="s">
        <v>10</v>
      </c>
      <c r="C12" s="13" t="str" cm="1">
        <f t="array" ref="C12">IFERROR(INDEX(B1:F1,,SUMPRODUCT((B4:F9=MIN(B4:F9))*COLUMN(B1:F1))-1),"")</f>
        <v/>
      </c>
      <c r="D12" s="11"/>
      <c r="E12" s="11"/>
      <c r="F12" s="11"/>
      <c r="G12" s="11"/>
    </row>
    <row r="13" spans="1:8" x14ac:dyDescent="0.4">
      <c r="A13" s="11"/>
      <c r="B13" s="11" t="s">
        <v>11</v>
      </c>
      <c r="C13" s="14" t="str">
        <f ca="1">IFERROR(_xlfn.LET( _xlpm.mAREA, HLOOKUP(C12,{"11月","12月","1月","2月","3月";"B","C","D","E","F"},2),MIN(INDIRECT(_xlfn.CONCAT(_xlpm.mAREA,"4:",_xlpm.mAREA,"9")))),"")</f>
        <v/>
      </c>
      <c r="D13" s="15" t="str">
        <f ca="1">IF(C13&lt;&gt;"",IF(C13&gt;-30,"受給対象外",""),"")</f>
        <v/>
      </c>
      <c r="E13" s="11"/>
      <c r="F13" s="11"/>
      <c r="G13" s="11"/>
    </row>
    <row r="14" spans="1:8" x14ac:dyDescent="0.4">
      <c r="A14" s="11"/>
      <c r="B14" s="11" t="s">
        <v>12</v>
      </c>
      <c r="C14" s="11" t="str" cm="1">
        <f t="array" aca="1" ref="C14" ca="1">IFERROR(_xlfn.XLOOKUP(C13,A21:A22,IF(F11=1,B21:B22,IF(INDEX(A1:A9,SUMPRODUCT((B4:F9=C13)*ROW(A4:A9)))&lt;=C20,C21:C22,IF(INDEX(A1:A9,SUMPRODUCT((B4:G9=C13)*ROW(A4:A9)))&lt;=D20,D21:D22,E21:E22))),"",1),"")</f>
        <v/>
      </c>
      <c r="D14" s="11"/>
      <c r="E14" s="11"/>
      <c r="F14" s="11"/>
      <c r="G14" s="11"/>
    </row>
    <row r="15" spans="1:8" x14ac:dyDescent="0.4">
      <c r="A15" s="11"/>
      <c r="B15" s="11" t="s">
        <v>13</v>
      </c>
      <c r="C15" s="16" t="str" cm="1">
        <f t="array" aca="1" ref="C15" ca="1">IFERROR(INDEX(G1:G9,SUMPRODUCT((B4:G9=C13)*ROW(A4:A9))-1),"")</f>
        <v/>
      </c>
      <c r="D15" s="11"/>
      <c r="E15" s="11"/>
      <c r="F15" s="11"/>
      <c r="G15" s="11"/>
    </row>
    <row r="16" spans="1:8" x14ac:dyDescent="0.4">
      <c r="A16" s="11"/>
      <c r="B16" s="11" t="s">
        <v>14</v>
      </c>
      <c r="C16" s="16" t="str">
        <f>IFERROR(HLOOKUP(C12,B1:F2,2)*5,"")</f>
        <v/>
      </c>
      <c r="D16" s="11"/>
      <c r="E16" s="11"/>
      <c r="F16" s="11"/>
      <c r="G16" s="11"/>
    </row>
    <row r="17" spans="1:7" ht="27.75" customHeight="1" x14ac:dyDescent="0.4">
      <c r="A17" s="11"/>
      <c r="B17" s="33" t="s">
        <v>15</v>
      </c>
      <c r="C17" s="34" t="str">
        <f ca="1">IFERROR(MIN(C14,C15-C16),"")</f>
        <v/>
      </c>
      <c r="D17" s="11"/>
      <c r="E17" s="11"/>
      <c r="F17" s="11"/>
      <c r="G17" s="11"/>
    </row>
    <row r="18" spans="1:7" x14ac:dyDescent="0.4">
      <c r="A18" s="11"/>
      <c r="B18" s="11"/>
      <c r="C18" s="18"/>
      <c r="D18" s="11"/>
      <c r="E18" s="11"/>
      <c r="F18" s="11"/>
      <c r="G18" s="11"/>
    </row>
    <row r="19" spans="1:7" ht="24.75" customHeight="1" x14ac:dyDescent="0.4">
      <c r="A19" s="11" t="s">
        <v>16</v>
      </c>
      <c r="B19" s="11"/>
      <c r="C19" s="11"/>
      <c r="D19" s="11"/>
      <c r="E19" s="11"/>
      <c r="F19" s="11"/>
      <c r="G19" s="11"/>
    </row>
    <row r="20" spans="1:7" ht="48.75" customHeight="1" x14ac:dyDescent="0.4">
      <c r="A20" s="19" t="s">
        <v>24</v>
      </c>
      <c r="B20" s="13" t="s">
        <v>17</v>
      </c>
      <c r="C20" s="20">
        <v>100000</v>
      </c>
      <c r="D20" s="20">
        <v>500000</v>
      </c>
      <c r="E20" s="20" t="s">
        <v>23</v>
      </c>
      <c r="F20" s="11"/>
      <c r="G20" s="11"/>
    </row>
    <row r="21" spans="1:7" ht="22.5" customHeight="1" x14ac:dyDescent="0.4">
      <c r="A21" s="12">
        <v>-50</v>
      </c>
      <c r="B21" s="21">
        <v>500</v>
      </c>
      <c r="C21" s="21">
        <v>1000</v>
      </c>
      <c r="D21" s="21">
        <v>1500</v>
      </c>
      <c r="E21" s="21">
        <v>2500</v>
      </c>
      <c r="F21" s="11"/>
      <c r="G21" s="11"/>
    </row>
    <row r="22" spans="1:7" ht="19.5" customHeight="1" x14ac:dyDescent="0.4">
      <c r="A22" s="12">
        <v>-30</v>
      </c>
      <c r="B22" s="21">
        <v>300</v>
      </c>
      <c r="C22" s="21">
        <v>600</v>
      </c>
      <c r="D22" s="21">
        <v>900</v>
      </c>
      <c r="E22" s="21">
        <v>1500</v>
      </c>
      <c r="F22" s="11"/>
      <c r="G22" s="11"/>
    </row>
  </sheetData>
  <sheetProtection algorithmName="SHA-512" hashValue="JAlvFn/0Kwn/iXBTsI7ExUQ5v8X51Iw/dI0pC1fLWBtX5LOgcZwo9H8pIEni+eJS/dFhh4B9p087YCqSBFBRpQ==" saltValue="O2BvFE5XfQ3WchalLMFGZw==" spinCount="100000" sheet="1" objects="1" scenarios="1"/>
  <protectedRanges>
    <protectedRange sqref="F11" name="個人事業主" securityDescriptor="O:WDG:WDD:(A;;CC;;;WD)"/>
    <protectedRange sqref="B2:F2" name="当期売上" securityDescriptor="O:WDG:WDD:(A;;CC;;;WD)"/>
    <protectedRange sqref="A5 A7 A9" name="過年度売上高" securityDescriptor="O:WDG:WDD:(A;;CC;;;WD)"/>
    <protectedRange sqref="B4:F4 B6:F6 B8:F8" name="過年度月毎売上高" securityDescriptor="O:WDG:WDD:(A;;CC;;;WD)"/>
  </protectedRanges>
  <phoneticPr fontId="2"/>
  <conditionalFormatting sqref="B5:F5 B7:F7 B9:F9">
    <cfRule type="top10" dxfId="5" priority="3" bottom="1" rank="1"/>
  </conditionalFormatting>
  <conditionalFormatting sqref="D13">
    <cfRule type="cellIs" dxfId="4" priority="2" operator="equal">
      <formula>"受給対象外"</formula>
    </cfRule>
  </conditionalFormatting>
  <conditionalFormatting sqref="C14:C17">
    <cfRule type="expression" dxfId="3" priority="1">
      <formula>$D$13&lt;&gt;""</formula>
    </cfRule>
  </conditionalFormatting>
  <dataValidations count="1">
    <dataValidation type="list" allowBlank="1" showErrorMessage="1" sqref="F11" xr:uid="{D1B57BAB-A1C4-49CB-A3C6-58E1755304A5}">
      <formula1>"0,1"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4AAD-D0B9-45A5-8888-1019F4C1F03B}">
  <dimension ref="A1:H22"/>
  <sheetViews>
    <sheetView workbookViewId="0">
      <selection activeCell="A20" sqref="A20"/>
    </sheetView>
  </sheetViews>
  <sheetFormatPr defaultRowHeight="18.75" x14ac:dyDescent="0.4"/>
  <cols>
    <col min="1" max="1" width="16.75" customWidth="1"/>
    <col min="2" max="6" width="22.125" customWidth="1"/>
    <col min="7" max="7" width="21.25" customWidth="1"/>
  </cols>
  <sheetData>
    <row r="1" spans="1:8" ht="19.5" thickBot="1" x14ac:dyDescent="0.45">
      <c r="A1" s="1"/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21</v>
      </c>
    </row>
    <row r="2" spans="1:8" x14ac:dyDescent="0.4">
      <c r="A2" s="7" t="s">
        <v>19</v>
      </c>
      <c r="B2" s="22">
        <v>25380</v>
      </c>
      <c r="C2" s="23">
        <v>37708</v>
      </c>
      <c r="D2" s="23"/>
      <c r="E2" s="23"/>
      <c r="F2" s="23"/>
      <c r="G2" s="28"/>
    </row>
    <row r="3" spans="1:8" x14ac:dyDescent="0.4">
      <c r="A3" s="32" t="s">
        <v>22</v>
      </c>
      <c r="B3" s="30"/>
      <c r="C3" s="31"/>
      <c r="D3" s="31"/>
      <c r="E3" s="31"/>
      <c r="F3" s="31"/>
      <c r="G3" s="29"/>
    </row>
    <row r="4" spans="1:8" x14ac:dyDescent="0.4">
      <c r="A4" s="8" t="s">
        <v>5</v>
      </c>
      <c r="B4" s="25">
        <v>34639</v>
      </c>
      <c r="C4" s="26">
        <v>14386</v>
      </c>
      <c r="D4" s="26">
        <v>29319</v>
      </c>
      <c r="E4" s="26">
        <v>13598</v>
      </c>
      <c r="F4" s="26">
        <v>34336</v>
      </c>
      <c r="G4" s="6">
        <f>SUM(B4:F4)</f>
        <v>126278</v>
      </c>
    </row>
    <row r="5" spans="1:8" x14ac:dyDescent="0.4">
      <c r="A5" s="24">
        <v>327934</v>
      </c>
      <c r="B5" s="9">
        <f>IF(B$2&lt;&gt;"",(B$2-B4)/B4*100,"")</f>
        <v>-26.72998643147897</v>
      </c>
      <c r="C5" s="10">
        <f>IF(C$2&lt;&gt;"",(C$2-C4)/C4*100,"")</f>
        <v>162.11594605866816</v>
      </c>
      <c r="D5" s="10" t="str">
        <f>IF(D$2&lt;&gt;"",(D$2-D4)/D4*100,"")</f>
        <v/>
      </c>
      <c r="E5" s="10" t="str">
        <f>IF(E$2&lt;&gt;"",(E$2-E4)/E4*100,"")</f>
        <v/>
      </c>
      <c r="F5" s="10" t="str">
        <f>IF(F$2&lt;&gt;"",(F$2-F4)/F4*100,"")</f>
        <v/>
      </c>
      <c r="G5" s="5"/>
    </row>
    <row r="6" spans="1:8" x14ac:dyDescent="0.4">
      <c r="A6" s="8" t="s">
        <v>6</v>
      </c>
      <c r="B6" s="25">
        <v>20878</v>
      </c>
      <c r="C6" s="26">
        <v>19569</v>
      </c>
      <c r="D6" s="26">
        <v>26310</v>
      </c>
      <c r="E6" s="26">
        <v>15551</v>
      </c>
      <c r="F6" s="26">
        <v>27172</v>
      </c>
      <c r="G6" s="6">
        <f>SUM(B6:F6)</f>
        <v>109480</v>
      </c>
    </row>
    <row r="7" spans="1:8" x14ac:dyDescent="0.4">
      <c r="A7" s="24">
        <v>263693</v>
      </c>
      <c r="B7" s="9">
        <f>IF(B$2&lt;&gt;"",(B$2-B6)/B6*100,"")</f>
        <v>21.563368138710604</v>
      </c>
      <c r="C7" s="10">
        <f>IF(C$2&lt;&gt;"",(C$2-C6)/C6*100,"")</f>
        <v>92.692523889825736</v>
      </c>
      <c r="D7" s="10" t="str">
        <f>IF(D$2&lt;&gt;"",(D$2-D6)/D6*100,"")</f>
        <v/>
      </c>
      <c r="E7" s="10" t="str">
        <f>IF(E$2&lt;&gt;"",(E$2-E6)/E6*100,"")</f>
        <v/>
      </c>
      <c r="F7" s="10" t="str">
        <f>IF(F$2&lt;&gt;"",(F$2-F6)/F6*100,"")</f>
        <v/>
      </c>
      <c r="G7" s="5"/>
    </row>
    <row r="8" spans="1:8" x14ac:dyDescent="0.4">
      <c r="A8" s="8" t="s">
        <v>7</v>
      </c>
      <c r="B8" s="25">
        <v>29365</v>
      </c>
      <c r="C8" s="26">
        <v>28849</v>
      </c>
      <c r="D8" s="26">
        <v>36553</v>
      </c>
      <c r="E8" s="26">
        <v>26427</v>
      </c>
      <c r="F8" s="26">
        <v>53658</v>
      </c>
      <c r="G8" s="6">
        <f>SUM(B8:F8)</f>
        <v>174852</v>
      </c>
    </row>
    <row r="9" spans="1:8" x14ac:dyDescent="0.4">
      <c r="A9" s="24">
        <v>380228</v>
      </c>
      <c r="B9" s="9">
        <f>IF(B$2&lt;&gt;"",(B$2-B8)/B8*100,"")</f>
        <v>-13.570577217776265</v>
      </c>
      <c r="C9" s="10">
        <f>IF(C$2&lt;&gt;"",(C$2-C8)/C8*100,"")</f>
        <v>30.708170127214114</v>
      </c>
      <c r="D9" s="10" t="str">
        <f>IF(D$2&lt;&gt;"",(D$2-D8)/D8*100,"")</f>
        <v/>
      </c>
      <c r="E9" s="10" t="str">
        <f>IF(E$2&lt;&gt;"",(E$2-E8)/E8*100,"")</f>
        <v/>
      </c>
      <c r="F9" s="10" t="str">
        <f>IF(F$2&lt;&gt;"",(F$2-F8)/F8*100,"")</f>
        <v/>
      </c>
      <c r="G9" s="5"/>
      <c r="H9" t="s">
        <v>20</v>
      </c>
    </row>
    <row r="10" spans="1:8" x14ac:dyDescent="0.4">
      <c r="A10" s="11"/>
      <c r="B10" s="11"/>
      <c r="C10" s="11"/>
      <c r="D10" s="11"/>
      <c r="E10" s="11"/>
      <c r="F10" s="11"/>
      <c r="G10" s="11"/>
    </row>
    <row r="11" spans="1:8" x14ac:dyDescent="0.4">
      <c r="A11" s="11" t="s">
        <v>8</v>
      </c>
      <c r="B11" s="11" t="s">
        <v>9</v>
      </c>
      <c r="C11" s="11"/>
      <c r="D11" s="11"/>
      <c r="E11" s="12" t="s">
        <v>18</v>
      </c>
      <c r="F11" s="27">
        <v>0</v>
      </c>
      <c r="G11" s="11"/>
    </row>
    <row r="12" spans="1:8" x14ac:dyDescent="0.4">
      <c r="A12" s="11"/>
      <c r="B12" s="11" t="s">
        <v>10</v>
      </c>
      <c r="C12" s="13" t="str" cm="1">
        <f t="array" ref="C12">INDEX(B1:F1,,SUMPRODUCT((B4:F9=MIN(B4:F9))*COLUMN(B1:F1))-1)</f>
        <v>11月</v>
      </c>
      <c r="D12" s="11"/>
      <c r="E12" s="11"/>
      <c r="F12" s="11"/>
      <c r="G12" s="11"/>
    </row>
    <row r="13" spans="1:8" x14ac:dyDescent="0.4">
      <c r="A13" s="11"/>
      <c r="B13" s="11" t="s">
        <v>11</v>
      </c>
      <c r="C13" s="14">
        <f ca="1">_xlfn.LET( _xlpm.mAREA, HLOOKUP(C12,{"11月","12月","1月","2月","3月";"B","C","D","E","F"},2),MIN(INDIRECT(_xlfn.CONCAT(_xlpm.mAREA,"4:",_xlpm.mAREA,"9"))))</f>
        <v>-26.72998643147897</v>
      </c>
      <c r="D13" s="15" t="str">
        <f ca="1">IF(C13&gt;-30,"受給対象外","")</f>
        <v>受給対象外</v>
      </c>
      <c r="E13" s="11"/>
      <c r="F13" s="11"/>
      <c r="G13" s="11"/>
    </row>
    <row r="14" spans="1:8" x14ac:dyDescent="0.4">
      <c r="A14" s="11"/>
      <c r="B14" s="11" t="s">
        <v>12</v>
      </c>
      <c r="C14" s="11" t="str" cm="1">
        <f t="array" aca="1" ref="C14" ca="1">_xlfn.XLOOKUP(C13,A21:A22,IF(F11=1,B21:B22,IF(INDEX(A1:A9,SUMPRODUCT((B4:F9=C13)*ROW(A4:A9)))&lt;=C20,C21:C22,IF(INDEX(A1:A9,SUMPRODUCT((B4:G9=C13)*ROW(A4:A9)))&lt;=D20,D21:D22,E21:E22))),"",1)</f>
        <v/>
      </c>
      <c r="D14" s="11"/>
      <c r="E14" s="11"/>
      <c r="F14" s="11"/>
      <c r="G14" s="11"/>
    </row>
    <row r="15" spans="1:8" x14ac:dyDescent="0.4">
      <c r="A15" s="11"/>
      <c r="B15" s="11" t="s">
        <v>13</v>
      </c>
      <c r="C15" s="16" cm="1">
        <f t="array" aca="1" ref="C15" ca="1">INDEX(G1:G9,SUMPRODUCT((B4:G9=C13)*ROW(A4:A9))-1)</f>
        <v>126278</v>
      </c>
      <c r="D15" s="11"/>
      <c r="E15" s="11"/>
      <c r="F15" s="11"/>
      <c r="G15" s="11"/>
    </row>
    <row r="16" spans="1:8" x14ac:dyDescent="0.4">
      <c r="A16" s="11"/>
      <c r="B16" s="11" t="s">
        <v>14</v>
      </c>
      <c r="C16" s="16">
        <f>HLOOKUP(C12,B1:F2,2)*5</f>
        <v>126900</v>
      </c>
      <c r="D16" s="11"/>
      <c r="E16" s="11"/>
      <c r="F16" s="11"/>
      <c r="G16" s="11"/>
    </row>
    <row r="17" spans="1:7" x14ac:dyDescent="0.4">
      <c r="A17" s="11"/>
      <c r="B17" s="15" t="s">
        <v>15</v>
      </c>
      <c r="C17" s="17">
        <f ca="1">MIN(C14,C15-C16)</f>
        <v>-622</v>
      </c>
      <c r="D17" s="11"/>
      <c r="E17" s="11"/>
      <c r="F17" s="11"/>
      <c r="G17" s="11"/>
    </row>
    <row r="18" spans="1:7" x14ac:dyDescent="0.4">
      <c r="A18" s="11"/>
      <c r="B18" s="11"/>
      <c r="C18" s="18"/>
      <c r="D18" s="11"/>
      <c r="E18" s="11"/>
      <c r="F18" s="11"/>
      <c r="G18" s="11"/>
    </row>
    <row r="19" spans="1:7" ht="24.75" customHeight="1" x14ac:dyDescent="0.4">
      <c r="A19" s="11" t="s">
        <v>16</v>
      </c>
      <c r="B19" s="11"/>
      <c r="C19" s="11"/>
      <c r="D19" s="11"/>
      <c r="E19" s="11"/>
      <c r="F19" s="11"/>
      <c r="G19" s="11"/>
    </row>
    <row r="20" spans="1:7" ht="48.75" customHeight="1" x14ac:dyDescent="0.4">
      <c r="A20" s="19" t="s">
        <v>24</v>
      </c>
      <c r="B20" s="13" t="s">
        <v>17</v>
      </c>
      <c r="C20" s="20">
        <v>100000</v>
      </c>
      <c r="D20" s="20">
        <v>500000</v>
      </c>
      <c r="E20" s="20" t="s">
        <v>23</v>
      </c>
      <c r="F20" s="11"/>
      <c r="G20" s="11"/>
    </row>
    <row r="21" spans="1:7" ht="22.5" customHeight="1" x14ac:dyDescent="0.4">
      <c r="A21" s="12">
        <v>-50</v>
      </c>
      <c r="B21" s="21">
        <v>500</v>
      </c>
      <c r="C21" s="21">
        <v>1000</v>
      </c>
      <c r="D21" s="21">
        <v>1500</v>
      </c>
      <c r="E21" s="21">
        <v>2500</v>
      </c>
      <c r="F21" s="11"/>
      <c r="G21" s="11"/>
    </row>
    <row r="22" spans="1:7" ht="19.5" customHeight="1" x14ac:dyDescent="0.4">
      <c r="A22" s="12">
        <v>-30</v>
      </c>
      <c r="B22" s="21">
        <v>300</v>
      </c>
      <c r="C22" s="21">
        <v>600</v>
      </c>
      <c r="D22" s="21">
        <v>900</v>
      </c>
      <c r="E22" s="21">
        <v>1500</v>
      </c>
      <c r="F22" s="11"/>
      <c r="G22" s="11"/>
    </row>
  </sheetData>
  <sheetProtection algorithmName="SHA-512" hashValue="vuIwb+5/mh040VO00ix/HcvbsmhQ00VACknbtNswqrMBMVBJXtXbnphwIbYIQmO6+QaNlhtinkSI/XaVur67hg==" saltValue="8cgQ/d8wz/VIc5kRwQAPkw==" spinCount="100000" sheet="1" objects="1" scenarios="1" selectLockedCells="1" selectUnlockedCells="1"/>
  <protectedRanges>
    <protectedRange sqref="F11" name="個人事業主" securityDescriptor="O:WDG:WDD:(A;;CC;;;WD)"/>
    <protectedRange sqref="B2:F2" name="当期売上" securityDescriptor="O:WDG:WDD:(A;;CC;;;WD)"/>
    <protectedRange sqref="A5 A7 A9" name="過年度売上高" securityDescriptor="O:WDG:WDD:(A;;CC;;;WD)"/>
    <protectedRange sqref="B4:F4 B6:F6 B8:F8" name="過年度月毎売上高" securityDescriptor="O:WDG:WDD:(A;;CC;;;WD)"/>
  </protectedRanges>
  <phoneticPr fontId="2"/>
  <conditionalFormatting sqref="B5:F5 B7:F7 B9:F9">
    <cfRule type="top10" dxfId="2" priority="3" bottom="1" rank="1"/>
  </conditionalFormatting>
  <conditionalFormatting sqref="D13">
    <cfRule type="cellIs" dxfId="1" priority="2" operator="equal">
      <formula>"受給対象外"</formula>
    </cfRule>
  </conditionalFormatting>
  <conditionalFormatting sqref="C14:C17">
    <cfRule type="expression" dxfId="0" priority="1">
      <formula>$D$13&lt;&gt;""</formula>
    </cfRule>
  </conditionalFormatting>
  <dataValidations count="1">
    <dataValidation type="list" allowBlank="1" showErrorMessage="1" sqref="F11" xr:uid="{E26FFCD2-1C1F-45E1-B739-F37A326BB685}">
      <formula1>"0,1"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判定入力</vt:lpstr>
      <vt:lpstr>見本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2022-01-26T13:15:01Z</dcterms:created>
  <dcterms:modified xsi:type="dcterms:W3CDTF">2022-01-26T13:21:43Z</dcterms:modified>
</cp:coreProperties>
</file>