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B062AF34-3E5A-45A1-AECD-D79B913005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il 2024" sheetId="3" r:id="rId1"/>
    <sheet name="May 202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3" l="1"/>
  <c r="W6" i="3"/>
  <c r="S6" i="3"/>
  <c r="N6" i="3"/>
  <c r="M6" i="3"/>
  <c r="L6" i="3"/>
  <c r="V6" i="3" s="1"/>
  <c r="K6" i="3"/>
  <c r="O6" i="3" s="1"/>
  <c r="S5" i="3"/>
  <c r="W5" i="3" s="1"/>
  <c r="N5" i="3"/>
  <c r="M5" i="3"/>
  <c r="L5" i="3"/>
  <c r="K5" i="3"/>
  <c r="S4" i="3"/>
  <c r="W4" i="3" s="1"/>
  <c r="N4" i="3"/>
  <c r="X4" i="3" s="1"/>
  <c r="M4" i="3"/>
  <c r="L4" i="3"/>
  <c r="K4" i="3"/>
  <c r="S3" i="3"/>
  <c r="N3" i="3"/>
  <c r="M3" i="3"/>
  <c r="L3" i="3"/>
  <c r="K3" i="3"/>
  <c r="O3" i="3" s="1"/>
  <c r="S2" i="3"/>
  <c r="N2" i="3"/>
  <c r="M2" i="3"/>
  <c r="L2" i="3"/>
  <c r="K2" i="3"/>
  <c r="W2" i="3" l="1"/>
  <c r="X3" i="3"/>
  <c r="V2" i="3"/>
  <c r="U4" i="3"/>
  <c r="U6" i="3"/>
  <c r="AB6" i="3" s="1"/>
  <c r="U2" i="3"/>
  <c r="AI2" i="3" s="1"/>
  <c r="V4" i="3"/>
  <c r="X2" i="3"/>
  <c r="X5" i="3"/>
  <c r="AB4" i="3"/>
  <c r="AI4" i="3"/>
  <c r="AJ3" i="3"/>
  <c r="Y3" i="3"/>
  <c r="AC3" i="3"/>
  <c r="AC6" i="3"/>
  <c r="AJ6" i="3"/>
  <c r="Y6" i="3"/>
  <c r="Z6" i="3" s="1"/>
  <c r="U3" i="3"/>
  <c r="O5" i="3"/>
  <c r="V3" i="3"/>
  <c r="O2" i="3"/>
  <c r="W3" i="3"/>
  <c r="U5" i="3"/>
  <c r="AI6" i="3"/>
  <c r="O4" i="3"/>
  <c r="V5" i="3"/>
  <c r="AB2" i="3" l="1"/>
  <c r="AA6" i="3"/>
  <c r="AF6" i="3" s="1"/>
  <c r="AH6" i="3" s="1"/>
  <c r="AN6" i="3"/>
  <c r="AO6" i="3" s="1"/>
  <c r="AC4" i="3"/>
  <c r="AJ4" i="3"/>
  <c r="Y4" i="3"/>
  <c r="Z4" i="3" s="1"/>
  <c r="Y2" i="3"/>
  <c r="Z2" i="3" s="1"/>
  <c r="AJ2" i="3"/>
  <c r="AJ5" i="3"/>
  <c r="Y5" i="3"/>
  <c r="Z5" i="3" s="1"/>
  <c r="AC5" i="3"/>
  <c r="Z3" i="3"/>
  <c r="AI3" i="3"/>
  <c r="AB3" i="3"/>
  <c r="AI5" i="3"/>
  <c r="AB5" i="3"/>
  <c r="AN5" i="3" l="1"/>
  <c r="AO5" i="3" s="1"/>
  <c r="AA5" i="3"/>
  <c r="AF5" i="3" s="1"/>
  <c r="AH5" i="3" s="1"/>
  <c r="AA3" i="3"/>
  <c r="AF3" i="3" s="1"/>
  <c r="AH3" i="3" s="1"/>
  <c r="AN3" i="3"/>
  <c r="AO3" i="3" s="1"/>
  <c r="AA2" i="3"/>
  <c r="AF2" i="3" s="1"/>
  <c r="AH2" i="3" s="1"/>
  <c r="AN2" i="3"/>
  <c r="AO2" i="3" s="1"/>
  <c r="AA4" i="3"/>
  <c r="AF4" i="3" s="1"/>
  <c r="AN4" i="3"/>
  <c r="AO4" i="3" s="1"/>
  <c r="AH4" i="3"/>
</calcChain>
</file>

<file path=xl/sharedStrings.xml><?xml version="1.0" encoding="utf-8"?>
<sst xmlns="http://schemas.openxmlformats.org/spreadsheetml/2006/main" count="64" uniqueCount="41">
  <si>
    <t>Sl. No</t>
  </si>
  <si>
    <t>Name of the employees</t>
  </si>
  <si>
    <t>Actual</t>
  </si>
  <si>
    <t>Leave</t>
  </si>
  <si>
    <t>Total</t>
  </si>
  <si>
    <t xml:space="preserve">Basic </t>
  </si>
  <si>
    <t xml:space="preserve">HRA </t>
  </si>
  <si>
    <t>P.T.</t>
  </si>
  <si>
    <t>Adv.</t>
  </si>
  <si>
    <t>Month Days</t>
  </si>
  <si>
    <t>Emp. Code</t>
  </si>
  <si>
    <t>Net Payment (Take Home)</t>
  </si>
  <si>
    <t>LWF</t>
  </si>
  <si>
    <t>Reimbursement of Expenses</t>
  </si>
  <si>
    <t>Gratuity</t>
  </si>
  <si>
    <t>Bonus</t>
  </si>
  <si>
    <t>conveyance</t>
  </si>
  <si>
    <t>Washing</t>
  </si>
  <si>
    <t>TOTAL</t>
  </si>
  <si>
    <t>RATE</t>
  </si>
  <si>
    <t>ESI (0.75%)</t>
  </si>
  <si>
    <t>ESI (3.25%)</t>
  </si>
  <si>
    <t>OT</t>
  </si>
  <si>
    <t>P.F.(12%)</t>
  </si>
  <si>
    <t>Basic (55%)</t>
  </si>
  <si>
    <t>HRA (35%)</t>
  </si>
  <si>
    <t>conveyance (5%)</t>
  </si>
  <si>
    <t>Washing (5%)</t>
  </si>
  <si>
    <t>EPF (13%)</t>
  </si>
  <si>
    <t>OT (in Days)</t>
  </si>
  <si>
    <t>ESI NO</t>
  </si>
  <si>
    <t>N/A</t>
  </si>
  <si>
    <t>UAN no</t>
  </si>
  <si>
    <t>PF no</t>
  </si>
  <si>
    <t>Bank A/C</t>
  </si>
  <si>
    <t>Date of Joining</t>
  </si>
  <si>
    <t>Bank Name</t>
  </si>
  <si>
    <t>01.04.2024</t>
  </si>
  <si>
    <t>Axis Bank</t>
  </si>
  <si>
    <t>Shopno Banerjee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</si>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</sst>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-* #,##0.00_-;\-* #,##0.00_-;_-* &quot;-&quot;??_-;_-@_-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color indexed="60"/>
      <name val="Arial"/>
      <family val="2"/>
    </font>
    <font>
      <sz val="8"/>
      <name val="Arial"/>
      <family val="2"/>
    </font>
    <font>
      <u val="singleAccounting"/>
      <sz val="11"/>
      <color indexed="8"/>
      <name val="Calibri"/>
      <family val="2"/>
    </font>
    <font>
      <u val="singleAccounting"/>
      <sz val="1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1" fontId="4" fillId="0" borderId="1" xfId="0" applyNumberFormat="1" applyFont="1" applyBorder="1"/>
    <xf numFmtId="166" fontId="10" fillId="0" borderId="1" xfId="0" applyNumberFormat="1" applyFont="1" applyBorder="1"/>
    <xf numFmtId="0" fontId="2" fillId="0" borderId="5" xfId="0" applyFont="1" applyBorder="1" applyAlignment="1">
      <alignment horizontal="center"/>
    </xf>
    <xf numFmtId="164" fontId="0" fillId="0" borderId="1" xfId="0" applyNumberForma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vertical="center" wrapText="1"/>
    </xf>
    <xf numFmtId="1" fontId="4" fillId="2" borderId="1" xfId="0" applyNumberFormat="1" applyFont="1" applyFill="1" applyBorder="1"/>
    <xf numFmtId="0" fontId="4" fillId="2" borderId="9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5" fillId="2" borderId="1" xfId="0" applyNumberFormat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1" fillId="2" borderId="6" xfId="0" applyFont="1" applyFill="1" applyBorder="1"/>
    <xf numFmtId="1" fontId="0" fillId="2" borderId="1" xfId="0" applyNumberFormat="1" applyFill="1" applyBorder="1" applyAlignment="1">
      <alignment horizontal="left"/>
    </xf>
    <xf numFmtId="0" fontId="11" fillId="2" borderId="5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0" xfId="0" applyNumberFormat="1" applyFont="1"/>
    <xf numFmtId="164" fontId="8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textRotation="90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2" fillId="0" borderId="0" xfId="0" applyNumberFormat="1" applyFont="1"/>
    <xf numFmtId="0" fontId="4" fillId="0" borderId="9" xfId="0" applyFont="1" applyBorder="1" applyAlignment="1">
      <alignment textRotation="90" wrapText="1"/>
    </xf>
    <xf numFmtId="0" fontId="4" fillId="0" borderId="9" xfId="0" applyFont="1" applyBorder="1" applyAlignment="1">
      <alignment textRotation="90"/>
    </xf>
    <xf numFmtId="166" fontId="4" fillId="0" borderId="9" xfId="0" applyNumberFormat="1" applyFont="1" applyBorder="1" applyAlignment="1">
      <alignment textRotation="9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4" fontId="7" fillId="0" borderId="0" xfId="0" applyNumberFormat="1" applyFont="1"/>
    <xf numFmtId="164" fontId="1" fillId="0" borderId="0" xfId="0" applyNumberFormat="1" applyFont="1"/>
    <xf numFmtId="0" fontId="2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P19"/>
  <sheetViews>
    <sheetView tabSelected="1" workbookViewId="0">
      <pane ySplit="1" topLeftCell="A2" activePane="bottomLeft" state="frozen"/>
      <selection pane="bottomLeft" activeCell="A7" sqref="A7:XFD8"/>
    </sheetView>
  </sheetViews>
  <sheetFormatPr defaultColWidth="3.88671875" defaultRowHeight="14.4" x14ac:dyDescent="0.3"/>
  <cols>
    <col min="1" max="1" width="5.6640625" bestFit="1" customWidth="1"/>
    <col min="2" max="2" width="8.88671875" bestFit="1" customWidth="1"/>
    <col min="3" max="3" width="24.21875" customWidth="1"/>
    <col min="4" max="4" width="18.33203125" customWidth="1"/>
    <col min="5" max="5" width="20.33203125" bestFit="1" customWidth="1"/>
    <col min="6" max="6" width="20.77734375" customWidth="1"/>
    <col min="7" max="7" width="13.77734375" customWidth="1"/>
    <col min="8" max="8" width="10" customWidth="1"/>
    <col min="9" max="9" width="10.77734375" style="57" bestFit="1" customWidth="1"/>
    <col min="10" max="12" width="9.21875" bestFit="1" customWidth="1"/>
    <col min="13" max="14" width="7.6640625" bestFit="1" customWidth="1"/>
    <col min="15" max="15" width="9.21875" bestFit="1" customWidth="1"/>
    <col min="16" max="16" width="9" bestFit="1" customWidth="1"/>
    <col min="17" max="17" width="4.88671875" bestFit="1" customWidth="1"/>
    <col min="18" max="18" width="3.109375" bestFit="1" customWidth="1"/>
    <col min="19" max="19" width="2.77734375" bestFit="1" customWidth="1"/>
    <col min="20" max="20" width="2.77734375" style="58" bestFit="1" customWidth="1"/>
    <col min="21" max="22" width="9.21875" bestFit="1" customWidth="1"/>
    <col min="23" max="24" width="7.6640625" bestFit="1" customWidth="1"/>
    <col min="25" max="25" width="3.21875" bestFit="1" customWidth="1"/>
    <col min="26" max="26" width="9.21875" bestFit="1" customWidth="1"/>
    <col min="27" max="27" width="6.6640625" bestFit="1" customWidth="1"/>
    <col min="28" max="28" width="7.6640625" bestFit="1" customWidth="1"/>
    <col min="29" max="29" width="6.6640625" bestFit="1" customWidth="1"/>
    <col min="31" max="32" width="7.6640625" bestFit="1" customWidth="1"/>
    <col min="33" max="33" width="24.77734375" bestFit="1" customWidth="1"/>
    <col min="34" max="34" width="20.33203125" bestFit="1" customWidth="1"/>
    <col min="35" max="35" width="7.6640625" bestFit="1" customWidth="1"/>
    <col min="36" max="36" width="6.6640625" bestFit="1" customWidth="1"/>
    <col min="40" max="40" width="18.44140625" bestFit="1" customWidth="1"/>
    <col min="41" max="41" width="9.21875" bestFit="1" customWidth="1"/>
    <col min="42" max="42" width="16.6640625" bestFit="1" customWidth="1"/>
    <col min="43" max="43" width="17.33203125" bestFit="1" customWidth="1"/>
  </cols>
  <sheetData>
    <row r="1" spans="1:42" ht="42.75" customHeight="1" x14ac:dyDescent="0.3">
      <c r="A1" s="61" t="s">
        <v>0</v>
      </c>
      <c r="B1" s="16" t="s">
        <v>10</v>
      </c>
      <c r="C1" s="41" t="s">
        <v>1</v>
      </c>
      <c r="D1" s="30" t="s">
        <v>35</v>
      </c>
      <c r="E1" s="30" t="s">
        <v>36</v>
      </c>
      <c r="F1" s="16" t="s">
        <v>34</v>
      </c>
      <c r="G1" s="30" t="s">
        <v>32</v>
      </c>
      <c r="H1" s="30" t="s">
        <v>33</v>
      </c>
      <c r="I1" s="16" t="s">
        <v>30</v>
      </c>
      <c r="J1" s="14" t="s">
        <v>19</v>
      </c>
      <c r="K1" s="49" t="s">
        <v>24</v>
      </c>
      <c r="L1" s="50" t="s">
        <v>25</v>
      </c>
      <c r="M1" s="49" t="s">
        <v>26</v>
      </c>
      <c r="N1" s="49" t="s">
        <v>27</v>
      </c>
      <c r="O1" s="2" t="s">
        <v>4</v>
      </c>
      <c r="P1" s="46" t="s">
        <v>9</v>
      </c>
      <c r="Q1" s="42" t="s">
        <v>2</v>
      </c>
      <c r="R1" s="47" t="s">
        <v>3</v>
      </c>
      <c r="S1" s="47" t="s">
        <v>4</v>
      </c>
      <c r="T1" s="48" t="s">
        <v>29</v>
      </c>
      <c r="U1" s="17" t="s">
        <v>5</v>
      </c>
      <c r="V1" s="18" t="s">
        <v>6</v>
      </c>
      <c r="W1" s="17" t="s">
        <v>16</v>
      </c>
      <c r="X1" s="17" t="s">
        <v>17</v>
      </c>
      <c r="Y1" s="19" t="s">
        <v>22</v>
      </c>
      <c r="Z1" s="20" t="s">
        <v>18</v>
      </c>
      <c r="AA1" s="21" t="s">
        <v>7</v>
      </c>
      <c r="AB1" s="22" t="s">
        <v>23</v>
      </c>
      <c r="AC1" s="23" t="s">
        <v>20</v>
      </c>
      <c r="AD1" s="24" t="s">
        <v>12</v>
      </c>
      <c r="AE1" s="25" t="s">
        <v>8</v>
      </c>
      <c r="AF1" s="2" t="s">
        <v>4</v>
      </c>
      <c r="AG1" s="44" t="s">
        <v>13</v>
      </c>
      <c r="AH1" s="43" t="s">
        <v>11</v>
      </c>
      <c r="AI1" s="52" t="s">
        <v>28</v>
      </c>
      <c r="AJ1" s="53" t="s">
        <v>21</v>
      </c>
      <c r="AK1" s="53" t="s">
        <v>15</v>
      </c>
      <c r="AL1" s="53" t="s">
        <v>14</v>
      </c>
      <c r="AM1" s="51" t="s">
        <v>12</v>
      </c>
      <c r="AN1" s="54"/>
      <c r="AO1" s="54"/>
      <c r="AP1" s="12"/>
    </row>
    <row r="2" spans="1:42" ht="22.5" customHeight="1" x14ac:dyDescent="0.3">
      <c r="A2" s="36">
        <v>1</v>
      </c>
      <c r="B2" s="35">
        <v>1000</v>
      </c>
      <c r="C2" s="31" t="s">
        <v>39</v>
      </c>
      <c r="D2" s="31" t="s">
        <v>37</v>
      </c>
      <c r="E2" s="34" t="s">
        <v>38</v>
      </c>
      <c r="F2" s="33">
        <v>1234</v>
      </c>
      <c r="G2" s="32" t="s">
        <v>40</v>
      </c>
      <c r="H2" s="31">
        <v>1234</v>
      </c>
      <c r="I2" s="29" t="s">
        <v>31</v>
      </c>
      <c r="J2" s="3">
        <v>25000</v>
      </c>
      <c r="K2" s="3">
        <f t="shared" ref="K2:K6" si="0">J2*55%</f>
        <v>13750.000000000002</v>
      </c>
      <c r="L2" s="3">
        <f t="shared" ref="L2:L6" si="1">ROUND(J2*35%,0)</f>
        <v>8750</v>
      </c>
      <c r="M2" s="3">
        <f t="shared" ref="M2:M6" si="2">ROUND(J2*5%,0)</f>
        <v>1250</v>
      </c>
      <c r="N2" s="3">
        <f t="shared" ref="N2:N6" si="3">ROUND(J2*5%,0)</f>
        <v>1250</v>
      </c>
      <c r="O2" s="5">
        <f t="shared" ref="O2:O6" si="4">K2+L2+M2+N2</f>
        <v>25000</v>
      </c>
      <c r="P2" s="6">
        <v>30</v>
      </c>
      <c r="Q2" s="15">
        <v>30</v>
      </c>
      <c r="R2" s="7">
        <v>0</v>
      </c>
      <c r="S2" s="6">
        <f t="shared" ref="S2:S6" si="5">Q2+R2</f>
        <v>30</v>
      </c>
      <c r="T2" s="7"/>
      <c r="U2" s="26">
        <f t="shared" ref="U2:U6" si="6">ROUND(K2/P2*S2,0)</f>
        <v>13750</v>
      </c>
      <c r="V2" s="26">
        <f t="shared" ref="V2:V6" si="7">ROUND(L2/P2*S2,0)</f>
        <v>8750</v>
      </c>
      <c r="W2" s="26">
        <f t="shared" ref="W2:W6" si="8">ROUND(M2/P2*S2,0)</f>
        <v>1250</v>
      </c>
      <c r="X2" s="26">
        <f t="shared" ref="X2:X6" si="9">ROUND(N2/P2*S2,0)</f>
        <v>1250</v>
      </c>
      <c r="Y2" s="26">
        <f t="shared" ref="Y2:Y6" si="10">ROUND(O2/P2*T2,0)</f>
        <v>0</v>
      </c>
      <c r="Z2" s="27">
        <f t="shared" ref="Z2:Z6" si="11">SUM(U2:Y2)</f>
        <v>25000</v>
      </c>
      <c r="AA2" s="28">
        <f t="shared" ref="AA2:AA6" si="12">IF(Z2&lt;=7000,0,IF(Z2&lt;=8000,0,IF(Z2&lt;=8500,0,IF(Z2&lt;=10000,0,IF(Z2&lt;=15000,110,IF(Z2&lt;=25000,130,IF(Z2&lt;=40000,150,IF(Z2&lt;=199999,200))))))))</f>
        <v>130</v>
      </c>
      <c r="AB2" s="26">
        <f t="shared" ref="AB2:AB6" si="13">+(U2*12%)</f>
        <v>1650</v>
      </c>
      <c r="AC2" s="26">
        <v>0</v>
      </c>
      <c r="AD2" s="28"/>
      <c r="AE2" s="28"/>
      <c r="AF2" s="3">
        <f t="shared" ref="AF2:AF6" si="14">AA2+AB2+AC2+AD2+AE2</f>
        <v>1780</v>
      </c>
      <c r="AG2" s="3">
        <v>0</v>
      </c>
      <c r="AH2" s="26">
        <f t="shared" ref="AH2:AH6" si="15">Z2-AF2+AG2</f>
        <v>23220</v>
      </c>
      <c r="AI2" s="3">
        <f t="shared" ref="AI2:AI6" si="16">+U2*13%</f>
        <v>1787.5</v>
      </c>
      <c r="AJ2" s="8">
        <f t="shared" ref="AJ2:AJ6" si="17">IF(O2&gt;=21001,0,ROUNDUP(Z2*3.25%,0))</f>
        <v>0</v>
      </c>
      <c r="AK2" s="8">
        <v>0</v>
      </c>
      <c r="AL2" s="8">
        <v>0</v>
      </c>
      <c r="AM2" s="8">
        <v>0</v>
      </c>
      <c r="AN2" s="9">
        <f t="shared" ref="AN2:AN6" si="18">Z2+AI2+AJ2+AG2+AL2+AK2+AM2</f>
        <v>26787.5</v>
      </c>
      <c r="AO2" s="9">
        <f t="shared" ref="AO2:AO6" si="19">AN2</f>
        <v>26787.5</v>
      </c>
      <c r="AP2" s="12"/>
    </row>
    <row r="3" spans="1:42" ht="22.5" customHeight="1" x14ac:dyDescent="0.3">
      <c r="A3" s="36">
        <v>2</v>
      </c>
      <c r="B3" s="35">
        <v>1001</v>
      </c>
      <c r="C3" s="31" t="s">
        <v>39</v>
      </c>
      <c r="D3" s="31" t="s">
        <v>37</v>
      </c>
      <c r="E3" s="34" t="s">
        <v>38</v>
      </c>
      <c r="F3" s="33">
        <v>1234</v>
      </c>
      <c r="G3" s="32" t="s">
        <v>40</v>
      </c>
      <c r="H3" s="31">
        <v>1234</v>
      </c>
      <c r="I3" s="29" t="s">
        <v>31</v>
      </c>
      <c r="J3" s="3">
        <v>25000</v>
      </c>
      <c r="K3" s="3">
        <f t="shared" si="0"/>
        <v>13750.000000000002</v>
      </c>
      <c r="L3" s="3">
        <f t="shared" si="1"/>
        <v>8750</v>
      </c>
      <c r="M3" s="3">
        <f t="shared" si="2"/>
        <v>1250</v>
      </c>
      <c r="N3" s="3">
        <f t="shared" si="3"/>
        <v>1250</v>
      </c>
      <c r="O3" s="5">
        <f t="shared" si="4"/>
        <v>25000</v>
      </c>
      <c r="P3" s="6">
        <v>30</v>
      </c>
      <c r="Q3" s="15">
        <v>30</v>
      </c>
      <c r="R3" s="7">
        <v>0</v>
      </c>
      <c r="S3" s="6">
        <f t="shared" si="5"/>
        <v>30</v>
      </c>
      <c r="T3" s="7"/>
      <c r="U3" s="26">
        <f t="shared" si="6"/>
        <v>13750</v>
      </c>
      <c r="V3" s="26">
        <f t="shared" si="7"/>
        <v>8750</v>
      </c>
      <c r="W3" s="26">
        <f t="shared" si="8"/>
        <v>1250</v>
      </c>
      <c r="X3" s="26">
        <f t="shared" si="9"/>
        <v>1250</v>
      </c>
      <c r="Y3" s="26">
        <f t="shared" si="10"/>
        <v>0</v>
      </c>
      <c r="Z3" s="27">
        <f t="shared" si="11"/>
        <v>25000</v>
      </c>
      <c r="AA3" s="28">
        <f t="shared" si="12"/>
        <v>130</v>
      </c>
      <c r="AB3" s="26">
        <f t="shared" si="13"/>
        <v>1650</v>
      </c>
      <c r="AC3" s="26">
        <f t="shared" ref="AC3:AC6" si="20">IF(O3&gt;=21001,0,ROUNDUP(Z3*0.75%,0))</f>
        <v>0</v>
      </c>
      <c r="AD3" s="28"/>
      <c r="AE3" s="28"/>
      <c r="AF3" s="3">
        <f t="shared" si="14"/>
        <v>1780</v>
      </c>
      <c r="AG3" s="3">
        <v>0</v>
      </c>
      <c r="AH3" s="26">
        <f t="shared" si="15"/>
        <v>23220</v>
      </c>
      <c r="AI3" s="3">
        <f t="shared" si="16"/>
        <v>1787.5</v>
      </c>
      <c r="AJ3" s="8">
        <f t="shared" si="17"/>
        <v>0</v>
      </c>
      <c r="AK3" s="8">
        <v>0</v>
      </c>
      <c r="AL3" s="8">
        <v>0</v>
      </c>
      <c r="AM3" s="8">
        <v>0</v>
      </c>
      <c r="AN3" s="9">
        <f t="shared" si="18"/>
        <v>26787.5</v>
      </c>
      <c r="AO3" s="9">
        <f t="shared" si="19"/>
        <v>26787.5</v>
      </c>
      <c r="AP3" s="12"/>
    </row>
    <row r="4" spans="1:42" ht="22.5" customHeight="1" x14ac:dyDescent="0.3">
      <c r="A4" s="36">
        <v>3</v>
      </c>
      <c r="B4" s="35">
        <v>1002</v>
      </c>
      <c r="C4" s="31" t="s">
        <v>39</v>
      </c>
      <c r="D4" s="31" t="s">
        <v>37</v>
      </c>
      <c r="E4" s="34" t="s">
        <v>38</v>
      </c>
      <c r="F4" s="33">
        <v>1234</v>
      </c>
      <c r="G4" s="32" t="s">
        <v>40</v>
      </c>
      <c r="H4" s="31">
        <v>1234</v>
      </c>
      <c r="I4" s="29" t="s">
        <v>31</v>
      </c>
      <c r="J4" s="3">
        <v>25000</v>
      </c>
      <c r="K4" s="3">
        <f t="shared" si="0"/>
        <v>13750.000000000002</v>
      </c>
      <c r="L4" s="3">
        <f t="shared" si="1"/>
        <v>8750</v>
      </c>
      <c r="M4" s="3">
        <f t="shared" si="2"/>
        <v>1250</v>
      </c>
      <c r="N4" s="3">
        <f t="shared" si="3"/>
        <v>1250</v>
      </c>
      <c r="O4" s="5">
        <f t="shared" si="4"/>
        <v>25000</v>
      </c>
      <c r="P4" s="6">
        <v>30</v>
      </c>
      <c r="Q4" s="15">
        <v>30</v>
      </c>
      <c r="R4" s="7">
        <v>0</v>
      </c>
      <c r="S4" s="6">
        <f t="shared" si="5"/>
        <v>30</v>
      </c>
      <c r="T4" s="7"/>
      <c r="U4" s="26">
        <f t="shared" si="6"/>
        <v>13750</v>
      </c>
      <c r="V4" s="26">
        <f t="shared" si="7"/>
        <v>8750</v>
      </c>
      <c r="W4" s="26">
        <f t="shared" si="8"/>
        <v>1250</v>
      </c>
      <c r="X4" s="26">
        <f t="shared" si="9"/>
        <v>1250</v>
      </c>
      <c r="Y4" s="26">
        <f t="shared" si="10"/>
        <v>0</v>
      </c>
      <c r="Z4" s="27">
        <f t="shared" si="11"/>
        <v>25000</v>
      </c>
      <c r="AA4" s="28">
        <f t="shared" si="12"/>
        <v>130</v>
      </c>
      <c r="AB4" s="26">
        <f t="shared" si="13"/>
        <v>1650</v>
      </c>
      <c r="AC4" s="26">
        <f t="shared" si="20"/>
        <v>0</v>
      </c>
      <c r="AD4" s="28"/>
      <c r="AE4" s="28"/>
      <c r="AF4" s="3">
        <f t="shared" si="14"/>
        <v>1780</v>
      </c>
      <c r="AG4" s="3">
        <v>0</v>
      </c>
      <c r="AH4" s="26">
        <f t="shared" si="15"/>
        <v>23220</v>
      </c>
      <c r="AI4" s="3">
        <f t="shared" si="16"/>
        <v>1787.5</v>
      </c>
      <c r="AJ4" s="8">
        <f t="shared" si="17"/>
        <v>0</v>
      </c>
      <c r="AK4" s="8">
        <v>0</v>
      </c>
      <c r="AL4" s="8">
        <v>0</v>
      </c>
      <c r="AM4" s="8">
        <v>0</v>
      </c>
      <c r="AN4" s="9">
        <f t="shared" si="18"/>
        <v>26787.5</v>
      </c>
      <c r="AO4" s="9">
        <f t="shared" si="19"/>
        <v>26787.5</v>
      </c>
      <c r="AP4" s="12"/>
    </row>
    <row r="5" spans="1:42" ht="22.5" customHeight="1" x14ac:dyDescent="0.3">
      <c r="A5" s="36">
        <v>4</v>
      </c>
      <c r="B5" s="35">
        <v>1003</v>
      </c>
      <c r="C5" s="31" t="s">
        <v>39</v>
      </c>
      <c r="D5" s="31" t="s">
        <v>37</v>
      </c>
      <c r="E5" s="34" t="s">
        <v>38</v>
      </c>
      <c r="F5" s="33">
        <v>1234</v>
      </c>
      <c r="G5" s="32" t="s">
        <v>40</v>
      </c>
      <c r="H5" s="31">
        <v>1234</v>
      </c>
      <c r="I5" s="29" t="s">
        <v>31</v>
      </c>
      <c r="J5" s="3">
        <v>25000</v>
      </c>
      <c r="K5" s="3">
        <f t="shared" si="0"/>
        <v>13750.000000000002</v>
      </c>
      <c r="L5" s="3">
        <f t="shared" si="1"/>
        <v>8750</v>
      </c>
      <c r="M5" s="3">
        <f t="shared" si="2"/>
        <v>1250</v>
      </c>
      <c r="N5" s="3">
        <f t="shared" si="3"/>
        <v>1250</v>
      </c>
      <c r="O5" s="5">
        <f t="shared" si="4"/>
        <v>25000</v>
      </c>
      <c r="P5" s="6">
        <v>30</v>
      </c>
      <c r="Q5" s="15">
        <v>30</v>
      </c>
      <c r="R5" s="7">
        <v>0</v>
      </c>
      <c r="S5" s="6">
        <f t="shared" si="5"/>
        <v>30</v>
      </c>
      <c r="T5" s="7"/>
      <c r="U5" s="26">
        <f t="shared" si="6"/>
        <v>13750</v>
      </c>
      <c r="V5" s="26">
        <f t="shared" si="7"/>
        <v>8750</v>
      </c>
      <c r="W5" s="26">
        <f t="shared" si="8"/>
        <v>1250</v>
      </c>
      <c r="X5" s="26">
        <f t="shared" si="9"/>
        <v>1250</v>
      </c>
      <c r="Y5" s="26">
        <f t="shared" si="10"/>
        <v>0</v>
      </c>
      <c r="Z5" s="27">
        <f t="shared" si="11"/>
        <v>25000</v>
      </c>
      <c r="AA5" s="28">
        <f t="shared" si="12"/>
        <v>130</v>
      </c>
      <c r="AB5" s="26">
        <f t="shared" si="13"/>
        <v>1650</v>
      </c>
      <c r="AC5" s="26">
        <f t="shared" si="20"/>
        <v>0</v>
      </c>
      <c r="AD5" s="28"/>
      <c r="AE5" s="28"/>
      <c r="AF5" s="3">
        <f t="shared" si="14"/>
        <v>1780</v>
      </c>
      <c r="AG5" s="3">
        <v>0</v>
      </c>
      <c r="AH5" s="26">
        <f t="shared" si="15"/>
        <v>23220</v>
      </c>
      <c r="AI5" s="3">
        <f t="shared" si="16"/>
        <v>1787.5</v>
      </c>
      <c r="AJ5" s="8">
        <f t="shared" si="17"/>
        <v>0</v>
      </c>
      <c r="AK5" s="8">
        <v>0</v>
      </c>
      <c r="AL5" s="8">
        <v>0</v>
      </c>
      <c r="AM5" s="8">
        <v>0</v>
      </c>
      <c r="AN5" s="9">
        <f t="shared" si="18"/>
        <v>26787.5</v>
      </c>
      <c r="AO5" s="9">
        <f t="shared" si="19"/>
        <v>26787.5</v>
      </c>
      <c r="AP5" s="12"/>
    </row>
    <row r="6" spans="1:42" ht="22.2" customHeight="1" x14ac:dyDescent="0.3">
      <c r="A6" s="36">
        <v>5</v>
      </c>
      <c r="B6" s="35">
        <v>1004</v>
      </c>
      <c r="C6" s="31" t="s">
        <v>39</v>
      </c>
      <c r="D6" s="31" t="s">
        <v>37</v>
      </c>
      <c r="E6" s="34" t="s">
        <v>38</v>
      </c>
      <c r="F6" s="33">
        <v>1234</v>
      </c>
      <c r="G6" s="32" t="s">
        <v>40</v>
      </c>
      <c r="H6" s="31">
        <v>1234</v>
      </c>
      <c r="I6" s="29" t="s">
        <v>31</v>
      </c>
      <c r="J6" s="3">
        <v>25000</v>
      </c>
      <c r="K6" s="3">
        <f t="shared" si="0"/>
        <v>13750.000000000002</v>
      </c>
      <c r="L6" s="3">
        <f t="shared" si="1"/>
        <v>8750</v>
      </c>
      <c r="M6" s="3">
        <f t="shared" si="2"/>
        <v>1250</v>
      </c>
      <c r="N6" s="3">
        <f t="shared" si="3"/>
        <v>1250</v>
      </c>
      <c r="O6" s="5">
        <f t="shared" si="4"/>
        <v>25000</v>
      </c>
      <c r="P6" s="6">
        <v>30</v>
      </c>
      <c r="Q6" s="15">
        <v>30</v>
      </c>
      <c r="R6" s="7">
        <v>0</v>
      </c>
      <c r="S6" s="6">
        <f t="shared" si="5"/>
        <v>30</v>
      </c>
      <c r="T6" s="7"/>
      <c r="U6" s="26">
        <f t="shared" si="6"/>
        <v>13750</v>
      </c>
      <c r="V6" s="26">
        <f t="shared" si="7"/>
        <v>8750</v>
      </c>
      <c r="W6" s="26">
        <f t="shared" si="8"/>
        <v>1250</v>
      </c>
      <c r="X6" s="26">
        <f t="shared" si="9"/>
        <v>1250</v>
      </c>
      <c r="Y6" s="26">
        <f t="shared" si="10"/>
        <v>0</v>
      </c>
      <c r="Z6" s="27">
        <f t="shared" si="11"/>
        <v>25000</v>
      </c>
      <c r="AA6" s="28">
        <f t="shared" si="12"/>
        <v>130</v>
      </c>
      <c r="AB6" s="26">
        <f t="shared" si="13"/>
        <v>1650</v>
      </c>
      <c r="AC6" s="26">
        <f t="shared" si="20"/>
        <v>0</v>
      </c>
      <c r="AD6" s="28"/>
      <c r="AE6" s="28"/>
      <c r="AF6" s="3">
        <f t="shared" si="14"/>
        <v>1780</v>
      </c>
      <c r="AG6" s="3">
        <v>0</v>
      </c>
      <c r="AH6" s="26">
        <f t="shared" si="15"/>
        <v>23220</v>
      </c>
      <c r="AI6" s="3">
        <f t="shared" si="16"/>
        <v>1787.5</v>
      </c>
      <c r="AJ6" s="8">
        <f t="shared" si="17"/>
        <v>0</v>
      </c>
      <c r="AK6" s="8">
        <v>0</v>
      </c>
      <c r="AL6" s="8">
        <v>0</v>
      </c>
      <c r="AM6" s="8">
        <v>0</v>
      </c>
      <c r="AN6" s="9">
        <f t="shared" si="18"/>
        <v>26787.5</v>
      </c>
      <c r="AO6" s="9">
        <f t="shared" si="19"/>
        <v>26787.5</v>
      </c>
      <c r="AP6" s="12"/>
    </row>
    <row r="7" spans="1:42" ht="15.75" hidden="1" customHeight="1" thickTop="1" x14ac:dyDescent="0.3">
      <c r="A7" s="4"/>
      <c r="B7" s="4"/>
      <c r="C7" s="4"/>
      <c r="D7" s="4"/>
      <c r="E7" s="4"/>
      <c r="F7" s="4"/>
      <c r="G7" s="4"/>
      <c r="H7" s="4"/>
      <c r="I7" s="10"/>
      <c r="J7" s="4"/>
      <c r="K7" s="37"/>
      <c r="L7" s="37"/>
      <c r="M7" s="37"/>
      <c r="N7" s="37"/>
      <c r="O7" s="37"/>
      <c r="P7" s="55"/>
      <c r="Q7" s="55"/>
      <c r="R7" s="55"/>
      <c r="S7" s="55"/>
      <c r="T7" s="56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</row>
    <row r="8" spans="1:42" ht="15.6" x14ac:dyDescent="0.4">
      <c r="A8" s="4"/>
      <c r="B8" s="4"/>
      <c r="C8" s="4"/>
      <c r="D8" s="4"/>
      <c r="E8" s="4"/>
      <c r="F8" s="4"/>
      <c r="G8" s="4"/>
      <c r="H8" s="4"/>
      <c r="I8" s="10"/>
      <c r="J8" s="4"/>
      <c r="K8" s="37"/>
      <c r="L8" s="37"/>
      <c r="M8" s="37"/>
      <c r="N8" s="37"/>
      <c r="O8" s="37"/>
      <c r="P8" s="55"/>
      <c r="Q8" s="55"/>
      <c r="R8" s="55"/>
      <c r="S8" s="55"/>
      <c r="T8" s="56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7">
        <v>145000</v>
      </c>
      <c r="AI8" s="37"/>
      <c r="AJ8" s="37"/>
      <c r="AK8" s="37"/>
      <c r="AL8" s="37"/>
      <c r="AM8" s="37"/>
      <c r="AN8" s="37"/>
      <c r="AO8" s="37"/>
    </row>
    <row r="9" spans="1:42" x14ac:dyDescent="0.3">
      <c r="A9" s="13"/>
      <c r="B9" s="13"/>
      <c r="C9" s="1"/>
      <c r="D9" s="1"/>
      <c r="E9" s="1"/>
      <c r="F9" s="1"/>
      <c r="G9" s="1"/>
      <c r="H9" s="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45"/>
      <c r="U9" s="1"/>
      <c r="V9" s="1"/>
      <c r="W9" s="1"/>
      <c r="X9" s="1"/>
      <c r="Y9" s="1"/>
      <c r="Z9" s="37"/>
      <c r="AA9" s="1"/>
      <c r="AB9" s="1"/>
      <c r="AC9" s="1"/>
      <c r="AD9" s="1"/>
      <c r="AE9" s="1"/>
      <c r="AF9" s="1"/>
      <c r="AG9" s="37"/>
      <c r="AH9" s="1"/>
      <c r="AI9" s="1"/>
      <c r="AJ9" s="1"/>
      <c r="AK9" s="1"/>
      <c r="AL9" s="37"/>
      <c r="AM9" s="1"/>
    </row>
    <row r="10" spans="1:42" x14ac:dyDescent="0.3">
      <c r="Z10" s="39"/>
      <c r="AF10" s="39"/>
      <c r="AG10" s="39"/>
    </row>
    <row r="11" spans="1:42" ht="16.2" x14ac:dyDescent="0.45">
      <c r="Z11" s="39"/>
      <c r="AF11" s="59"/>
      <c r="AG11" s="39"/>
      <c r="AH11" s="39"/>
    </row>
    <row r="12" spans="1:42" x14ac:dyDescent="0.3">
      <c r="AG12" s="40"/>
    </row>
    <row r="13" spans="1:42" x14ac:dyDescent="0.3">
      <c r="Z13" s="39"/>
      <c r="AG13" s="39"/>
    </row>
    <row r="15" spans="1:42" x14ac:dyDescent="0.3">
      <c r="V15" s="39"/>
      <c r="AF15" s="39"/>
    </row>
    <row r="16" spans="1:42" ht="16.2" x14ac:dyDescent="0.45">
      <c r="AF16" s="59"/>
      <c r="AG16" s="39"/>
    </row>
    <row r="17" spans="32:33" ht="16.2" x14ac:dyDescent="0.45">
      <c r="AF17" s="59"/>
      <c r="AG17" s="39"/>
    </row>
    <row r="18" spans="32:33" x14ac:dyDescent="0.3">
      <c r="AF18" s="60"/>
      <c r="AG18" s="39"/>
    </row>
    <row r="19" spans="32:33" ht="16.2" x14ac:dyDescent="0.45">
      <c r="AF19" s="59"/>
      <c r="AG19" s="39"/>
    </row>
  </sheetData>
  <sortState xmlns:xlrd2="http://schemas.microsoft.com/office/spreadsheetml/2017/richdata2" ref="A2:AL6">
    <sortCondition ref="B2:B6"/>
  </sortState>
  <pageMargins left="0" right="0" top="0.74803149606299213" bottom="0.74803149606299213" header="0.31496062992125984" footer="0.31496062992125984"/>
  <pageSetup paperSize="9" scale="75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2024</vt:lpstr>
      <vt:lpstr>May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2014-02-14T15:30:55Z</cp:lastPrinted>
  <dcterms:created xsi:type="dcterms:W3CDTF">2006-09-16T00:00:00Z</dcterms:created>
  <dcterms:modified xsi:type="dcterms:W3CDTF">2024-05-13T01:25:21Z</dcterms:modified>
</cp:coreProperties>
</file>