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Tables/pivotTable1.xml" ContentType="application/vnd.openxmlformats-officedocument.spreadsheetml.pivotTable+xml"/>
  <Override PartName="/xl/drawings/drawing10.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harts/style2.xml" ContentType="application/vnd.ms-office.chartstyle+xml"/>
  <Override PartName="/xl/charts/colors2.xml" ContentType="application/vnd.ms-office.chartcolorstyle+xml"/>
  <Override PartName="/xl/charts/chart1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style4.xml" ContentType="application/vnd.ms-office.chartstyle+xml"/>
  <Override PartName="/xl/charts/colors4.xml" ContentType="application/vnd.ms-office.chartcolorstyle+xml"/>
  <Override PartName="/xl/charts/chart15.xml" ContentType="application/vnd.openxmlformats-officedocument.drawingml.chart+xml"/>
  <Override PartName="/xl/charts/style5.xml" ContentType="application/vnd.ms-office.chartstyle+xml"/>
  <Override PartName="/xl/charts/colors5.xml" ContentType="application/vnd.ms-office.chartcolorstyle+xml"/>
  <Override PartName="/xl/charts/chart16.xml" ContentType="application/vnd.openxmlformats-officedocument.drawingml.chart+xml"/>
  <Override PartName="/xl/charts/style6.xml" ContentType="application/vnd.ms-office.chartstyle+xml"/>
  <Override PartName="/xl/charts/colors6.xml" ContentType="application/vnd.ms-office.chartcolorstyle+xml"/>
  <Override PartName="/xl/charts/chart1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15.xml" ContentType="application/vnd.openxmlformats-officedocument.drawing+xml"/>
  <Override PartName="/xl/charts/chart2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shoshimundle/Documents/"/>
    </mc:Choice>
  </mc:AlternateContent>
  <bookViews>
    <workbookView xWindow="0" yWindow="0" windowWidth="28800" windowHeight="18000" tabRatio="903" firstSheet="1" activeTab="7"/>
  </bookViews>
  <sheets>
    <sheet name="Start Here!" sheetId="47" state="hidden" r:id="rId1"/>
    <sheet name="Sheet1" sheetId="79" r:id="rId2"/>
    <sheet name="Agenda" sheetId="1" r:id="rId3"/>
    <sheet name="1a" sheetId="3" r:id="rId4"/>
    <sheet name="1b" sheetId="45" r:id="rId5"/>
    <sheet name="2a" sheetId="70" r:id="rId6"/>
    <sheet name="2b" sheetId="71" r:id="rId7"/>
    <sheet name="2c" sheetId="41" r:id="rId8"/>
    <sheet name="2d" sheetId="43" r:id="rId9"/>
    <sheet name="2e" sheetId="88" r:id="rId10"/>
    <sheet name="2f" sheetId="80" r:id="rId11"/>
    <sheet name="3a" sheetId="39" r:id="rId12"/>
    <sheet name="3b" sheetId="40" r:id="rId13"/>
    <sheet name="3c" sheetId="72" r:id="rId14"/>
    <sheet name="3d" sheetId="73" r:id="rId15"/>
    <sheet name="3e" sheetId="74" r:id="rId16"/>
    <sheet name="3f" sheetId="75" r:id="rId17"/>
    <sheet name="3g" sheetId="76" r:id="rId18"/>
    <sheet name="3h" sheetId="77" r:id="rId19"/>
    <sheet name="3i" sheetId="78" r:id="rId20"/>
    <sheet name="4a" sheetId="89" r:id="rId21"/>
    <sheet name="4b" sheetId="92" r:id="rId22"/>
    <sheet name="4c" sheetId="90" r:id="rId23"/>
    <sheet name="4d" sheetId="84" r:id="rId24"/>
    <sheet name="4e" sheetId="86" r:id="rId25"/>
    <sheet name="5a" sheetId="94" r:id="rId26"/>
    <sheet name="6a" sheetId="60" r:id="rId27"/>
    <sheet name="6b" sheetId="81" r:id="rId28"/>
    <sheet name="6c" sheetId="65" r:id="rId29"/>
    <sheet name="6d" sheetId="62" r:id="rId30"/>
    <sheet name="6e" sheetId="63" r:id="rId31"/>
    <sheet name="6f" sheetId="67" r:id="rId32"/>
    <sheet name="6g" sheetId="91" r:id="rId33"/>
    <sheet name="4l" sheetId="87" state="hidden" r:id="rId34"/>
  </sheets>
  <calcPr calcId="150001" concurrentCalc="0"/>
  <pivotCaches>
    <pivotCache cacheId="0" r:id="rId3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3" i="41" l="1"/>
  <c r="F46" i="41"/>
  <c r="F49" i="41"/>
  <c r="F52" i="41"/>
  <c r="F55" i="41"/>
  <c r="F58" i="41"/>
  <c r="F61" i="41"/>
  <c r="F64" i="41"/>
  <c r="F68" i="41"/>
  <c r="F67" i="41"/>
  <c r="M75" i="86"/>
  <c r="I75" i="86"/>
  <c r="M74" i="86"/>
  <c r="I74" i="86"/>
  <c r="M73" i="86"/>
  <c r="I73" i="86"/>
  <c r="M72" i="86"/>
  <c r="I72" i="86"/>
  <c r="M71" i="86"/>
  <c r="I71" i="86"/>
  <c r="M70" i="86"/>
  <c r="I70" i="86"/>
  <c r="M69" i="86"/>
  <c r="I69" i="86"/>
  <c r="M68" i="86"/>
  <c r="I68" i="86"/>
  <c r="M67" i="86"/>
  <c r="I67" i="86"/>
  <c r="M66" i="86"/>
  <c r="I66" i="86"/>
  <c r="M65" i="86"/>
  <c r="I65" i="86"/>
  <c r="M64" i="86"/>
  <c r="I64" i="86"/>
  <c r="M63" i="86"/>
  <c r="I63" i="86"/>
  <c r="I76" i="86"/>
  <c r="N57" i="86"/>
  <c r="O57" i="86"/>
  <c r="M57" i="86"/>
  <c r="K57" i="86"/>
  <c r="N56" i="86"/>
  <c r="M56" i="86"/>
  <c r="O56" i="86"/>
  <c r="K56" i="86"/>
  <c r="N55" i="86"/>
  <c r="O55" i="86"/>
  <c r="M55" i="86"/>
  <c r="K55" i="86"/>
  <c r="N54" i="86"/>
  <c r="O54" i="86"/>
  <c r="M54" i="86"/>
  <c r="K54" i="86"/>
  <c r="N53" i="86"/>
  <c r="M53" i="86"/>
  <c r="O53" i="86"/>
  <c r="K53" i="86"/>
  <c r="N52" i="86"/>
  <c r="O52" i="86"/>
  <c r="M52" i="86"/>
  <c r="K52" i="86"/>
  <c r="N51" i="86"/>
  <c r="O51" i="86"/>
  <c r="M51" i="86"/>
  <c r="K51" i="86"/>
  <c r="N50" i="86"/>
  <c r="M50" i="86"/>
  <c r="O50" i="86"/>
  <c r="K50" i="86"/>
  <c r="N49" i="86"/>
  <c r="O49" i="86"/>
  <c r="M49" i="86"/>
  <c r="K49" i="86"/>
  <c r="N48" i="86"/>
  <c r="M48" i="86"/>
  <c r="O48" i="86"/>
  <c r="K48" i="86"/>
  <c r="N47" i="86"/>
  <c r="M47" i="86"/>
  <c r="O47" i="86"/>
  <c r="K47" i="86"/>
  <c r="N46" i="86"/>
  <c r="O46" i="86"/>
  <c r="M46" i="86"/>
  <c r="K46" i="86"/>
  <c r="N45" i="86"/>
  <c r="O45" i="86"/>
  <c r="M45" i="86"/>
  <c r="K45" i="86"/>
  <c r="K58" i="86"/>
  <c r="N28" i="86"/>
  <c r="N27" i="86"/>
  <c r="N26" i="86"/>
  <c r="M11" i="86"/>
  <c r="N11" i="86"/>
  <c r="M10" i="86"/>
  <c r="N10" i="86"/>
  <c r="M9" i="86"/>
  <c r="N9" i="86"/>
  <c r="I20" i="92"/>
  <c r="I19" i="92"/>
  <c r="I18" i="92"/>
  <c r="I17" i="92"/>
  <c r="I16" i="92"/>
  <c r="I15" i="92"/>
  <c r="I14" i="92"/>
  <c r="I13" i="92"/>
  <c r="I12" i="92"/>
  <c r="F16" i="91"/>
  <c r="E16" i="91"/>
  <c r="D16" i="91"/>
  <c r="C16" i="91"/>
  <c r="F11" i="91"/>
  <c r="E11" i="91"/>
  <c r="D11" i="91"/>
  <c r="C11" i="91"/>
  <c r="U24" i="90"/>
  <c r="T24" i="90"/>
  <c r="U23" i="90"/>
  <c r="T23" i="90"/>
  <c r="U22" i="90"/>
  <c r="T22" i="90"/>
  <c r="U21" i="90"/>
  <c r="T21" i="90"/>
  <c r="U20" i="90"/>
  <c r="T20" i="90"/>
  <c r="U19" i="90"/>
  <c r="T19" i="90"/>
  <c r="U18" i="90"/>
  <c r="T18" i="90"/>
  <c r="U17" i="90"/>
  <c r="T17" i="90"/>
  <c r="U16" i="90"/>
  <c r="T16" i="90"/>
  <c r="U15" i="90"/>
  <c r="T15" i="90"/>
  <c r="U14" i="90"/>
  <c r="T14" i="90"/>
  <c r="U13" i="90"/>
  <c r="T13" i="90"/>
  <c r="U12" i="90"/>
  <c r="T12" i="90"/>
  <c r="M63" i="84"/>
  <c r="P63" i="84"/>
  <c r="P62" i="84"/>
  <c r="P61" i="84"/>
  <c r="P60" i="84"/>
  <c r="P59" i="84"/>
  <c r="P58" i="84"/>
  <c r="M59" i="84"/>
  <c r="N59" i="84"/>
  <c r="M60" i="84"/>
  <c r="M61" i="84"/>
  <c r="M62" i="84"/>
  <c r="N62" i="84"/>
  <c r="M58" i="84"/>
  <c r="N58" i="84"/>
  <c r="N63" i="84"/>
  <c r="N61" i="84"/>
  <c r="N60" i="84"/>
  <c r="M43" i="84"/>
  <c r="M44" i="84"/>
  <c r="M45" i="84"/>
  <c r="M42" i="84"/>
  <c r="M25" i="84"/>
  <c r="M24" i="84"/>
  <c r="M23" i="84"/>
  <c r="M22" i="84"/>
  <c r="I31" i="89"/>
  <c r="N32" i="89"/>
  <c r="N33" i="89"/>
  <c r="N34" i="89"/>
  <c r="N35" i="89"/>
  <c r="N36" i="89"/>
  <c r="N37" i="89"/>
  <c r="N38" i="89"/>
  <c r="N39" i="89"/>
  <c r="N40" i="89"/>
  <c r="N41" i="89"/>
  <c r="N42" i="89"/>
  <c r="N43" i="89"/>
  <c r="N31" i="89"/>
  <c r="I32" i="89"/>
  <c r="I33" i="89"/>
  <c r="I34" i="89"/>
  <c r="I35" i="89"/>
  <c r="I36" i="89"/>
  <c r="I37" i="89"/>
  <c r="I38" i="89"/>
  <c r="I39" i="89"/>
  <c r="I40" i="89"/>
  <c r="I41" i="89"/>
  <c r="I42" i="89"/>
  <c r="I43" i="89"/>
  <c r="L44" i="89"/>
  <c r="N21" i="89"/>
  <c r="N20" i="89"/>
  <c r="N19" i="89"/>
  <c r="N18" i="89"/>
  <c r="N17" i="89"/>
  <c r="N16" i="89"/>
  <c r="N15" i="89"/>
  <c r="N14" i="89"/>
  <c r="N13" i="89"/>
  <c r="N12" i="89"/>
  <c r="N11" i="89"/>
  <c r="N10" i="89"/>
  <c r="N9" i="89"/>
  <c r="L22" i="89"/>
  <c r="I10" i="89"/>
  <c r="I11" i="89"/>
  <c r="I12" i="89"/>
  <c r="I13" i="89"/>
  <c r="H13" i="89"/>
  <c r="J13" i="89"/>
  <c r="I14" i="89"/>
  <c r="I15" i="89"/>
  <c r="I16" i="89"/>
  <c r="I17" i="89"/>
  <c r="H17" i="89"/>
  <c r="J17" i="89"/>
  <c r="I18" i="89"/>
  <c r="I19" i="89"/>
  <c r="I20" i="89"/>
  <c r="I21" i="89"/>
  <c r="H21" i="89"/>
  <c r="J21" i="89"/>
  <c r="I9" i="89"/>
  <c r="H9" i="89"/>
  <c r="J9" i="89"/>
  <c r="H43" i="89"/>
  <c r="H42" i="89"/>
  <c r="J42" i="89"/>
  <c r="H41" i="89"/>
  <c r="J41" i="89"/>
  <c r="H40" i="89"/>
  <c r="H39" i="89"/>
  <c r="H38" i="89"/>
  <c r="J38" i="89"/>
  <c r="H37" i="89"/>
  <c r="J37" i="89"/>
  <c r="H36" i="89"/>
  <c r="H35" i="89"/>
  <c r="H34" i="89"/>
  <c r="J34" i="89"/>
  <c r="H33" i="89"/>
  <c r="J33" i="89"/>
  <c r="H32" i="89"/>
  <c r="J32" i="89"/>
  <c r="H31" i="89"/>
  <c r="H44" i="89"/>
  <c r="H20" i="89"/>
  <c r="J20" i="89"/>
  <c r="H19" i="89"/>
  <c r="J19" i="89"/>
  <c r="H18" i="89"/>
  <c r="J18" i="89"/>
  <c r="H16" i="89"/>
  <c r="J16" i="89"/>
  <c r="H15" i="89"/>
  <c r="J15" i="89"/>
  <c r="H14" i="89"/>
  <c r="J14" i="89"/>
  <c r="H12" i="89"/>
  <c r="J12" i="89"/>
  <c r="H11" i="89"/>
  <c r="J11" i="89"/>
  <c r="H10" i="89"/>
  <c r="J10" i="89"/>
  <c r="H22" i="89"/>
  <c r="F33" i="77"/>
  <c r="F34" i="77"/>
  <c r="F35" i="77"/>
  <c r="F36" i="77"/>
  <c r="F37" i="77"/>
  <c r="F38" i="77"/>
  <c r="F39" i="77"/>
  <c r="F40" i="77"/>
  <c r="F41" i="77"/>
  <c r="F42" i="77"/>
  <c r="F43" i="77"/>
  <c r="F44" i="77"/>
  <c r="F32" i="77"/>
  <c r="F47" i="88"/>
  <c r="F46" i="88"/>
  <c r="F45" i="88"/>
  <c r="F44" i="88"/>
  <c r="F43" i="88"/>
  <c r="F42" i="88"/>
  <c r="F41" i="88"/>
  <c r="F40" i="88"/>
  <c r="F39" i="88"/>
  <c r="F38" i="88"/>
  <c r="F37" i="88"/>
  <c r="F36" i="88"/>
  <c r="F35" i="88"/>
  <c r="F34" i="88"/>
  <c r="F33" i="88"/>
  <c r="F32" i="88"/>
  <c r="F31" i="88"/>
  <c r="F30" i="88"/>
  <c r="N44" i="89"/>
  <c r="J35" i="89"/>
  <c r="J43" i="89"/>
  <c r="J36" i="89"/>
  <c r="J40" i="89"/>
  <c r="J39" i="89"/>
  <c r="N22" i="89"/>
  <c r="J22" i="89"/>
  <c r="J31" i="89"/>
  <c r="J44" i="89"/>
  <c r="L31" i="75"/>
  <c r="L32" i="75"/>
  <c r="L33" i="75"/>
  <c r="L34" i="75"/>
  <c r="L35" i="75"/>
  <c r="L36" i="75"/>
  <c r="L37" i="75"/>
  <c r="L38" i="75"/>
  <c r="L39" i="75"/>
  <c r="L40" i="75"/>
  <c r="L41" i="75"/>
  <c r="L42" i="75"/>
  <c r="L30" i="75"/>
  <c r="F41" i="73"/>
  <c r="F40" i="73"/>
  <c r="F39" i="73"/>
  <c r="F38" i="73"/>
  <c r="F37" i="73"/>
  <c r="F36" i="73"/>
  <c r="I24" i="87"/>
  <c r="I23" i="87"/>
  <c r="I22" i="87"/>
  <c r="I21" i="87"/>
  <c r="I20" i="87"/>
  <c r="I19" i="87"/>
  <c r="I18" i="87"/>
  <c r="I17" i="87"/>
  <c r="M21" i="40"/>
  <c r="K25" i="40"/>
  <c r="F58" i="81"/>
  <c r="E58" i="81"/>
  <c r="D58" i="81"/>
  <c r="C58" i="81"/>
  <c r="F32" i="81"/>
  <c r="E32" i="81"/>
  <c r="D32" i="81"/>
  <c r="C32" i="81"/>
  <c r="D16" i="78"/>
  <c r="D15" i="78"/>
  <c r="D14" i="78"/>
  <c r="D13" i="78"/>
  <c r="D12" i="78"/>
  <c r="D23" i="78"/>
  <c r="D22" i="78"/>
  <c r="D21" i="78"/>
  <c r="D20" i="78"/>
  <c r="D19" i="78"/>
  <c r="D18" i="78"/>
  <c r="D17" i="78"/>
  <c r="D11" i="78"/>
  <c r="F15" i="77"/>
  <c r="F25" i="77"/>
  <c r="F24" i="77"/>
  <c r="F23" i="77"/>
  <c r="F22" i="77"/>
  <c r="F21" i="77"/>
  <c r="F20" i="77"/>
  <c r="F19" i="77"/>
  <c r="F18" i="77"/>
  <c r="F17" i="77"/>
  <c r="F16" i="77"/>
  <c r="F14" i="77"/>
  <c r="F13" i="77"/>
  <c r="M20" i="76"/>
  <c r="M19" i="76"/>
  <c r="M18" i="76"/>
  <c r="M17" i="76"/>
  <c r="M16" i="76"/>
  <c r="M15" i="76"/>
  <c r="M14" i="76"/>
  <c r="M13" i="76"/>
  <c r="M12" i="76"/>
  <c r="M11" i="76"/>
  <c r="M10" i="76"/>
  <c r="M9" i="76"/>
  <c r="M8" i="76"/>
  <c r="H9" i="76"/>
  <c r="J9" i="76"/>
  <c r="H10" i="76"/>
  <c r="J10" i="76"/>
  <c r="H11" i="76"/>
  <c r="J11" i="76"/>
  <c r="H12" i="76"/>
  <c r="J12" i="76"/>
  <c r="H14" i="76"/>
  <c r="J14" i="76"/>
  <c r="H15" i="76"/>
  <c r="J15" i="76"/>
  <c r="H16" i="76"/>
  <c r="J16" i="76"/>
  <c r="H17" i="76"/>
  <c r="J17" i="76"/>
  <c r="H18" i="76"/>
  <c r="J18" i="76"/>
  <c r="H19" i="76"/>
  <c r="J19" i="76"/>
  <c r="H20" i="76"/>
  <c r="J20" i="76"/>
  <c r="H8" i="76"/>
  <c r="J8" i="76"/>
  <c r="H13" i="76"/>
  <c r="J13" i="76"/>
  <c r="H52" i="74"/>
  <c r="I31" i="75"/>
  <c r="I32" i="75"/>
  <c r="I33" i="75"/>
  <c r="I34" i="75"/>
  <c r="I35" i="75"/>
  <c r="I36" i="75"/>
  <c r="I37" i="75"/>
  <c r="I38" i="75"/>
  <c r="I39" i="75"/>
  <c r="I40" i="75"/>
  <c r="I41" i="75"/>
  <c r="I42" i="75"/>
  <c r="I30" i="75"/>
  <c r="I43" i="75"/>
  <c r="J59" i="74"/>
  <c r="J60" i="74"/>
  <c r="J61" i="74"/>
  <c r="J62" i="74"/>
  <c r="J63" i="74"/>
  <c r="J64" i="74"/>
  <c r="J65" i="74"/>
  <c r="J66" i="74"/>
  <c r="J67" i="74"/>
  <c r="J68" i="74"/>
  <c r="J69" i="74"/>
  <c r="J70" i="74"/>
  <c r="J58" i="74"/>
  <c r="J40" i="74"/>
  <c r="J41" i="74"/>
  <c r="J42" i="74"/>
  <c r="J43" i="74"/>
  <c r="J44" i="74"/>
  <c r="J45" i="74"/>
  <c r="J46" i="74"/>
  <c r="J47" i="74"/>
  <c r="J48" i="74"/>
  <c r="J49" i="74"/>
  <c r="J50" i="74"/>
  <c r="J51" i="74"/>
  <c r="J39" i="74"/>
  <c r="J21" i="74"/>
  <c r="J22" i="74"/>
  <c r="J23" i="74"/>
  <c r="J24" i="74"/>
  <c r="J25" i="74"/>
  <c r="J26" i="74"/>
  <c r="J27" i="74"/>
  <c r="J28" i="74"/>
  <c r="J29" i="74"/>
  <c r="J30" i="74"/>
  <c r="J31" i="74"/>
  <c r="J32" i="74"/>
  <c r="J20" i="74"/>
  <c r="H33" i="74"/>
  <c r="F27" i="73"/>
  <c r="F28" i="73"/>
  <c r="F29" i="73"/>
  <c r="F30" i="73"/>
  <c r="F31" i="73"/>
  <c r="F26" i="73"/>
  <c r="J33" i="74"/>
  <c r="P11" i="72"/>
  <c r="Q11" i="72"/>
  <c r="R11" i="72"/>
  <c r="S11" i="72"/>
  <c r="T11" i="72"/>
  <c r="U11" i="72"/>
  <c r="V11" i="72"/>
  <c r="W11" i="72"/>
  <c r="X11" i="72"/>
  <c r="Y11" i="72"/>
  <c r="P12" i="72"/>
  <c r="Q12" i="72"/>
  <c r="R12" i="72"/>
  <c r="S12" i="72"/>
  <c r="T12" i="72"/>
  <c r="U12" i="72"/>
  <c r="V12" i="72"/>
  <c r="W12" i="72"/>
  <c r="X12" i="72"/>
  <c r="Y12" i="72"/>
  <c r="P13" i="72"/>
  <c r="Q13" i="72"/>
  <c r="R13" i="72"/>
  <c r="S13" i="72"/>
  <c r="T13" i="72"/>
  <c r="U13" i="72"/>
  <c r="V13" i="72"/>
  <c r="W13" i="72"/>
  <c r="X13" i="72"/>
  <c r="Y13" i="72"/>
  <c r="P14" i="72"/>
  <c r="Q14" i="72"/>
  <c r="R14" i="72"/>
  <c r="S14" i="72"/>
  <c r="T14" i="72"/>
  <c r="U14" i="72"/>
  <c r="V14" i="72"/>
  <c r="W14" i="72"/>
  <c r="X14" i="72"/>
  <c r="Y14" i="72"/>
  <c r="P15" i="72"/>
  <c r="Q15" i="72"/>
  <c r="R15" i="72"/>
  <c r="S15" i="72"/>
  <c r="T15" i="72"/>
  <c r="U15" i="72"/>
  <c r="V15" i="72"/>
  <c r="W15" i="72"/>
  <c r="X15" i="72"/>
  <c r="Y15" i="72"/>
  <c r="P16" i="72"/>
  <c r="Q16" i="72"/>
  <c r="R16" i="72"/>
  <c r="S16" i="72"/>
  <c r="T16" i="72"/>
  <c r="U16" i="72"/>
  <c r="V16" i="72"/>
  <c r="W16" i="72"/>
  <c r="X16" i="72"/>
  <c r="Y16" i="72"/>
  <c r="P17" i="72"/>
  <c r="Q17" i="72"/>
  <c r="R17" i="72"/>
  <c r="S17" i="72"/>
  <c r="T17" i="72"/>
  <c r="U17" i="72"/>
  <c r="V17" i="72"/>
  <c r="W17" i="72"/>
  <c r="X17" i="72"/>
  <c r="Y17" i="72"/>
  <c r="P18" i="72"/>
  <c r="Q18" i="72"/>
  <c r="R18" i="72"/>
  <c r="S18" i="72"/>
  <c r="T18" i="72"/>
  <c r="U18" i="72"/>
  <c r="V18" i="72"/>
  <c r="W18" i="72"/>
  <c r="X18" i="72"/>
  <c r="Y18" i="72"/>
  <c r="P19" i="72"/>
  <c r="Q19" i="72"/>
  <c r="R19" i="72"/>
  <c r="S19" i="72"/>
  <c r="T19" i="72"/>
  <c r="U19" i="72"/>
  <c r="V19" i="72"/>
  <c r="W19" i="72"/>
  <c r="X19" i="72"/>
  <c r="Y19" i="72"/>
  <c r="Q10" i="72"/>
  <c r="R10" i="72"/>
  <c r="S10" i="72"/>
  <c r="T10" i="72"/>
  <c r="U10" i="72"/>
  <c r="V10" i="72"/>
  <c r="W10" i="72"/>
  <c r="X10" i="72"/>
  <c r="Y10" i="72"/>
  <c r="P10" i="72"/>
  <c r="D40" i="67"/>
  <c r="D39" i="67"/>
  <c r="D38" i="67"/>
  <c r="D37" i="67"/>
  <c r="D36" i="67"/>
  <c r="D35" i="67"/>
  <c r="D34" i="67"/>
  <c r="D13" i="67"/>
  <c r="D19" i="67"/>
  <c r="D18" i="67"/>
  <c r="D17" i="67"/>
  <c r="D16" i="67"/>
  <c r="D15" i="67"/>
  <c r="D14" i="67"/>
  <c r="F64" i="43"/>
  <c r="F62" i="43"/>
  <c r="F54" i="43"/>
  <c r="F63" i="43"/>
  <c r="F61" i="43"/>
  <c r="F59" i="43"/>
  <c r="F57" i="43"/>
  <c r="F55" i="43"/>
  <c r="F53" i="43"/>
  <c r="F52" i="43"/>
  <c r="F50" i="43"/>
  <c r="F56" i="43"/>
  <c r="F48" i="43"/>
  <c r="F51" i="43"/>
  <c r="F49" i="43"/>
  <c r="F60" i="43"/>
  <c r="F58" i="43"/>
  <c r="F47" i="43"/>
  <c r="F41" i="41"/>
  <c r="F44" i="41"/>
  <c r="F47" i="41"/>
  <c r="F50" i="41"/>
  <c r="F54" i="41"/>
  <c r="F57" i="41"/>
  <c r="F60" i="41"/>
  <c r="F62" i="41"/>
  <c r="F65" i="41"/>
  <c r="F42" i="41"/>
  <c r="F45" i="41"/>
  <c r="F48" i="41"/>
  <c r="F51" i="41"/>
  <c r="F53" i="41"/>
  <c r="F56" i="41"/>
  <c r="F59" i="41"/>
  <c r="F63" i="41"/>
  <c r="F66" i="41"/>
  <c r="E24" i="40"/>
  <c r="E23" i="40"/>
  <c r="E22" i="40"/>
  <c r="E21" i="40"/>
  <c r="M55" i="39"/>
  <c r="M54" i="39"/>
  <c r="M53" i="39"/>
  <c r="M52" i="39"/>
  <c r="M51" i="39"/>
  <c r="M50" i="39"/>
  <c r="M49" i="39"/>
  <c r="M48" i="39"/>
  <c r="M47" i="39"/>
  <c r="E55" i="39"/>
  <c r="E54" i="39"/>
  <c r="E53" i="39"/>
  <c r="E52" i="39"/>
  <c r="E51" i="39"/>
  <c r="E50" i="39"/>
  <c r="E49" i="39"/>
  <c r="E48" i="39"/>
  <c r="E47" i="39"/>
  <c r="E27" i="39"/>
  <c r="E12" i="39"/>
  <c r="E36" i="39"/>
  <c r="E56" i="39"/>
  <c r="F47" i="39"/>
  <c r="M56" i="39"/>
  <c r="N47" i="39"/>
  <c r="E25" i="40"/>
  <c r="F21" i="40"/>
  <c r="L25" i="40"/>
  <c r="E21" i="39"/>
</calcChain>
</file>

<file path=xl/sharedStrings.xml><?xml version="1.0" encoding="utf-8"?>
<sst xmlns="http://schemas.openxmlformats.org/spreadsheetml/2006/main" count="3962" uniqueCount="657">
  <si>
    <t>Resources</t>
  </si>
  <si>
    <t>Charts</t>
  </si>
  <si>
    <t>Sorting</t>
  </si>
  <si>
    <t>Table B</t>
  </si>
  <si>
    <t>Table A</t>
  </si>
  <si>
    <t>Common Functions</t>
  </si>
  <si>
    <t>Subtotals / Remove subtotals</t>
  </si>
  <si>
    <t>Count</t>
  </si>
  <si>
    <t>Table of Contents</t>
  </si>
  <si>
    <t>a</t>
  </si>
  <si>
    <t>b</t>
  </si>
  <si>
    <t>c</t>
  </si>
  <si>
    <t>d</t>
  </si>
  <si>
    <t>e</t>
  </si>
  <si>
    <t>Terminology - worksheets, workbooks, rows, columns, cells</t>
  </si>
  <si>
    <t>State</t>
  </si>
  <si>
    <t>Table C</t>
  </si>
  <si>
    <t>PROTIP:</t>
  </si>
  <si>
    <t xml:space="preserve"> </t>
  </si>
  <si>
    <t>Total</t>
  </si>
  <si>
    <t>http://www.algebrahelp.com/lessons/simplifying/oops/</t>
  </si>
  <si>
    <t>NJ</t>
  </si>
  <si>
    <t>PA</t>
  </si>
  <si>
    <t>AZ</t>
  </si>
  <si>
    <t>CA</t>
  </si>
  <si>
    <t>FL</t>
  </si>
  <si>
    <t>NY</t>
  </si>
  <si>
    <t>SC</t>
  </si>
  <si>
    <t>TX</t>
  </si>
  <si>
    <t>VT</t>
  </si>
  <si>
    <t># Sales</t>
  </si>
  <si>
    <t>$ per sale</t>
  </si>
  <si>
    <t>Total $</t>
  </si>
  <si>
    <t>Profit</t>
  </si>
  <si>
    <t>Max</t>
  </si>
  <si>
    <t>Average</t>
  </si>
  <si>
    <t>Min</t>
  </si>
  <si>
    <t>Absolute references stay fixed no matter where you copy the formula on the page.  Relative references will move along with the formula.</t>
  </si>
  <si>
    <t>When you copy and paste a formula, there are different ways for the cell references to behave.</t>
  </si>
  <si>
    <r>
      <t xml:space="preserve">The formula in the first row is </t>
    </r>
    <r>
      <rPr>
        <b/>
        <sz val="11"/>
        <color rgb="FF00B050"/>
        <rFont val="Calibri"/>
        <family val="2"/>
        <scheme val="minor"/>
      </rPr>
      <t>=C11*D11</t>
    </r>
    <r>
      <rPr>
        <sz val="11"/>
        <color theme="1"/>
        <rFont val="Calibri"/>
        <family val="2"/>
        <scheme val="minor"/>
      </rPr>
      <t xml:space="preserve">, whereas the formula in the second row is </t>
    </r>
    <r>
      <rPr>
        <b/>
        <sz val="11"/>
        <color rgb="FF00B050"/>
        <rFont val="Calibri"/>
        <family val="2"/>
        <scheme val="minor"/>
      </rPr>
      <t>=C12*D12</t>
    </r>
    <r>
      <rPr>
        <sz val="11"/>
        <color theme="1"/>
        <rFont val="Calibri"/>
        <family val="2"/>
        <scheme val="minor"/>
      </rPr>
      <t>, and so on.</t>
    </r>
  </si>
  <si>
    <t>Relative Reference</t>
  </si>
  <si>
    <t>Absolute Reference</t>
  </si>
  <si>
    <t>Then do the same for Table B.</t>
  </si>
  <si>
    <t>absolute references vs relative references - Part 1</t>
  </si>
  <si>
    <t>absolute references vs relative references - Part 2</t>
  </si>
  <si>
    <t>The correct use of an absolute reference is when you want to refer to a fixed cell within the table.</t>
  </si>
  <si>
    <t>% of Total</t>
  </si>
  <si>
    <t>For instance, let's say you want to see what percentage each state makes up of the Total Sales for the company.  You would calculate this by dividing each state's Total $ by the Grand Total</t>
  </si>
  <si>
    <t>Grand Total</t>
  </si>
  <si>
    <t>In Table A below, the relative reference will not work.  However in Table B there is an absolute reference to the Grand Total line.</t>
  </si>
  <si>
    <t>Excel will automatically use relative references as the default option.  In order to create an absolute reference, you will need to do so manually.</t>
  </si>
  <si>
    <r>
      <t xml:space="preserve">Absolute references are shown as Dollar Signs '$' within the cell.  For example </t>
    </r>
    <r>
      <rPr>
        <b/>
        <sz val="11"/>
        <color rgb="FF00B050"/>
        <rFont val="Calibri"/>
        <family val="2"/>
        <scheme val="minor"/>
      </rPr>
      <t>=C11</t>
    </r>
    <r>
      <rPr>
        <sz val="11"/>
        <color theme="1"/>
        <rFont val="Calibri"/>
        <family val="2"/>
        <scheme val="minor"/>
      </rPr>
      <t xml:space="preserve"> is a relative reference, whereas </t>
    </r>
    <r>
      <rPr>
        <b/>
        <sz val="11"/>
        <color rgb="FF00B050"/>
        <rFont val="Calibri"/>
        <family val="2"/>
        <scheme val="minor"/>
      </rPr>
      <t>=$C$11</t>
    </r>
    <r>
      <rPr>
        <sz val="11"/>
        <color theme="1"/>
        <rFont val="Calibri"/>
        <family val="2"/>
        <scheme val="minor"/>
      </rPr>
      <t xml:space="preserve"> is an absolute reference.</t>
    </r>
  </si>
  <si>
    <r>
      <t xml:space="preserve">Both the Row and Column can be set to absolute or relative individually.  Therefore you can also have </t>
    </r>
    <r>
      <rPr>
        <b/>
        <sz val="11"/>
        <color rgb="FF00B050"/>
        <rFont val="Calibri"/>
        <family val="2"/>
        <scheme val="minor"/>
      </rPr>
      <t>=$C11</t>
    </r>
    <r>
      <rPr>
        <sz val="11"/>
        <color theme="1"/>
        <rFont val="Calibri"/>
        <family val="2"/>
        <scheme val="minor"/>
      </rPr>
      <t xml:space="preserve"> as well as </t>
    </r>
    <r>
      <rPr>
        <b/>
        <sz val="11"/>
        <color rgb="FF00B050"/>
        <rFont val="Calibri"/>
        <family val="2"/>
        <scheme val="minor"/>
      </rPr>
      <t>=C$11.</t>
    </r>
  </si>
  <si>
    <t>Sorting lets you organize large amounts of data easily</t>
  </si>
  <si>
    <t>Year</t>
  </si>
  <si>
    <t>The data below is all mixed up and out of order.  We can easily put it back into order by Sorting.</t>
  </si>
  <si>
    <t>When you select this button, Excel will automatically try and determine the selection for your data.  It is helpful to have headers for all of your data before using sort.</t>
  </si>
  <si>
    <t>After selecting State, you can choose to sort from A to Z, or Z to A.  Let's leave it at A to Z for now, and hit OK.</t>
  </si>
  <si>
    <t>Now your table should be sorted by state, but you'll notice some states have 2012 listed first and some have 2013 listed first.  What if you want to sort by state first, then by year?</t>
  </si>
  <si>
    <t>Try it now, lets try sorting the table above by Year first, then by # of Sales.</t>
  </si>
  <si>
    <t>You can sort by as many levels as you would like in order to organize your data to your needs.</t>
  </si>
  <si>
    <t>Subtotals are another way to organize large selections of data.</t>
  </si>
  <si>
    <t>Make sure you Sort your data before using Subtotals.  (for info on Sorting, please see tab 6h)</t>
  </si>
  <si>
    <t>The data below contains multiple entries for each state.  What if we wanted to see the total Sales for each state?</t>
  </si>
  <si>
    <r>
      <t xml:space="preserve">In this case we want to sort by State, so select State from the dropdown menu.  </t>
    </r>
    <r>
      <rPr>
        <i/>
        <sz val="11"/>
        <color theme="1"/>
        <rFont val="Calibri"/>
        <family val="2"/>
        <scheme val="minor"/>
      </rPr>
      <t>(If you do not see "State" as an option, please make sure to check the "My data has headers" box.</t>
    </r>
  </si>
  <si>
    <t>In this case we want to Subtotal the Total $ by State, so the default settings are fine.  However you may need to adjust them in other scenarios.</t>
  </si>
  <si>
    <t>After Subtotaling, you can select the Grouping buttons (shown below) to expand or minimize each section.</t>
  </si>
  <si>
    <t>https://www.google.com/#q=excel+2010+how+to</t>
  </si>
  <si>
    <t>http://office.microsoft.com/en-us/excel-help/training-courses-for-excel-2010-HA104039038.aspx</t>
  </si>
  <si>
    <t>Row</t>
  </si>
  <si>
    <t>Column</t>
  </si>
  <si>
    <t>Cell</t>
  </si>
  <si>
    <t>The main file you create when you are working in Excel.  A workbook generally consists of three worksheets by default.</t>
  </si>
  <si>
    <t>1b - Key Terminology</t>
  </si>
  <si>
    <t>Helpful Links</t>
  </si>
  <si>
    <r>
      <t>Workbook</t>
    </r>
    <r>
      <rPr>
        <sz val="11"/>
        <color theme="1"/>
        <rFont val="Calibri"/>
        <family val="2"/>
        <scheme val="minor"/>
      </rPr>
      <t xml:space="preserve"> (file)</t>
    </r>
  </si>
  <si>
    <r>
      <t>Worksheet</t>
    </r>
    <r>
      <rPr>
        <sz val="11"/>
        <color theme="1"/>
        <rFont val="Calibri"/>
        <family val="2"/>
        <scheme val="minor"/>
      </rPr>
      <t xml:space="preserve"> (tab)</t>
    </r>
  </si>
  <si>
    <t>The main page of the workbook, these are also referred to as tabs.  When you start Excel you may see "Sheet 1, Sheet 2, Sheet 3".  These are worksheets</t>
  </si>
  <si>
    <t>Each worksheet is broken out into a grid.  The numbers at the left of the page represent the Rows.  (Row 9, Row 10, etc.)</t>
  </si>
  <si>
    <t>The intersection of Rows and Columns.  The cells contain data and you can refer to them by their Column+Row location (Cell B3, C5, etc.)</t>
  </si>
  <si>
    <t>Each worksheet is broken out into a grid.  The letters at the top of the page represent the Columns.  (Column C, Column D, etc.)</t>
  </si>
  <si>
    <t>Google!  Just google any question by asking "Excel 2010 how to ________"</t>
  </si>
  <si>
    <t>In this course you will learn how to navigate Excel, format your files, and use common functions and features</t>
  </si>
  <si>
    <t>You can start by looking at the Agenda tab, which will show you all of the topics we will discuss.</t>
  </si>
  <si>
    <t>Section 1 (1a and 1b) contain some good resources and terminology to help you towards your mastery of Excel!  Feel free to refer back to these tabs any time you may have a question.</t>
  </si>
  <si>
    <t>Please Ask Questions!  Questions are welcome at any point, please feel free to ask along the way if you need help or clarification with anything.</t>
  </si>
  <si>
    <r>
      <rPr>
        <b/>
        <sz val="11"/>
        <color theme="1"/>
        <rFont val="Calibri"/>
        <family val="2"/>
        <scheme val="minor"/>
      </rPr>
      <t>Instructor</t>
    </r>
    <r>
      <rPr>
        <sz val="11"/>
        <color theme="1"/>
        <rFont val="Calibri"/>
        <family val="2"/>
        <scheme val="minor"/>
      </rPr>
      <t>: Frank Sumanski</t>
    </r>
  </si>
  <si>
    <t>http://office.microsoft.com/en-us/support/getting-started-with-office-2010-FX101822272.aspx</t>
  </si>
  <si>
    <t>Microsoft website - Training courses</t>
  </si>
  <si>
    <t>Microsoft website - Getting Started</t>
  </si>
  <si>
    <t>Help with Order of Operations (for formulas)</t>
  </si>
  <si>
    <t>Charts can be a great way to add a visual representation to your data</t>
  </si>
  <si>
    <t>However if they are used incorrectly, they can just make it more confusing!</t>
  </si>
  <si>
    <t>You can highlight the data you want to use first, then select the chart type.  Excel will automatically attempt to fit the data into the chart.</t>
  </si>
  <si>
    <t>Try it now.  Select the entire table below, then choose the Column chart and select the first style in the top-left  Your chart should look like the one below.</t>
  </si>
  <si>
    <t>After you create the chart, you have numerous formatting options to choose from.   The charts below all are 2-d column charts with the same data, but you may prefer one over the others.</t>
  </si>
  <si>
    <t>There are too many formatting options to cover as part of this course, however I want you to see the different styles you have available.</t>
  </si>
  <si>
    <t>Changing the Chart Type</t>
  </si>
  <si>
    <t>Beyond the different styles, you can also change the chart type to one of many different default settings.</t>
  </si>
  <si>
    <t xml:space="preserve">You may notice that when you click on the chart, it selects different pieces of the chart (depending on where you click).  </t>
  </si>
  <si>
    <t>Try to click on a blank section to select the entire chart</t>
  </si>
  <si>
    <t xml:space="preserve">Below are some examples of the exact same data in different chart types. </t>
  </si>
  <si>
    <t>Chart A</t>
  </si>
  <si>
    <t>Chart B</t>
  </si>
  <si>
    <t>Direct Sales</t>
  </si>
  <si>
    <t>Newer versions of Excel have the functionality of adding Sparklines.</t>
  </si>
  <si>
    <t>Sparklines are almost like mini-charts which let you add visual representation of data directly within cells.</t>
  </si>
  <si>
    <t>Win-Loss</t>
  </si>
  <si>
    <t>The Win-Loss sparkline lets you add a visual representation of positive and negative values.  However it doesn't show the magnitude of the value.</t>
  </si>
  <si>
    <t>Look at the table below.  January is 110, and May is only 8, however they both have the same size green bar.</t>
  </si>
  <si>
    <t>Therefore this shows wins and losses, but not the size of the win or loss.</t>
  </si>
  <si>
    <t>Jan</t>
  </si>
  <si>
    <t>Feb</t>
  </si>
  <si>
    <t>Mar</t>
  </si>
  <si>
    <t>Apr</t>
  </si>
  <si>
    <t>May</t>
  </si>
  <si>
    <t>Jun</t>
  </si>
  <si>
    <t>Jul</t>
  </si>
  <si>
    <t>Aug</t>
  </si>
  <si>
    <t>Sep</t>
  </si>
  <si>
    <t>Oct</t>
  </si>
  <si>
    <t>Nov</t>
  </si>
  <si>
    <t>Dec</t>
  </si>
  <si>
    <t>Start by entering your data horizontally (such as the table on the right)</t>
  </si>
  <si>
    <t>Then highlight the data you want to use (see how all the monthly data is selected to the right)</t>
  </si>
  <si>
    <t>Next, select the Win Loss Sparkline, and a popup box will appear.</t>
  </si>
  <si>
    <t>The Data Range should already be selected, if not you can re-select the data.</t>
  </si>
  <si>
    <t>Then click on the Location Range field, and now you can select where to place the sparklines.</t>
  </si>
  <si>
    <t>You can select to have all of the sparklines in one cell, or several cells.  In the example above we selected several cells so that the wins and losses could be shown in the same column as the month.</t>
  </si>
  <si>
    <t>Try it now.  Select the Jan-Dec data below (highlight the 110 through 233)</t>
  </si>
  <si>
    <t>Select the Win-Loss Sparkline</t>
  </si>
  <si>
    <t>For the Location Range, select the range of cells directly under the data, and hit OK.</t>
  </si>
  <si>
    <t>Line</t>
  </si>
  <si>
    <t>The Line &amp; Column sparklines let you add a visual representation of results.  Unlike Win-Loss, these will show magnitude over time.</t>
  </si>
  <si>
    <t>Look at the table below and see how the values change over time</t>
  </si>
  <si>
    <t>Unlike Win-Loss, these sparklines work better in a single cell, that is why the sparkline is added to the right below.</t>
  </si>
  <si>
    <t>The sparkline can be added below the data, but you must merge the cells first, so that they act as one cell.  See below for an example</t>
  </si>
  <si>
    <t>The column sparklines work the same way</t>
  </si>
  <si>
    <t>Table D</t>
  </si>
  <si>
    <t>Sections 2 through 9 will be taught during the course, but you may preview them at your discretion.</t>
  </si>
  <si>
    <t>1a - Helpful Links</t>
  </si>
  <si>
    <t>Ribbon</t>
  </si>
  <si>
    <t>Click this Link - For more information about how to choose the correct trendline for your data.</t>
  </si>
  <si>
    <t>You can use the Forecast section to automatically project a forecast using the trendline. (Some types of trendlines don't allow this option).</t>
  </si>
  <si>
    <t>Trendlines</t>
  </si>
  <si>
    <t>% growth</t>
  </si>
  <si>
    <t>It is possible to chart along two different axes in one chart</t>
  </si>
  <si>
    <t>The chart below shows total sales in the blue columns, and it shows % growth in the black lines.</t>
  </si>
  <si>
    <t>The blue columns correspond to the left axis which shows total sales dollars.  The growth corresponds to the right axis which shows % growth.</t>
  </si>
  <si>
    <t>Lets re-create this effect</t>
  </si>
  <si>
    <t>You'll notice that you can barely see the %growth in the chart below.  That is because the percentage values are too small to be shown on this axis.</t>
  </si>
  <si>
    <t>A) Start by selecting the chart above.  When you select it, you'll see a few new options show up on your ribbon.</t>
  </si>
  <si>
    <r>
      <t xml:space="preserve">Under </t>
    </r>
    <r>
      <rPr>
        <b/>
        <i/>
        <sz val="11"/>
        <color theme="1"/>
        <rFont val="Calibri"/>
        <family val="2"/>
        <scheme val="minor"/>
      </rPr>
      <t>Chart Tools</t>
    </r>
    <r>
      <rPr>
        <sz val="11"/>
        <color theme="1"/>
        <rFont val="Calibri"/>
        <family val="2"/>
        <scheme val="minor"/>
      </rPr>
      <t>, select "</t>
    </r>
    <r>
      <rPr>
        <b/>
        <sz val="11"/>
        <color theme="1"/>
        <rFont val="Calibri"/>
        <family val="2"/>
        <scheme val="minor"/>
      </rPr>
      <t>Format</t>
    </r>
    <r>
      <rPr>
        <sz val="11"/>
        <color theme="1"/>
        <rFont val="Calibri"/>
        <family val="2"/>
        <scheme val="minor"/>
      </rPr>
      <t>"</t>
    </r>
  </si>
  <si>
    <t>B) After you select "Format", you will see the following options appear.</t>
  </si>
  <si>
    <t>Click on the dropdown box, and select "Series % growth"</t>
  </si>
  <si>
    <t>(hint: you can also click on the series in the chart, but it is hard to do this since the series is so small.)</t>
  </si>
  <si>
    <t>C) After you select "Series % growth", you will see the popup window below.</t>
  </si>
  <si>
    <t>Select the Seconday Axis</t>
  </si>
  <si>
    <t>D) After you do this, you will probably see something that looks like the chart below.  You're halfway there!  Now you just need to change the chart type</t>
  </si>
  <si>
    <t>E) Right-click on one of the red columns, and select "Change series chart type"</t>
  </si>
  <si>
    <t>Then you will see the popup window below.  Select a line-style and click OK</t>
  </si>
  <si>
    <t>Topics</t>
  </si>
  <si>
    <t>Keyboard Shortcuts</t>
  </si>
  <si>
    <t>Intermediate Formulas</t>
  </si>
  <si>
    <t>Sum-if</t>
  </si>
  <si>
    <t>If-then</t>
  </si>
  <si>
    <t>Pivot Tables</t>
  </si>
  <si>
    <t>Setting Up Pivot Tables</t>
  </si>
  <si>
    <t>Styles &amp; Formatting</t>
  </si>
  <si>
    <t>Grouping Options</t>
  </si>
  <si>
    <t>Workshop Agenda</t>
  </si>
  <si>
    <t>Setting up a Chart</t>
  </si>
  <si>
    <t>Sum Function options</t>
  </si>
  <si>
    <t>2a - Keyboard Shortcuts</t>
  </si>
  <si>
    <t>Order #</t>
  </si>
  <si>
    <t>Date</t>
  </si>
  <si>
    <t>Store</t>
  </si>
  <si>
    <t>Product</t>
  </si>
  <si>
    <t>Price Per Unit</t>
  </si>
  <si>
    <t>Quantity</t>
  </si>
  <si>
    <t>Subtotal</t>
  </si>
  <si>
    <t>Tax</t>
  </si>
  <si>
    <t>Payment Type</t>
  </si>
  <si>
    <t>San Antonio</t>
  </si>
  <si>
    <t>Electrical Misc</t>
  </si>
  <si>
    <t>Cash</t>
  </si>
  <si>
    <t>Atlanta</t>
  </si>
  <si>
    <t>Lumber</t>
  </si>
  <si>
    <t>Plumbing Misc.</t>
  </si>
  <si>
    <t>Credit Card</t>
  </si>
  <si>
    <t>Kansas City</t>
  </si>
  <si>
    <t>Screwdriver</t>
  </si>
  <si>
    <t>Boston</t>
  </si>
  <si>
    <t>Seattle</t>
  </si>
  <si>
    <t>Miami</t>
  </si>
  <si>
    <t>Hammer</t>
  </si>
  <si>
    <t>PC</t>
  </si>
  <si>
    <t>Mac</t>
  </si>
  <si>
    <t>Copy</t>
  </si>
  <si>
    <t>Paste</t>
  </si>
  <si>
    <t>Cut</t>
  </si>
  <si>
    <t>Ctrl-C</t>
  </si>
  <si>
    <t>Ctrl-V</t>
  </si>
  <si>
    <t>Ctrl-X</t>
  </si>
  <si>
    <t>Cmd-C</t>
  </si>
  <si>
    <t>Cmd-V</t>
  </si>
  <si>
    <t>Cmd-X</t>
  </si>
  <si>
    <t>Undo</t>
  </si>
  <si>
    <t>Ctrl-Z</t>
  </si>
  <si>
    <t>Cmd-Z</t>
  </si>
  <si>
    <t>Redo</t>
  </si>
  <si>
    <t>Ctrl-Y</t>
  </si>
  <si>
    <t>Cmd-Y</t>
  </si>
  <si>
    <t>Save</t>
  </si>
  <si>
    <t>Ctrl-S</t>
  </si>
  <si>
    <t>Cmd-S</t>
  </si>
  <si>
    <t>Paste Special</t>
  </si>
  <si>
    <t>Ctrl-Alt-V</t>
  </si>
  <si>
    <t>Cmd-Ctrl-V</t>
  </si>
  <si>
    <t>Find</t>
  </si>
  <si>
    <t>Ctrl-F</t>
  </si>
  <si>
    <t>Cmd-F</t>
  </si>
  <si>
    <t>Move to right of region</t>
  </si>
  <si>
    <t>Move to left of region</t>
  </si>
  <si>
    <t>Move to top of region</t>
  </si>
  <si>
    <t>Move to bottom of region</t>
  </si>
  <si>
    <t>Ctrl-Up</t>
  </si>
  <si>
    <t>Ctrl-Down</t>
  </si>
  <si>
    <t>Ctrl-Right</t>
  </si>
  <si>
    <t>Ctrl-Left</t>
  </si>
  <si>
    <t>Next Worksheet</t>
  </si>
  <si>
    <t>Previous Worksheet</t>
  </si>
  <si>
    <t>Ctrl-PgUp</t>
  </si>
  <si>
    <t>Ctrl-PgDn</t>
  </si>
  <si>
    <t>Fn-Ctrl-Up</t>
  </si>
  <si>
    <t>Fn-Ctrl-Down</t>
  </si>
  <si>
    <t>2b - Sum Function Options</t>
  </si>
  <si>
    <t>Sum</t>
  </si>
  <si>
    <t>2c - Sorting</t>
  </si>
  <si>
    <t>Excel has an AutoSum function which can automatically perform several calculations for you.</t>
  </si>
  <si>
    <t>Try it now.  Select any of the cells within the table.  Then click the Sort button.</t>
  </si>
  <si>
    <r>
      <t xml:space="preserve">All you have to do is select your first sorting option, then click the </t>
    </r>
    <r>
      <rPr>
        <b/>
        <sz val="11"/>
        <color rgb="FF002060"/>
        <rFont val="Calibri"/>
        <family val="2"/>
        <scheme val="minor"/>
      </rPr>
      <t>Add Level</t>
    </r>
    <r>
      <rPr>
        <sz val="11"/>
        <color theme="1"/>
        <rFont val="Calibri"/>
        <family val="2"/>
        <scheme val="minor"/>
      </rPr>
      <t xml:space="preserve"> button (on a PC) or the </t>
    </r>
    <r>
      <rPr>
        <b/>
        <sz val="11"/>
        <color rgb="FF002060"/>
        <rFont val="Calibri"/>
        <family val="2"/>
        <scheme val="minor"/>
      </rPr>
      <t>+</t>
    </r>
    <r>
      <rPr>
        <sz val="11"/>
        <color theme="1"/>
        <rFont val="Calibri"/>
        <family val="2"/>
        <scheme val="minor"/>
      </rPr>
      <t xml:space="preserve"> sign (on a Mac) and select your second sorting option.</t>
    </r>
  </si>
  <si>
    <t>2d - Subtotals</t>
  </si>
  <si>
    <t>When you select the Subtotal function, Excel will automatically try and determine the selection for your data.  It is helpful to have headers for all of your data before using Subtotal.</t>
  </si>
  <si>
    <t>Try it now.  Select any of the cells within the table.  Then click the Subtotal button.</t>
  </si>
  <si>
    <t>In the example below, we highlighted the entire table (including the headers) and selected a column chart</t>
  </si>
  <si>
    <t>Feel free to test out different types to see what you like.</t>
  </si>
  <si>
    <t>Trendlines can add a helpful visual reference in your charts</t>
  </si>
  <si>
    <t>To Add a trendline, first you will need to select one of the data series within your chart</t>
  </si>
  <si>
    <t>Right-Click on the data series (one of the columns in the chart)</t>
  </si>
  <si>
    <t>Gas Mileage</t>
  </si>
  <si>
    <t>Horse Power (HP)</t>
  </si>
  <si>
    <t>The chart below has a "Moving Average" trendline.  There are several different types of trendlines however</t>
  </si>
  <si>
    <t>Try choosing the right trendline for the data</t>
  </si>
  <si>
    <t>Price</t>
  </si>
  <si>
    <t>Sales</t>
  </si>
  <si>
    <t>This time try forecasting 2 periods into the future.</t>
  </si>
  <si>
    <t>Sparklines pt 1</t>
  </si>
  <si>
    <t>Sparklines pt 2</t>
  </si>
  <si>
    <t>On a Mac, you may need to merge the cells where the sparkline will be placed.  (i.e. merge cells C52:N52 above)</t>
  </si>
  <si>
    <t>There are 3 types of Sparklines</t>
  </si>
  <si>
    <r>
      <t xml:space="preserve">Here is an example.   The formula in cell E12 uses </t>
    </r>
    <r>
      <rPr>
        <b/>
        <sz val="11"/>
        <color rgb="FF0070C0"/>
        <rFont val="Calibri"/>
        <family val="2"/>
        <scheme val="minor"/>
      </rPr>
      <t>Relative References</t>
    </r>
    <r>
      <rPr>
        <sz val="11"/>
        <color theme="1"/>
        <rFont val="Calibri"/>
        <family val="2"/>
        <scheme val="minor"/>
      </rPr>
      <t>, so the formula will update each time it is copied to a new row.</t>
    </r>
  </si>
  <si>
    <r>
      <t xml:space="preserve">In this example, the formula in cell E27 uses </t>
    </r>
    <r>
      <rPr>
        <b/>
        <sz val="11"/>
        <color rgb="FF0070C0"/>
        <rFont val="Calibri"/>
        <family val="2"/>
        <scheme val="minor"/>
      </rPr>
      <t>Absolute References</t>
    </r>
    <r>
      <rPr>
        <sz val="11"/>
        <color theme="1"/>
        <rFont val="Calibri"/>
        <family val="2"/>
        <scheme val="minor"/>
      </rPr>
      <t xml:space="preserve">, so the formula will </t>
    </r>
    <r>
      <rPr>
        <b/>
        <sz val="11"/>
        <color theme="1"/>
        <rFont val="Calibri"/>
        <family val="2"/>
        <scheme val="minor"/>
      </rPr>
      <t>NOT</t>
    </r>
    <r>
      <rPr>
        <sz val="11"/>
        <color theme="1"/>
        <rFont val="Calibri"/>
        <family val="2"/>
        <scheme val="minor"/>
      </rPr>
      <t xml:space="preserve"> update each time it is copied to a new row.</t>
    </r>
  </si>
  <si>
    <r>
      <t xml:space="preserve">The formula in the first row is </t>
    </r>
    <r>
      <rPr>
        <b/>
        <sz val="11"/>
        <color rgb="FF00B050"/>
        <rFont val="Calibri"/>
        <family val="2"/>
        <scheme val="minor"/>
      </rPr>
      <t>=C11*D11</t>
    </r>
    <r>
      <rPr>
        <sz val="11"/>
        <color theme="1"/>
        <rFont val="Calibri"/>
        <family val="2"/>
        <scheme val="minor"/>
      </rPr>
      <t xml:space="preserve">, and so are all of the other formulas. </t>
    </r>
    <r>
      <rPr>
        <b/>
        <sz val="11"/>
        <color rgb="FFC00000"/>
        <rFont val="Calibri"/>
        <family val="2"/>
        <scheme val="minor"/>
      </rPr>
      <t>This is obviously not the correct type of reference to use for this formula.</t>
    </r>
  </si>
  <si>
    <t>Try copying and pasting this formula down through the rest of the highlighted section</t>
  </si>
  <si>
    <t>There are two ways to change the reference type.  You can either type the dollar signs in manually, or you can use a keyboard shortcut</t>
  </si>
  <si>
    <t>PC = F4 key</t>
  </si>
  <si>
    <t>Mac = Cmd-T</t>
  </si>
  <si>
    <t>To use the shortcut, just place your cursor in the reference you would like to change, and press the shortcut repeatedly to cycle through the options.</t>
  </si>
  <si>
    <t>Try it now.  Go into the formula of the yellow cell in Table A.  Change it to an absolute reference by manually typing in dollar signs.  Then copy it down through the rest of the table</t>
  </si>
  <si>
    <t>Practice</t>
  </si>
  <si>
    <t>Try it now.  Please select cell F46 in table A and copy it.  Then paste it over all of the highlighted cells below.</t>
  </si>
  <si>
    <t>f</t>
  </si>
  <si>
    <t>absolute references vs relative references - Part 3</t>
  </si>
  <si>
    <t>Let's combine everything we've learned to make a multiplication chart</t>
  </si>
  <si>
    <t>OrderDate</t>
  </si>
  <si>
    <t>Region</t>
  </si>
  <si>
    <t>Rep</t>
  </si>
  <si>
    <t>Units</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</si>
  <si>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</si>
  <si>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</si>
  <si>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</si>
  <si>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</si>
  <si>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</si>
  <si>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</si>
  <si>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</si>
  <si>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</si>
  <si>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</si>
  <si>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</si>
  <si>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</si>
  <si>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</si>
  <si>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</si>
  <si>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</si>
  <si>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</si>
  <si>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</si>
  <si>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</si>
  <si>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</si>
  <si>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</si>
  <si>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SumIf can be used to add up only the items which meet a certain criteria</t>
  </si>
  <si>
    <t>SumRange</t>
  </si>
  <si>
    <t>Total Sold</t>
  </si>
  <si>
    <t>Eraser</t>
  </si>
  <si>
    <t>= where you want to look for the matching item.  In this example the lookup range is K21:K38, because we want to look for the product types listed in B22:B27.</t>
  </si>
  <si>
    <t>= where the data is that needs to be added up.  This range should line up with the LookupRange.  For instance, if the LookupRange is K21:K38 then the SumRange should be N21:N38.</t>
  </si>
  <si>
    <t>= the item you will be matching.  In this example we want to match the product types.  You could type in the product type you want to match, but it is easier to link to it.  So in the first highlighted cell below, you would link to B22 in order to match "Binder"</t>
  </si>
  <si>
    <t>The If formula allows you set any criteria that can have a "True/False" or "Yes/No" answer.</t>
  </si>
  <si>
    <r>
      <t>=</t>
    </r>
    <r>
      <rPr>
        <b/>
        <u/>
        <sz val="11"/>
        <color rgb="FFC00000"/>
        <rFont val="Arial"/>
        <family val="2"/>
      </rPr>
      <t>IF</t>
    </r>
    <r>
      <rPr>
        <b/>
        <sz val="11"/>
        <color rgb="FFC00000"/>
        <rFont val="Arial"/>
        <family val="2"/>
      </rPr>
      <t>(Logicaltest, Value-if-true, Value-if-false)</t>
    </r>
  </si>
  <si>
    <t>= This determines which option the formula will calculate.  Excel will determine the result on a TRUE or FALSE basis.</t>
  </si>
  <si>
    <t>= if the Test above is TRUE, then Excel will perform whatever function is here.</t>
  </si>
  <si>
    <t>= if the Test above is FALSE, then Excel will perform whatever function is here.</t>
  </si>
  <si>
    <t>Logical Test</t>
  </si>
  <si>
    <t>Value if True</t>
  </si>
  <si>
    <t>Value if False</t>
  </si>
  <si>
    <t>Account Status</t>
  </si>
  <si>
    <t>Expected Sales</t>
  </si>
  <si>
    <t>Active</t>
  </si>
  <si>
    <t>Inactive</t>
  </si>
  <si>
    <t>Calculate the Expected Sales for all Active Accounts only.  (Status 1 = Active.  Status 0 = Inactive)</t>
  </si>
  <si>
    <t>Calculate the Expected Sales for all Active Accounts only.  (If you want to test whether a cell equals a text value, you must put the text value in quotes.  For example, "Active")</t>
  </si>
  <si>
    <t>Is this a bulk order?</t>
  </si>
  <si>
    <t>Use an If formula to state whether this is a bulk order (greater than 50 units).</t>
  </si>
  <si>
    <t>&gt;</t>
  </si>
  <si>
    <t>Greater than</t>
  </si>
  <si>
    <t>&gt;=</t>
  </si>
  <si>
    <t>Greater than or equal to</t>
  </si>
  <si>
    <t>&lt;</t>
  </si>
  <si>
    <t>&lt;=</t>
  </si>
  <si>
    <t>=</t>
  </si>
  <si>
    <t>&lt;&gt;</t>
  </si>
  <si>
    <t>Less than</t>
  </si>
  <si>
    <t>Less than or equal to</t>
  </si>
  <si>
    <t>Equal to</t>
  </si>
  <si>
    <t>Not equal to</t>
  </si>
  <si>
    <t>Operators</t>
  </si>
  <si>
    <t>=Vlookup(Lookupvalue, TableArray, ColIndexNumber, RangeLookup)</t>
  </si>
  <si>
    <t>Lookup Value</t>
  </si>
  <si>
    <t>Table Array</t>
  </si>
  <si>
    <t>Col Index Number</t>
  </si>
  <si>
    <t>Range Lookup</t>
  </si>
  <si>
    <t>Vlookups are powerful reference tools to return a piece of data, based on a value that you specify.</t>
  </si>
  <si>
    <t>Tax Rate</t>
  </si>
  <si>
    <t>Cost per unit</t>
  </si>
  <si>
    <t>Total Cost</t>
  </si>
  <si>
    <t>Calculate the tax rate based on the tax table to the right</t>
  </si>
  <si>
    <t>Tax Rates</t>
  </si>
  <si>
    <t>Commission Rate</t>
  </si>
  <si>
    <t>Commission</t>
  </si>
  <si>
    <t>Total Sale</t>
  </si>
  <si>
    <t>Calculate the commission rate based on the table on the previous tab.  Be careful when switching between tabs, keep an eye on your formula.</t>
  </si>
  <si>
    <t>= This is the value that the formula will read. The formula will then look for this value in the array, and will return data on the same row when it finds it.</t>
  </si>
  <si>
    <t>= This is the range that contains all the data you want to pull.  The formula will look for the LookupValue in the first row of this range, then when it finds that value, it will return other data on the same row.</t>
  </si>
  <si>
    <t>= This tells the formula which column contains the data that you want.  After the formula finds the LookupValue and identifies the correct row, you need to tell it which column contains the data.  Column 1 is always the lookup column, so in this example Column 2 would give you the Region, Column 3 would give you the Account Status, and so on.</t>
  </si>
  <si>
    <t>= This tells the formula whether you need an exact match or not.  Enter 0 for an exact match, or 1 if you want to find the closest match.  Using the exact match is best for exercises like this one, where you are looking up product info.  Using the approximate match is best for projects like a teacher assigning grades (A, B, C), where there is a large number of values separated by tiers.  (see tab 4h for example)</t>
  </si>
  <si>
    <t>The previous two examples have used the exact match formula.  Now we will look at an approximate match.</t>
  </si>
  <si>
    <t>Student  ID</t>
  </si>
  <si>
    <t>Test Score</t>
  </si>
  <si>
    <t>Letter Grade</t>
  </si>
  <si>
    <t>Score</t>
  </si>
  <si>
    <t>Grade</t>
  </si>
  <si>
    <t>F</t>
  </si>
  <si>
    <t>D</t>
  </si>
  <si>
    <t>C</t>
  </si>
  <si>
    <t>C+</t>
  </si>
  <si>
    <t>B</t>
  </si>
  <si>
    <t>B+</t>
  </si>
  <si>
    <t>A</t>
  </si>
  <si>
    <t>A+</t>
  </si>
  <si>
    <t>Assign a letter grade for each test score</t>
  </si>
  <si>
    <t>Approximate matches look up a value you specify, however they look to see which "tier" that value falls in.  In the example below, if we wanted to use an exact match then we would have to list every single possible test score between 0 and 100.  However using the approximate match, we only have to list the starting point for each tier.</t>
  </si>
  <si>
    <t>When using an approximate match, it is very important to make sure your table array is set up correctly.</t>
  </si>
  <si>
    <t>The example below shows the same data as on the previous tab, however the scores are listed high to low (instead of low to high).  You can see how the vlookup does not work in this case.</t>
  </si>
  <si>
    <t>g</t>
  </si>
  <si>
    <t>h</t>
  </si>
  <si>
    <t>Vlookup pt1</t>
  </si>
  <si>
    <t>Vlookup pt2</t>
  </si>
  <si>
    <t>Vlookup pt3</t>
  </si>
  <si>
    <t>Vlookup pt4</t>
  </si>
  <si>
    <t>i</t>
  </si>
  <si>
    <t>Microsoft Excel</t>
  </si>
  <si>
    <t>Cmd-Right</t>
  </si>
  <si>
    <t>Cmd-Left</t>
  </si>
  <si>
    <t>Cmd-Up</t>
  </si>
  <si>
    <t>Cmd-Down</t>
  </si>
  <si>
    <t>Data Validation is a way to restrict what values can be entered into a cell.</t>
  </si>
  <si>
    <t>The most common use for this function however, is to create a dropdown list.</t>
  </si>
  <si>
    <t>North</t>
  </si>
  <si>
    <t>South</t>
  </si>
  <si>
    <t>Selecting this arrow will let you choose from the options in the list.</t>
  </si>
  <si>
    <t>The green cell above has a dropdown list applied to it.  If you click on the cell, you should see an arrow appear.</t>
  </si>
  <si>
    <t>Try it now, and see how it works.</t>
  </si>
  <si>
    <t>January</t>
  </si>
  <si>
    <t>February</t>
  </si>
  <si>
    <t>March</t>
  </si>
  <si>
    <t>April</t>
  </si>
  <si>
    <t>June</t>
  </si>
  <si>
    <t>July</t>
  </si>
  <si>
    <t>August</t>
  </si>
  <si>
    <t>September</t>
  </si>
  <si>
    <t>October</t>
  </si>
  <si>
    <t>November</t>
  </si>
  <si>
    <t>December</t>
  </si>
  <si>
    <t>To create the dropdown list, you will first need to have a list of items somewhere on the page.  For this example, use the following list of months.</t>
  </si>
  <si>
    <t>Then select the cell where you want the dropdown list to appear.  For this example, use the green cell below.</t>
  </si>
  <si>
    <t>Month</t>
  </si>
  <si>
    <t>Then select the data validation function, and choose to Allow a List.</t>
  </si>
  <si>
    <t>Then select the list on your worksheet, and hit OK.</t>
  </si>
  <si>
    <t>Charts with more than one series may require an extra step</t>
  </si>
  <si>
    <t>Highlighting the entire table below and inserting a chart may not work as intended.  Try it now.</t>
  </si>
  <si>
    <t>Adding a series to a chart</t>
  </si>
  <si>
    <t># of Sales Reps</t>
  </si>
  <si>
    <t>Then do the same for Table B, but this time you need to lock the column, not the row.</t>
  </si>
  <si>
    <r>
      <t>After you finish, the formula in cell F21 should read "</t>
    </r>
    <r>
      <rPr>
        <b/>
        <sz val="11"/>
        <color rgb="FF00B050"/>
        <rFont val="Calibri"/>
        <family val="2"/>
        <scheme val="minor"/>
      </rPr>
      <t>=E21/E$25</t>
    </r>
    <r>
      <rPr>
        <sz val="11"/>
        <color theme="1"/>
        <rFont val="Calibri"/>
        <family val="2"/>
        <scheme val="minor"/>
      </rPr>
      <t>"  Remember, you want to leave E21 alone, and only change the reference for E25.</t>
    </r>
  </si>
  <si>
    <t># of Clients</t>
  </si>
  <si>
    <t>Sales per Sales Rep</t>
  </si>
  <si>
    <t>Sales per Client</t>
  </si>
  <si>
    <t>Data Validation</t>
  </si>
  <si>
    <t>Assign each student to a classroom</t>
  </si>
  <si>
    <t>Last Name</t>
  </si>
  <si>
    <t>G</t>
  </si>
  <si>
    <t>R</t>
  </si>
  <si>
    <t>Classroom</t>
  </si>
  <si>
    <t>First Name</t>
  </si>
  <si>
    <t>Warren</t>
  </si>
  <si>
    <t>Oliver</t>
  </si>
  <si>
    <t>Natalie</t>
  </si>
  <si>
    <t>Welch</t>
  </si>
  <si>
    <t>Elizabeth</t>
  </si>
  <si>
    <t>King</t>
  </si>
  <si>
    <t>Mary</t>
  </si>
  <si>
    <t>Slater</t>
  </si>
  <si>
    <t>Sean</t>
  </si>
  <si>
    <t>Powell</t>
  </si>
  <si>
    <t>Jasmine</t>
  </si>
  <si>
    <t>Dowd</t>
  </si>
  <si>
    <t>Carol</t>
  </si>
  <si>
    <t>Churchill</t>
  </si>
  <si>
    <t>Johnston</t>
  </si>
  <si>
    <t>Jennifer</t>
  </si>
  <si>
    <t>Morrison</t>
  </si>
  <si>
    <t>Emma</t>
  </si>
  <si>
    <t>Terry</t>
  </si>
  <si>
    <t>Ava</t>
  </si>
  <si>
    <t>Lewis</t>
  </si>
  <si>
    <t>Joan</t>
  </si>
  <si>
    <t>Hudson</t>
  </si>
  <si>
    <t>Anne</t>
  </si>
  <si>
    <t>Burgess</t>
  </si>
  <si>
    <t>Peter</t>
  </si>
  <si>
    <t>Wright</t>
  </si>
  <si>
    <t>Terrance</t>
  </si>
  <si>
    <t>Coleman</t>
  </si>
  <si>
    <t>Joseph</t>
  </si>
  <si>
    <t>Metcalfe</t>
  </si>
  <si>
    <t>Dierdre</t>
  </si>
  <si>
    <t>Hardacre</t>
  </si>
  <si>
    <t>Harry</t>
  </si>
  <si>
    <t>Russell</t>
  </si>
  <si>
    <t>Emily</t>
  </si>
  <si>
    <t>McLean</t>
  </si>
  <si>
    <t>Trevor</t>
  </si>
  <si>
    <t>Wallace</t>
  </si>
  <si>
    <t>MAC</t>
  </si>
  <si>
    <t>Excel 2010</t>
  </si>
  <si>
    <t>Excel 2013</t>
  </si>
  <si>
    <t>Multi-series charts</t>
  </si>
  <si>
    <t>Multi-axis charts</t>
  </si>
  <si>
    <t>This time use SUMIFS</t>
  </si>
  <si>
    <t>Bulk Orders from Active accounts</t>
  </si>
  <si>
    <t>Alternate Solution</t>
  </si>
  <si>
    <r>
      <t xml:space="preserve">Nested Ifs - Solve for entries that are Bulk Orders </t>
    </r>
    <r>
      <rPr>
        <b/>
        <i/>
        <u/>
        <sz val="11"/>
        <color rgb="FFC00000"/>
        <rFont val="Calibri"/>
        <family val="2"/>
        <scheme val="minor"/>
      </rPr>
      <t>and</t>
    </r>
    <r>
      <rPr>
        <b/>
        <sz val="11"/>
        <color rgb="FFC00000"/>
        <rFont val="Calibri"/>
        <family val="2"/>
        <scheme val="minor"/>
      </rPr>
      <t xml:space="preserve"> Active Accounts</t>
    </r>
  </si>
  <si>
    <t>Sometimes a Vlookup isn't the best option; in those case the Index-Match combination might be the correct choice.</t>
  </si>
  <si>
    <t>VP</t>
  </si>
  <si>
    <t>Stanley</t>
  </si>
  <si>
    <t>Stafford</t>
  </si>
  <si>
    <t>This is actually a combination of two different formulas.</t>
  </si>
  <si>
    <t>Array</t>
  </si>
  <si>
    <t>= This is the set of values that you will look in</t>
  </si>
  <si>
    <r>
      <t>=</t>
    </r>
    <r>
      <rPr>
        <b/>
        <u/>
        <sz val="11"/>
        <color rgb="FFC00000"/>
        <rFont val="Arial"/>
        <family val="2"/>
      </rPr>
      <t>Index</t>
    </r>
    <r>
      <rPr>
        <b/>
        <sz val="11"/>
        <color rgb="FFC00000"/>
        <rFont val="Arial"/>
        <family val="2"/>
      </rPr>
      <t>(Array,Row_Num,[Column_Num])</t>
    </r>
  </si>
  <si>
    <t>Row_Num</t>
  </si>
  <si>
    <t>= This is the row number of the value you want to be returned.  For instance, if you want the third item in the list, this field would be "3".</t>
  </si>
  <si>
    <t>Column_Num</t>
  </si>
  <si>
    <t xml:space="preserve">= [OPTIONAL] This tells the formula which column contains the data that you want. </t>
  </si>
  <si>
    <t>Client</t>
  </si>
  <si>
    <t>Widgets Inc</t>
  </si>
  <si>
    <t>Boston Co</t>
  </si>
  <si>
    <t>Porter LLC</t>
  </si>
  <si>
    <t>NYC Org</t>
  </si>
  <si>
    <r>
      <t>=</t>
    </r>
    <r>
      <rPr>
        <b/>
        <u/>
        <sz val="11"/>
        <color rgb="FFC00000"/>
        <rFont val="Arial"/>
        <family val="2"/>
      </rPr>
      <t>Match</t>
    </r>
    <r>
      <rPr>
        <b/>
        <sz val="11"/>
        <color rgb="FFC00000"/>
        <rFont val="Arial"/>
        <family val="2"/>
      </rPr>
      <t>(Lookup_Value,Lookup_Array,[MatchType])</t>
    </r>
  </si>
  <si>
    <t>Lookup_Value</t>
  </si>
  <si>
    <t>= This is the value you want to find within the dataset</t>
  </si>
  <si>
    <t>Lookup_array</t>
  </si>
  <si>
    <t>= This is the dataset you are looking in</t>
  </si>
  <si>
    <t>MatchType</t>
  </si>
  <si>
    <t>= [OPTIONAL] Use 0 for an exact match</t>
  </si>
  <si>
    <t>Use the Match function to determine which row number the Client falls on</t>
  </si>
  <si>
    <r>
      <t>=</t>
    </r>
    <r>
      <rPr>
        <b/>
        <u/>
        <sz val="11"/>
        <color rgb="FFC00000"/>
        <rFont val="Arial"/>
        <family val="2"/>
      </rPr>
      <t>Index</t>
    </r>
    <r>
      <rPr>
        <b/>
        <sz val="11"/>
        <color rgb="FFC00000"/>
        <rFont val="Arial"/>
        <family val="2"/>
      </rPr>
      <t>(Array,</t>
    </r>
    <r>
      <rPr>
        <b/>
        <u/>
        <sz val="11"/>
        <color theme="4" tint="-0.249977111117893"/>
        <rFont val="Arial"/>
        <family val="2"/>
      </rPr>
      <t>Match</t>
    </r>
    <r>
      <rPr>
        <b/>
        <sz val="11"/>
        <color theme="4" tint="-0.249977111117893"/>
        <rFont val="Arial"/>
        <family val="2"/>
      </rPr>
      <t>(Lookup_Value,Lookup_Array,[MatchType])</t>
    </r>
    <r>
      <rPr>
        <b/>
        <sz val="11"/>
        <color rgb="FFC00000"/>
        <rFont val="Arial"/>
        <family val="2"/>
      </rPr>
      <t>)</t>
    </r>
  </si>
  <si>
    <r>
      <rPr>
        <b/>
        <u/>
        <sz val="12"/>
        <color theme="3" tint="0.39997558519241921"/>
        <rFont val="Calibri"/>
        <family val="2"/>
        <scheme val="minor"/>
      </rPr>
      <t>MATCH</t>
    </r>
    <r>
      <rPr>
        <b/>
        <sz val="12"/>
        <color theme="3" tint="0.39997558519241921"/>
        <rFont val="Calibri"/>
        <family val="2"/>
        <scheme val="minor"/>
      </rPr>
      <t xml:space="preserve"> tells you which row your data is on within a dataset</t>
    </r>
  </si>
  <si>
    <r>
      <rPr>
        <b/>
        <u/>
        <sz val="12"/>
        <color theme="3" tint="0.39997558519241921"/>
        <rFont val="Calibri"/>
        <family val="2"/>
        <scheme val="minor"/>
      </rPr>
      <t>INDEX</t>
    </r>
    <r>
      <rPr>
        <b/>
        <sz val="12"/>
        <color theme="3" tint="0.39997558519241921"/>
        <rFont val="Calibri"/>
        <family val="2"/>
        <scheme val="minor"/>
      </rPr>
      <t xml:space="preserve"> returns a the value from a dataset for the row number you provide.</t>
    </r>
  </si>
  <si>
    <t>Customer</t>
  </si>
  <si>
    <t>Use the Index and Match functions to determine the Order # for the Customer</t>
  </si>
  <si>
    <t>Parker</t>
  </si>
  <si>
    <t>Carter</t>
  </si>
  <si>
    <t>Frederickson</t>
  </si>
  <si>
    <t>Westin</t>
  </si>
  <si>
    <t>Towns</t>
  </si>
  <si>
    <t>Grant</t>
  </si>
  <si>
    <t>Mason</t>
  </si>
  <si>
    <t>Starks</t>
  </si>
  <si>
    <t>Oakley</t>
  </si>
  <si>
    <t>Porzingis</t>
  </si>
  <si>
    <t>DeGrom</t>
  </si>
  <si>
    <t>Wake</t>
  </si>
  <si>
    <t>Combining Formulas</t>
  </si>
  <si>
    <r>
      <t xml:space="preserve">Any field within a formula can be populated with a </t>
    </r>
    <r>
      <rPr>
        <b/>
        <sz val="11"/>
        <color theme="1"/>
        <rFont val="Calibri"/>
        <family val="2"/>
        <scheme val="minor"/>
      </rPr>
      <t>value,</t>
    </r>
    <r>
      <rPr>
        <sz val="11"/>
        <color theme="1"/>
        <rFont val="Calibri"/>
        <family val="2"/>
        <scheme val="minor"/>
      </rPr>
      <t xml:space="preserve"> a </t>
    </r>
    <r>
      <rPr>
        <b/>
        <sz val="11"/>
        <color theme="1"/>
        <rFont val="Calibri"/>
        <family val="2"/>
        <scheme val="minor"/>
      </rPr>
      <t>link,</t>
    </r>
    <r>
      <rPr>
        <sz val="11"/>
        <color theme="1"/>
        <rFont val="Calibri"/>
        <family val="2"/>
        <scheme val="minor"/>
      </rPr>
      <t xml:space="preserve"> or </t>
    </r>
    <r>
      <rPr>
        <b/>
        <sz val="11"/>
        <color theme="1"/>
        <rFont val="Calibri"/>
        <family val="2"/>
        <scheme val="minor"/>
      </rPr>
      <t>another formula</t>
    </r>
  </si>
  <si>
    <t>Small Order</t>
  </si>
  <si>
    <t>Bulk Order</t>
  </si>
  <si>
    <t>4k - If Error</t>
  </si>
  <si>
    <t>Sometimes a formula may not calculate correctly and will return an ugly error message.  If-Error takes care of this problem.</t>
  </si>
  <si>
    <t>Active Sales Reps</t>
  </si>
  <si>
    <t>Oxford</t>
  </si>
  <si>
    <t>Rutgers</t>
  </si>
  <si>
    <t>Municipal</t>
  </si>
  <si>
    <t>Org LLC</t>
  </si>
  <si>
    <t>Best Co</t>
  </si>
  <si>
    <t>Stanford</t>
  </si>
  <si>
    <t>Calgary</t>
  </si>
  <si>
    <t>Tech Co</t>
  </si>
  <si>
    <t>Total Order</t>
  </si>
  <si>
    <t>Commission per Sales Rep</t>
  </si>
  <si>
    <t>Commission Rates</t>
  </si>
  <si>
    <t>Richter</t>
  </si>
  <si>
    <t>Rate</t>
  </si>
  <si>
    <t>Use a Vlookup to find the commission rate, then multiply it by the Total Order $.  That will give you the total commission.
Then take this number and divide it by the number of Active Sales Reps.  Finally, use "iferror" to set the cell to zero if an error appears.</t>
  </si>
  <si>
    <r>
      <t>=</t>
    </r>
    <r>
      <rPr>
        <b/>
        <u/>
        <sz val="11"/>
        <color rgb="FFC00000"/>
        <rFont val="Arial"/>
        <family val="2"/>
      </rPr>
      <t>Iferror</t>
    </r>
    <r>
      <rPr>
        <b/>
        <sz val="11"/>
        <color rgb="FFC00000"/>
        <rFont val="Arial"/>
        <family val="2"/>
      </rPr>
      <t>(Value,Value If Error)</t>
    </r>
  </si>
  <si>
    <t>Value</t>
  </si>
  <si>
    <t>= This is the where you will input your formula.  If this formula results in an error, the next field will be used to populate the cell.</t>
  </si>
  <si>
    <t>Value if Error</t>
  </si>
  <si>
    <t>= This is what will appear in the cell if the formula results in an error.  This can be the number 0, a text message (ex. "Error, please check formula"), or anything else you desire.</t>
  </si>
  <si>
    <r>
      <t>=</t>
    </r>
    <r>
      <rPr>
        <b/>
        <u/>
        <sz val="11"/>
        <color rgb="FFC00000"/>
        <rFont val="Arial"/>
        <family val="2"/>
      </rPr>
      <t>SUMIF</t>
    </r>
    <r>
      <rPr>
        <b/>
        <sz val="11"/>
        <color rgb="FFC00000"/>
        <rFont val="Arial"/>
        <family val="2"/>
      </rPr>
      <t>(Range,Criteria,SumRange)</t>
    </r>
  </si>
  <si>
    <t>Range</t>
  </si>
  <si>
    <t>Criteria</t>
  </si>
  <si>
    <t>Marks</t>
  </si>
  <si>
    <t>Taylor</t>
  </si>
  <si>
    <t>Kraft</t>
  </si>
  <si>
    <t>2f - Data Validation</t>
  </si>
  <si>
    <t>2e - Filtering</t>
  </si>
  <si>
    <t>Filtering lets you organize large amounts of data easily</t>
  </si>
  <si>
    <t>The data below is all mixed up and out of order.  We can easily oragnize it by Filtering.</t>
  </si>
  <si>
    <t>Try it now.  Select any of the cells within the table.  Then click the Filter button.</t>
  </si>
  <si>
    <t>Filtering</t>
  </si>
  <si>
    <t>Basics of combining formulas</t>
  </si>
  <si>
    <t>Shipping</t>
  </si>
  <si>
    <t>Shipping (.25 per unit)</t>
  </si>
  <si>
    <t>In this example, we wrote the Subtotal and Shipping cost as two different formulas, then added them together in the Grand Total.  Try writing the Grand Total formula as one combined formula.</t>
  </si>
  <si>
    <t>In this example, Shipping is $10 if the units are less than 50; and is free if the units are 50 or higher.</t>
  </si>
  <si>
    <t>H9</t>
  </si>
  <si>
    <t>+</t>
  </si>
  <si>
    <t>I9</t>
  </si>
  <si>
    <t>F9*G9</t>
  </si>
  <si>
    <t>F9*.25</t>
  </si>
  <si>
    <t>H31</t>
  </si>
  <si>
    <t>I31</t>
  </si>
  <si>
    <t>F31*G31</t>
  </si>
  <si>
    <t>IF(F31&lt;50,10,0)</t>
  </si>
  <si>
    <t>Index - Match</t>
  </si>
  <si>
    <t>Row #</t>
  </si>
  <si>
    <t>Use the Index function to determine which Product applies to each row #</t>
  </si>
  <si>
    <t>Use the two formulas together</t>
  </si>
  <si>
    <t>Index</t>
  </si>
  <si>
    <t>Match</t>
  </si>
  <si>
    <t>INDEX(</t>
  </si>
  <si>
    <t>B58:B70</t>
  </si>
  <si>
    <t>,</t>
  </si>
  <si>
    <t>H63</t>
  </si>
  <si>
    <t>)</t>
  </si>
  <si>
    <t>MATCH(G63,C58:C70,0)</t>
  </si>
  <si>
    <t>Nested - If</t>
  </si>
  <si>
    <t>IF(</t>
  </si>
  <si>
    <t>Logical-Test</t>
  </si>
  <si>
    <t>Value-If-True</t>
  </si>
  <si>
    <t>Value-If-False</t>
  </si>
  <si>
    <t>IF(Logicaltest, Value-if-true, Value-if-false)</t>
  </si>
  <si>
    <t>More practice</t>
  </si>
  <si>
    <t>Over $2,000?</t>
  </si>
  <si>
    <t>Use an If, and a Sum-If to determine whether each region has sold more than $2,000 or not.  Return "Yes" or "No".</t>
  </si>
  <si>
    <t>3a - Absolute &amp; Relative References - pt1</t>
  </si>
  <si>
    <t>3b - Absolute &amp; Relative References - pt2</t>
  </si>
  <si>
    <t>3b - Absolute &amp; Relative References - pt3</t>
  </si>
  <si>
    <t>3d - Sum If</t>
  </si>
  <si>
    <t>3e - If Then</t>
  </si>
  <si>
    <t>3f - Vlookups pt1</t>
  </si>
  <si>
    <t>3g - Vlookups pt2</t>
  </si>
  <si>
    <t>3h - Vlookups pt3</t>
  </si>
  <si>
    <t>3i - Vlookups pt4</t>
  </si>
  <si>
    <t>4a - Combining Formulas</t>
  </si>
  <si>
    <t>4b - Index Match</t>
  </si>
  <si>
    <t>4c - Nested If</t>
  </si>
  <si>
    <t>6a - Inserting Basic Charts</t>
  </si>
  <si>
    <t>6b - Inserting multi-series charts</t>
  </si>
  <si>
    <t>6c - Trendlines</t>
  </si>
  <si>
    <t>6d - Sparklines</t>
  </si>
  <si>
    <t>6e - Sparklines pt 2</t>
  </si>
  <si>
    <t>6f - Multi-axis charts</t>
  </si>
  <si>
    <t>6g - Dynamic Charts</t>
  </si>
  <si>
    <t>All</t>
  </si>
  <si>
    <t>Chart Data</t>
  </si>
  <si>
    <t>Dynamic Charts</t>
  </si>
  <si>
    <t>Boot Camp</t>
  </si>
  <si>
    <t>Formulas can be combined in many ways.  Each criteria within the formula can be a formula itself.</t>
  </si>
  <si>
    <t>Let's look at the IF formula as an example</t>
  </si>
  <si>
    <t>Result</t>
  </si>
  <si>
    <t>"Yes"</t>
  </si>
  <si>
    <t>"No"</t>
  </si>
  <si>
    <t>N7&gt;=50</t>
  </si>
  <si>
    <t>N7*O7</t>
  </si>
  <si>
    <t>AND(N7&gt;=50,L7=1)</t>
  </si>
  <si>
    <t>E</t>
  </si>
  <si>
    <t>AND(N8&gt;=50,L8=1)</t>
  </si>
  <si>
    <t>N8*O8</t>
  </si>
  <si>
    <t>OR(N8&gt;=50,L8=1)</t>
  </si>
  <si>
    <t>IF(L7=1,N7*O7,0)</t>
  </si>
  <si>
    <t>H</t>
  </si>
  <si>
    <t>N8&gt;=50</t>
  </si>
  <si>
    <t>IF(L8=1,N8*O8,"Inactive")</t>
  </si>
  <si>
    <t>"Not Bulk"</t>
  </si>
  <si>
    <t>I</t>
  </si>
  <si>
    <t>SUM(N7:N9)&gt;100</t>
  </si>
  <si>
    <t>MAX(N7:N9)</t>
  </si>
  <si>
    <t>MIN(N7:N9)</t>
  </si>
  <si>
    <t>J</t>
  </si>
  <si>
    <t>AND(N9&gt;=50,L9=1)</t>
  </si>
  <si>
    <t>N9*O9</t>
  </si>
  <si>
    <t>Sumif (Total $)</t>
  </si>
  <si>
    <t>IF (Over $2,000?)</t>
  </si>
  <si>
    <t>Calculate the tax rate based on the tax table to the right.  Any order of 50 or more is a bulk order.
First, calculate the tax rate using helper columns.
Next, calculate the tax rate using a combined formula; a Vlookup where the Col_Index_Num is an If Formula.</t>
  </si>
  <si>
    <t>Small Order Rate</t>
  </si>
  <si>
    <t>Bulk Order Rate</t>
  </si>
  <si>
    <t>4e - More Practice</t>
  </si>
  <si>
    <t>Basics of combining formulas pt 2</t>
  </si>
  <si>
    <t>4b - Combining Formulas pt 2</t>
  </si>
  <si>
    <t>Try and write one formula in Cell C10 that can fill the entire chart</t>
  </si>
  <si>
    <t>5a - Pivot Tables</t>
  </si>
  <si>
    <t>Pivot Tables are quick and easy ways to aggregate data</t>
  </si>
  <si>
    <t>Use the below data to SUM the number of Units sold by each Product / Region</t>
  </si>
  <si>
    <t>Column Labels</t>
  </si>
  <si>
    <t>Row Labels</t>
  </si>
  <si>
    <t>Sum of Units</t>
  </si>
  <si>
    <t>The ribbon is the list of functions at the top of your Excel Screen (File, Home, Insert, etc).  This is the primary way to access functions and features in Excel.</t>
  </si>
  <si>
    <t>AZ Total</t>
  </si>
  <si>
    <t>CA Total</t>
  </si>
  <si>
    <t>FL Total</t>
  </si>
  <si>
    <t>NJ Total</t>
  </si>
  <si>
    <t>NY Total</t>
  </si>
  <si>
    <t>PA Total</t>
  </si>
  <si>
    <t>SC Total</t>
  </si>
  <si>
    <t>TX Total</t>
  </si>
  <si>
    <t>VT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</si>
</sst>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quot;$&quot;#,##0.00"/>
    <numFmt numFmtId="167" formatCode="_(&quot;$&quot;* #,##0_);_(&quot;$&quot;* \(#,##0\);_(&quot;$&quot;* &quot;-&quot;??_);_(@_)"/>
    <numFmt numFmtId="168" formatCode="[$-409]d\-mmm;@"/>
    <numFmt numFmtId="169" formatCode="&quot;$&quot;#,##0"/>
  </numFmts>
  <fonts count="41" x14ac:knownFonts="1">
    <font>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2"/>
      <color theme="1"/>
      <name val="Calibri"/>
      <family val="2"/>
      <scheme val="minor"/>
    </font>
    <font>
      <b/>
      <sz val="11"/>
      <color rgb="FF0070C0"/>
      <name val="Calibri"/>
      <family val="2"/>
      <scheme val="minor"/>
    </font>
    <font>
      <b/>
      <sz val="11"/>
      <color rgb="FF002060"/>
      <name val="Calibri"/>
      <family val="2"/>
      <scheme val="minor"/>
    </font>
    <font>
      <b/>
      <sz val="14"/>
      <color theme="0"/>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b/>
      <sz val="11"/>
      <color rgb="FF00B050"/>
      <name val="Calibri"/>
      <family val="2"/>
      <scheme val="minor"/>
    </font>
    <font>
      <u/>
      <sz val="11"/>
      <color theme="10"/>
      <name val="Calibri"/>
      <family val="2"/>
      <scheme val="minor"/>
    </font>
    <font>
      <b/>
      <sz val="14"/>
      <color theme="1"/>
      <name val="Calibri"/>
      <family val="2"/>
      <scheme val="minor"/>
    </font>
    <font>
      <b/>
      <sz val="12"/>
      <color theme="1" tint="0.14999847407452621"/>
      <name val="Calibri"/>
      <family val="2"/>
      <scheme val="minor"/>
    </font>
    <font>
      <sz val="10"/>
      <name val="Verdana"/>
      <family val="2"/>
    </font>
    <font>
      <b/>
      <sz val="10"/>
      <color theme="0"/>
      <name val="Verdana"/>
      <family val="2"/>
    </font>
    <font>
      <b/>
      <sz val="11"/>
      <color theme="4" tint="-0.249977111117893"/>
      <name val="Calibri"/>
      <family val="2"/>
      <scheme val="minor"/>
    </font>
    <font>
      <b/>
      <sz val="11"/>
      <color rgb="FFC00000"/>
      <name val="Calibri"/>
      <family val="2"/>
      <scheme val="minor"/>
    </font>
    <font>
      <sz val="11"/>
      <color rgb="FFC00000"/>
      <name val="Calibri"/>
      <family val="2"/>
      <scheme val="minor"/>
    </font>
    <font>
      <sz val="9"/>
      <name val="Verdana"/>
      <family val="2"/>
    </font>
    <font>
      <b/>
      <i/>
      <sz val="11"/>
      <color rgb="FFC00000"/>
      <name val="Calibri"/>
      <family val="2"/>
      <scheme val="minor"/>
    </font>
    <font>
      <sz val="11"/>
      <color theme="1" tint="0.249977111117893"/>
      <name val="Calibri"/>
      <family val="2"/>
      <scheme val="minor"/>
    </font>
    <font>
      <sz val="11"/>
      <color theme="0"/>
      <name val="Calibri"/>
      <family val="2"/>
      <scheme val="minor"/>
    </font>
    <font>
      <b/>
      <sz val="11"/>
      <color theme="0"/>
      <name val="Arial"/>
      <family val="2"/>
    </font>
    <font>
      <b/>
      <sz val="11"/>
      <color rgb="FFC00000"/>
      <name val="Arial"/>
      <family val="2"/>
    </font>
    <font>
      <b/>
      <u/>
      <sz val="11"/>
      <color rgb="FFC00000"/>
      <name val="Arial"/>
      <family val="2"/>
    </font>
    <font>
      <b/>
      <sz val="11"/>
      <color theme="1"/>
      <name val="Arial"/>
      <family val="2"/>
    </font>
    <font>
      <b/>
      <u/>
      <sz val="11"/>
      <color theme="1"/>
      <name val="Arial"/>
      <family val="2"/>
    </font>
    <font>
      <sz val="10"/>
      <color theme="1"/>
      <name val="Calibri"/>
      <family val="2"/>
      <scheme val="minor"/>
    </font>
    <font>
      <sz val="10"/>
      <color theme="1"/>
      <name val="Arial"/>
      <family val="2"/>
    </font>
    <font>
      <sz val="150"/>
      <color theme="0"/>
      <name val="Calibri"/>
      <family val="2"/>
      <scheme val="minor"/>
    </font>
    <font>
      <b/>
      <sz val="10"/>
      <color theme="3" tint="-0.249977111117893"/>
      <name val="Calibri"/>
      <family val="2"/>
      <scheme val="minor"/>
    </font>
    <font>
      <b/>
      <sz val="11"/>
      <color theme="3" tint="0.39997558519241921"/>
      <name val="Calibri"/>
      <family val="2"/>
      <scheme val="minor"/>
    </font>
    <font>
      <b/>
      <i/>
      <u/>
      <sz val="11"/>
      <color rgb="FFC00000"/>
      <name val="Calibri"/>
      <family val="2"/>
      <scheme val="minor"/>
    </font>
    <font>
      <b/>
      <sz val="11"/>
      <color theme="4" tint="-0.249977111117893"/>
      <name val="Arial"/>
      <family val="2"/>
    </font>
    <font>
      <b/>
      <u/>
      <sz val="11"/>
      <color theme="4" tint="-0.249977111117893"/>
      <name val="Arial"/>
      <family val="2"/>
    </font>
    <font>
      <b/>
      <sz val="12"/>
      <color theme="3" tint="0.39997558519241921"/>
      <name val="Calibri"/>
      <family val="2"/>
      <scheme val="minor"/>
    </font>
    <font>
      <b/>
      <u/>
      <sz val="12"/>
      <color theme="3" tint="0.39997558519241921"/>
      <name val="Calibri"/>
      <family val="2"/>
      <scheme val="minor"/>
    </font>
    <font>
      <sz val="1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8" tint="-0.249977111117893"/>
        <bgColor indexed="64"/>
      </patternFill>
    </fill>
    <fill>
      <patternFill patternType="solid">
        <fgColor theme="6" tint="0.5999938962981048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6" tint="0.79998168889431442"/>
        <bgColor indexed="64"/>
      </patternFill>
    </fill>
    <fill>
      <patternFill patternType="solid">
        <fgColor rgb="FFC00000"/>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rgb="FF0070C0"/>
        <bgColor indexed="64"/>
      </patternFill>
    </fill>
    <fill>
      <patternFill patternType="solid">
        <fgColor theme="4" tint="-0.249977111117893"/>
        <bgColor indexed="64"/>
      </patternFill>
    </fill>
  </fills>
  <borders count="30">
    <border>
      <left/>
      <right/>
      <top/>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style="thin">
        <color auto="1"/>
      </right>
      <top style="thin">
        <color auto="1"/>
      </top>
      <bottom/>
      <diagonal/>
    </border>
    <border>
      <left style="thin">
        <color theme="0" tint="-0.34998626667073579"/>
      </left>
      <right style="thin">
        <color theme="0" tint="-0.34998626667073579"/>
      </right>
      <top/>
      <bottom style="thin">
        <color theme="0" tint="-0.34998626667073579"/>
      </bottom>
      <diagonal/>
    </border>
    <border>
      <left style="thin">
        <color theme="0"/>
      </left>
      <right style="thin">
        <color auto="1"/>
      </right>
      <top style="thin">
        <color auto="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double">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theme="0" tint="-0.499984740745262"/>
      </left>
      <right style="thin">
        <color theme="0" tint="-0.499984740745262"/>
      </right>
      <top/>
      <bottom style="thin">
        <color theme="0" tint="-0.499984740745262"/>
      </bottom>
      <diagonal/>
    </border>
    <border>
      <left style="thin">
        <color theme="0"/>
      </left>
      <right/>
      <top style="thin">
        <color auto="1"/>
      </top>
      <bottom style="thin">
        <color auto="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right>
      <top style="thin">
        <color auto="1"/>
      </top>
      <bottom style="thin">
        <color auto="1"/>
      </bottom>
      <diagonal/>
    </border>
    <border>
      <left/>
      <right/>
      <top style="thin">
        <color auto="1"/>
      </top>
      <bottom/>
      <diagonal/>
    </border>
  </borders>
  <cellStyleXfs count="6">
    <xf numFmtId="0" fontId="0"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13" fillId="0" borderId="0" applyNumberFormat="0" applyFill="0" applyBorder="0" applyAlignment="0" applyProtection="0"/>
    <xf numFmtId="0" fontId="16" fillId="0" borderId="0"/>
  </cellStyleXfs>
  <cellXfs count="238">
    <xf numFmtId="0" fontId="0" fillId="0" borderId="0" xfId="0"/>
    <xf numFmtId="0" fontId="3" fillId="0" borderId="0" xfId="0" applyFont="1"/>
    <xf numFmtId="0" fontId="4" fillId="0" borderId="0" xfId="0" applyFont="1"/>
    <xf numFmtId="0" fontId="0" fillId="0" borderId="0" xfId="0" applyAlignment="1">
      <alignment horizontal="left" indent="2"/>
    </xf>
    <xf numFmtId="0" fontId="3" fillId="0" borderId="0" xfId="0" applyFont="1" applyAlignment="1">
      <alignment horizontal="center"/>
    </xf>
    <xf numFmtId="0" fontId="5" fillId="0" borderId="0" xfId="0" applyFont="1"/>
    <xf numFmtId="0" fontId="6" fillId="0" borderId="0" xfId="0" applyFont="1" applyAlignment="1">
      <alignment horizontal="center"/>
    </xf>
    <xf numFmtId="0" fontId="0" fillId="0" borderId="0" xfId="0" applyFont="1"/>
    <xf numFmtId="0" fontId="11" fillId="0" borderId="0" xfId="0" applyFont="1"/>
    <xf numFmtId="0" fontId="0" fillId="0" borderId="0" xfId="0" applyFill="1" applyBorder="1"/>
    <xf numFmtId="0" fontId="12" fillId="0" borderId="0" xfId="0" applyFont="1" applyAlignment="1">
      <alignment horizontal="left"/>
    </xf>
    <xf numFmtId="0" fontId="0" fillId="0" borderId="0" xfId="0" applyAlignment="1">
      <alignment vertical="center"/>
    </xf>
    <xf numFmtId="0" fontId="0" fillId="0" borderId="0" xfId="0"/>
    <xf numFmtId="0" fontId="0" fillId="0" borderId="0" xfId="0" applyAlignment="1">
      <alignment wrapText="1"/>
    </xf>
    <xf numFmtId="164" fontId="2" fillId="0" borderId="0" xfId="1" quotePrefix="1" applyNumberFormat="1" applyFont="1" applyBorder="1" applyAlignment="1">
      <alignment horizontal="center"/>
    </xf>
    <xf numFmtId="0" fontId="1" fillId="3" borderId="1" xfId="0" applyFont="1" applyFill="1" applyBorder="1" applyAlignment="1">
      <alignment horizontal="center"/>
    </xf>
    <xf numFmtId="166" fontId="2" fillId="0" borderId="0" xfId="3" quotePrefix="1" applyNumberFormat="1" applyFont="1" applyBorder="1" applyAlignment="1">
      <alignment horizontal="right"/>
    </xf>
    <xf numFmtId="166" fontId="2" fillId="0" borderId="0" xfId="3" quotePrefix="1" applyNumberFormat="1" applyFont="1" applyFill="1" applyBorder="1" applyAlignment="1">
      <alignment horizontal="right"/>
    </xf>
    <xf numFmtId="166" fontId="3" fillId="0" borderId="2" xfId="0" applyNumberFormat="1" applyFont="1" applyBorder="1"/>
    <xf numFmtId="0" fontId="3" fillId="0" borderId="0" xfId="0" applyFont="1" applyAlignment="1">
      <alignment horizontal="left"/>
    </xf>
    <xf numFmtId="165" fontId="0" fillId="2" borderId="0" xfId="2" applyNumberFormat="1" applyFont="1" applyFill="1"/>
    <xf numFmtId="165" fontId="6" fillId="0" borderId="0" xfId="2" applyNumberFormat="1" applyFont="1"/>
    <xf numFmtId="0" fontId="14" fillId="0" borderId="0" xfId="0" applyFont="1"/>
    <xf numFmtId="0" fontId="0" fillId="0" borderId="0" xfId="0" applyFill="1" applyBorder="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left" indent="1"/>
    </xf>
    <xf numFmtId="1" fontId="3" fillId="0" borderId="0" xfId="0" applyNumberFormat="1" applyFont="1" applyAlignment="1">
      <alignment horizontal="center" vertical="center"/>
    </xf>
    <xf numFmtId="0" fontId="3" fillId="0" borderId="0" xfId="0" applyFont="1"/>
    <xf numFmtId="0" fontId="13" fillId="0" borderId="0" xfId="4"/>
    <xf numFmtId="9" fontId="2" fillId="0" borderId="0" xfId="2" quotePrefix="1" applyFont="1" applyBorder="1" applyAlignment="1">
      <alignment horizontal="center"/>
    </xf>
    <xf numFmtId="9" fontId="2" fillId="0" borderId="0" xfId="2" quotePrefix="1" applyFont="1" applyBorder="1" applyAlignment="1">
      <alignment horizontal="right"/>
    </xf>
    <xf numFmtId="167" fontId="2" fillId="0" borderId="0" xfId="3" quotePrefix="1" applyNumberFormat="1" applyFont="1" applyBorder="1" applyAlignment="1">
      <alignment horizontal="center"/>
    </xf>
    <xf numFmtId="0" fontId="3" fillId="0" borderId="0" xfId="0" applyFont="1"/>
    <xf numFmtId="0" fontId="0" fillId="0" borderId="0" xfId="0" applyAlignment="1">
      <alignment wrapText="1"/>
    </xf>
    <xf numFmtId="0" fontId="3" fillId="0" borderId="0" xfId="0" applyFont="1"/>
    <xf numFmtId="0" fontId="0" fillId="0" borderId="0" xfId="0" applyFill="1" applyBorder="1"/>
    <xf numFmtId="0" fontId="1" fillId="5" borderId="0" xfId="0" applyFont="1" applyFill="1" applyBorder="1" applyAlignment="1">
      <alignment horizontal="center"/>
    </xf>
    <xf numFmtId="0" fontId="15" fillId="0" borderId="0" xfId="0" applyFont="1" applyAlignment="1">
      <alignment horizontal="left"/>
    </xf>
    <xf numFmtId="0" fontId="16" fillId="0" borderId="0" xfId="5" applyAlignment="1">
      <alignment horizontal="center"/>
    </xf>
    <xf numFmtId="14" fontId="16" fillId="0" borderId="0" xfId="1" applyNumberFormat="1" applyFont="1" applyAlignment="1">
      <alignment horizontal="left"/>
    </xf>
    <xf numFmtId="0" fontId="16" fillId="0" borderId="0" xfId="5" applyAlignment="1">
      <alignment horizontal="left"/>
    </xf>
    <xf numFmtId="0" fontId="16" fillId="0" borderId="0" xfId="5"/>
    <xf numFmtId="43" fontId="16" fillId="0" borderId="0" xfId="1" applyFont="1" applyAlignment="1">
      <alignment horizontal="center"/>
    </xf>
    <xf numFmtId="43" fontId="16" fillId="0" borderId="0" xfId="1" applyFont="1" applyAlignment="1">
      <alignment horizontal="left"/>
    </xf>
    <xf numFmtId="0" fontId="17" fillId="5" borderId="6" xfId="5" applyFont="1" applyFill="1" applyBorder="1" applyAlignment="1">
      <alignment horizontal="center"/>
    </xf>
    <xf numFmtId="168" fontId="17" fillId="5" borderId="7" xfId="5" applyNumberFormat="1" applyFont="1" applyFill="1" applyBorder="1" applyAlignment="1">
      <alignment horizontal="center"/>
    </xf>
    <xf numFmtId="0" fontId="17" fillId="5" borderId="7" xfId="5" applyFont="1" applyFill="1" applyBorder="1" applyAlignment="1">
      <alignment horizontal="center"/>
    </xf>
    <xf numFmtId="43" fontId="17" fillId="5" borderId="7" xfId="1" applyFont="1" applyFill="1" applyBorder="1" applyAlignment="1">
      <alignment horizontal="center"/>
    </xf>
    <xf numFmtId="8" fontId="17" fillId="5" borderId="7" xfId="5" applyNumberFormat="1" applyFont="1" applyFill="1" applyBorder="1" applyAlignment="1">
      <alignment horizontal="center"/>
    </xf>
    <xf numFmtId="43" fontId="17" fillId="5" borderId="8" xfId="1" applyFont="1" applyFill="1" applyBorder="1" applyAlignment="1">
      <alignment horizontal="center"/>
    </xf>
    <xf numFmtId="0" fontId="3" fillId="0" borderId="9" xfId="0" applyFont="1" applyBorder="1" applyAlignment="1">
      <alignment horizontal="center"/>
    </xf>
    <xf numFmtId="0" fontId="18" fillId="0" borderId="0" xfId="0" applyFont="1"/>
    <xf numFmtId="0" fontId="18" fillId="0" borderId="0" xfId="0" applyFont="1" applyAlignment="1">
      <alignment horizontal="center"/>
    </xf>
    <xf numFmtId="0" fontId="18" fillId="0" borderId="0" xfId="0" applyFont="1" applyAlignment="1">
      <alignment horizontal="left" indent="2"/>
    </xf>
    <xf numFmtId="0" fontId="19" fillId="0" borderId="0" xfId="0" applyFont="1"/>
    <xf numFmtId="0" fontId="19" fillId="0" borderId="0" xfId="0" applyFont="1" applyAlignment="1">
      <alignment horizontal="right"/>
    </xf>
    <xf numFmtId="0" fontId="0" fillId="4" borderId="10" xfId="0" applyFill="1" applyBorder="1"/>
    <xf numFmtId="43" fontId="0" fillId="4" borderId="10" xfId="0" applyNumberFormat="1" applyFill="1" applyBorder="1"/>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164" fontId="17" fillId="6" borderId="1" xfId="1" applyNumberFormat="1" applyFont="1" applyFill="1" applyBorder="1" applyAlignment="1">
      <alignment horizontal="center"/>
    </xf>
    <xf numFmtId="164" fontId="16" fillId="0" borderId="0" xfId="1" applyNumberFormat="1" applyFont="1" applyAlignment="1">
      <alignment horizontal="center"/>
    </xf>
    <xf numFmtId="168" fontId="17" fillId="5" borderId="6" xfId="5" applyNumberFormat="1" applyFont="1" applyFill="1" applyBorder="1" applyAlignment="1">
      <alignment horizontal="center" wrapText="1"/>
    </xf>
    <xf numFmtId="164" fontId="17" fillId="5" borderId="8" xfId="1" applyNumberFormat="1" applyFont="1" applyFill="1" applyBorder="1" applyAlignment="1">
      <alignment horizontal="center" wrapText="1"/>
    </xf>
    <xf numFmtId="0" fontId="20" fillId="0" borderId="0" xfId="0" applyFont="1"/>
    <xf numFmtId="164" fontId="21" fillId="0" borderId="0" xfId="1" applyNumberFormat="1" applyFont="1" applyAlignment="1">
      <alignment horizontal="center"/>
    </xf>
    <xf numFmtId="0" fontId="0" fillId="7" borderId="0" xfId="0" applyFill="1"/>
    <xf numFmtId="166" fontId="2" fillId="4" borderId="0" xfId="3" quotePrefix="1" applyNumberFormat="1" applyFont="1" applyFill="1" applyBorder="1" applyAlignment="1">
      <alignment horizontal="right"/>
    </xf>
    <xf numFmtId="0" fontId="22" fillId="0" borderId="0" xfId="0" applyFont="1"/>
    <xf numFmtId="165" fontId="0" fillId="4" borderId="0" xfId="2" applyNumberFormat="1" applyFont="1" applyFill="1"/>
    <xf numFmtId="0" fontId="23" fillId="0" borderId="0" xfId="0" applyFont="1" applyAlignment="1">
      <alignment horizontal="left"/>
    </xf>
    <xf numFmtId="0" fontId="1" fillId="8" borderId="0" xfId="0" applyFont="1" applyFill="1" applyAlignment="1">
      <alignment horizontal="center" vertical="center"/>
    </xf>
    <xf numFmtId="166" fontId="2" fillId="2" borderId="0" xfId="3" quotePrefix="1" applyNumberFormat="1" applyFont="1" applyFill="1" applyBorder="1" applyAlignment="1">
      <alignment horizontal="right"/>
    </xf>
    <xf numFmtId="0" fontId="24" fillId="5" borderId="3" xfId="0" applyFont="1" applyFill="1" applyBorder="1" applyAlignment="1">
      <alignment horizontal="center" vertical="center"/>
    </xf>
    <xf numFmtId="0" fontId="24" fillId="5" borderId="12" xfId="0" applyFont="1"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wrapText="1"/>
    </xf>
    <xf numFmtId="14" fontId="25" fillId="6" borderId="6" xfId="0" applyNumberFormat="1" applyFont="1" applyFill="1" applyBorder="1" applyAlignment="1">
      <alignment horizontal="left"/>
    </xf>
    <xf numFmtId="0" fontId="25" fillId="6" borderId="7" xfId="0" applyFont="1" applyFill="1" applyBorder="1" applyAlignment="1">
      <alignment horizontal="center"/>
    </xf>
    <xf numFmtId="0" fontId="25" fillId="6" borderId="7" xfId="0" applyFont="1" applyFill="1" applyBorder="1" applyAlignment="1">
      <alignment horizontal="right"/>
    </xf>
    <xf numFmtId="43" fontId="25" fillId="6" borderId="8" xfId="1" applyFont="1" applyFill="1" applyBorder="1" applyAlignment="1">
      <alignment horizontal="right"/>
    </xf>
    <xf numFmtId="14" fontId="0" fillId="0" borderId="0" xfId="0" applyNumberFormat="1" applyAlignment="1">
      <alignment horizontal="left"/>
    </xf>
    <xf numFmtId="0" fontId="0" fillId="0" borderId="0" xfId="0" applyAlignment="1">
      <alignment horizontal="right"/>
    </xf>
    <xf numFmtId="43" fontId="0" fillId="0" borderId="0" xfId="1" applyFont="1" applyAlignment="1">
      <alignment horizontal="right"/>
    </xf>
    <xf numFmtId="0" fontId="26" fillId="0" borderId="0" xfId="0" quotePrefix="1" applyFont="1" applyAlignment="1">
      <alignment horizontal="left"/>
    </xf>
    <xf numFmtId="0" fontId="28" fillId="0" borderId="0" xfId="0" applyFont="1" applyAlignment="1">
      <alignment horizontal="right"/>
    </xf>
    <xf numFmtId="0" fontId="29" fillId="0" borderId="0" xfId="0" applyFont="1" applyAlignment="1">
      <alignment horizontal="right"/>
    </xf>
    <xf numFmtId="14" fontId="30" fillId="0" borderId="0" xfId="0" applyNumberFormat="1" applyFont="1" applyAlignment="1">
      <alignment horizontal="left"/>
    </xf>
    <xf numFmtId="0" fontId="30" fillId="0" borderId="0" xfId="0" applyFont="1"/>
    <xf numFmtId="0" fontId="30" fillId="0" borderId="0" xfId="0" applyFont="1" applyAlignment="1">
      <alignment horizontal="center"/>
    </xf>
    <xf numFmtId="0" fontId="30" fillId="0" borderId="0" xfId="0" applyFont="1" applyAlignment="1">
      <alignment horizontal="right"/>
    </xf>
    <xf numFmtId="43" fontId="30" fillId="0" borderId="0" xfId="1" applyFont="1" applyAlignment="1">
      <alignment horizontal="right"/>
    </xf>
    <xf numFmtId="0" fontId="25" fillId="5" borderId="1" xfId="0" applyFont="1" applyFill="1" applyBorder="1" applyAlignment="1">
      <alignment horizontal="center"/>
    </xf>
    <xf numFmtId="166" fontId="0" fillId="0" borderId="0" xfId="0" applyNumberFormat="1" applyAlignment="1">
      <alignment horizontal="left"/>
    </xf>
    <xf numFmtId="166" fontId="0" fillId="4" borderId="11" xfId="0" applyNumberFormat="1" applyFill="1" applyBorder="1"/>
    <xf numFmtId="166" fontId="0" fillId="4" borderId="13" xfId="0" applyNumberFormat="1" applyFill="1" applyBorder="1"/>
    <xf numFmtId="0" fontId="0" fillId="0" borderId="0" xfId="0" quotePrefix="1" applyNumberFormat="1" applyAlignment="1">
      <alignment wrapText="1"/>
    </xf>
    <xf numFmtId="0" fontId="0" fillId="0" borderId="0" xfId="0" quotePrefix="1" applyNumberFormat="1" applyAlignment="1">
      <alignment vertical="top" wrapText="1"/>
    </xf>
    <xf numFmtId="1" fontId="0" fillId="0" borderId="0" xfId="0" applyNumberFormat="1" applyAlignment="1">
      <alignment horizontal="left"/>
    </xf>
    <xf numFmtId="43" fontId="28" fillId="0" borderId="16" xfId="1" applyFont="1" applyBorder="1" applyAlignment="1">
      <alignment horizontal="right"/>
    </xf>
    <xf numFmtId="43" fontId="0" fillId="4" borderId="15" xfId="1" applyFont="1" applyFill="1" applyBorder="1" applyAlignment="1">
      <alignment horizontal="right"/>
    </xf>
    <xf numFmtId="1" fontId="19" fillId="0" borderId="0" xfId="0" applyNumberFormat="1" applyFont="1" applyAlignment="1">
      <alignment horizontal="left" vertical="center"/>
    </xf>
    <xf numFmtId="0" fontId="1" fillId="8" borderId="0" xfId="0" applyFont="1" applyFill="1" applyAlignment="1">
      <alignment horizontal="center" vertical="center"/>
    </xf>
    <xf numFmtId="0" fontId="6" fillId="0" borderId="0" xfId="0" applyFont="1" applyAlignment="1">
      <alignment horizontal="center" wrapText="1"/>
    </xf>
    <xf numFmtId="0" fontId="25" fillId="6" borderId="7" xfId="0" applyFont="1" applyFill="1" applyBorder="1" applyAlignment="1">
      <alignment horizontal="center" wrapText="1"/>
    </xf>
    <xf numFmtId="43" fontId="25" fillId="6" borderId="14" xfId="1" applyFont="1" applyFill="1" applyBorder="1" applyAlignment="1">
      <alignment horizontal="right" wrapText="1"/>
    </xf>
    <xf numFmtId="14" fontId="25" fillId="6" borderId="6" xfId="0" applyNumberFormat="1" applyFont="1" applyFill="1" applyBorder="1" applyAlignment="1">
      <alignment horizontal="center" wrapText="1"/>
    </xf>
    <xf numFmtId="43" fontId="25" fillId="6" borderId="7" xfId="1" applyFont="1" applyFill="1" applyBorder="1" applyAlignment="1">
      <alignment horizontal="center" wrapText="1"/>
    </xf>
    <xf numFmtId="43" fontId="25" fillId="6" borderId="14" xfId="1" applyFont="1" applyFill="1" applyBorder="1" applyAlignment="1">
      <alignment horizontal="center" wrapText="1"/>
    </xf>
    <xf numFmtId="0" fontId="3" fillId="0" borderId="0" xfId="0" quotePrefix="1" applyFont="1" applyAlignment="1">
      <alignment horizontal="center"/>
    </xf>
    <xf numFmtId="166" fontId="0" fillId="0" borderId="0" xfId="1" applyNumberFormat="1" applyFont="1" applyAlignment="1">
      <alignment horizontal="right"/>
    </xf>
    <xf numFmtId="43" fontId="25" fillId="6" borderId="8" xfId="1" applyFont="1" applyFill="1" applyBorder="1" applyAlignment="1">
      <alignment horizontal="center" wrapText="1"/>
    </xf>
    <xf numFmtId="9" fontId="0" fillId="0" borderId="0" xfId="0" applyNumberFormat="1"/>
    <xf numFmtId="9" fontId="0" fillId="4" borderId="15" xfId="2" applyFont="1" applyFill="1" applyBorder="1" applyAlignment="1">
      <alignment horizontal="right"/>
    </xf>
    <xf numFmtId="166" fontId="28" fillId="0" borderId="2" xfId="1" applyNumberFormat="1" applyFont="1" applyBorder="1" applyAlignment="1">
      <alignment horizontal="right"/>
    </xf>
    <xf numFmtId="0" fontId="0" fillId="0" borderId="0" xfId="0" applyAlignment="1">
      <alignment vertical="top"/>
    </xf>
    <xf numFmtId="0" fontId="31" fillId="0" borderId="17" xfId="0" applyFont="1" applyFill="1" applyBorder="1" applyAlignment="1">
      <alignment horizontal="center"/>
    </xf>
    <xf numFmtId="0" fontId="31" fillId="0" borderId="18" xfId="0" applyFont="1" applyFill="1" applyBorder="1" applyAlignment="1">
      <alignment horizontal="center"/>
    </xf>
    <xf numFmtId="0" fontId="31" fillId="0" borderId="19" xfId="0" applyFont="1" applyFill="1" applyBorder="1" applyAlignment="1">
      <alignment horizontal="center"/>
    </xf>
    <xf numFmtId="0" fontId="31" fillId="0" borderId="20" xfId="0" applyFont="1" applyFill="1" applyBorder="1" applyAlignment="1">
      <alignment horizontal="center"/>
    </xf>
    <xf numFmtId="0" fontId="31" fillId="0" borderId="21" xfId="0" applyFont="1" applyFill="1" applyBorder="1" applyAlignment="1">
      <alignment horizontal="center"/>
    </xf>
    <xf numFmtId="0" fontId="31" fillId="0" borderId="22" xfId="0" applyFont="1" applyFill="1" applyBorder="1" applyAlignment="1">
      <alignment horizontal="center"/>
    </xf>
    <xf numFmtId="0" fontId="25" fillId="6" borderId="8" xfId="0" applyFont="1" applyFill="1" applyBorder="1" applyAlignment="1">
      <alignment horizontal="center" wrapText="1"/>
    </xf>
    <xf numFmtId="0" fontId="0" fillId="9" borderId="0" xfId="0" applyFill="1" applyAlignment="1">
      <alignment horizontal="center"/>
    </xf>
    <xf numFmtId="0" fontId="0" fillId="0" borderId="0" xfId="0" applyAlignment="1">
      <alignment wrapText="1"/>
    </xf>
    <xf numFmtId="0" fontId="32" fillId="6" borderId="0" xfId="0" applyFont="1" applyFill="1"/>
    <xf numFmtId="0" fontId="24" fillId="6" borderId="0" xfId="0" applyFont="1" applyFill="1"/>
    <xf numFmtId="0" fontId="3" fillId="9" borderId="1" xfId="0" applyFont="1" applyFill="1" applyBorder="1"/>
    <xf numFmtId="0" fontId="0" fillId="0" borderId="0" xfId="0" applyAlignment="1"/>
    <xf numFmtId="0" fontId="33" fillId="0" borderId="0" xfId="0" applyFont="1"/>
    <xf numFmtId="0" fontId="1" fillId="8" borderId="0" xfId="0" applyFont="1" applyFill="1" applyAlignment="1">
      <alignment horizontal="center" vertical="center"/>
    </xf>
    <xf numFmtId="0" fontId="0" fillId="0" borderId="0" xfId="0" applyFill="1" applyBorder="1"/>
    <xf numFmtId="0" fontId="0" fillId="0" borderId="0" xfId="0" applyAlignment="1">
      <alignment wrapText="1"/>
    </xf>
    <xf numFmtId="0" fontId="1" fillId="8" borderId="0" xfId="0" applyFont="1" applyFill="1" applyAlignment="1">
      <alignment horizontal="center" vertical="center"/>
    </xf>
    <xf numFmtId="0" fontId="0" fillId="0" borderId="0" xfId="0" quotePrefix="1" applyNumberFormat="1" applyAlignment="1">
      <alignment vertical="top" wrapText="1"/>
    </xf>
    <xf numFmtId="0" fontId="0" fillId="0" borderId="0" xfId="0" quotePrefix="1" applyNumberFormat="1" applyAlignment="1">
      <alignment wrapText="1"/>
    </xf>
    <xf numFmtId="164" fontId="3" fillId="0" borderId="0" xfId="1" applyNumberFormat="1" applyFont="1"/>
    <xf numFmtId="0" fontId="3" fillId="0" borderId="0" xfId="0" applyFont="1" applyAlignment="1">
      <alignment horizontal="right"/>
    </xf>
    <xf numFmtId="0" fontId="6" fillId="0" borderId="0" xfId="0" applyFont="1" applyFill="1" applyBorder="1"/>
    <xf numFmtId="164" fontId="6" fillId="0" borderId="0" xfId="1" quotePrefix="1" applyNumberFormat="1" applyFont="1" applyBorder="1" applyAlignment="1">
      <alignment horizontal="center"/>
    </xf>
    <xf numFmtId="164" fontId="2" fillId="0" borderId="0" xfId="1" quotePrefix="1" applyNumberFormat="1" applyFont="1" applyBorder="1" applyAlignment="1">
      <alignment horizontal="right"/>
    </xf>
    <xf numFmtId="164" fontId="2" fillId="0" borderId="0" xfId="1" quotePrefix="1" applyNumberFormat="1" applyFont="1" applyFill="1" applyBorder="1" applyAlignment="1">
      <alignment horizontal="right"/>
    </xf>
    <xf numFmtId="164" fontId="3" fillId="0" borderId="2" xfId="1" applyNumberFormat="1" applyFont="1" applyBorder="1"/>
    <xf numFmtId="0" fontId="1" fillId="5" borderId="6" xfId="0" applyFont="1" applyFill="1" applyBorder="1" applyAlignment="1">
      <alignment horizontal="center" wrapText="1"/>
    </xf>
    <xf numFmtId="0" fontId="1" fillId="5" borderId="7" xfId="0" applyFont="1" applyFill="1" applyBorder="1" applyAlignment="1">
      <alignment horizontal="center" wrapText="1"/>
    </xf>
    <xf numFmtId="0" fontId="1" fillId="10" borderId="7" xfId="0" applyFont="1" applyFill="1" applyBorder="1" applyAlignment="1">
      <alignment horizontal="center" wrapText="1"/>
    </xf>
    <xf numFmtId="0" fontId="1" fillId="10" borderId="8" xfId="0" applyFont="1" applyFill="1" applyBorder="1" applyAlignment="1">
      <alignment horizontal="center" wrapText="1"/>
    </xf>
    <xf numFmtId="164" fontId="3" fillId="0" borderId="0" xfId="1" quotePrefix="1" applyNumberFormat="1" applyFont="1" applyBorder="1" applyAlignment="1">
      <alignment horizontal="center"/>
    </xf>
    <xf numFmtId="0" fontId="3" fillId="0" borderId="0" xfId="0" applyFont="1" applyFill="1" applyBorder="1"/>
    <xf numFmtId="43" fontId="0" fillId="2" borderId="0" xfId="1" applyFont="1" applyFill="1"/>
    <xf numFmtId="0" fontId="0" fillId="4" borderId="0" xfId="0" applyFill="1"/>
    <xf numFmtId="166" fontId="19" fillId="0" borderId="0" xfId="0" applyNumberFormat="1" applyFont="1" applyFill="1" applyBorder="1" applyAlignment="1">
      <alignment horizontal="left"/>
    </xf>
    <xf numFmtId="43" fontId="0" fillId="4" borderId="23" xfId="1" applyFont="1" applyFill="1" applyBorder="1" applyAlignment="1">
      <alignment horizontal="right"/>
    </xf>
    <xf numFmtId="43" fontId="25" fillId="6" borderId="1" xfId="1" applyFont="1" applyFill="1" applyBorder="1" applyAlignment="1">
      <alignment horizontal="center" wrapText="1"/>
    </xf>
    <xf numFmtId="0" fontId="34" fillId="0" borderId="0" xfId="0" applyFont="1" applyAlignment="1">
      <alignment horizontal="center"/>
    </xf>
    <xf numFmtId="0" fontId="34" fillId="0" borderId="0" xfId="0" applyFont="1"/>
    <xf numFmtId="0" fontId="25" fillId="6" borderId="1" xfId="0" applyFont="1" applyFill="1" applyBorder="1" applyAlignment="1">
      <alignment horizontal="center" wrapText="1"/>
    </xf>
    <xf numFmtId="164" fontId="0" fillId="4" borderId="15" xfId="1" applyNumberFormat="1" applyFont="1" applyFill="1" applyBorder="1" applyAlignment="1">
      <alignment horizontal="right"/>
    </xf>
    <xf numFmtId="0" fontId="38" fillId="0" borderId="0" xfId="0" applyFont="1"/>
    <xf numFmtId="43" fontId="25" fillId="6" borderId="6" xfId="1" applyFont="1" applyFill="1" applyBorder="1" applyAlignment="1">
      <alignment horizontal="center" wrapText="1"/>
    </xf>
    <xf numFmtId="167" fontId="0" fillId="4" borderId="15" xfId="3" applyNumberFormat="1" applyFont="1" applyFill="1" applyBorder="1" applyAlignment="1">
      <alignment horizontal="right"/>
    </xf>
    <xf numFmtId="167" fontId="0" fillId="0" borderId="0" xfId="3" applyNumberFormat="1" applyFont="1" applyAlignment="1">
      <alignment horizontal="center"/>
    </xf>
    <xf numFmtId="0" fontId="0" fillId="4" borderId="15" xfId="3" applyNumberFormat="1" applyFont="1" applyFill="1" applyBorder="1" applyAlignment="1">
      <alignment horizontal="right"/>
    </xf>
    <xf numFmtId="1" fontId="0" fillId="4" borderId="0" xfId="0" applyNumberFormat="1" applyFill="1"/>
    <xf numFmtId="0" fontId="40" fillId="0" borderId="0" xfId="0" applyFont="1" applyAlignment="1">
      <alignment horizontal="center"/>
    </xf>
    <xf numFmtId="0" fontId="0" fillId="0" borderId="0" xfId="0" applyFill="1" applyBorder="1"/>
    <xf numFmtId="0" fontId="0" fillId="0" borderId="0" xfId="0" applyAlignment="1">
      <alignment wrapText="1"/>
    </xf>
    <xf numFmtId="0" fontId="1" fillId="8" borderId="0" xfId="0" applyFont="1" applyFill="1" applyAlignment="1">
      <alignment horizontal="center" vertical="center"/>
    </xf>
    <xf numFmtId="0" fontId="0" fillId="0" borderId="0" xfId="0" applyFill="1" applyBorder="1"/>
    <xf numFmtId="0" fontId="3" fillId="0" borderId="1" xfId="0" applyFont="1" applyBorder="1" applyAlignment="1">
      <alignment horizontal="center" wrapText="1"/>
    </xf>
    <xf numFmtId="166" fontId="0" fillId="11" borderId="0" xfId="1" applyNumberFormat="1" applyFont="1" applyFill="1" applyAlignment="1">
      <alignment horizontal="right"/>
    </xf>
    <xf numFmtId="166" fontId="0" fillId="9" borderId="0" xfId="1" applyNumberFormat="1" applyFont="1" applyFill="1" applyAlignment="1">
      <alignment horizontal="right"/>
    </xf>
    <xf numFmtId="43" fontId="0" fillId="11" borderId="0" xfId="1" applyFont="1" applyFill="1" applyAlignment="1">
      <alignment horizontal="right"/>
    </xf>
    <xf numFmtId="166" fontId="0" fillId="12" borderId="0" xfId="1" applyNumberFormat="1" applyFont="1" applyFill="1" applyAlignment="1">
      <alignment horizontal="right"/>
    </xf>
    <xf numFmtId="43" fontId="25" fillId="6" borderId="24" xfId="1" applyFont="1" applyFill="1" applyBorder="1" applyAlignment="1">
      <alignment horizontal="center" wrapText="1"/>
    </xf>
    <xf numFmtId="43" fontId="25" fillId="6" borderId="5" xfId="1" applyFont="1" applyFill="1" applyBorder="1" applyAlignment="1">
      <alignment horizontal="center" wrapText="1"/>
    </xf>
    <xf numFmtId="43" fontId="25" fillId="6" borderId="4" xfId="1" applyFont="1" applyFill="1" applyBorder="1" applyAlignment="1">
      <alignment horizontal="center" wrapText="1"/>
    </xf>
    <xf numFmtId="0" fontId="0" fillId="0" borderId="0" xfId="0" applyBorder="1" applyAlignment="1">
      <alignment wrapText="1"/>
    </xf>
    <xf numFmtId="0" fontId="3" fillId="0" borderId="1" xfId="0" quotePrefix="1" applyFont="1" applyBorder="1" applyAlignment="1">
      <alignment horizontal="center"/>
    </xf>
    <xf numFmtId="166" fontId="0" fillId="9" borderId="1" xfId="1" applyNumberFormat="1" applyFont="1" applyFill="1" applyBorder="1" applyAlignment="1">
      <alignment horizontal="right"/>
    </xf>
    <xf numFmtId="0" fontId="0" fillId="0" borderId="0" xfId="0" applyAlignment="1">
      <alignment horizontal="center" wrapText="1"/>
    </xf>
    <xf numFmtId="0" fontId="3" fillId="0" borderId="0" xfId="0" applyFont="1" applyAlignment="1">
      <alignment horizontal="center" wrapText="1"/>
    </xf>
    <xf numFmtId="0" fontId="0" fillId="0" borderId="0" xfId="0" applyFont="1" applyAlignment="1">
      <alignment horizontal="center" wrapText="1"/>
    </xf>
    <xf numFmtId="0" fontId="1" fillId="6" borderId="25"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0" fontId="1" fillId="6" borderId="27" xfId="0" applyFont="1" applyFill="1" applyBorder="1" applyAlignment="1">
      <alignment horizontal="center" wrapText="1"/>
    </xf>
    <xf numFmtId="1" fontId="0" fillId="4" borderId="1" xfId="0" applyNumberFormat="1" applyFill="1" applyBorder="1"/>
    <xf numFmtId="0" fontId="3" fillId="0" borderId="1" xfId="0" applyFont="1" applyBorder="1" applyAlignment="1">
      <alignment horizontal="center"/>
    </xf>
    <xf numFmtId="0" fontId="19" fillId="0" borderId="0" xfId="0" quotePrefix="1" applyFont="1" applyAlignment="1">
      <alignment horizontal="center"/>
    </xf>
    <xf numFmtId="0" fontId="19" fillId="0" borderId="0" xfId="0" applyFont="1" applyAlignment="1">
      <alignment horizontal="center"/>
    </xf>
    <xf numFmtId="0" fontId="19" fillId="0" borderId="1" xfId="0" applyFont="1" applyBorder="1" applyAlignment="1">
      <alignment horizontal="center"/>
    </xf>
    <xf numFmtId="0" fontId="19" fillId="0" borderId="1" xfId="0" quotePrefix="1" applyFont="1" applyBorder="1" applyAlignment="1">
      <alignment horizontal="center"/>
    </xf>
    <xf numFmtId="0" fontId="25" fillId="6" borderId="28" xfId="0" applyFont="1" applyFill="1" applyBorder="1" applyAlignment="1">
      <alignment horizontal="center"/>
    </xf>
    <xf numFmtId="0" fontId="6" fillId="0" borderId="0" xfId="0" applyFont="1" applyBorder="1" applyAlignment="1">
      <alignment horizontal="center" wrapText="1"/>
    </xf>
    <xf numFmtId="0" fontId="0" fillId="9" borderId="0" xfId="0" applyFill="1"/>
    <xf numFmtId="164" fontId="3" fillId="0" borderId="29" xfId="1" applyNumberFormat="1" applyFont="1" applyBorder="1"/>
    <xf numFmtId="0" fontId="0" fillId="0" borderId="0" xfId="0" applyAlignment="1">
      <alignment wrapText="1"/>
    </xf>
    <xf numFmtId="0" fontId="1" fillId="8" borderId="0" xfId="0" applyFont="1" applyFill="1" applyAlignment="1">
      <alignment horizontal="center" vertical="center"/>
    </xf>
    <xf numFmtId="1" fontId="19" fillId="0" borderId="0" xfId="0" applyNumberFormat="1" applyFont="1" applyAlignment="1">
      <alignment horizontal="left" vertical="center" wrapText="1"/>
    </xf>
    <xf numFmtId="0" fontId="0" fillId="0" borderId="0" xfId="0" applyFill="1" applyBorder="1"/>
    <xf numFmtId="0" fontId="25" fillId="6" borderId="28" xfId="0" applyFont="1" applyFill="1" applyBorder="1" applyAlignment="1">
      <alignment horizontal="center" wrapText="1"/>
    </xf>
    <xf numFmtId="0" fontId="0" fillId="0" borderId="0" xfId="0" applyBorder="1"/>
    <xf numFmtId="0" fontId="1" fillId="13" borderId="0" xfId="0" applyFont="1" applyFill="1" applyAlignment="1">
      <alignment horizontal="left"/>
    </xf>
    <xf numFmtId="0" fontId="6" fillId="0" borderId="0" xfId="0" applyFont="1" applyAlignment="1">
      <alignment horizontal="left"/>
    </xf>
    <xf numFmtId="166" fontId="6" fillId="0" borderId="0" xfId="0" applyNumberFormat="1" applyFont="1" applyAlignment="1">
      <alignment horizontal="right"/>
    </xf>
    <xf numFmtId="0" fontId="0" fillId="0" borderId="0" xfId="0" quotePrefix="1" applyAlignment="1">
      <alignment horizontal="center"/>
    </xf>
    <xf numFmtId="0" fontId="0" fillId="0" borderId="0" xfId="0" quotePrefix="1"/>
    <xf numFmtId="0" fontId="0" fillId="0" borderId="0" xfId="0" quotePrefix="1" applyAlignment="1">
      <alignment horizontal="left"/>
    </xf>
    <xf numFmtId="1" fontId="6" fillId="0" borderId="0" xfId="0" applyNumberFormat="1" applyFont="1" applyAlignment="1">
      <alignment horizontal="right"/>
    </xf>
    <xf numFmtId="169" fontId="0" fillId="4" borderId="15" xfId="3" applyNumberFormat="1" applyFont="1" applyFill="1" applyBorder="1" applyAlignment="1">
      <alignment horizontal="right"/>
    </xf>
    <xf numFmtId="43" fontId="25" fillId="14" borderId="7" xfId="1" applyFont="1" applyFill="1" applyBorder="1" applyAlignment="1">
      <alignment horizontal="center" wrapText="1"/>
    </xf>
    <xf numFmtId="43" fontId="25" fillId="14" borderId="28" xfId="1" applyFont="1" applyFill="1" applyBorder="1" applyAlignment="1">
      <alignment horizontal="center" wrapText="1"/>
    </xf>
    <xf numFmtId="43" fontId="25" fillId="6" borderId="28" xfId="1" applyFont="1" applyFill="1" applyBorder="1" applyAlignment="1">
      <alignment horizontal="center" wrapText="1"/>
    </xf>
    <xf numFmtId="0" fontId="0" fillId="0" borderId="0" xfId="0" applyAlignment="1">
      <alignment wrapText="1"/>
    </xf>
    <xf numFmtId="0" fontId="1" fillId="8" borderId="0" xfId="0" applyFont="1" applyFill="1" applyAlignment="1">
      <alignment horizontal="center" vertical="center"/>
    </xf>
    <xf numFmtId="0" fontId="0" fillId="0" borderId="0" xfId="0" applyFill="1" applyBorder="1"/>
    <xf numFmtId="0" fontId="0" fillId="0" borderId="0" xfId="0" pivotButton="1"/>
    <xf numFmtId="0" fontId="0" fillId="0" borderId="0" xfId="0" applyNumberFormat="1"/>
    <xf numFmtId="0" fontId="0" fillId="0" borderId="0" xfId="0" applyAlignment="1">
      <alignment wrapText="1"/>
    </xf>
    <xf numFmtId="0" fontId="13" fillId="0" borderId="0" xfId="4"/>
    <xf numFmtId="0" fontId="8" fillId="5" borderId="0" xfId="0" applyFont="1" applyFill="1" applyBorder="1" applyAlignment="1">
      <alignment horizontal="center"/>
    </xf>
    <xf numFmtId="0" fontId="8" fillId="5" borderId="1" xfId="0" applyFont="1" applyFill="1" applyBorder="1" applyAlignment="1">
      <alignment horizontal="center"/>
    </xf>
    <xf numFmtId="0" fontId="1" fillId="8" borderId="0" xfId="0" applyFont="1" applyFill="1" applyAlignment="1">
      <alignment horizontal="center" vertical="center"/>
    </xf>
    <xf numFmtId="0" fontId="0" fillId="0" borderId="0" xfId="0" quotePrefix="1" applyNumberFormat="1" applyAlignment="1">
      <alignment vertical="top" wrapText="1"/>
    </xf>
    <xf numFmtId="1" fontId="19" fillId="0" borderId="0" xfId="0" applyNumberFormat="1" applyFont="1" applyAlignment="1">
      <alignment horizontal="left" vertical="center" wrapText="1"/>
    </xf>
    <xf numFmtId="0" fontId="1" fillId="6" borderId="0" xfId="0" applyFont="1" applyFill="1" applyAlignment="1">
      <alignment horizontal="center"/>
    </xf>
    <xf numFmtId="0" fontId="0" fillId="0" borderId="0" xfId="0" quotePrefix="1" applyNumberFormat="1" applyAlignment="1">
      <alignment wrapText="1"/>
    </xf>
    <xf numFmtId="0" fontId="8" fillId="5" borderId="19" xfId="0" applyFont="1" applyFill="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0" xfId="0" applyAlignment="1">
      <alignment horizontal="left" wrapText="1"/>
    </xf>
    <xf numFmtId="0" fontId="0" fillId="0" borderId="0" xfId="0" applyAlignment="1">
      <alignment horizontal="left" wrapText="1" indent="1"/>
    </xf>
    <xf numFmtId="0" fontId="0" fillId="0" borderId="0" xfId="0" applyFill="1" applyBorder="1"/>
    <xf numFmtId="1" fontId="3" fillId="7" borderId="0" xfId="0" applyNumberFormat="1" applyFont="1" applyFill="1" applyAlignment="1">
      <alignment horizontal="center" vertical="center"/>
    </xf>
  </cellXfs>
  <cellStyles count="6">
    <cellStyle name="Comma" xfId="1" builtinId="3"/>
    <cellStyle name="Currency" xfId="3" builtinId="4"/>
    <cellStyle name="Hyperlink" xfId="4" builtinId="8"/>
    <cellStyle name="Normal" xfId="0" builtinId="0"/>
    <cellStyle name="Normal 2" xfId="5"/>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76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pivotCacheDefinition" Target="pivotCache/pivotCacheDefinition1.xml"/><Relationship Id="rId36" Type="http://schemas.openxmlformats.org/officeDocument/2006/relationships/theme" Target="theme/theme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tyles" Target="styles.xml"/><Relationship Id="rId38" Type="http://schemas.openxmlformats.org/officeDocument/2006/relationships/sharedStrings" Target="sharedStrings.xml"/><Relationship Id="rId39" Type="http://schemas.openxmlformats.org/officeDocument/2006/relationships/calcChain" Target="calcChain.xml"/></Relationships>
</file>

<file path=xl/charts/_rels/chart11.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12.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1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1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1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1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21.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3.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'6a'!$C$30</c:f>
              <c:strCache>
                <c:ptCount val="1"/>
                <c:pt idx="0">
                  <c:v># Sales</c:v>
                </c:pt>
              </c:strCache>
            </c:strRef>
          </c:tx>
          <c:invertIfNegative val="0"/>
          <c:cat>
            <c:strRef>
              <c:f>'6a'!$B$31:$B$34</c:f>
              <c:strCache>
                <c:ptCount val="4"/>
                <c:pt idx="0">
                  <c:v>AZ</c:v>
                </c:pt>
                <c:pt idx="1">
                  <c:v>CA</c:v>
                </c:pt>
                <c:pt idx="2">
                  <c:v>FL</c:v>
                </c:pt>
                <c:pt idx="3">
                  <c:v>NJ</c:v>
                </c:pt>
              </c:strCache>
            </c:strRef>
          </c:cat>
          <c:val>
            <c:numRef>
              <c:f>'6a'!$C$31:$C$34</c:f>
              <c:numCache>
                <c:formatCode>_(* #,##0_);_(* \(#,##0\);_(* "-"??_);_(@_)</c:formatCode>
                <c:ptCount val="4"/>
                <c:pt idx="0">
                  <c:v>110.0</c:v>
                </c:pt>
                <c:pt idx="1">
                  <c:v>345.0</c:v>
                </c:pt>
                <c:pt idx="2">
                  <c:v>415.0</c:v>
                </c:pt>
                <c:pt idx="3">
                  <c:v>75.0</c:v>
                </c:pt>
              </c:numCache>
            </c:numRef>
          </c:val>
        </c:ser>
        <c:dLbls>
          <c:showLegendKey val="0"/>
          <c:showVal val="0"/>
          <c:showCatName val="0"/>
          <c:showSerName val="0"/>
          <c:showPercent val="0"/>
          <c:showBubbleSize val="0"/>
        </c:dLbls>
        <c:gapWidth val="150"/>
        <c:axId val="693823056"/>
        <c:axId val="693825648"/>
      </c:barChart>
      <c:catAx>
        <c:axId val="693823056"/>
        <c:scaling>
          <c:orientation val="minMax"/>
        </c:scaling>
        <c:delete val="0"/>
        <c:axPos val="b"/>
        <c:numFmt formatCode="General" sourceLinked="0"/>
        <c:majorTickMark val="out"/>
        <c:minorTickMark val="none"/>
        <c:tickLblPos val="nextTo"/>
        <c:crossAx val="693825648"/>
        <c:crosses val="autoZero"/>
        <c:auto val="1"/>
        <c:lblAlgn val="ctr"/>
        <c:lblOffset val="100"/>
        <c:noMultiLvlLbl val="0"/>
      </c:catAx>
      <c:valAx>
        <c:axId val="693825648"/>
        <c:scaling>
          <c:orientation val="minMax"/>
        </c:scaling>
        <c:delete val="0"/>
        <c:axPos val="l"/>
        <c:majorGridlines/>
        <c:numFmt formatCode="_(* #,##0_);_(* \(#,##0\);_(* &quot;-&quot;??_);_(@_)" sourceLinked="1"/>
        <c:majorTickMark val="out"/>
        <c:minorTickMark val="none"/>
        <c:tickLblPos val="nextTo"/>
        <c:crossAx val="6938230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clustered"/>
        <c:varyColors val="0"/>
        <c:ser>
          <c:idx val="0"/>
          <c:order val="0"/>
          <c:tx>
            <c:strRef>
              <c:f>'6a'!$C$30</c:f>
              <c:strCache>
                <c:ptCount val="1"/>
                <c:pt idx="0">
                  <c:v># Sales</c:v>
                </c:pt>
              </c:strCache>
            </c:strRef>
          </c:tx>
          <c:invertIfNegative val="0"/>
          <c:cat>
            <c:strRef>
              <c:f>'6a'!$B$31:$B$34</c:f>
              <c:strCache>
                <c:ptCount val="4"/>
                <c:pt idx="0">
                  <c:v>AZ</c:v>
                </c:pt>
                <c:pt idx="1">
                  <c:v>CA</c:v>
                </c:pt>
                <c:pt idx="2">
                  <c:v>FL</c:v>
                </c:pt>
                <c:pt idx="3">
                  <c:v>NJ</c:v>
                </c:pt>
              </c:strCache>
            </c:strRef>
          </c:cat>
          <c:val>
            <c:numRef>
              <c:f>'6a'!$C$31:$C$34</c:f>
              <c:numCache>
                <c:formatCode>_(* #,##0_);_(* \(#,##0\);_(* "-"??_);_(@_)</c:formatCode>
                <c:ptCount val="4"/>
                <c:pt idx="0">
                  <c:v>110.0</c:v>
                </c:pt>
                <c:pt idx="1">
                  <c:v>345.0</c:v>
                </c:pt>
                <c:pt idx="2">
                  <c:v>415.0</c:v>
                </c:pt>
                <c:pt idx="3">
                  <c:v>75.0</c:v>
                </c:pt>
              </c:numCache>
            </c:numRef>
          </c:val>
        </c:ser>
        <c:dLbls>
          <c:showLegendKey val="0"/>
          <c:showVal val="0"/>
          <c:showCatName val="0"/>
          <c:showSerName val="0"/>
          <c:showPercent val="0"/>
          <c:showBubbleSize val="0"/>
        </c:dLbls>
        <c:gapWidth val="150"/>
        <c:axId val="695042112"/>
        <c:axId val="695039360"/>
      </c:barChart>
      <c:valAx>
        <c:axId val="695039360"/>
        <c:scaling>
          <c:orientation val="minMax"/>
        </c:scaling>
        <c:delete val="0"/>
        <c:axPos val="b"/>
        <c:majorGridlines/>
        <c:numFmt formatCode="_(* #,##0_);_(* \(#,##0\);_(* &quot;-&quot;??_);_(@_)" sourceLinked="1"/>
        <c:majorTickMark val="out"/>
        <c:minorTickMark val="none"/>
        <c:tickLblPos val="nextTo"/>
        <c:crossAx val="695042112"/>
        <c:crosses val="autoZero"/>
        <c:crossBetween val="between"/>
      </c:valAx>
      <c:catAx>
        <c:axId val="695042112"/>
        <c:scaling>
          <c:orientation val="minMax"/>
        </c:scaling>
        <c:delete val="0"/>
        <c:axPos val="l"/>
        <c:numFmt formatCode="General" sourceLinked="0"/>
        <c:majorTickMark val="out"/>
        <c:minorTickMark val="none"/>
        <c:tickLblPos val="nextTo"/>
        <c:crossAx val="695039360"/>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'6b'!$B$28</c:f>
              <c:strCache>
                <c:ptCount val="1"/>
                <c:pt idx="0">
                  <c:v>AZ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'6b'!$C$27:$F$27</c:f>
              <c:numCache>
                <c:formatCode>General</c:formatCode>
                <c:ptCount val="4"/>
                <c:pt idx="0">
                  <c:v>2011.0</c:v>
                </c:pt>
                <c:pt idx="1">
                  <c:v>2012.0</c:v>
                </c:pt>
                <c:pt idx="2">
                  <c:v>2013.0</c:v>
                </c:pt>
                <c:pt idx="3">
                  <c:v>2014.0</c:v>
                </c:pt>
              </c:numCache>
            </c:numRef>
          </c:cat>
          <c:val>
            <c:numRef>
              <c:f>'6b'!$C$28:$F$28</c:f>
              <c:numCache>
                <c:formatCode>_(* #,##0_);_(* \(#,##0\);_(* "-"??_);_(@_)</c:formatCode>
                <c:ptCount val="4"/>
                <c:pt idx="0">
                  <c:v>210.0</c:v>
                </c:pt>
                <c:pt idx="1">
                  <c:v>289.0</c:v>
                </c:pt>
                <c:pt idx="2">
                  <c:v>205.0</c:v>
                </c:pt>
                <c:pt idx="3">
                  <c:v>238.0</c:v>
                </c:pt>
              </c:numCache>
            </c:numRef>
          </c:val>
          <c:smooth val="0"/>
        </c:ser>
        <c:ser>
          <c:idx val="1"/>
          <c:order val="1"/>
          <c:tx>
            <c:strRef>
              <c:f>'6b'!$B$29</c:f>
              <c:strCache>
                <c:ptCount val="1"/>
                <c:pt idx="0">
                  <c:v>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'6b'!$C$27:$F$27</c:f>
              <c:numCache>
                <c:formatCode>General</c:formatCode>
                <c:ptCount val="4"/>
                <c:pt idx="0">
                  <c:v>2011.0</c:v>
                </c:pt>
                <c:pt idx="1">
                  <c:v>2012.0</c:v>
                </c:pt>
                <c:pt idx="2">
                  <c:v>2013.0</c:v>
                </c:pt>
                <c:pt idx="3">
                  <c:v>2014.0</c:v>
                </c:pt>
              </c:numCache>
            </c:numRef>
          </c:cat>
          <c:val>
            <c:numRef>
              <c:f>'6b'!$C$29:$F$29</c:f>
              <c:numCache>
                <c:formatCode>_(* #,##0_);_(* \(#,##0\);_(* "-"??_);_(@_)</c:formatCode>
                <c:ptCount val="4"/>
                <c:pt idx="0">
                  <c:v>345.0</c:v>
                </c:pt>
                <c:pt idx="1">
                  <c:v>355.0</c:v>
                </c:pt>
                <c:pt idx="2">
                  <c:v>354.0</c:v>
                </c:pt>
                <c:pt idx="3">
                  <c:v>350.0</c:v>
                </c:pt>
              </c:numCache>
            </c:numRef>
          </c:val>
          <c:smooth val="0"/>
        </c:ser>
        <c:ser>
          <c:idx val="2"/>
          <c:order val="2"/>
          <c:tx>
            <c:strRef>
              <c:f>'6b'!$B$30</c:f>
              <c:strCache>
                <c:ptCount val="1"/>
                <c:pt idx="0">
                  <c:v>FL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'6b'!$C$27:$F$27</c:f>
              <c:numCache>
                <c:formatCode>General</c:formatCode>
                <c:ptCount val="4"/>
                <c:pt idx="0">
                  <c:v>2011.0</c:v>
                </c:pt>
                <c:pt idx="1">
                  <c:v>2012.0</c:v>
                </c:pt>
                <c:pt idx="2">
                  <c:v>2013.0</c:v>
                </c:pt>
                <c:pt idx="3">
                  <c:v>2014.0</c:v>
                </c:pt>
              </c:numCache>
            </c:numRef>
          </c:cat>
          <c:val>
            <c:numRef>
              <c:f>'6b'!$C$30:$F$30</c:f>
              <c:numCache>
                <c:formatCode>_(* #,##0_);_(* \(#,##0\);_(* "-"??_);_(@_)</c:formatCode>
                <c:ptCount val="4"/>
                <c:pt idx="0">
                  <c:v>415.0</c:v>
                </c:pt>
                <c:pt idx="1">
                  <c:v>397.0</c:v>
                </c:pt>
                <c:pt idx="2">
                  <c:v>374.0</c:v>
                </c:pt>
                <c:pt idx="3">
                  <c:v>320.0</c:v>
                </c:pt>
              </c:numCache>
            </c:numRef>
          </c:val>
          <c:smooth val="0"/>
        </c:ser>
        <c:ser>
          <c:idx val="3"/>
          <c:order val="3"/>
          <c:tx>
            <c:strRef>
              <c:f>'6b'!$B$31</c:f>
              <c:strCache>
                <c:ptCount val="1"/>
                <c:pt idx="0">
                  <c:v>NJ</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'6b'!$C$27:$F$27</c:f>
              <c:numCache>
                <c:formatCode>General</c:formatCode>
                <c:ptCount val="4"/>
                <c:pt idx="0">
                  <c:v>2011.0</c:v>
                </c:pt>
                <c:pt idx="1">
                  <c:v>2012.0</c:v>
                </c:pt>
                <c:pt idx="2">
                  <c:v>2013.0</c:v>
                </c:pt>
                <c:pt idx="3">
                  <c:v>2014.0</c:v>
                </c:pt>
              </c:numCache>
            </c:numRef>
          </c:cat>
          <c:val>
            <c:numRef>
              <c:f>'6b'!$C$31:$F$31</c:f>
              <c:numCache>
                <c:formatCode>_(* #,##0_);_(* \(#,##0\);_(* "-"??_);_(@_)</c:formatCode>
                <c:ptCount val="4"/>
                <c:pt idx="0">
                  <c:v>375.0</c:v>
                </c:pt>
                <c:pt idx="1">
                  <c:v>385.0</c:v>
                </c:pt>
                <c:pt idx="2">
                  <c:v>315.0</c:v>
                </c:pt>
                <c:pt idx="3">
                  <c:v>425.0</c:v>
                </c:pt>
              </c:numCache>
            </c:numRef>
          </c:val>
          <c:smooth val="0"/>
        </c:ser>
        <c:dLbls>
          <c:showLegendKey val="0"/>
          <c:showVal val="0"/>
          <c:showCatName val="0"/>
          <c:showSerName val="0"/>
          <c:showPercent val="0"/>
          <c:showBubbleSize val="0"/>
        </c:dLbls>
        <c:marker val="1"/>
        <c:smooth val="0"/>
        <c:axId val="693932928"/>
        <c:axId val="693935920"/>
      </c:lineChart>
      <c:catAx>
        <c:axId val="69393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935920"/>
        <c:crosses val="autoZero"/>
        <c:auto val="1"/>
        <c:lblAlgn val="ctr"/>
        <c:lblOffset val="100"/>
        <c:noMultiLvlLbl val="0"/>
      </c:catAx>
      <c:valAx>
        <c:axId val="6939359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932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'6b'!$B$54</c:f>
              <c:strCache>
                <c:ptCount val="1"/>
                <c:pt idx="0">
                  <c:v>AZ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'6b'!$C$27:$F$27</c:f>
              <c:numCache>
                <c:formatCode>General</c:formatCode>
                <c:ptCount val="4"/>
                <c:pt idx="0">
                  <c:v>2011.0</c:v>
                </c:pt>
                <c:pt idx="1">
                  <c:v>2012.0</c:v>
                </c:pt>
                <c:pt idx="2">
                  <c:v>2013.0</c:v>
                </c:pt>
                <c:pt idx="3">
                  <c:v>2014.0</c:v>
                </c:pt>
              </c:numCache>
            </c:numRef>
          </c:cat>
          <c:val>
            <c:numRef>
              <c:f>'6b'!$C$54:$F$54</c:f>
              <c:numCache>
                <c:formatCode>_(* #,##0_);_(* \(#,##0\);_(* "-"??_);_(@_)</c:formatCode>
                <c:ptCount val="4"/>
                <c:pt idx="0">
                  <c:v>210.0</c:v>
                </c:pt>
                <c:pt idx="1">
                  <c:v>289.0</c:v>
                </c:pt>
                <c:pt idx="2">
                  <c:v>205.0</c:v>
                </c:pt>
                <c:pt idx="3">
                  <c:v>238.0</c:v>
                </c:pt>
              </c:numCache>
            </c:numRef>
          </c:val>
          <c:smooth val="0"/>
        </c:ser>
        <c:ser>
          <c:idx val="1"/>
          <c:order val="1"/>
          <c:tx>
            <c:strRef>
              <c:f>'6b'!$B$55</c:f>
              <c:strCache>
                <c:ptCount val="1"/>
                <c:pt idx="0">
                  <c:v>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'6b'!$C$27:$F$27</c:f>
              <c:numCache>
                <c:formatCode>General</c:formatCode>
                <c:ptCount val="4"/>
                <c:pt idx="0">
                  <c:v>2011.0</c:v>
                </c:pt>
                <c:pt idx="1">
                  <c:v>2012.0</c:v>
                </c:pt>
                <c:pt idx="2">
                  <c:v>2013.0</c:v>
                </c:pt>
                <c:pt idx="3">
                  <c:v>2014.0</c:v>
                </c:pt>
              </c:numCache>
            </c:numRef>
          </c:cat>
          <c:val>
            <c:numRef>
              <c:f>'6b'!$C$55:$F$55</c:f>
              <c:numCache>
                <c:formatCode>_(* #,##0_);_(* \(#,##0\);_(* "-"??_);_(@_)</c:formatCode>
                <c:ptCount val="4"/>
                <c:pt idx="0">
                  <c:v>345.0</c:v>
                </c:pt>
                <c:pt idx="1">
                  <c:v>355.0</c:v>
                </c:pt>
                <c:pt idx="2">
                  <c:v>354.0</c:v>
                </c:pt>
                <c:pt idx="3">
                  <c:v>350.0</c:v>
                </c:pt>
              </c:numCache>
            </c:numRef>
          </c:val>
          <c:smooth val="0"/>
        </c:ser>
        <c:ser>
          <c:idx val="2"/>
          <c:order val="2"/>
          <c:tx>
            <c:strRef>
              <c:f>'6b'!$B$56</c:f>
              <c:strCache>
                <c:ptCount val="1"/>
                <c:pt idx="0">
                  <c:v>FL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'6b'!$C$27:$F$27</c:f>
              <c:numCache>
                <c:formatCode>General</c:formatCode>
                <c:ptCount val="4"/>
                <c:pt idx="0">
                  <c:v>2011.0</c:v>
                </c:pt>
                <c:pt idx="1">
                  <c:v>2012.0</c:v>
                </c:pt>
                <c:pt idx="2">
                  <c:v>2013.0</c:v>
                </c:pt>
                <c:pt idx="3">
                  <c:v>2014.0</c:v>
                </c:pt>
              </c:numCache>
            </c:numRef>
          </c:cat>
          <c:val>
            <c:numRef>
              <c:f>'6b'!$C$56:$F$56</c:f>
              <c:numCache>
                <c:formatCode>_(* #,##0_);_(* \(#,##0\);_(* "-"??_);_(@_)</c:formatCode>
                <c:ptCount val="4"/>
                <c:pt idx="0">
                  <c:v>415.0</c:v>
                </c:pt>
                <c:pt idx="1">
                  <c:v>397.0</c:v>
                </c:pt>
                <c:pt idx="2">
                  <c:v>374.0</c:v>
                </c:pt>
                <c:pt idx="3">
                  <c:v>320.0</c:v>
                </c:pt>
              </c:numCache>
            </c:numRef>
          </c:val>
          <c:smooth val="0"/>
        </c:ser>
        <c:dLbls>
          <c:showLegendKey val="0"/>
          <c:showVal val="0"/>
          <c:showCatName val="0"/>
          <c:showSerName val="0"/>
          <c:showPercent val="0"/>
          <c:showBubbleSize val="0"/>
        </c:dLbls>
        <c:marker val="1"/>
        <c:smooth val="0"/>
        <c:axId val="695078832"/>
        <c:axId val="695081312"/>
      </c:lineChart>
      <c:catAx>
        <c:axId val="69507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081312"/>
        <c:crosses val="autoZero"/>
        <c:auto val="1"/>
        <c:lblAlgn val="ctr"/>
        <c:lblOffset val="100"/>
        <c:noMultiLvlLbl val="0"/>
      </c:catAx>
      <c:valAx>
        <c:axId val="6950813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07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'6a'!$C$30</c:f>
              <c:strCache>
                <c:ptCount val="1"/>
                <c:pt idx="0">
                  <c:v># Sales</c:v>
                </c:pt>
              </c:strCache>
            </c:strRef>
          </c:tx>
          <c:invertIfNegative val="0"/>
          <c:cat>
            <c:strRef>
              <c:f>'6a'!$B$31:$B$34</c:f>
              <c:strCache>
                <c:ptCount val="4"/>
                <c:pt idx="0">
                  <c:v>AZ</c:v>
                </c:pt>
                <c:pt idx="1">
                  <c:v>CA</c:v>
                </c:pt>
                <c:pt idx="2">
                  <c:v>FL</c:v>
                </c:pt>
                <c:pt idx="3">
                  <c:v>NJ</c:v>
                </c:pt>
              </c:strCache>
            </c:strRef>
          </c:cat>
          <c:val>
            <c:numRef>
              <c:f>'6a'!$C$31:$C$34</c:f>
              <c:numCache>
                <c:formatCode>_(* #,##0_);_(* \(#,##0\);_(* "-"??_);_(@_)</c:formatCode>
                <c:ptCount val="4"/>
                <c:pt idx="0">
                  <c:v>110.0</c:v>
                </c:pt>
                <c:pt idx="1">
                  <c:v>345.0</c:v>
                </c:pt>
                <c:pt idx="2">
                  <c:v>415.0</c:v>
                </c:pt>
                <c:pt idx="3">
                  <c:v>75.0</c:v>
                </c:pt>
              </c:numCache>
            </c:numRef>
          </c:val>
        </c:ser>
        <c:dLbls>
          <c:showLegendKey val="0"/>
          <c:showVal val="0"/>
          <c:showCatName val="0"/>
          <c:showSerName val="0"/>
          <c:showPercent val="0"/>
          <c:showBubbleSize val="0"/>
        </c:dLbls>
        <c:gapWidth val="150"/>
        <c:axId val="690038624"/>
        <c:axId val="690041392"/>
      </c:barChart>
      <c:catAx>
        <c:axId val="690038624"/>
        <c:scaling>
          <c:orientation val="minMax"/>
        </c:scaling>
        <c:delete val="0"/>
        <c:axPos val="b"/>
        <c:numFmt formatCode="General" sourceLinked="0"/>
        <c:majorTickMark val="out"/>
        <c:minorTickMark val="none"/>
        <c:tickLblPos val="nextTo"/>
        <c:crossAx val="690041392"/>
        <c:crosses val="autoZero"/>
        <c:auto val="1"/>
        <c:lblAlgn val="ctr"/>
        <c:lblOffset val="100"/>
        <c:noMultiLvlLbl val="0"/>
      </c:catAx>
      <c:valAx>
        <c:axId val="690041392"/>
        <c:scaling>
          <c:orientation val="minMax"/>
        </c:scaling>
        <c:delete val="0"/>
        <c:axPos val="l"/>
        <c:majorGridlines/>
        <c:numFmt formatCode="_(* #,##0_);_(* \(#,##0\);_(* &quot;-&quot;??_);_(@_)" sourceLinked="1"/>
        <c:majorTickMark val="out"/>
        <c:minorTickMark val="none"/>
        <c:tickLblPos val="nextTo"/>
        <c:crossAx val="690038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trendline>
            <c:spPr>
              <a:ln w="9525" cap="flat" cmpd="sng" algn="ctr">
                <a:solidFill>
                  <a:schemeClr val="dk1">
                    <a:shade val="95000"/>
                    <a:satMod val="105000"/>
                  </a:schemeClr>
                </a:solidFill>
                <a:prstDash val="solid"/>
              </a:ln>
              <a:effectLst/>
            </c:spPr>
            <c:trendlineType val="linear"/>
            <c:dispRSqr val="0"/>
            <c:dispEq val="0"/>
          </c:trendline>
          <c:cat>
            <c:numRef>
              <c:f>'6c'!$B$49:$B$56</c:f>
              <c:numCache>
                <c:formatCode>General</c:formatCode>
                <c:ptCount val="8"/>
                <c:pt idx="0">
                  <c:v>2008.0</c:v>
                </c:pt>
                <c:pt idx="1">
                  <c:v>2009.0</c:v>
                </c:pt>
                <c:pt idx="2">
                  <c:v>2010.0</c:v>
                </c:pt>
                <c:pt idx="3">
                  <c:v>2011.0</c:v>
                </c:pt>
                <c:pt idx="4">
                  <c:v>2012.0</c:v>
                </c:pt>
                <c:pt idx="5">
                  <c:v>2013.0</c:v>
                </c:pt>
                <c:pt idx="6">
                  <c:v>2014.0</c:v>
                </c:pt>
                <c:pt idx="7">
                  <c:v>2015.0</c:v>
                </c:pt>
              </c:numCache>
            </c:numRef>
          </c:cat>
          <c:val>
            <c:numRef>
              <c:f>'6c'!$C$49:$C$56</c:f>
              <c:numCache>
                <c:formatCode>_(* #,##0_);_(* \(#,##0\);_(* "-"??_);_(@_)</c:formatCode>
                <c:ptCount val="8"/>
                <c:pt idx="0">
                  <c:v>150.0</c:v>
                </c:pt>
                <c:pt idx="1">
                  <c:v>180.0</c:v>
                </c:pt>
                <c:pt idx="2">
                  <c:v>220.0</c:v>
                </c:pt>
                <c:pt idx="3">
                  <c:v>300.0</c:v>
                </c:pt>
                <c:pt idx="4">
                  <c:v>310.0</c:v>
                </c:pt>
                <c:pt idx="5">
                  <c:v>345.0</c:v>
                </c:pt>
                <c:pt idx="6">
                  <c:v>415.0</c:v>
                </c:pt>
                <c:pt idx="7">
                  <c:v>410.0</c:v>
                </c:pt>
              </c:numCache>
            </c:numRef>
          </c:val>
        </c:ser>
        <c:dLbls>
          <c:showLegendKey val="0"/>
          <c:showVal val="0"/>
          <c:showCatName val="0"/>
          <c:showSerName val="0"/>
          <c:showPercent val="0"/>
          <c:showBubbleSize val="0"/>
        </c:dLbls>
        <c:gapWidth val="84"/>
        <c:overlap val="-27"/>
        <c:axId val="695111584"/>
        <c:axId val="695114064"/>
      </c:barChart>
      <c:catAx>
        <c:axId val="69511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14064"/>
        <c:crosses val="autoZero"/>
        <c:auto val="1"/>
        <c:lblAlgn val="ctr"/>
        <c:lblOffset val="100"/>
        <c:noMultiLvlLbl val="0"/>
      </c:catAx>
      <c:valAx>
        <c:axId val="695114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1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'6c'!$C$63</c:f>
              <c:strCache>
                <c:ptCount val="1"/>
                <c:pt idx="0">
                  <c:v>Horse Power (HP)</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'6c'!$B$64:$B$78</c:f>
              <c:numCache>
                <c:formatCode>General</c:formatCode>
                <c:ptCount val="15"/>
                <c:pt idx="0">
                  <c:v>26.0</c:v>
                </c:pt>
                <c:pt idx="1">
                  <c:v>22.0</c:v>
                </c:pt>
                <c:pt idx="2">
                  <c:v>26.0</c:v>
                </c:pt>
                <c:pt idx="3">
                  <c:v>34.0</c:v>
                </c:pt>
                <c:pt idx="4">
                  <c:v>24.0</c:v>
                </c:pt>
                <c:pt idx="5">
                  <c:v>36.0</c:v>
                </c:pt>
                <c:pt idx="6">
                  <c:v>21.0</c:v>
                </c:pt>
                <c:pt idx="7">
                  <c:v>15.0</c:v>
                </c:pt>
                <c:pt idx="8">
                  <c:v>30.0</c:v>
                </c:pt>
                <c:pt idx="9">
                  <c:v>32.0</c:v>
                </c:pt>
                <c:pt idx="10">
                  <c:v>22.0</c:v>
                </c:pt>
                <c:pt idx="11">
                  <c:v>35.0</c:v>
                </c:pt>
                <c:pt idx="12">
                  <c:v>28.0</c:v>
                </c:pt>
                <c:pt idx="13">
                  <c:v>25.0</c:v>
                </c:pt>
                <c:pt idx="14">
                  <c:v>18.0</c:v>
                </c:pt>
              </c:numCache>
            </c:numRef>
          </c:xVal>
          <c:yVal>
            <c:numRef>
              <c:f>'6c'!$C$64:$C$78</c:f>
              <c:numCache>
                <c:formatCode>_(* #,##0_);_(* \(#,##0\);_(* "-"??_);_(@_)</c:formatCode>
                <c:ptCount val="15"/>
                <c:pt idx="0">
                  <c:v>200.0</c:v>
                </c:pt>
                <c:pt idx="1">
                  <c:v>190.0</c:v>
                </c:pt>
                <c:pt idx="2">
                  <c:v>220.0</c:v>
                </c:pt>
                <c:pt idx="3">
                  <c:v>140.0</c:v>
                </c:pt>
                <c:pt idx="4">
                  <c:v>190.0</c:v>
                </c:pt>
                <c:pt idx="5">
                  <c:v>130.0</c:v>
                </c:pt>
                <c:pt idx="6">
                  <c:v>250.0</c:v>
                </c:pt>
                <c:pt idx="7">
                  <c:v>325.0</c:v>
                </c:pt>
                <c:pt idx="8">
                  <c:v>150.0</c:v>
                </c:pt>
                <c:pt idx="9">
                  <c:v>155.0</c:v>
                </c:pt>
                <c:pt idx="10">
                  <c:v>240.0</c:v>
                </c:pt>
                <c:pt idx="11">
                  <c:v>125.0</c:v>
                </c:pt>
                <c:pt idx="12">
                  <c:v>200.0</c:v>
                </c:pt>
                <c:pt idx="13">
                  <c:v>220.0</c:v>
                </c:pt>
                <c:pt idx="14">
                  <c:v>275.0</c:v>
                </c:pt>
              </c:numCache>
            </c:numRef>
          </c:yVal>
          <c:smooth val="0"/>
        </c:ser>
        <c:dLbls>
          <c:showLegendKey val="0"/>
          <c:showVal val="0"/>
          <c:showCatName val="0"/>
          <c:showSerName val="0"/>
          <c:showPercent val="0"/>
          <c:showBubbleSize val="0"/>
        </c:dLbls>
        <c:axId val="695126448"/>
        <c:axId val="695130208"/>
      </c:scatterChart>
      <c:valAx>
        <c:axId val="695126448"/>
        <c:scaling>
          <c:orientation val="minMax"/>
        </c:scaling>
        <c:delete val="0"/>
        <c:axPos val="b"/>
        <c:majorGridlines>
          <c:spPr>
            <a:ln w="9525" cap="flat" cmpd="sng" algn="ctr">
              <a:solidFill>
                <a:schemeClr val="tx1">
                  <a:lumMod val="15000"/>
                  <a:lumOff val="85000"/>
                </a:schemeClr>
              </a:solidFill>
              <a:round/>
            </a:ln>
            <a:effectLst/>
          </c:spPr>
        </c:majorGridlines>
        <c:title>
          <c:tx>
            <c:strRef>
              <c:f>'6c'!$B$63</c:f>
              <c:strCache>
                <c:ptCount val="1"/>
                <c:pt idx="0">
                  <c:v>Gas Mileage</c:v>
                </c:pt>
              </c:strCache>
            </c:strRef>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30208"/>
        <c:crosses val="autoZero"/>
        <c:crossBetween val="midCat"/>
      </c:valAx>
      <c:valAx>
        <c:axId val="695130208"/>
        <c:scaling>
          <c:orientation val="minMax"/>
        </c:scaling>
        <c:delete val="0"/>
        <c:axPos val="l"/>
        <c:majorGridlines>
          <c:spPr>
            <a:ln w="9525" cap="flat" cmpd="sng" algn="ctr">
              <a:solidFill>
                <a:schemeClr val="tx1">
                  <a:lumMod val="15000"/>
                  <a:lumOff val="85000"/>
                </a:schemeClr>
              </a:solidFill>
              <a:round/>
            </a:ln>
            <a:effectLst/>
          </c:spPr>
        </c:majorGridlines>
        <c:title>
          <c:tx>
            <c:strRef>
              <c:f>'6c'!$C$63</c:f>
              <c:strCache>
                <c:ptCount val="1"/>
                <c:pt idx="0">
                  <c:v>Horse Power (HP)</c:v>
                </c:pt>
              </c:strCache>
            </c:strRef>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26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'6c'!$C$63</c:f>
              <c:strCache>
                <c:ptCount val="1"/>
                <c:pt idx="0">
                  <c:v>Horse Power (HP)</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'6c'!$B$84:$B$98</c:f>
              <c:numCache>
                <c:formatCode>General</c:formatCode>
                <c:ptCount val="15"/>
                <c:pt idx="0">
                  <c:v>1200.0</c:v>
                </c:pt>
                <c:pt idx="1">
                  <c:v>1000.0</c:v>
                </c:pt>
                <c:pt idx="2">
                  <c:v>800.0</c:v>
                </c:pt>
                <c:pt idx="3">
                  <c:v>600.0</c:v>
                </c:pt>
                <c:pt idx="4">
                  <c:v>500.0</c:v>
                </c:pt>
                <c:pt idx="5">
                  <c:v>400.0</c:v>
                </c:pt>
                <c:pt idx="6">
                  <c:v>300.0</c:v>
                </c:pt>
                <c:pt idx="7">
                  <c:v>250.0</c:v>
                </c:pt>
                <c:pt idx="8">
                  <c:v>200.0</c:v>
                </c:pt>
                <c:pt idx="9">
                  <c:v>180.0</c:v>
                </c:pt>
                <c:pt idx="10">
                  <c:v>150.0</c:v>
                </c:pt>
                <c:pt idx="11">
                  <c:v>140.0</c:v>
                </c:pt>
                <c:pt idx="12">
                  <c:v>120.0</c:v>
                </c:pt>
                <c:pt idx="13">
                  <c:v>100.0</c:v>
                </c:pt>
                <c:pt idx="14">
                  <c:v>75.0</c:v>
                </c:pt>
              </c:numCache>
            </c:numRef>
          </c:xVal>
          <c:yVal>
            <c:numRef>
              <c:f>'6c'!$C$84:$C$98</c:f>
              <c:numCache>
                <c:formatCode>_(* #,##0_);_(* \(#,##0\);_(* "-"??_);_(@_)</c:formatCode>
                <c:ptCount val="15"/>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pt idx="14">
                  <c:v>30.0</c:v>
                </c:pt>
              </c:numCache>
            </c:numRef>
          </c:yVal>
          <c:smooth val="0"/>
        </c:ser>
        <c:dLbls>
          <c:showLegendKey val="0"/>
          <c:showVal val="0"/>
          <c:showCatName val="0"/>
          <c:showSerName val="0"/>
          <c:showPercent val="0"/>
          <c:showBubbleSize val="0"/>
        </c:dLbls>
        <c:axId val="693955440"/>
        <c:axId val="693958784"/>
      </c:scatterChart>
      <c:valAx>
        <c:axId val="693955440"/>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3958784"/>
        <c:crosses val="autoZero"/>
        <c:crossBetween val="midCat"/>
      </c:valAx>
      <c:valAx>
        <c:axId val="693958784"/>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3955440"/>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exp"/>
            <c:dispRSqr val="0"/>
            <c:dispEq val="0"/>
          </c:trendline>
          <c:cat>
            <c:numRef>
              <c:f>'6c'!$B$103:$B$110</c:f>
              <c:numCache>
                <c:formatCode>General</c:formatCode>
                <c:ptCount val="8"/>
                <c:pt idx="0">
                  <c:v>2008.0</c:v>
                </c:pt>
                <c:pt idx="1">
                  <c:v>2009.0</c:v>
                </c:pt>
                <c:pt idx="2">
                  <c:v>2010.0</c:v>
                </c:pt>
                <c:pt idx="3">
                  <c:v>2011.0</c:v>
                </c:pt>
                <c:pt idx="4">
                  <c:v>2012.0</c:v>
                </c:pt>
                <c:pt idx="5">
                  <c:v>2013.0</c:v>
                </c:pt>
                <c:pt idx="6">
                  <c:v>2014.0</c:v>
                </c:pt>
                <c:pt idx="7">
                  <c:v>2015.0</c:v>
                </c:pt>
              </c:numCache>
            </c:numRef>
          </c:cat>
          <c:val>
            <c:numRef>
              <c:f>'6c'!$C$103:$C$110</c:f>
              <c:numCache>
                <c:formatCode>_(* #,##0_);_(* \(#,##0\);_(* "-"??_);_(@_)</c:formatCode>
                <c:ptCount val="8"/>
                <c:pt idx="0">
                  <c:v>55.0</c:v>
                </c:pt>
                <c:pt idx="1">
                  <c:v>57.0</c:v>
                </c:pt>
                <c:pt idx="2">
                  <c:v>65.0</c:v>
                </c:pt>
                <c:pt idx="3">
                  <c:v>80.0</c:v>
                </c:pt>
                <c:pt idx="4">
                  <c:v>135.0</c:v>
                </c:pt>
                <c:pt idx="5">
                  <c:v>190.0</c:v>
                </c:pt>
                <c:pt idx="6">
                  <c:v>250.0</c:v>
                </c:pt>
                <c:pt idx="7">
                  <c:v>325.0</c:v>
                </c:pt>
              </c:numCache>
            </c:numRef>
          </c:val>
        </c:ser>
        <c:dLbls>
          <c:dLblPos val="inEnd"/>
          <c:showLegendKey val="0"/>
          <c:showVal val="1"/>
          <c:showCatName val="0"/>
          <c:showSerName val="0"/>
          <c:showPercent val="0"/>
          <c:showBubbleSize val="0"/>
        </c:dLbls>
        <c:gapWidth val="41"/>
        <c:axId val="695166752"/>
        <c:axId val="695169232"/>
      </c:barChart>
      <c:catAx>
        <c:axId val="695166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95169232"/>
        <c:crosses val="autoZero"/>
        <c:auto val="1"/>
        <c:lblAlgn val="ctr"/>
        <c:lblOffset val="100"/>
        <c:noMultiLvlLbl val="0"/>
      </c:catAx>
      <c:valAx>
        <c:axId val="695169232"/>
        <c:scaling>
          <c:orientation val="minMax"/>
        </c:scaling>
        <c:delete val="1"/>
        <c:axPos val="l"/>
        <c:numFmt formatCode="_(* #,##0_);_(* \(#,##0\);_(* &quot;-&quot;??_);_(@_)" sourceLinked="1"/>
        <c:majorTickMark val="none"/>
        <c:minorTickMark val="none"/>
        <c:tickLblPos val="nextTo"/>
        <c:crossAx val="69516675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'6f'!$C$11</c:f>
              <c:strCache>
                <c:ptCount val="1"/>
                <c:pt idx="0">
                  <c:v>Direct Sales</c:v>
                </c:pt>
              </c:strCache>
            </c:strRef>
          </c:tx>
          <c:spPr>
            <a:solidFill>
              <a:schemeClr val="tx2">
                <a:lumMod val="60000"/>
                <a:lumOff val="40000"/>
              </a:schemeClr>
            </a:solidFill>
          </c:spPr>
          <c:invertIfNegative val="0"/>
          <c:cat>
            <c:numRef>
              <c:f>'6f'!$B$12:$B$19</c:f>
              <c:numCache>
                <c:formatCode>General</c:formatCode>
                <c:ptCount val="8"/>
                <c:pt idx="0">
                  <c:v>2008.0</c:v>
                </c:pt>
                <c:pt idx="1">
                  <c:v>2009.0</c:v>
                </c:pt>
                <c:pt idx="2">
                  <c:v>2010.0</c:v>
                </c:pt>
                <c:pt idx="3">
                  <c:v>2011.0</c:v>
                </c:pt>
                <c:pt idx="4">
                  <c:v>2012.0</c:v>
                </c:pt>
                <c:pt idx="5">
                  <c:v>2013.0</c:v>
                </c:pt>
                <c:pt idx="6">
                  <c:v>2014.0</c:v>
                </c:pt>
                <c:pt idx="7">
                  <c:v>2015.0</c:v>
                </c:pt>
              </c:numCache>
            </c:numRef>
          </c:cat>
          <c:val>
            <c:numRef>
              <c:f>'6f'!$C$12:$C$19</c:f>
              <c:numCache>
                <c:formatCode>_("$"* #,##0_);_("$"* \(#,##0\);_("$"* "-"??_);_(@_)</c:formatCode>
                <c:ptCount val="8"/>
                <c:pt idx="0">
                  <c:v>110.0</c:v>
                </c:pt>
                <c:pt idx="1">
                  <c:v>120.0</c:v>
                </c:pt>
                <c:pt idx="2">
                  <c:v>122.0</c:v>
                </c:pt>
                <c:pt idx="3">
                  <c:v>135.0</c:v>
                </c:pt>
                <c:pt idx="4">
                  <c:v>145.0</c:v>
                </c:pt>
                <c:pt idx="5">
                  <c:v>155.0</c:v>
                </c:pt>
                <c:pt idx="6">
                  <c:v>171.0</c:v>
                </c:pt>
                <c:pt idx="7">
                  <c:v>180.0</c:v>
                </c:pt>
              </c:numCache>
            </c:numRef>
          </c:val>
        </c:ser>
        <c:dLbls>
          <c:showLegendKey val="0"/>
          <c:showVal val="0"/>
          <c:showCatName val="0"/>
          <c:showSerName val="0"/>
          <c:showPercent val="0"/>
          <c:showBubbleSize val="0"/>
        </c:dLbls>
        <c:gapWidth val="150"/>
        <c:axId val="694006496"/>
        <c:axId val="694008976"/>
      </c:barChart>
      <c:lineChart>
        <c:grouping val="standard"/>
        <c:varyColors val="0"/>
        <c:ser>
          <c:idx val="1"/>
          <c:order val="1"/>
          <c:tx>
            <c:strRef>
              <c:f>'6f'!$D$11</c:f>
              <c:strCache>
                <c:ptCount val="1"/>
                <c:pt idx="0">
                  <c:v>% growth</c:v>
                </c:pt>
              </c:strCache>
            </c:strRef>
          </c:tx>
          <c:spPr>
            <a:ln>
              <a:solidFill>
                <a:schemeClr val="tx1">
                  <a:lumMod val="95000"/>
                  <a:lumOff val="5000"/>
                </a:schemeClr>
              </a:solidFill>
            </a:ln>
          </c:spPr>
          <c:marker>
            <c:spPr>
              <a:solidFill>
                <a:schemeClr val="tx1"/>
              </a:solidFill>
              <a:ln>
                <a:solidFill>
                  <a:schemeClr val="tx1">
                    <a:lumMod val="95000"/>
                    <a:lumOff val="5000"/>
                  </a:schemeClr>
                </a:solidFill>
              </a:ln>
            </c:spPr>
          </c:marker>
          <c:val>
            <c:numRef>
              <c:f>'6f'!$D$12:$D$19</c:f>
              <c:numCache>
                <c:formatCode>0%</c:formatCode>
                <c:ptCount val="8"/>
                <c:pt idx="1">
                  <c:v>0.0909090909090909</c:v>
                </c:pt>
                <c:pt idx="2">
                  <c:v>0.0166666666666667</c:v>
                </c:pt>
                <c:pt idx="3">
                  <c:v>0.10655737704918</c:v>
                </c:pt>
                <c:pt idx="4">
                  <c:v>0.0740740740740741</c:v>
                </c:pt>
                <c:pt idx="5">
                  <c:v>0.0689655172413793</c:v>
                </c:pt>
                <c:pt idx="6">
                  <c:v>0.103225806451613</c:v>
                </c:pt>
                <c:pt idx="7">
                  <c:v>0.0526315789473684</c:v>
                </c:pt>
              </c:numCache>
            </c:numRef>
          </c:val>
          <c:smooth val="0"/>
        </c:ser>
        <c:dLbls>
          <c:showLegendKey val="0"/>
          <c:showVal val="0"/>
          <c:showCatName val="0"/>
          <c:showSerName val="0"/>
          <c:showPercent val="0"/>
          <c:showBubbleSize val="0"/>
        </c:dLbls>
        <c:marker val="1"/>
        <c:smooth val="0"/>
        <c:axId val="694014448"/>
        <c:axId val="694011968"/>
      </c:lineChart>
      <c:catAx>
        <c:axId val="694006496"/>
        <c:scaling>
          <c:orientation val="minMax"/>
        </c:scaling>
        <c:delete val="0"/>
        <c:axPos val="b"/>
        <c:numFmt formatCode="General" sourceLinked="1"/>
        <c:majorTickMark val="out"/>
        <c:minorTickMark val="none"/>
        <c:tickLblPos val="nextTo"/>
        <c:crossAx val="694008976"/>
        <c:crosses val="autoZero"/>
        <c:auto val="1"/>
        <c:lblAlgn val="ctr"/>
        <c:lblOffset val="100"/>
        <c:noMultiLvlLbl val="0"/>
      </c:catAx>
      <c:valAx>
        <c:axId val="694008976"/>
        <c:scaling>
          <c:orientation val="minMax"/>
        </c:scaling>
        <c:delete val="0"/>
        <c:axPos val="l"/>
        <c:numFmt formatCode="_(&quot;$&quot;* #,##0_);_(&quot;$&quot;* \(#,##0\);_(&quot;$&quot;* &quot;-&quot;??_);_(@_)" sourceLinked="1"/>
        <c:majorTickMark val="out"/>
        <c:minorTickMark val="none"/>
        <c:tickLblPos val="nextTo"/>
        <c:txPr>
          <a:bodyPr/>
          <a:lstStyle/>
          <a:p>
            <a:pPr>
              <a:defRPr b="1"/>
            </a:pPr>
            <a:endParaRPr lang="en-US"/>
          </a:p>
        </c:txPr>
        <c:crossAx val="694006496"/>
        <c:crosses val="autoZero"/>
        <c:crossBetween val="between"/>
      </c:valAx>
      <c:valAx>
        <c:axId val="694011968"/>
        <c:scaling>
          <c:orientation val="minMax"/>
        </c:scaling>
        <c:delete val="0"/>
        <c:axPos val="r"/>
        <c:numFmt formatCode="0%" sourceLinked="1"/>
        <c:majorTickMark val="out"/>
        <c:minorTickMark val="none"/>
        <c:tickLblPos val="nextTo"/>
        <c:txPr>
          <a:bodyPr/>
          <a:lstStyle/>
          <a:p>
            <a:pPr>
              <a:defRPr b="1"/>
            </a:pPr>
            <a:endParaRPr lang="en-US"/>
          </a:p>
        </c:txPr>
        <c:crossAx val="694014448"/>
        <c:crosses val="max"/>
        <c:crossBetween val="between"/>
      </c:valAx>
      <c:catAx>
        <c:axId val="694014448"/>
        <c:scaling>
          <c:orientation val="minMax"/>
        </c:scaling>
        <c:delete val="1"/>
        <c:axPos val="b"/>
        <c:majorTickMark val="out"/>
        <c:minorTickMark val="none"/>
        <c:tickLblPos val="nextTo"/>
        <c:crossAx val="69401196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'6f'!$C$11</c:f>
              <c:strCache>
                <c:ptCount val="1"/>
                <c:pt idx="0">
                  <c:v>Direct Sales</c:v>
                </c:pt>
              </c:strCache>
            </c:strRef>
          </c:tx>
          <c:spPr>
            <a:solidFill>
              <a:schemeClr val="tx2">
                <a:lumMod val="60000"/>
                <a:lumOff val="40000"/>
              </a:schemeClr>
            </a:solidFill>
          </c:spPr>
          <c:invertIfNegative val="0"/>
          <c:cat>
            <c:numRef>
              <c:f>'6f'!$B$33:$B$40</c:f>
              <c:numCache>
                <c:formatCode>General</c:formatCode>
                <c:ptCount val="8"/>
                <c:pt idx="0">
                  <c:v>2008.0</c:v>
                </c:pt>
                <c:pt idx="1">
                  <c:v>2009.0</c:v>
                </c:pt>
                <c:pt idx="2">
                  <c:v>2010.0</c:v>
                </c:pt>
                <c:pt idx="3">
                  <c:v>2011.0</c:v>
                </c:pt>
                <c:pt idx="4">
                  <c:v>2012.0</c:v>
                </c:pt>
                <c:pt idx="5">
                  <c:v>2013.0</c:v>
                </c:pt>
                <c:pt idx="6">
                  <c:v>2014.0</c:v>
                </c:pt>
                <c:pt idx="7">
                  <c:v>2015.0</c:v>
                </c:pt>
              </c:numCache>
            </c:numRef>
          </c:cat>
          <c:val>
            <c:numRef>
              <c:f>'6f'!$C$33:$C$40</c:f>
              <c:numCache>
                <c:formatCode>_("$"* #,##0_);_("$"* \(#,##0\);_("$"* "-"??_);_(@_)</c:formatCode>
                <c:ptCount val="8"/>
                <c:pt idx="0">
                  <c:v>110.0</c:v>
                </c:pt>
                <c:pt idx="1">
                  <c:v>120.0</c:v>
                </c:pt>
                <c:pt idx="2">
                  <c:v>122.0</c:v>
                </c:pt>
                <c:pt idx="3">
                  <c:v>135.0</c:v>
                </c:pt>
                <c:pt idx="4">
                  <c:v>145.0</c:v>
                </c:pt>
                <c:pt idx="5">
                  <c:v>155.0</c:v>
                </c:pt>
                <c:pt idx="6">
                  <c:v>171.0</c:v>
                </c:pt>
                <c:pt idx="7">
                  <c:v>180.0</c:v>
                </c:pt>
              </c:numCache>
            </c:numRef>
          </c:val>
        </c:ser>
        <c:ser>
          <c:idx val="1"/>
          <c:order val="1"/>
          <c:tx>
            <c:strRef>
              <c:f>'6f'!$D$11</c:f>
              <c:strCache>
                <c:ptCount val="1"/>
                <c:pt idx="0">
                  <c:v>% growth</c:v>
                </c:pt>
              </c:strCache>
            </c:strRef>
          </c:tx>
          <c:spPr>
            <a:ln>
              <a:solidFill>
                <a:schemeClr val="tx1">
                  <a:lumMod val="95000"/>
                  <a:lumOff val="5000"/>
                </a:schemeClr>
              </a:solidFill>
            </a:ln>
          </c:spPr>
          <c:invertIfNegative val="0"/>
          <c:cat>
            <c:numRef>
              <c:f>'6f'!$B$33:$B$40</c:f>
              <c:numCache>
                <c:formatCode>General</c:formatCode>
                <c:ptCount val="8"/>
                <c:pt idx="0">
                  <c:v>2008.0</c:v>
                </c:pt>
                <c:pt idx="1">
                  <c:v>2009.0</c:v>
                </c:pt>
                <c:pt idx="2">
                  <c:v>2010.0</c:v>
                </c:pt>
                <c:pt idx="3">
                  <c:v>2011.0</c:v>
                </c:pt>
                <c:pt idx="4">
                  <c:v>2012.0</c:v>
                </c:pt>
                <c:pt idx="5">
                  <c:v>2013.0</c:v>
                </c:pt>
                <c:pt idx="6">
                  <c:v>2014.0</c:v>
                </c:pt>
                <c:pt idx="7">
                  <c:v>2015.0</c:v>
                </c:pt>
              </c:numCache>
            </c:numRef>
          </c:cat>
          <c:val>
            <c:numRef>
              <c:f>'6f'!$D$33:$D$40</c:f>
              <c:numCache>
                <c:formatCode>0%</c:formatCode>
                <c:ptCount val="8"/>
                <c:pt idx="1">
                  <c:v>0.0909090909090909</c:v>
                </c:pt>
                <c:pt idx="2">
                  <c:v>0.0166666666666667</c:v>
                </c:pt>
                <c:pt idx="3">
                  <c:v>0.10655737704918</c:v>
                </c:pt>
                <c:pt idx="4">
                  <c:v>0.0740740740740741</c:v>
                </c:pt>
                <c:pt idx="5">
                  <c:v>0.0689655172413793</c:v>
                </c:pt>
                <c:pt idx="6">
                  <c:v>0.103225806451613</c:v>
                </c:pt>
                <c:pt idx="7">
                  <c:v>0.0526315789473684</c:v>
                </c:pt>
              </c:numCache>
            </c:numRef>
          </c:val>
        </c:ser>
        <c:dLbls>
          <c:showLegendKey val="0"/>
          <c:showVal val="0"/>
          <c:showCatName val="0"/>
          <c:showSerName val="0"/>
          <c:showPercent val="0"/>
          <c:showBubbleSize val="0"/>
        </c:dLbls>
        <c:gapWidth val="150"/>
        <c:axId val="695210784"/>
        <c:axId val="695213536"/>
      </c:barChart>
      <c:catAx>
        <c:axId val="695210784"/>
        <c:scaling>
          <c:orientation val="minMax"/>
        </c:scaling>
        <c:delete val="0"/>
        <c:axPos val="b"/>
        <c:numFmt formatCode="General" sourceLinked="1"/>
        <c:majorTickMark val="out"/>
        <c:minorTickMark val="none"/>
        <c:tickLblPos val="nextTo"/>
        <c:crossAx val="695213536"/>
        <c:crosses val="autoZero"/>
        <c:auto val="1"/>
        <c:lblAlgn val="ctr"/>
        <c:lblOffset val="100"/>
        <c:noMultiLvlLbl val="0"/>
      </c:catAx>
      <c:valAx>
        <c:axId val="695213536"/>
        <c:scaling>
          <c:orientation val="minMax"/>
        </c:scaling>
        <c:delete val="0"/>
        <c:axPos val="l"/>
        <c:numFmt formatCode="_(&quot;$&quot;* #,##0_);_(&quot;$&quot;* \(#,##0\);_(&quot;$&quot;* &quot;-&quot;??_);_(@_)" sourceLinked="1"/>
        <c:majorTickMark val="out"/>
        <c:minorTickMark val="none"/>
        <c:tickLblPos val="nextTo"/>
        <c:txPr>
          <a:bodyPr/>
          <a:lstStyle/>
          <a:p>
            <a:pPr>
              <a:defRPr b="1"/>
            </a:pPr>
            <a:endParaRPr lang="en-US"/>
          </a:p>
        </c:txPr>
        <c:crossAx val="69521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'6a'!$C$30</c:f>
              <c:strCache>
                <c:ptCount val="1"/>
                <c:pt idx="0">
                  <c:v># Sales</c:v>
                </c:pt>
              </c:strCache>
            </c:strRef>
          </c:tx>
          <c:spPr>
            <a:gradFill>
              <a:gsLst>
                <a:gs pos="0">
                  <a:srgbClr val="000000"/>
                </a:gs>
                <a:gs pos="39999">
                  <a:srgbClr val="0A128C"/>
                </a:gs>
                <a:gs pos="70000">
                  <a:srgbClr val="181CC7"/>
                </a:gs>
                <a:gs pos="88000">
                  <a:srgbClr val="7005D4"/>
                </a:gs>
                <a:gs pos="100000">
                  <a:srgbClr val="8C3D91"/>
                </a:gs>
              </a:gsLst>
              <a:lin ang="5400000" scaled="0"/>
            </a:gradFill>
          </c:spPr>
          <c:invertIfNegative val="0"/>
          <c:cat>
            <c:strRef>
              <c:f>'6a'!$B$31:$B$34</c:f>
              <c:strCache>
                <c:ptCount val="4"/>
                <c:pt idx="0">
                  <c:v>AZ</c:v>
                </c:pt>
                <c:pt idx="1">
                  <c:v>CA</c:v>
                </c:pt>
                <c:pt idx="2">
                  <c:v>FL</c:v>
                </c:pt>
                <c:pt idx="3">
                  <c:v>NJ</c:v>
                </c:pt>
              </c:strCache>
            </c:strRef>
          </c:cat>
          <c:val>
            <c:numRef>
              <c:f>'6a'!$C$31:$C$34</c:f>
              <c:numCache>
                <c:formatCode>_(* #,##0_);_(* \(#,##0\);_(* "-"??_);_(@_)</c:formatCode>
                <c:ptCount val="4"/>
                <c:pt idx="0">
                  <c:v>110.0</c:v>
                </c:pt>
                <c:pt idx="1">
                  <c:v>345.0</c:v>
                </c:pt>
                <c:pt idx="2">
                  <c:v>415.0</c:v>
                </c:pt>
                <c:pt idx="3">
                  <c:v>75.0</c:v>
                </c:pt>
              </c:numCache>
            </c:numRef>
          </c:val>
        </c:ser>
        <c:dLbls>
          <c:showLegendKey val="0"/>
          <c:showVal val="0"/>
          <c:showCatName val="0"/>
          <c:showSerName val="0"/>
          <c:showPercent val="0"/>
          <c:showBubbleSize val="0"/>
        </c:dLbls>
        <c:gapWidth val="22"/>
        <c:axId val="694936304"/>
        <c:axId val="694938624"/>
      </c:barChart>
      <c:catAx>
        <c:axId val="694936304"/>
        <c:scaling>
          <c:orientation val="minMax"/>
        </c:scaling>
        <c:delete val="0"/>
        <c:axPos val="b"/>
        <c:numFmt formatCode="General" sourceLinked="0"/>
        <c:majorTickMark val="out"/>
        <c:minorTickMark val="none"/>
        <c:tickLblPos val="nextTo"/>
        <c:txPr>
          <a:bodyPr/>
          <a:lstStyle/>
          <a:p>
            <a:pPr>
              <a:defRPr b="1"/>
            </a:pPr>
            <a:endParaRPr lang="en-US"/>
          </a:p>
        </c:txPr>
        <c:crossAx val="694938624"/>
        <c:crosses val="autoZero"/>
        <c:auto val="1"/>
        <c:lblAlgn val="ctr"/>
        <c:lblOffset val="100"/>
        <c:noMultiLvlLbl val="0"/>
      </c:catAx>
      <c:valAx>
        <c:axId val="694938624"/>
        <c:scaling>
          <c:orientation val="minMax"/>
        </c:scaling>
        <c:delete val="0"/>
        <c:axPos val="l"/>
        <c:majorGridlines/>
        <c:numFmt formatCode="_(* #,##0_);_(* \(#,##0\);_(* &quot;-&quot;??_);_(@_)" sourceLinked="1"/>
        <c:majorTickMark val="out"/>
        <c:minorTickMark val="none"/>
        <c:tickLblPos val="nextTo"/>
        <c:txPr>
          <a:bodyPr/>
          <a:lstStyle/>
          <a:p>
            <a:pPr>
              <a:defRPr b="1"/>
            </a:pPr>
            <a:endParaRPr lang="en-US"/>
          </a:p>
        </c:txPr>
        <c:crossAx val="694936304"/>
        <c:crosses val="autoZero"/>
        <c:crossBetween val="between"/>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'6f'!$C$11</c:f>
              <c:strCache>
                <c:ptCount val="1"/>
                <c:pt idx="0">
                  <c:v>Direct Sales</c:v>
                </c:pt>
              </c:strCache>
            </c:strRef>
          </c:tx>
          <c:spPr>
            <a:solidFill>
              <a:schemeClr val="tx2">
                <a:lumMod val="60000"/>
                <a:lumOff val="40000"/>
              </a:schemeClr>
            </a:solidFill>
          </c:spPr>
          <c:invertIfNegative val="0"/>
          <c:cat>
            <c:numRef>
              <c:f>'6f'!$B$33:$B$40</c:f>
              <c:numCache>
                <c:formatCode>General</c:formatCode>
                <c:ptCount val="8"/>
                <c:pt idx="0">
                  <c:v>2008.0</c:v>
                </c:pt>
                <c:pt idx="1">
                  <c:v>2009.0</c:v>
                </c:pt>
                <c:pt idx="2">
                  <c:v>2010.0</c:v>
                </c:pt>
                <c:pt idx="3">
                  <c:v>2011.0</c:v>
                </c:pt>
                <c:pt idx="4">
                  <c:v>2012.0</c:v>
                </c:pt>
                <c:pt idx="5">
                  <c:v>2013.0</c:v>
                </c:pt>
                <c:pt idx="6">
                  <c:v>2014.0</c:v>
                </c:pt>
                <c:pt idx="7">
                  <c:v>2015.0</c:v>
                </c:pt>
              </c:numCache>
            </c:numRef>
          </c:cat>
          <c:val>
            <c:numRef>
              <c:f>'6f'!$C$33:$C$40</c:f>
              <c:numCache>
                <c:formatCode>_("$"* #,##0_);_("$"* \(#,##0\);_("$"* "-"??_);_(@_)</c:formatCode>
                <c:ptCount val="8"/>
                <c:pt idx="0">
                  <c:v>110.0</c:v>
                </c:pt>
                <c:pt idx="1">
                  <c:v>120.0</c:v>
                </c:pt>
                <c:pt idx="2">
                  <c:v>122.0</c:v>
                </c:pt>
                <c:pt idx="3">
                  <c:v>135.0</c:v>
                </c:pt>
                <c:pt idx="4">
                  <c:v>145.0</c:v>
                </c:pt>
                <c:pt idx="5">
                  <c:v>155.0</c:v>
                </c:pt>
                <c:pt idx="6">
                  <c:v>171.0</c:v>
                </c:pt>
                <c:pt idx="7">
                  <c:v>180.0</c:v>
                </c:pt>
              </c:numCache>
            </c:numRef>
          </c:val>
        </c:ser>
        <c:dLbls>
          <c:showLegendKey val="0"/>
          <c:showVal val="0"/>
          <c:showCatName val="0"/>
          <c:showSerName val="0"/>
          <c:showPercent val="0"/>
          <c:showBubbleSize val="0"/>
        </c:dLbls>
        <c:gapWidth val="150"/>
        <c:axId val="695244064"/>
        <c:axId val="695246816"/>
      </c:barChart>
      <c:barChart>
        <c:barDir val="col"/>
        <c:grouping val="clustered"/>
        <c:varyColors val="0"/>
        <c:ser>
          <c:idx val="1"/>
          <c:order val="1"/>
          <c:tx>
            <c:strRef>
              <c:f>'6f'!$D$11</c:f>
              <c:strCache>
                <c:ptCount val="1"/>
                <c:pt idx="0">
                  <c:v>% growth</c:v>
                </c:pt>
              </c:strCache>
            </c:strRef>
          </c:tx>
          <c:spPr>
            <a:ln>
              <a:solidFill>
                <a:schemeClr val="tx1">
                  <a:lumMod val="95000"/>
                  <a:lumOff val="5000"/>
                </a:schemeClr>
              </a:solidFill>
            </a:ln>
          </c:spPr>
          <c:invertIfNegative val="0"/>
          <c:cat>
            <c:numRef>
              <c:f>'6f'!$B$33:$B$40</c:f>
              <c:numCache>
                <c:formatCode>General</c:formatCode>
                <c:ptCount val="8"/>
                <c:pt idx="0">
                  <c:v>2008.0</c:v>
                </c:pt>
                <c:pt idx="1">
                  <c:v>2009.0</c:v>
                </c:pt>
                <c:pt idx="2">
                  <c:v>2010.0</c:v>
                </c:pt>
                <c:pt idx="3">
                  <c:v>2011.0</c:v>
                </c:pt>
                <c:pt idx="4">
                  <c:v>2012.0</c:v>
                </c:pt>
                <c:pt idx="5">
                  <c:v>2013.0</c:v>
                </c:pt>
                <c:pt idx="6">
                  <c:v>2014.0</c:v>
                </c:pt>
                <c:pt idx="7">
                  <c:v>2015.0</c:v>
                </c:pt>
              </c:numCache>
            </c:numRef>
          </c:cat>
          <c:val>
            <c:numRef>
              <c:f>'6f'!$D$33:$D$40</c:f>
              <c:numCache>
                <c:formatCode>0%</c:formatCode>
                <c:ptCount val="8"/>
                <c:pt idx="1">
                  <c:v>0.0909090909090909</c:v>
                </c:pt>
                <c:pt idx="2">
                  <c:v>0.0166666666666667</c:v>
                </c:pt>
                <c:pt idx="3">
                  <c:v>0.10655737704918</c:v>
                </c:pt>
                <c:pt idx="4">
                  <c:v>0.0740740740740741</c:v>
                </c:pt>
                <c:pt idx="5">
                  <c:v>0.0689655172413793</c:v>
                </c:pt>
                <c:pt idx="6">
                  <c:v>0.103225806451613</c:v>
                </c:pt>
                <c:pt idx="7">
                  <c:v>0.0526315789473684</c:v>
                </c:pt>
              </c:numCache>
            </c:numRef>
          </c:val>
        </c:ser>
        <c:dLbls>
          <c:showLegendKey val="0"/>
          <c:showVal val="0"/>
          <c:showCatName val="0"/>
          <c:showSerName val="0"/>
          <c:showPercent val="0"/>
          <c:showBubbleSize val="0"/>
        </c:dLbls>
        <c:gapWidth val="150"/>
        <c:axId val="695252288"/>
        <c:axId val="695249808"/>
      </c:barChart>
      <c:catAx>
        <c:axId val="695244064"/>
        <c:scaling>
          <c:orientation val="minMax"/>
        </c:scaling>
        <c:delete val="0"/>
        <c:axPos val="b"/>
        <c:numFmt formatCode="General" sourceLinked="1"/>
        <c:majorTickMark val="out"/>
        <c:minorTickMark val="none"/>
        <c:tickLblPos val="nextTo"/>
        <c:crossAx val="695246816"/>
        <c:crosses val="autoZero"/>
        <c:auto val="1"/>
        <c:lblAlgn val="ctr"/>
        <c:lblOffset val="100"/>
        <c:noMultiLvlLbl val="0"/>
      </c:catAx>
      <c:valAx>
        <c:axId val="695246816"/>
        <c:scaling>
          <c:orientation val="minMax"/>
        </c:scaling>
        <c:delete val="0"/>
        <c:axPos val="l"/>
        <c:numFmt formatCode="_(&quot;$&quot;* #,##0_);_(&quot;$&quot;* \(#,##0\);_(&quot;$&quot;* &quot;-&quot;??_);_(@_)" sourceLinked="1"/>
        <c:majorTickMark val="out"/>
        <c:minorTickMark val="none"/>
        <c:tickLblPos val="nextTo"/>
        <c:txPr>
          <a:bodyPr/>
          <a:lstStyle/>
          <a:p>
            <a:pPr>
              <a:defRPr b="1"/>
            </a:pPr>
            <a:endParaRPr lang="en-US"/>
          </a:p>
        </c:txPr>
        <c:crossAx val="695244064"/>
        <c:crosses val="autoZero"/>
        <c:crossBetween val="between"/>
      </c:valAx>
      <c:valAx>
        <c:axId val="695249808"/>
        <c:scaling>
          <c:orientation val="minMax"/>
        </c:scaling>
        <c:delete val="0"/>
        <c:axPos val="r"/>
        <c:numFmt formatCode="0%" sourceLinked="1"/>
        <c:majorTickMark val="out"/>
        <c:minorTickMark val="none"/>
        <c:tickLblPos val="nextTo"/>
        <c:crossAx val="695252288"/>
        <c:crosses val="max"/>
        <c:crossBetween val="between"/>
      </c:valAx>
      <c:catAx>
        <c:axId val="695252288"/>
        <c:scaling>
          <c:orientation val="minMax"/>
        </c:scaling>
        <c:delete val="1"/>
        <c:axPos val="b"/>
        <c:numFmt formatCode="General" sourceLinked="1"/>
        <c:majorTickMark val="out"/>
        <c:minorTickMark val="none"/>
        <c:tickLblPos val="nextTo"/>
        <c:crossAx val="69524980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'6g'!$B$16</c:f>
              <c:strCache>
                <c:ptCount val="1"/>
                <c:pt idx="0">
                  <c:v>CA</c:v>
                </c:pt>
              </c:strCache>
            </c:strRef>
          </c:tx>
          <c:spPr>
            <a:solidFill>
              <a:schemeClr val="accent1"/>
            </a:solidFill>
            <a:ln>
              <a:noFill/>
            </a:ln>
            <a:effectLst/>
          </c:spPr>
          <c:invertIfNegative val="0"/>
          <c:cat>
            <c:numRef>
              <c:f>'6g'!$C$15:$F$15</c:f>
              <c:numCache>
                <c:formatCode>General</c:formatCode>
                <c:ptCount val="4"/>
                <c:pt idx="0">
                  <c:v>2011.0</c:v>
                </c:pt>
                <c:pt idx="1">
                  <c:v>2012.0</c:v>
                </c:pt>
                <c:pt idx="2">
                  <c:v>2013.0</c:v>
                </c:pt>
                <c:pt idx="3">
                  <c:v>2014.0</c:v>
                </c:pt>
              </c:numCache>
            </c:numRef>
          </c:cat>
          <c:val>
            <c:numRef>
              <c:f>'6g'!$C$16:$F$16</c:f>
              <c:numCache>
                <c:formatCode>_(* #,##0_);_(* \(#,##0\);_(* "-"??_);_(@_)</c:formatCode>
                <c:ptCount val="4"/>
                <c:pt idx="0">
                  <c:v>345.0</c:v>
                </c:pt>
                <c:pt idx="1">
                  <c:v>355.0</c:v>
                </c:pt>
                <c:pt idx="2">
                  <c:v>354.0</c:v>
                </c:pt>
                <c:pt idx="3">
                  <c:v>350.0</c:v>
                </c:pt>
              </c:numCache>
            </c:numRef>
          </c:val>
        </c:ser>
        <c:dLbls>
          <c:showLegendKey val="0"/>
          <c:showVal val="0"/>
          <c:showCatName val="0"/>
          <c:showSerName val="0"/>
          <c:showPercent val="0"/>
          <c:showBubbleSize val="0"/>
        </c:dLbls>
        <c:gapWidth val="96"/>
        <c:overlap val="-27"/>
        <c:axId val="690050592"/>
        <c:axId val="690052912"/>
      </c:barChart>
      <c:catAx>
        <c:axId val="69005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0052912"/>
        <c:crosses val="autoZero"/>
        <c:auto val="1"/>
        <c:lblAlgn val="ctr"/>
        <c:lblOffset val="100"/>
        <c:noMultiLvlLbl val="0"/>
      </c:catAx>
      <c:valAx>
        <c:axId val="6900529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005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'6a'!$C$30</c:f>
              <c:strCache>
                <c:ptCount val="1"/>
                <c:pt idx="0">
                  <c:v># 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dPt>
          <c:dPt>
            <c:idx val="1"/>
            <c:invertIfNegative val="0"/>
            <c:bubble3D val="0"/>
            <c:spPr>
              <a:noFill/>
              <a:ln w="9525" cap="flat" cmpd="sng" algn="ctr">
                <a:solidFill>
                  <a:schemeClr val="accent1"/>
                </a:solidFill>
                <a:miter lim="800000"/>
              </a:ln>
              <a:effectLst>
                <a:glow rad="63500">
                  <a:schemeClr val="accent1">
                    <a:satMod val="175000"/>
                    <a:alpha val="25000"/>
                  </a:schemeClr>
                </a:glow>
              </a:effectLst>
            </c:spPr>
          </c:dPt>
          <c:dPt>
            <c:idx val="2"/>
            <c:invertIfNegative val="0"/>
            <c:bubble3D val="0"/>
            <c:spPr>
              <a:noFill/>
              <a:ln w="9525" cap="flat" cmpd="sng" algn="ctr">
                <a:solidFill>
                  <a:schemeClr val="accent1"/>
                </a:solidFill>
                <a:miter lim="800000"/>
              </a:ln>
              <a:effectLst>
                <a:glow rad="63500">
                  <a:schemeClr val="accent1">
                    <a:satMod val="175000"/>
                    <a:alpha val="25000"/>
                  </a:schemeClr>
                </a:glow>
              </a:effectLst>
            </c:spPr>
          </c:dPt>
          <c:dPt>
            <c:idx val="3"/>
            <c:invertIfNegative val="0"/>
            <c:bubble3D val="0"/>
            <c:spPr>
              <a:noFill/>
              <a:ln w="9525" cap="flat" cmpd="sng" algn="ctr">
                <a:solidFill>
                  <a:schemeClr val="accent1"/>
                </a:solidFill>
                <a:miter lim="800000"/>
              </a:ln>
              <a:effectLst>
                <a:glow rad="63500">
                  <a:schemeClr val="accent1">
                    <a:satMod val="175000"/>
                    <a:alpha val="25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'6a'!$B$31:$B$34</c:f>
              <c:strCache>
                <c:ptCount val="4"/>
                <c:pt idx="0">
                  <c:v>AZ</c:v>
                </c:pt>
                <c:pt idx="1">
                  <c:v>CA</c:v>
                </c:pt>
                <c:pt idx="2">
                  <c:v>FL</c:v>
                </c:pt>
                <c:pt idx="3">
                  <c:v>NJ</c:v>
                </c:pt>
              </c:strCache>
            </c:strRef>
          </c:cat>
          <c:val>
            <c:numRef>
              <c:f>'6a'!$C$31:$C$34</c:f>
              <c:numCache>
                <c:formatCode>_(* #,##0_);_(* \(#,##0\);_(* "-"??_);_(@_)</c:formatCode>
                <c:ptCount val="4"/>
                <c:pt idx="0">
                  <c:v>110.0</c:v>
                </c:pt>
                <c:pt idx="1">
                  <c:v>345.0</c:v>
                </c:pt>
                <c:pt idx="2">
                  <c:v>415.0</c:v>
                </c:pt>
                <c:pt idx="3">
                  <c:v>75.0</c:v>
                </c:pt>
              </c:numCache>
            </c:numRef>
          </c:val>
        </c:ser>
        <c:dLbls>
          <c:showLegendKey val="0"/>
          <c:showVal val="0"/>
          <c:showCatName val="0"/>
          <c:showSerName val="0"/>
          <c:showPercent val="0"/>
          <c:showBubbleSize val="0"/>
        </c:dLbls>
        <c:gapWidth val="315"/>
        <c:overlap val="-40"/>
        <c:axId val="694962320"/>
        <c:axId val="694964800"/>
      </c:barChart>
      <c:catAx>
        <c:axId val="694962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4964800"/>
        <c:crosses val="autoZero"/>
        <c:auto val="1"/>
        <c:lblAlgn val="ctr"/>
        <c:lblOffset val="100"/>
        <c:noMultiLvlLbl val="0"/>
      </c:catAx>
      <c:valAx>
        <c:axId val="694964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496232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title>
    <c:autoTitleDeleted val="0"/>
    <c:plotArea>
      <c:layout/>
      <c:barChart>
        <c:barDir val="col"/>
        <c:grouping val="clustered"/>
        <c:varyColors val="0"/>
        <c:ser>
          <c:idx val="0"/>
          <c:order val="0"/>
          <c:tx>
            <c:strRef>
              <c:f>'6a'!$C$30</c:f>
              <c:strCache>
                <c:ptCount val="1"/>
                <c:pt idx="0">
                  <c:v># Sales</c:v>
                </c:pt>
              </c:strCache>
            </c:strRef>
          </c:tx>
          <c:spPr>
            <a:solidFill>
              <a:schemeClr val="accent1">
                <a:lumMod val="60000"/>
                <a:lumOff val="40000"/>
              </a:schemeClr>
            </a:solidFill>
            <a:effectLst>
              <a:outerShdw blurRad="88900" dist="114300" dir="2700000" algn="tl" rotWithShape="0">
                <a:prstClr val="black">
                  <a:alpha val="40000"/>
                </a:prstClr>
              </a:outerShdw>
            </a:effectLst>
            <a:scene3d>
              <a:camera prst="orthographicFront"/>
              <a:lightRig rig="threePt" dir="t"/>
            </a:scene3d>
            <a:sp3d>
              <a:bevelT/>
            </a:sp3d>
          </c:spPr>
          <c:invertIfNegative val="0"/>
          <c:dPt>
            <c:idx val="0"/>
            <c:invertIfNegative val="0"/>
            <c:bubble3D val="0"/>
          </c:dPt>
          <c:dPt>
            <c:idx val="1"/>
            <c:invertIfNegative val="0"/>
            <c:bubble3D val="0"/>
          </c:dPt>
          <c:dPt>
            <c:idx val="2"/>
            <c:invertIfNegative val="0"/>
            <c:bubble3D val="0"/>
          </c:dPt>
          <c:dPt>
            <c:idx val="3"/>
            <c:invertIfNegative val="0"/>
            <c:bubble3D val="0"/>
          </c:dPt>
          <c:cat>
            <c:strRef>
              <c:f>'6a'!$B$31:$B$34</c:f>
              <c:strCache>
                <c:ptCount val="4"/>
                <c:pt idx="0">
                  <c:v>AZ</c:v>
                </c:pt>
                <c:pt idx="1">
                  <c:v>CA</c:v>
                </c:pt>
                <c:pt idx="2">
                  <c:v>FL</c:v>
                </c:pt>
                <c:pt idx="3">
                  <c:v>NJ</c:v>
                </c:pt>
              </c:strCache>
            </c:strRef>
          </c:cat>
          <c:val>
            <c:numRef>
              <c:f>'6a'!$C$31:$C$34</c:f>
              <c:numCache>
                <c:formatCode>_(* #,##0_);_(* \(#,##0\);_(* "-"??_);_(@_)</c:formatCode>
                <c:ptCount val="4"/>
                <c:pt idx="0">
                  <c:v>110.0</c:v>
                </c:pt>
                <c:pt idx="1">
                  <c:v>345.0</c:v>
                </c:pt>
                <c:pt idx="2">
                  <c:v>415.0</c:v>
                </c:pt>
                <c:pt idx="3">
                  <c:v>75.0</c:v>
                </c:pt>
              </c:numCache>
            </c:numRef>
          </c:val>
        </c:ser>
        <c:dLbls>
          <c:showLegendKey val="0"/>
          <c:showVal val="0"/>
          <c:showCatName val="0"/>
          <c:showSerName val="0"/>
          <c:showPercent val="0"/>
          <c:showBubbleSize val="0"/>
        </c:dLbls>
        <c:gapWidth val="62"/>
        <c:axId val="689438992"/>
        <c:axId val="689441312"/>
      </c:barChart>
      <c:catAx>
        <c:axId val="689438992"/>
        <c:scaling>
          <c:orientation val="minMax"/>
        </c:scaling>
        <c:delete val="0"/>
        <c:axPos val="b"/>
        <c:numFmt formatCode="General" sourceLinked="0"/>
        <c:majorTickMark val="out"/>
        <c:minorTickMark val="none"/>
        <c:tickLblPos val="nextTo"/>
        <c:txPr>
          <a:bodyPr/>
          <a:lstStyle/>
          <a:p>
            <a:pPr>
              <a:defRPr b="1"/>
            </a:pPr>
            <a:endParaRPr lang="en-US"/>
          </a:p>
        </c:txPr>
        <c:crossAx val="689441312"/>
        <c:crosses val="autoZero"/>
        <c:auto val="1"/>
        <c:lblAlgn val="ctr"/>
        <c:lblOffset val="100"/>
        <c:noMultiLvlLbl val="0"/>
      </c:catAx>
      <c:valAx>
        <c:axId val="689441312"/>
        <c:scaling>
          <c:orientation val="minMax"/>
        </c:scaling>
        <c:delete val="0"/>
        <c:axPos val="l"/>
        <c:numFmt formatCode="_(* #,##0_);_(* \(#,##0\);_(* &quot;-&quot;??_);_(@_)" sourceLinked="1"/>
        <c:majorTickMark val="out"/>
        <c:minorTickMark val="none"/>
        <c:tickLblPos val="nextTo"/>
        <c:txPr>
          <a:bodyPr/>
          <a:lstStyle/>
          <a:p>
            <a:pPr>
              <a:defRPr b="1"/>
            </a:pPr>
            <a:endParaRPr lang="en-US"/>
          </a:p>
        </c:txPr>
        <c:crossAx val="689438992"/>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'6a'!$C$30</c:f>
              <c:strCache>
                <c:ptCount val="1"/>
                <c:pt idx="0">
                  <c:v># Sales</c:v>
                </c:pt>
              </c:strCache>
            </c:strRef>
          </c:tx>
          <c:invertIfNegative val="0"/>
          <c:cat>
            <c:strRef>
              <c:f>'6a'!$B$31:$B$34</c:f>
              <c:strCache>
                <c:ptCount val="4"/>
                <c:pt idx="0">
                  <c:v>AZ</c:v>
                </c:pt>
                <c:pt idx="1">
                  <c:v>CA</c:v>
                </c:pt>
                <c:pt idx="2">
                  <c:v>FL</c:v>
                </c:pt>
                <c:pt idx="3">
                  <c:v>NJ</c:v>
                </c:pt>
              </c:strCache>
            </c:strRef>
          </c:cat>
          <c:val>
            <c:numRef>
              <c:f>'6a'!$C$31:$C$34</c:f>
              <c:numCache>
                <c:formatCode>_(* #,##0_);_(* \(#,##0\);_(* "-"??_);_(@_)</c:formatCode>
                <c:ptCount val="4"/>
                <c:pt idx="0">
                  <c:v>110.0</c:v>
                </c:pt>
                <c:pt idx="1">
                  <c:v>345.0</c:v>
                </c:pt>
                <c:pt idx="2">
                  <c:v>415.0</c:v>
                </c:pt>
                <c:pt idx="3">
                  <c:v>75.0</c:v>
                </c:pt>
              </c:numCache>
            </c:numRef>
          </c:val>
        </c:ser>
        <c:dLbls>
          <c:showLegendKey val="0"/>
          <c:showVal val="0"/>
          <c:showCatName val="0"/>
          <c:showSerName val="0"/>
          <c:showPercent val="0"/>
          <c:showBubbleSize val="0"/>
        </c:dLbls>
        <c:gapWidth val="150"/>
        <c:axId val="693859472"/>
        <c:axId val="693862224"/>
      </c:barChart>
      <c:catAx>
        <c:axId val="693859472"/>
        <c:scaling>
          <c:orientation val="minMax"/>
        </c:scaling>
        <c:delete val="0"/>
        <c:axPos val="b"/>
        <c:numFmt formatCode="General" sourceLinked="0"/>
        <c:majorTickMark val="out"/>
        <c:minorTickMark val="none"/>
        <c:tickLblPos val="nextTo"/>
        <c:crossAx val="693862224"/>
        <c:crosses val="autoZero"/>
        <c:auto val="1"/>
        <c:lblAlgn val="ctr"/>
        <c:lblOffset val="100"/>
        <c:noMultiLvlLbl val="0"/>
      </c:catAx>
      <c:valAx>
        <c:axId val="693862224"/>
        <c:scaling>
          <c:orientation val="minMax"/>
        </c:scaling>
        <c:delete val="0"/>
        <c:axPos val="l"/>
        <c:majorGridlines/>
        <c:numFmt formatCode="_(* #,##0_);_(* \(#,##0\);_(* &quot;-&quot;??_);_(@_)" sourceLinked="1"/>
        <c:majorTickMark val="out"/>
        <c:minorTickMark val="none"/>
        <c:tickLblPos val="nextTo"/>
        <c:crossAx val="6938594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'6a'!$C$30</c:f>
              <c:strCache>
                <c:ptCount val="1"/>
                <c:pt idx="0">
                  <c:v># Sales</c:v>
                </c:pt>
              </c:strCache>
            </c:strRef>
          </c:tx>
          <c:marker>
            <c:symbol val="none"/>
          </c:marker>
          <c:cat>
            <c:strRef>
              <c:f>'6a'!$B$31:$B$34</c:f>
              <c:strCache>
                <c:ptCount val="4"/>
                <c:pt idx="0">
                  <c:v>AZ</c:v>
                </c:pt>
                <c:pt idx="1">
                  <c:v>CA</c:v>
                </c:pt>
                <c:pt idx="2">
                  <c:v>FL</c:v>
                </c:pt>
                <c:pt idx="3">
                  <c:v>NJ</c:v>
                </c:pt>
              </c:strCache>
            </c:strRef>
          </c:cat>
          <c:val>
            <c:numRef>
              <c:f>'6a'!$C$31:$C$34</c:f>
              <c:numCache>
                <c:formatCode>_(* #,##0_);_(* \(#,##0\);_(* "-"??_);_(@_)</c:formatCode>
                <c:ptCount val="4"/>
                <c:pt idx="0">
                  <c:v>110.0</c:v>
                </c:pt>
                <c:pt idx="1">
                  <c:v>345.0</c:v>
                </c:pt>
                <c:pt idx="2">
                  <c:v>415.0</c:v>
                </c:pt>
                <c:pt idx="3">
                  <c:v>75.0</c:v>
                </c:pt>
              </c:numCache>
            </c:numRef>
          </c:val>
          <c:smooth val="0"/>
        </c:ser>
        <c:dLbls>
          <c:showLegendKey val="0"/>
          <c:showVal val="0"/>
          <c:showCatName val="0"/>
          <c:showSerName val="0"/>
          <c:showPercent val="0"/>
          <c:showBubbleSize val="0"/>
        </c:dLbls>
        <c:smooth val="0"/>
        <c:axId val="693883632"/>
        <c:axId val="693886384"/>
      </c:lineChart>
      <c:catAx>
        <c:axId val="693883632"/>
        <c:scaling>
          <c:orientation val="minMax"/>
        </c:scaling>
        <c:delete val="0"/>
        <c:axPos val="b"/>
        <c:numFmt formatCode="General" sourceLinked="0"/>
        <c:majorTickMark val="out"/>
        <c:minorTickMark val="none"/>
        <c:tickLblPos val="nextTo"/>
        <c:crossAx val="693886384"/>
        <c:crosses val="autoZero"/>
        <c:auto val="1"/>
        <c:lblAlgn val="ctr"/>
        <c:lblOffset val="100"/>
        <c:noMultiLvlLbl val="0"/>
      </c:catAx>
      <c:valAx>
        <c:axId val="693886384"/>
        <c:scaling>
          <c:orientation val="minMax"/>
        </c:scaling>
        <c:delete val="0"/>
        <c:axPos val="l"/>
        <c:majorGridlines/>
        <c:numFmt formatCode="_(* #,##0_);_(* \(#,##0\);_(* &quot;-&quot;??_);_(@_)" sourceLinked="1"/>
        <c:majorTickMark val="out"/>
        <c:minorTickMark val="none"/>
        <c:tickLblPos val="nextTo"/>
        <c:crossAx val="6938836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'6a'!$C$30</c:f>
              <c:strCache>
                <c:ptCount val="1"/>
                <c:pt idx="0">
                  <c:v># Sales</c:v>
                </c:pt>
              </c:strCache>
            </c:strRef>
          </c:tx>
          <c:cat>
            <c:strRef>
              <c:f>'6a'!$B$31:$B$34</c:f>
              <c:strCache>
                <c:ptCount val="4"/>
                <c:pt idx="0">
                  <c:v>AZ</c:v>
                </c:pt>
                <c:pt idx="1">
                  <c:v>CA</c:v>
                </c:pt>
                <c:pt idx="2">
                  <c:v>FL</c:v>
                </c:pt>
                <c:pt idx="3">
                  <c:v>NJ</c:v>
                </c:pt>
              </c:strCache>
            </c:strRef>
          </c:cat>
          <c:val>
            <c:numRef>
              <c:f>'6a'!$C$31:$C$34</c:f>
              <c:numCache>
                <c:formatCode>_(* #,##0_);_(* \(#,##0\);_(* "-"??_);_(@_)</c:formatCode>
                <c:ptCount val="4"/>
                <c:pt idx="0">
                  <c:v>110.0</c:v>
                </c:pt>
                <c:pt idx="1">
                  <c:v>345.0</c:v>
                </c:pt>
                <c:pt idx="2">
                  <c:v>415.0</c:v>
                </c:pt>
                <c:pt idx="3">
                  <c:v>75.0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clustered"/>
        <c:varyColors val="0"/>
        <c:ser>
          <c:idx val="0"/>
          <c:order val="0"/>
          <c:tx>
            <c:strRef>
              <c:f>'6a'!$C$30</c:f>
              <c:strCache>
                <c:ptCount val="1"/>
                <c:pt idx="0">
                  <c:v># Sales</c:v>
                </c:pt>
              </c:strCache>
            </c:strRef>
          </c:tx>
          <c:invertIfNegative val="0"/>
          <c:cat>
            <c:strRef>
              <c:f>'6a'!$B$31:$B$34</c:f>
              <c:strCache>
                <c:ptCount val="4"/>
                <c:pt idx="0">
                  <c:v>AZ</c:v>
                </c:pt>
                <c:pt idx="1">
                  <c:v>CA</c:v>
                </c:pt>
                <c:pt idx="2">
                  <c:v>FL</c:v>
                </c:pt>
                <c:pt idx="3">
                  <c:v>NJ</c:v>
                </c:pt>
              </c:strCache>
            </c:strRef>
          </c:cat>
          <c:val>
            <c:numRef>
              <c:f>'6a'!$C$31:$C$34</c:f>
              <c:numCache>
                <c:formatCode>_(* #,##0_);_(* \(#,##0\);_(* "-"??_);_(@_)</c:formatCode>
                <c:ptCount val="4"/>
                <c:pt idx="0">
                  <c:v>110.0</c:v>
                </c:pt>
                <c:pt idx="1">
                  <c:v>345.0</c:v>
                </c:pt>
                <c:pt idx="2">
                  <c:v>415.0</c:v>
                </c:pt>
                <c:pt idx="3">
                  <c:v>75.0</c:v>
                </c:pt>
              </c:numCache>
            </c:numRef>
          </c:val>
        </c:ser>
        <c:dLbls>
          <c:showLegendKey val="0"/>
          <c:showVal val="0"/>
          <c:showCatName val="0"/>
          <c:showSerName val="0"/>
          <c:showPercent val="0"/>
          <c:showBubbleSize val="0"/>
        </c:dLbls>
        <c:gapWidth val="100"/>
        <c:axId val="694995232"/>
        <c:axId val="694992480"/>
      </c:barChart>
      <c:valAx>
        <c:axId val="694992480"/>
        <c:scaling>
          <c:orientation val="minMax"/>
        </c:scaling>
        <c:delete val="0"/>
        <c:axPos val="b"/>
        <c:majorGridlines/>
        <c:numFmt formatCode="_(* #,##0_);_(* \(#,##0\);_(* &quot;-&quot;??_);_(@_)" sourceLinked="1"/>
        <c:majorTickMark val="out"/>
        <c:minorTickMark val="none"/>
        <c:tickLblPos val="nextTo"/>
        <c:crossAx val="694995232"/>
        <c:crosses val="autoZero"/>
        <c:crossBetween val="between"/>
      </c:valAx>
      <c:catAx>
        <c:axId val="694995232"/>
        <c:scaling>
          <c:orientation val="minMax"/>
        </c:scaling>
        <c:delete val="0"/>
        <c:axPos val="l"/>
        <c:numFmt formatCode="General" sourceLinked="0"/>
        <c:majorTickMark val="out"/>
        <c:minorTickMark val="none"/>
        <c:tickLblPos val="nextTo"/>
        <c:crossAx val="694992480"/>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ubbleChart>
        <c:varyColors val="0"/>
        <c:ser>
          <c:idx val="0"/>
          <c:order val="0"/>
          <c:tx>
            <c:strRef>
              <c:f>'6a'!$C$30</c:f>
              <c:strCache>
                <c:ptCount val="1"/>
                <c:pt idx="0">
                  <c:v># Sales</c:v>
                </c:pt>
              </c:strCache>
            </c:strRef>
          </c:tx>
          <c:invertIfNegative val="0"/>
          <c:xVal>
            <c:strRef>
              <c:f>'6a'!$B$31:$B$34</c:f>
              <c:strCache>
                <c:ptCount val="4"/>
                <c:pt idx="0">
                  <c:v>AZ</c:v>
                </c:pt>
                <c:pt idx="1">
                  <c:v>CA</c:v>
                </c:pt>
                <c:pt idx="2">
                  <c:v>FL</c:v>
                </c:pt>
                <c:pt idx="3">
                  <c:v>NJ</c:v>
                </c:pt>
              </c:strCache>
            </c:strRef>
          </c:xVal>
          <c:yVal>
            <c:numRef>
              <c:f>'6a'!$C$31:$C$34</c:f>
              <c:numCache>
                <c:formatCode>_(* #,##0_);_(* \(#,##0\);_(* "-"??_);_(@_)</c:formatCode>
                <c:ptCount val="4"/>
                <c:pt idx="0">
                  <c:v>110.0</c:v>
                </c:pt>
                <c:pt idx="1">
                  <c:v>345.0</c:v>
                </c:pt>
                <c:pt idx="2">
                  <c:v>415.0</c:v>
                </c:pt>
                <c:pt idx="3">
                  <c:v>75.0</c:v>
                </c:pt>
              </c:numCache>
            </c:numRef>
          </c:yVal>
          <c:bubbleSize>
            <c:numLit>
              <c:formatCode>General</c:formatCode>
              <c:ptCount val="4"/>
              <c:pt idx="0">
                <c:v>1.0</c:v>
              </c:pt>
              <c:pt idx="1">
                <c:v>1.0</c:v>
              </c:pt>
              <c:pt idx="2">
                <c:v>1.0</c:v>
              </c:pt>
              <c:pt idx="3">
                <c:v>1.0</c:v>
              </c:pt>
            </c:numLit>
          </c:bubbleSize>
          <c:bubble3D val="0"/>
        </c:ser>
        <c:dLbls>
          <c:showLegendKey val="0"/>
          <c:showVal val="0"/>
          <c:showCatName val="0"/>
          <c:showSerName val="0"/>
          <c:showPercent val="0"/>
          <c:showBubbleSize val="0"/>
        </c:dLbls>
        <c:bubbleScale val="100"/>
        <c:showNegBubbles val="0"/>
        <c:axId val="695018768"/>
        <c:axId val="695016016"/>
      </c:bubbleChart>
      <c:valAx>
        <c:axId val="695016016"/>
        <c:scaling>
          <c:orientation val="minMax"/>
        </c:scaling>
        <c:delete val="0"/>
        <c:axPos val="l"/>
        <c:majorGridlines/>
        <c:numFmt formatCode="_(* #,##0_);_(* \(#,##0\);_(* &quot;-&quot;??_);_(@_)" sourceLinked="1"/>
        <c:majorTickMark val="out"/>
        <c:minorTickMark val="none"/>
        <c:tickLblPos val="nextTo"/>
        <c:crossAx val="695018768"/>
        <c:crosses val="autoZero"/>
        <c:crossBetween val="midCat"/>
      </c:valAx>
      <c:valAx>
        <c:axId val="695018768"/>
        <c:scaling>
          <c:orientation val="minMax"/>
        </c:scaling>
        <c:delete val="0"/>
        <c:axPos val="b"/>
        <c:majorTickMark val="out"/>
        <c:minorTickMark val="none"/>
        <c:tickLblPos val="nextTo"/>
        <c:crossAx val="6950160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1" Type="http://schemas.openxmlformats.org/officeDocument/2006/relationships/chart" Target="../charts/chart10.xml"/><Relationship Id="rId12" Type="http://schemas.openxmlformats.org/officeDocument/2006/relationships/image" Target="../media/image17.png"/><Relationship Id="rId1" Type="http://schemas.openxmlformats.org/officeDocument/2006/relationships/image" Target="../media/image16.png"/><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5" Type="http://schemas.openxmlformats.org/officeDocument/2006/relationships/chart" Target="../charts/chart4.xml"/><Relationship Id="rId6" Type="http://schemas.openxmlformats.org/officeDocument/2006/relationships/chart" Target="../charts/chart5.xml"/><Relationship Id="rId7" Type="http://schemas.openxmlformats.org/officeDocument/2006/relationships/chart" Target="../charts/chart6.xml"/><Relationship Id="rId8" Type="http://schemas.openxmlformats.org/officeDocument/2006/relationships/chart" Target="../charts/chart7.xml"/><Relationship Id="rId9" Type="http://schemas.openxmlformats.org/officeDocument/2006/relationships/chart" Target="../charts/chart8.xml"/><Relationship Id="rId10"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4" Type="http://schemas.openxmlformats.org/officeDocument/2006/relationships/chart" Target="../charts/chart12.xml"/><Relationship Id="rId1" Type="http://schemas.openxmlformats.org/officeDocument/2006/relationships/image" Target="../media/image16.png"/><Relationship Id="rId2"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9.png"/><Relationship Id="rId4" Type="http://schemas.openxmlformats.org/officeDocument/2006/relationships/image" Target="../media/image20.png"/><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 Id="rId1" Type="http://schemas.openxmlformats.org/officeDocument/2006/relationships/chart" Target="../charts/chart13.xml"/><Relationship Id="rId2" Type="http://schemas.openxmlformats.org/officeDocument/2006/relationships/image" Target="../media/image1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2.png"/><Relationship Id="rId4" Type="http://schemas.openxmlformats.org/officeDocument/2006/relationships/image" Target="../media/image23.png"/><Relationship Id="rId1" Type="http://schemas.openxmlformats.org/officeDocument/2006/relationships/image" Target="../media/image16.png"/><Relationship Id="rId2"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1" Type="http://schemas.openxmlformats.org/officeDocument/2006/relationships/image" Target="../media/image31.png"/><Relationship Id="rId12" Type="http://schemas.openxmlformats.org/officeDocument/2006/relationships/image" Target="../media/image32.png"/><Relationship Id="rId1" Type="http://schemas.openxmlformats.org/officeDocument/2006/relationships/image" Target="../media/image24.png"/><Relationship Id="rId2" Type="http://schemas.openxmlformats.org/officeDocument/2006/relationships/chart" Target="../charts/chart18.xml"/><Relationship Id="rId3" Type="http://schemas.openxmlformats.org/officeDocument/2006/relationships/chart" Target="../charts/chart19.xml"/><Relationship Id="rId4" Type="http://schemas.openxmlformats.org/officeDocument/2006/relationships/image" Target="../media/image25.png"/><Relationship Id="rId5" Type="http://schemas.openxmlformats.org/officeDocument/2006/relationships/image" Target="../media/image26.png"/><Relationship Id="rId6" Type="http://schemas.openxmlformats.org/officeDocument/2006/relationships/image" Target="../media/image27.png"/><Relationship Id="rId7" Type="http://schemas.openxmlformats.org/officeDocument/2006/relationships/chart" Target="../charts/chart20.xml"/><Relationship Id="rId8" Type="http://schemas.openxmlformats.org/officeDocument/2006/relationships/image" Target="../media/image28.png"/><Relationship Id="rId9" Type="http://schemas.openxmlformats.org/officeDocument/2006/relationships/image" Target="../media/image29.png"/><Relationship Id="rId10" Type="http://schemas.openxmlformats.org/officeDocument/2006/relationships/image" Target="../media/image30.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4" Type="http://schemas.openxmlformats.org/officeDocument/2006/relationships/image" Target="../media/image6.png"/><Relationship Id="rId1" Type="http://schemas.openxmlformats.org/officeDocument/2006/relationships/image" Target="../media/image3.png"/><Relationship Id="rId2"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4" Type="http://schemas.openxmlformats.org/officeDocument/2006/relationships/image" Target="../media/image9.png"/><Relationship Id="rId5" Type="http://schemas.openxmlformats.org/officeDocument/2006/relationships/image" Target="../media/image10.png"/><Relationship Id="rId1" Type="http://schemas.openxmlformats.org/officeDocument/2006/relationships/image" Target="../media/image3.png"/><Relationship Id="rId2"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1" Type="http://schemas.openxmlformats.org/officeDocument/2006/relationships/image" Target="../media/image3.png"/><Relationship Id="rId2"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114300</xdr:rowOff>
    </xdr:from>
    <xdr:to>
      <xdr:col>14</xdr:col>
      <xdr:colOff>561974</xdr:colOff>
      <xdr:row>7</xdr:row>
      <xdr:rowOff>95250</xdr:rowOff>
    </xdr:to>
    <xdr:sp macro="" textlink="">
      <xdr:nvSpPr>
        <xdr:cNvPr id="3" name="Rounded Rectangle 2"/>
        <xdr:cNvSpPr/>
      </xdr:nvSpPr>
      <xdr:spPr>
        <a:xfrm>
          <a:off x="95249" y="114300"/>
          <a:ext cx="8601075" cy="1314450"/>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effectLst>
                <a:innerShdw blurRad="63500" dist="50800" dir="13500000">
                  <a:prstClr val="black">
                    <a:alpha val="50000"/>
                  </a:prstClr>
                </a:innerShdw>
              </a:effectLst>
            </a:rPr>
            <a:t>Welcome to the Microsoft Excel Basic Course </a:t>
          </a:r>
          <a:endParaRPr lang="en-US" sz="2800" b="1">
            <a:effectLst>
              <a:innerShdw blurRad="63500" dist="50800" dir="13500000">
                <a:prstClr val="black">
                  <a:alpha val="50000"/>
                </a:prstClr>
              </a:innerShdw>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257175</xdr:colOff>
      <xdr:row>7</xdr:row>
      <xdr:rowOff>28575</xdr:rowOff>
    </xdr:from>
    <xdr:to>
      <xdr:col>14</xdr:col>
      <xdr:colOff>38100</xdr:colOff>
      <xdr:row>13</xdr:row>
      <xdr:rowOff>188449</xdr:rowOff>
    </xdr:to>
    <xdr:grpSp>
      <xdr:nvGrpSpPr>
        <xdr:cNvPr id="20" name="Group 19"/>
        <xdr:cNvGrpSpPr/>
      </xdr:nvGrpSpPr>
      <xdr:grpSpPr>
        <a:xfrm>
          <a:off x="257175" y="1146175"/>
          <a:ext cx="8391525" cy="1257154"/>
          <a:chOff x="257175" y="1190625"/>
          <a:chExt cx="8191500" cy="1302874"/>
        </a:xfrm>
      </xdr:grpSpPr>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1190625"/>
            <a:ext cx="8191500" cy="1047750"/>
          </a:xfrm>
          <a:prstGeom prst="rect">
            <a:avLst/>
          </a:prstGeom>
          <a:noFill/>
          <a:ln>
            <a:solidFill>
              <a:schemeClr val="tx1">
                <a:lumMod val="50000"/>
                <a:lumOff val="50000"/>
              </a:schemeClr>
            </a:solidFill>
          </a:ln>
          <a:extLst>
            <a:ext uri="{909E8E84-426E-40DD-AFC4-6F175D3DCCD1}">
              <a14:hiddenFill xmlns:a14="http://schemas.microsoft.com/office/drawing/2010/main">
                <a:solidFill>
                  <a:srgbClr val="FFFFFF"/>
                </a:solidFill>
              </a14:hiddenFill>
            </a:ext>
          </a:extLst>
        </xdr:spPr>
      </xdr:pic>
      <xdr:sp macro="" textlink="">
        <xdr:nvSpPr>
          <xdr:cNvPr id="3" name="Down Arrow 2"/>
          <xdr:cNvSpPr/>
        </xdr:nvSpPr>
        <xdr:spPr>
          <a:xfrm rot="14809817">
            <a:off x="4237326" y="1877725"/>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4</xdr:col>
      <xdr:colOff>9525</xdr:colOff>
      <xdr:row>28</xdr:row>
      <xdr:rowOff>166687</xdr:rowOff>
    </xdr:from>
    <xdr:to>
      <xdr:col>11</xdr:col>
      <xdr:colOff>228600</xdr:colOff>
      <xdr:row>43</xdr:row>
      <xdr:rowOff>52387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276225</xdr:colOff>
      <xdr:row>47</xdr:row>
      <xdr:rowOff>123825</xdr:rowOff>
    </xdr:from>
    <xdr:to>
      <xdr:col>7</xdr:col>
      <xdr:colOff>38100</xdr:colOff>
      <xdr:row>58</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180975</xdr:colOff>
      <xdr:row>47</xdr:row>
      <xdr:rowOff>142875</xdr:rowOff>
    </xdr:from>
    <xdr:to>
      <xdr:col>12</xdr:col>
      <xdr:colOff>590550</xdr:colOff>
      <xdr:row>58</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209550</xdr:colOff>
      <xdr:row>47</xdr:row>
      <xdr:rowOff>142875</xdr:rowOff>
    </xdr:from>
    <xdr:to>
      <xdr:col>19</xdr:col>
      <xdr:colOff>66675</xdr:colOff>
      <xdr:row>58</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82</xdr:row>
      <xdr:rowOff>161925</xdr:rowOff>
    </xdr:from>
    <xdr:to>
      <xdr:col>6</xdr:col>
      <xdr:colOff>361950</xdr:colOff>
      <xdr:row>93</xdr:row>
      <xdr:rowOff>180975</xdr:rowOff>
    </xdr:to>
    <xdr:grpSp>
      <xdr:nvGrpSpPr>
        <xdr:cNvPr id="24" name="Group 23"/>
        <xdr:cNvGrpSpPr/>
      </xdr:nvGrpSpPr>
      <xdr:grpSpPr>
        <a:xfrm>
          <a:off x="273050" y="15554325"/>
          <a:ext cx="3587750" cy="2044700"/>
          <a:chOff x="266700" y="15611475"/>
          <a:chExt cx="3505200" cy="2114550"/>
        </a:xfrm>
      </xdr:grpSpPr>
      <xdr:graphicFrame macro="">
        <xdr:nvGraphicFramePr>
          <xdr:cNvPr id="10" name="Chart 9"/>
          <xdr:cNvGraphicFramePr>
            <a:graphicFrameLocks/>
          </xdr:cNvGraphicFramePr>
        </xdr:nvGraphicFramePr>
        <xdr:xfrm>
          <a:off x="266700" y="15611475"/>
          <a:ext cx="3505200" cy="211455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1" name="Down Arrow 10"/>
          <xdr:cNvSpPr/>
        </xdr:nvSpPr>
        <xdr:spPr>
          <a:xfrm rot="17538703">
            <a:off x="2860964" y="15341312"/>
            <a:ext cx="331323" cy="985951"/>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r>
              <a:rPr lang="en-US" sz="1100" b="1"/>
              <a:t>Click Here</a:t>
            </a:r>
          </a:p>
        </xdr:txBody>
      </xdr:sp>
      <xdr:sp macro="" textlink="">
        <xdr:nvSpPr>
          <xdr:cNvPr id="12" name="Down Arrow 11"/>
          <xdr:cNvSpPr/>
        </xdr:nvSpPr>
        <xdr:spPr>
          <a:xfrm rot="17538703">
            <a:off x="2098964" y="15827086"/>
            <a:ext cx="331323" cy="909751"/>
          </a:xfrm>
          <a:prstGeom prst="downArrow">
            <a:avLst/>
          </a:prstGeom>
          <a:solidFill>
            <a:schemeClr val="tx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r>
              <a:rPr lang="en-US" sz="1100" b="1"/>
              <a:t>Not</a:t>
            </a:r>
            <a:r>
              <a:rPr lang="en-US" sz="1100" b="1" baseline="0"/>
              <a:t> Here</a:t>
            </a:r>
            <a:endParaRPr lang="en-US" sz="1100" b="1"/>
          </a:p>
        </xdr:txBody>
      </xdr:sp>
    </xdr:grpSp>
    <xdr:clientData/>
  </xdr:twoCellAnchor>
  <xdr:twoCellAnchor>
    <xdr:from>
      <xdr:col>1</xdr:col>
      <xdr:colOff>0</xdr:colOff>
      <xdr:row>66</xdr:row>
      <xdr:rowOff>180975</xdr:rowOff>
    </xdr:from>
    <xdr:to>
      <xdr:col>5</xdr:col>
      <xdr:colOff>20955</xdr:colOff>
      <xdr:row>76</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197644</xdr:colOff>
      <xdr:row>66</xdr:row>
      <xdr:rowOff>180975</xdr:rowOff>
    </xdr:from>
    <xdr:to>
      <xdr:col>9</xdr:col>
      <xdr:colOff>142399</xdr:colOff>
      <xdr:row>76</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319088</xdr:colOff>
      <xdr:row>66</xdr:row>
      <xdr:rowOff>180975</xdr:rowOff>
    </xdr:from>
    <xdr:to>
      <xdr:col>13</xdr:col>
      <xdr:colOff>225743</xdr:colOff>
      <xdr:row>76</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402432</xdr:colOff>
      <xdr:row>66</xdr:row>
      <xdr:rowOff>180975</xdr:rowOff>
    </xdr:from>
    <xdr:to>
      <xdr:col>17</xdr:col>
      <xdr:colOff>432912</xdr:colOff>
      <xdr:row>76</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0</xdr:colOff>
      <xdr:row>66</xdr:row>
      <xdr:rowOff>180975</xdr:rowOff>
    </xdr:from>
    <xdr:to>
      <xdr:col>22</xdr:col>
      <xdr:colOff>30480</xdr:colOff>
      <xdr:row>76</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47625</xdr:colOff>
      <xdr:row>16</xdr:row>
      <xdr:rowOff>82004</xdr:rowOff>
    </xdr:from>
    <xdr:to>
      <xdr:col>18</xdr:col>
      <xdr:colOff>352425</xdr:colOff>
      <xdr:row>21</xdr:row>
      <xdr:rowOff>114300</xdr:rowOff>
    </xdr:to>
    <xdr:grpSp>
      <xdr:nvGrpSpPr>
        <xdr:cNvPr id="23" name="Group 22"/>
        <xdr:cNvGrpSpPr/>
      </xdr:nvGrpSpPr>
      <xdr:grpSpPr>
        <a:xfrm>
          <a:off x="320675" y="2856954"/>
          <a:ext cx="11131550" cy="953046"/>
          <a:chOff x="314325" y="2958554"/>
          <a:chExt cx="10887075" cy="984796"/>
        </a:xfrm>
      </xdr:grpSpPr>
      <xdr:pic>
        <xdr:nvPicPr>
          <xdr:cNvPr id="21" name="Picture 20"/>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14325" y="3079200"/>
            <a:ext cx="10887075" cy="864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Down Arrow 21"/>
          <xdr:cNvSpPr/>
        </xdr:nvSpPr>
        <xdr:spPr>
          <a:xfrm rot="18465643">
            <a:off x="1047935" y="2696338"/>
            <a:ext cx="292894" cy="8173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257175</xdr:colOff>
      <xdr:row>6</xdr:row>
      <xdr:rowOff>28575</xdr:rowOff>
    </xdr:from>
    <xdr:to>
      <xdr:col>14</xdr:col>
      <xdr:colOff>38100</xdr:colOff>
      <xdr:row>12</xdr:row>
      <xdr:rowOff>188449</xdr:rowOff>
    </xdr:to>
    <xdr:grpSp>
      <xdr:nvGrpSpPr>
        <xdr:cNvPr id="2" name="Group 1"/>
        <xdr:cNvGrpSpPr/>
      </xdr:nvGrpSpPr>
      <xdr:grpSpPr>
        <a:xfrm>
          <a:off x="257175" y="962025"/>
          <a:ext cx="8423275" cy="1257154"/>
          <a:chOff x="257175" y="1190625"/>
          <a:chExt cx="8191500" cy="1302874"/>
        </a:xfrm>
      </xdr:grpSpPr>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1190625"/>
            <a:ext cx="8191500" cy="1047750"/>
          </a:xfrm>
          <a:prstGeom prst="rect">
            <a:avLst/>
          </a:prstGeom>
          <a:noFill/>
          <a:ln>
            <a:solidFill>
              <a:schemeClr val="tx1">
                <a:lumMod val="50000"/>
                <a:lumOff val="50000"/>
              </a:schemeClr>
            </a:solidFill>
          </a:ln>
          <a:extLst>
            <a:ext uri="{909E8E84-426E-40DD-AFC4-6F175D3DCCD1}">
              <a14:hiddenFill xmlns:a14="http://schemas.microsoft.com/office/drawing/2010/main">
                <a:solidFill>
                  <a:srgbClr val="FFFFFF"/>
                </a:solidFill>
              </a14:hiddenFill>
            </a:ext>
          </a:extLst>
        </xdr:spPr>
      </xdr:pic>
      <xdr:sp macro="" textlink="">
        <xdr:nvSpPr>
          <xdr:cNvPr id="4" name="Down Arrow 3"/>
          <xdr:cNvSpPr/>
        </xdr:nvSpPr>
        <xdr:spPr>
          <a:xfrm rot="14809817">
            <a:off x="4237326" y="1877725"/>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1</xdr:col>
      <xdr:colOff>47625</xdr:colOff>
      <xdr:row>15</xdr:row>
      <xdr:rowOff>82004</xdr:rowOff>
    </xdr:from>
    <xdr:to>
      <xdr:col>18</xdr:col>
      <xdr:colOff>352425</xdr:colOff>
      <xdr:row>20</xdr:row>
      <xdr:rowOff>114300</xdr:rowOff>
    </xdr:to>
    <xdr:grpSp>
      <xdr:nvGrpSpPr>
        <xdr:cNvPr id="18" name="Group 17"/>
        <xdr:cNvGrpSpPr/>
      </xdr:nvGrpSpPr>
      <xdr:grpSpPr>
        <a:xfrm>
          <a:off x="320675" y="2672804"/>
          <a:ext cx="11163300" cy="953046"/>
          <a:chOff x="314325" y="2958554"/>
          <a:chExt cx="10887075" cy="984796"/>
        </a:xfrm>
      </xdr:grpSpPr>
      <xdr:pic>
        <xdr:nvPicPr>
          <xdr:cNvPr id="19" name="Picture 1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5" y="3079200"/>
            <a:ext cx="10887075" cy="864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 name="Down Arrow 19"/>
          <xdr:cNvSpPr/>
        </xdr:nvSpPr>
        <xdr:spPr>
          <a:xfrm rot="18465643">
            <a:off x="1047935" y="2696338"/>
            <a:ext cx="292894" cy="8173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0</xdr:col>
      <xdr:colOff>76200</xdr:colOff>
      <xdr:row>32</xdr:row>
      <xdr:rowOff>180975</xdr:rowOff>
    </xdr:from>
    <xdr:to>
      <xdr:col>7</xdr:col>
      <xdr:colOff>600075</xdr:colOff>
      <xdr:row>47</xdr:row>
      <xdr:rowOff>66675</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58</xdr:row>
      <xdr:rowOff>180975</xdr:rowOff>
    </xdr:from>
    <xdr:to>
      <xdr:col>7</xdr:col>
      <xdr:colOff>600075</xdr:colOff>
      <xdr:row>73</xdr:row>
      <xdr:rowOff>66675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485775</xdr:colOff>
      <xdr:row>6</xdr:row>
      <xdr:rowOff>47624</xdr:rowOff>
    </xdr:from>
    <xdr:to>
      <xdr:col>6</xdr:col>
      <xdr:colOff>304800</xdr:colOff>
      <xdr:row>16</xdr:row>
      <xdr:rowOff>123824</xdr:rowOff>
    </xdr:to>
    <xdr:grpSp>
      <xdr:nvGrpSpPr>
        <xdr:cNvPr id="4" name="Group 3"/>
        <xdr:cNvGrpSpPr/>
      </xdr:nvGrpSpPr>
      <xdr:grpSpPr>
        <a:xfrm>
          <a:off x="758825" y="981074"/>
          <a:ext cx="3260725" cy="1917700"/>
          <a:chOff x="266700" y="15611474"/>
          <a:chExt cx="3505200" cy="2114550"/>
        </a:xfrm>
      </xdr:grpSpPr>
      <xdr:graphicFrame macro="">
        <xdr:nvGraphicFramePr>
          <xdr:cNvPr id="5" name="Chart 4"/>
          <xdr:cNvGraphicFramePr>
            <a:graphicFrameLocks/>
          </xdr:cNvGraphicFramePr>
        </xdr:nvGraphicFramePr>
        <xdr:xfrm>
          <a:off x="266700" y="15611474"/>
          <a:ext cx="3505200" cy="21145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6" name="Down Arrow 5"/>
          <xdr:cNvSpPr/>
        </xdr:nvSpPr>
        <xdr:spPr>
          <a:xfrm rot="17538703">
            <a:off x="1467330" y="15941113"/>
            <a:ext cx="331323" cy="985951"/>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r>
              <a:rPr lang="en-US" sz="1100" b="1"/>
              <a:t>Click Here</a:t>
            </a:r>
          </a:p>
        </xdr:txBody>
      </xdr:sp>
      <xdr:sp macro="" textlink="">
        <xdr:nvSpPr>
          <xdr:cNvPr id="7" name="Down Arrow 6"/>
          <xdr:cNvSpPr/>
        </xdr:nvSpPr>
        <xdr:spPr>
          <a:xfrm rot="17538703">
            <a:off x="2869686" y="15481439"/>
            <a:ext cx="331323" cy="909751"/>
          </a:xfrm>
          <a:prstGeom prst="downArrow">
            <a:avLst/>
          </a:prstGeom>
          <a:solidFill>
            <a:schemeClr val="tx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r>
              <a:rPr lang="en-US" sz="1100" b="1"/>
              <a:t>Not</a:t>
            </a:r>
            <a:r>
              <a:rPr lang="en-US" sz="1100" b="1" baseline="0"/>
              <a:t> Here</a:t>
            </a:r>
            <a:endParaRPr lang="en-US" sz="1100" b="1"/>
          </a:p>
        </xdr:txBody>
      </xdr:sp>
    </xdr:grpSp>
    <xdr:clientData/>
  </xdr:twoCellAnchor>
  <xdr:twoCellAnchor editAs="oneCell">
    <xdr:from>
      <xdr:col>0</xdr:col>
      <xdr:colOff>85725</xdr:colOff>
      <xdr:row>18</xdr:row>
      <xdr:rowOff>28575</xdr:rowOff>
    </xdr:from>
    <xdr:to>
      <xdr:col>6</xdr:col>
      <xdr:colOff>85725</xdr:colOff>
      <xdr:row>34</xdr:row>
      <xdr:rowOff>114300</xdr:rowOff>
    </xdr:to>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3286125"/>
          <a:ext cx="3609975" cy="3133725"/>
        </a:xfrm>
        <a:prstGeom prst="rect">
          <a:avLst/>
        </a:prstGeom>
        <a:noFill/>
        <a:ln>
          <a:solidFill>
            <a:schemeClr val="tx1"/>
          </a:solidFill>
        </a:ln>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466726</xdr:colOff>
      <xdr:row>16</xdr:row>
      <xdr:rowOff>76201</xdr:rowOff>
    </xdr:from>
    <xdr:to>
      <xdr:col>13</xdr:col>
      <xdr:colOff>121967</xdr:colOff>
      <xdr:row>34</xdr:row>
      <xdr:rowOff>38101</xdr:rowOff>
    </xdr:to>
    <xdr:pic>
      <xdr:nvPicPr>
        <xdr:cNvPr id="9" name="Picture 8"/>
        <xdr:cNvPicPr>
          <a:picLocks noChangeAspect="1"/>
        </xdr:cNvPicPr>
      </xdr:nvPicPr>
      <xdr:blipFill rotWithShape="1">
        <a:blip xmlns:r="http://schemas.openxmlformats.org/officeDocument/2006/relationships" r:embed="rId3"/>
        <a:srcRect b="27038"/>
        <a:stretch/>
      </xdr:blipFill>
      <xdr:spPr>
        <a:xfrm>
          <a:off x="4076701" y="2952751"/>
          <a:ext cx="4046266" cy="3390900"/>
        </a:xfrm>
        <a:prstGeom prst="rect">
          <a:avLst/>
        </a:prstGeom>
        <a:ln>
          <a:solidFill>
            <a:schemeClr val="tx1"/>
          </a:solidFill>
        </a:ln>
      </xdr:spPr>
    </xdr:pic>
    <xdr:clientData/>
  </xdr:twoCellAnchor>
  <xdr:twoCellAnchor>
    <xdr:from>
      <xdr:col>0</xdr:col>
      <xdr:colOff>0</xdr:colOff>
      <xdr:row>36</xdr:row>
      <xdr:rowOff>142875</xdr:rowOff>
    </xdr:from>
    <xdr:to>
      <xdr:col>14</xdr:col>
      <xdr:colOff>123825</xdr:colOff>
      <xdr:row>41</xdr:row>
      <xdr:rowOff>93482</xdr:rowOff>
    </xdr:to>
    <xdr:grpSp>
      <xdr:nvGrpSpPr>
        <xdr:cNvPr id="12" name="Group 11"/>
        <xdr:cNvGrpSpPr/>
      </xdr:nvGrpSpPr>
      <xdr:grpSpPr>
        <a:xfrm>
          <a:off x="0" y="6600825"/>
          <a:ext cx="8950325" cy="871357"/>
          <a:chOff x="0" y="6829425"/>
          <a:chExt cx="8734425" cy="903107"/>
        </a:xfrm>
      </xdr:grpSpPr>
      <xdr:pic>
        <xdr:nvPicPr>
          <xdr:cNvPr id="10" name="Picture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6829425"/>
            <a:ext cx="8734425" cy="90310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Down Arrow 10"/>
          <xdr:cNvSpPr/>
        </xdr:nvSpPr>
        <xdr:spPr>
          <a:xfrm rot="17538703">
            <a:off x="4427810" y="6588773"/>
            <a:ext cx="293117" cy="862993"/>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3</xdr:col>
      <xdr:colOff>590550</xdr:colOff>
      <xdr:row>46</xdr:row>
      <xdr:rowOff>147637</xdr:rowOff>
    </xdr:from>
    <xdr:to>
      <xdr:col>9</xdr:col>
      <xdr:colOff>247650</xdr:colOff>
      <xdr:row>57</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347662</xdr:colOff>
      <xdr:row>63</xdr:row>
      <xdr:rowOff>42862</xdr:rowOff>
    </xdr:from>
    <xdr:to>
      <xdr:col>10</xdr:col>
      <xdr:colOff>557212</xdr:colOff>
      <xdr:row>77</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285750</xdr:colOff>
      <xdr:row>83</xdr:row>
      <xdr:rowOff>28575</xdr:rowOff>
    </xdr:from>
    <xdr:to>
      <xdr:col>10</xdr:col>
      <xdr:colOff>495300</xdr:colOff>
      <xdr:row>97</xdr:row>
      <xdr:rowOff>104775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428625</xdr:colOff>
      <xdr:row>101</xdr:row>
      <xdr:rowOff>171450</xdr:rowOff>
    </xdr:from>
    <xdr:to>
      <xdr:col>9</xdr:col>
      <xdr:colOff>85725</xdr:colOff>
      <xdr:row>112</xdr:row>
      <xdr:rowOff>185738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19050</xdr:colOff>
      <xdr:row>4</xdr:row>
      <xdr:rowOff>87025</xdr:rowOff>
    </xdr:from>
    <xdr:to>
      <xdr:col>20</xdr:col>
      <xdr:colOff>171450</xdr:colOff>
      <xdr:row>13</xdr:row>
      <xdr:rowOff>47625</xdr:rowOff>
    </xdr:to>
    <xdr:grpSp>
      <xdr:nvGrpSpPr>
        <xdr:cNvPr id="10" name="Group 9"/>
        <xdr:cNvGrpSpPr/>
      </xdr:nvGrpSpPr>
      <xdr:grpSpPr>
        <a:xfrm>
          <a:off x="292100" y="652175"/>
          <a:ext cx="8318500" cy="1617950"/>
          <a:chOff x="285750" y="677575"/>
          <a:chExt cx="8191500" cy="1675100"/>
        </a:xfrm>
      </xdr:grpSpPr>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1304925"/>
            <a:ext cx="8191500" cy="1047750"/>
          </a:xfrm>
          <a:prstGeom prst="rect">
            <a:avLst/>
          </a:prstGeom>
          <a:noFill/>
          <a:ln>
            <a:solidFill>
              <a:schemeClr val="tx1">
                <a:lumMod val="50000"/>
                <a:lumOff val="50000"/>
              </a:schemeClr>
            </a:solidFill>
          </a:ln>
          <a:extLst>
            <a:ext uri="{909E8E84-426E-40DD-AFC4-6F175D3DCCD1}">
              <a14:hiddenFill xmlns:a14="http://schemas.microsoft.com/office/drawing/2010/main">
                <a:solidFill>
                  <a:srgbClr val="FFFFFF"/>
                </a:solidFill>
              </a14:hiddenFill>
            </a:ext>
          </a:extLst>
        </xdr:spPr>
      </xdr:pic>
      <xdr:sp macro="" textlink="">
        <xdr:nvSpPr>
          <xdr:cNvPr id="3" name="Down Arrow 2"/>
          <xdr:cNvSpPr/>
        </xdr:nvSpPr>
        <xdr:spPr>
          <a:xfrm rot="739859">
            <a:off x="7475826" y="677575"/>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editAs="oneCell">
    <xdr:from>
      <xdr:col>16</xdr:col>
      <xdr:colOff>28575</xdr:colOff>
      <xdr:row>33</xdr:row>
      <xdr:rowOff>57150</xdr:rowOff>
    </xdr:from>
    <xdr:to>
      <xdr:col>23</xdr:col>
      <xdr:colOff>238125</xdr:colOff>
      <xdr:row>37</xdr:row>
      <xdr:rowOff>0</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95975" y="4962525"/>
          <a:ext cx="4476750" cy="704850"/>
        </a:xfrm>
        <a:prstGeom prst="rect">
          <a:avLst/>
        </a:prstGeom>
        <a:noFill/>
        <a:ln>
          <a:solidFill>
            <a:schemeClr val="tx1">
              <a:lumMod val="65000"/>
              <a:lumOff val="3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37</xdr:row>
      <xdr:rowOff>142875</xdr:rowOff>
    </xdr:from>
    <xdr:to>
      <xdr:col>23</xdr:col>
      <xdr:colOff>285362</xdr:colOff>
      <xdr:row>47</xdr:row>
      <xdr:rowOff>171208</xdr:rowOff>
    </xdr:to>
    <xdr:pic>
      <xdr:nvPicPr>
        <xdr:cNvPr id="5" name="Picture 4"/>
        <xdr:cNvPicPr>
          <a:picLocks noChangeAspect="1"/>
        </xdr:cNvPicPr>
      </xdr:nvPicPr>
      <xdr:blipFill>
        <a:blip xmlns:r="http://schemas.openxmlformats.org/officeDocument/2006/relationships" r:embed="rId3"/>
        <a:stretch>
          <a:fillRect/>
        </a:stretch>
      </xdr:blipFill>
      <xdr:spPr>
        <a:xfrm>
          <a:off x="7315200" y="5810250"/>
          <a:ext cx="3104762" cy="1933333"/>
        </a:xfrm>
        <a:prstGeom prst="rect">
          <a:avLst/>
        </a:prstGeom>
      </xdr:spPr>
    </xdr:pic>
    <xdr:clientData/>
  </xdr:twoCellAnchor>
  <xdr:twoCellAnchor>
    <xdr:from>
      <xdr:col>19</xdr:col>
      <xdr:colOff>133350</xdr:colOff>
      <xdr:row>44</xdr:row>
      <xdr:rowOff>123825</xdr:rowOff>
    </xdr:from>
    <xdr:to>
      <xdr:col>20</xdr:col>
      <xdr:colOff>423976</xdr:colOff>
      <xdr:row>46</xdr:row>
      <xdr:rowOff>74148</xdr:rowOff>
    </xdr:to>
    <xdr:sp macro="" textlink="">
      <xdr:nvSpPr>
        <xdr:cNvPr id="6" name="Down Arrow 5"/>
        <xdr:cNvSpPr/>
      </xdr:nvSpPr>
      <xdr:spPr>
        <a:xfrm rot="14815803">
          <a:off x="8114001" y="6840249"/>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clientData/>
  </xdr:twoCellAnchor>
  <xdr:twoCellAnchor>
    <xdr:from>
      <xdr:col>0</xdr:col>
      <xdr:colOff>190500</xdr:colOff>
      <xdr:row>15</xdr:row>
      <xdr:rowOff>141576</xdr:rowOff>
    </xdr:from>
    <xdr:to>
      <xdr:col>25</xdr:col>
      <xdr:colOff>16782</xdr:colOff>
      <xdr:row>20</xdr:row>
      <xdr:rowOff>172556</xdr:rowOff>
    </xdr:to>
    <xdr:grpSp>
      <xdr:nvGrpSpPr>
        <xdr:cNvPr id="13" name="Group 12"/>
        <xdr:cNvGrpSpPr/>
      </xdr:nvGrpSpPr>
      <xdr:grpSpPr>
        <a:xfrm>
          <a:off x="190500" y="2732376"/>
          <a:ext cx="11376932" cy="951730"/>
          <a:chOff x="190500" y="2827626"/>
          <a:chExt cx="11180082" cy="983480"/>
        </a:xfrm>
      </xdr:grpSpPr>
      <xdr:pic>
        <xdr:nvPicPr>
          <xdr:cNvPr id="11" name="Picture 10"/>
          <xdr:cNvPicPr>
            <a:picLocks noChangeAspect="1"/>
          </xdr:cNvPicPr>
        </xdr:nvPicPr>
        <xdr:blipFill>
          <a:blip xmlns:r="http://schemas.openxmlformats.org/officeDocument/2006/relationships" r:embed="rId4"/>
          <a:stretch>
            <a:fillRect/>
          </a:stretch>
        </xdr:blipFill>
        <xdr:spPr>
          <a:xfrm>
            <a:off x="190500" y="2924176"/>
            <a:ext cx="11180082" cy="886930"/>
          </a:xfrm>
          <a:prstGeom prst="rect">
            <a:avLst/>
          </a:prstGeom>
        </xdr:spPr>
      </xdr:pic>
      <xdr:sp macro="" textlink="">
        <xdr:nvSpPr>
          <xdr:cNvPr id="12" name="Down Arrow 11"/>
          <xdr:cNvSpPr/>
        </xdr:nvSpPr>
        <xdr:spPr>
          <a:xfrm rot="3119789">
            <a:off x="4657726" y="2543175"/>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571499</xdr:colOff>
      <xdr:row>65</xdr:row>
      <xdr:rowOff>0</xdr:rowOff>
    </xdr:from>
    <xdr:to>
      <xdr:col>8</xdr:col>
      <xdr:colOff>485774</xdr:colOff>
      <xdr:row>70</xdr:row>
      <xdr:rowOff>95250</xdr:rowOff>
    </xdr:to>
    <xdr:pic>
      <xdr:nvPicPr>
        <xdr:cNvPr id="21" name="Picture 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199" y="11449050"/>
          <a:ext cx="44196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447674</xdr:colOff>
      <xdr:row>10</xdr:row>
      <xdr:rowOff>61912</xdr:rowOff>
    </xdr:from>
    <xdr:to>
      <xdr:col>14</xdr:col>
      <xdr:colOff>380999</xdr:colOff>
      <xdr:row>23</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447674</xdr:colOff>
      <xdr:row>31</xdr:row>
      <xdr:rowOff>61912</xdr:rowOff>
    </xdr:from>
    <xdr:to>
      <xdr:col>14</xdr:col>
      <xdr:colOff>380999</xdr:colOff>
      <xdr:row>44</xdr:row>
      <xdr:rowOff>104775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57150</xdr:colOff>
      <xdr:row>54</xdr:row>
      <xdr:rowOff>19050</xdr:rowOff>
    </xdr:from>
    <xdr:to>
      <xdr:col>13</xdr:col>
      <xdr:colOff>76200</xdr:colOff>
      <xdr:row>62</xdr:row>
      <xdr:rowOff>19050</xdr:rowOff>
    </xdr:to>
    <xdr:pic>
      <xdr:nvPicPr>
        <xdr:cNvPr id="15" name="Picture 1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3850" y="9372600"/>
          <a:ext cx="7696200" cy="1524000"/>
        </a:xfrm>
        <a:prstGeom prst="rect">
          <a:avLst/>
        </a:prstGeom>
        <a:noFill/>
        <a:ln>
          <a:solidFill>
            <a:schemeClr val="tx1">
              <a:lumMod val="95000"/>
              <a:lumOff val="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323850</xdr:colOff>
      <xdr:row>54</xdr:row>
      <xdr:rowOff>171450</xdr:rowOff>
    </xdr:from>
    <xdr:to>
      <xdr:col>16</xdr:col>
      <xdr:colOff>38100</xdr:colOff>
      <xdr:row>61</xdr:row>
      <xdr:rowOff>76200</xdr:rowOff>
    </xdr:to>
    <xdr:pic>
      <xdr:nvPicPr>
        <xdr:cNvPr id="16" name="Picture 1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267700" y="9525000"/>
          <a:ext cx="1543050" cy="1238250"/>
        </a:xfrm>
        <a:prstGeom prst="rect">
          <a:avLst/>
        </a:prstGeom>
        <a:noFill/>
        <a:ln>
          <a:solidFill>
            <a:schemeClr val="tx1">
              <a:lumMod val="95000"/>
              <a:lumOff val="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180975</xdr:colOff>
      <xdr:row>56</xdr:row>
      <xdr:rowOff>123825</xdr:rowOff>
    </xdr:from>
    <xdr:to>
      <xdr:col>16</xdr:col>
      <xdr:colOff>471601</xdr:colOff>
      <xdr:row>58</xdr:row>
      <xdr:rowOff>74148</xdr:rowOff>
    </xdr:to>
    <xdr:sp macro="" textlink="">
      <xdr:nvSpPr>
        <xdr:cNvPr id="17" name="Down Arrow 16"/>
        <xdr:cNvSpPr/>
      </xdr:nvSpPr>
      <xdr:spPr>
        <a:xfrm rot="4665555">
          <a:off x="9628476" y="9573924"/>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clientData/>
  </xdr:twoCellAnchor>
  <xdr:twoCellAnchor editAs="oneCell">
    <xdr:from>
      <xdr:col>1</xdr:col>
      <xdr:colOff>76200</xdr:colOff>
      <xdr:row>75</xdr:row>
      <xdr:rowOff>171450</xdr:rowOff>
    </xdr:from>
    <xdr:to>
      <xdr:col>8</xdr:col>
      <xdr:colOff>313732</xdr:colOff>
      <xdr:row>103</xdr:row>
      <xdr:rowOff>75546</xdr:rowOff>
    </xdr:to>
    <xdr:pic>
      <xdr:nvPicPr>
        <xdr:cNvPr id="18" name="Picture 17"/>
        <xdr:cNvPicPr>
          <a:picLocks noChangeAspect="1"/>
        </xdr:cNvPicPr>
      </xdr:nvPicPr>
      <xdr:blipFill>
        <a:blip xmlns:r="http://schemas.openxmlformats.org/officeDocument/2006/relationships" r:embed="rId6"/>
        <a:stretch>
          <a:fillRect/>
        </a:stretch>
      </xdr:blipFill>
      <xdr:spPr>
        <a:xfrm>
          <a:off x="342900" y="12582525"/>
          <a:ext cx="4742857" cy="5238096"/>
        </a:xfrm>
        <a:prstGeom prst="rect">
          <a:avLst/>
        </a:prstGeom>
      </xdr:spPr>
    </xdr:pic>
    <xdr:clientData/>
  </xdr:twoCellAnchor>
  <xdr:twoCellAnchor>
    <xdr:from>
      <xdr:col>4</xdr:col>
      <xdr:colOff>523875</xdr:colOff>
      <xdr:row>88</xdr:row>
      <xdr:rowOff>9525</xdr:rowOff>
    </xdr:from>
    <xdr:to>
      <xdr:col>6</xdr:col>
      <xdr:colOff>119176</xdr:colOff>
      <xdr:row>89</xdr:row>
      <xdr:rowOff>150348</xdr:rowOff>
    </xdr:to>
    <xdr:sp macro="" textlink="">
      <xdr:nvSpPr>
        <xdr:cNvPr id="19" name="Down Arrow 18"/>
        <xdr:cNvSpPr/>
      </xdr:nvSpPr>
      <xdr:spPr>
        <a:xfrm rot="4665555">
          <a:off x="3056226" y="14612649"/>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clientData/>
  </xdr:twoCellAnchor>
  <xdr:twoCellAnchor>
    <xdr:from>
      <xdr:col>1</xdr:col>
      <xdr:colOff>104775</xdr:colOff>
      <xdr:row>108</xdr:row>
      <xdr:rowOff>9525</xdr:rowOff>
    </xdr:from>
    <xdr:to>
      <xdr:col>11</xdr:col>
      <xdr:colOff>9525</xdr:colOff>
      <xdr:row>121</xdr:row>
      <xdr:rowOff>52388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457420</xdr:colOff>
      <xdr:row>128</xdr:row>
      <xdr:rowOff>180975</xdr:rowOff>
    </xdr:from>
    <xdr:to>
      <xdr:col>15</xdr:col>
      <xdr:colOff>44300</xdr:colOff>
      <xdr:row>145</xdr:row>
      <xdr:rowOff>57150</xdr:rowOff>
    </xdr:to>
    <xdr:pic>
      <xdr:nvPicPr>
        <xdr:cNvPr id="23" name="Picture 22"/>
        <xdr:cNvPicPr>
          <a:picLocks noChangeAspect="1"/>
        </xdr:cNvPicPr>
      </xdr:nvPicPr>
      <xdr:blipFill>
        <a:blip xmlns:r="http://schemas.openxmlformats.org/officeDocument/2006/relationships" r:embed="rId8"/>
        <a:stretch>
          <a:fillRect/>
        </a:stretch>
      </xdr:blipFill>
      <xdr:spPr>
        <a:xfrm>
          <a:off x="4619845" y="22688550"/>
          <a:ext cx="4587505" cy="3114675"/>
        </a:xfrm>
        <a:prstGeom prst="rect">
          <a:avLst/>
        </a:prstGeom>
      </xdr:spPr>
    </xdr:pic>
    <xdr:clientData/>
  </xdr:twoCellAnchor>
  <xdr:twoCellAnchor>
    <xdr:from>
      <xdr:col>6</xdr:col>
      <xdr:colOff>371694</xdr:colOff>
      <xdr:row>131</xdr:row>
      <xdr:rowOff>19052</xdr:rowOff>
    </xdr:from>
    <xdr:to>
      <xdr:col>8</xdr:col>
      <xdr:colOff>52720</xdr:colOff>
      <xdr:row>132</xdr:row>
      <xdr:rowOff>159875</xdr:rowOff>
    </xdr:to>
    <xdr:sp macro="" textlink="">
      <xdr:nvSpPr>
        <xdr:cNvPr id="24" name="Down Arrow 23"/>
        <xdr:cNvSpPr/>
      </xdr:nvSpPr>
      <xdr:spPr>
        <a:xfrm rot="18124300">
          <a:off x="4208970" y="24518651"/>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clientData/>
  </xdr:twoCellAnchor>
  <xdr:twoCellAnchor editAs="oneCell">
    <xdr:from>
      <xdr:col>1</xdr:col>
      <xdr:colOff>428844</xdr:colOff>
      <xdr:row>124</xdr:row>
      <xdr:rowOff>28575</xdr:rowOff>
    </xdr:from>
    <xdr:to>
      <xdr:col>5</xdr:col>
      <xdr:colOff>238344</xdr:colOff>
      <xdr:row>140</xdr:row>
      <xdr:rowOff>171450</xdr:rowOff>
    </xdr:to>
    <xdr:pic>
      <xdr:nvPicPr>
        <xdr:cNvPr id="25" name="Picture 24"/>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95544" y="21774150"/>
          <a:ext cx="2400300" cy="3190875"/>
        </a:xfrm>
        <a:prstGeom prst="rect">
          <a:avLst/>
        </a:prstGeom>
        <a:noFill/>
        <a:ln>
          <a:solidFill>
            <a:schemeClr val="tx1">
              <a:lumMod val="95000"/>
              <a:lumOff val="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19269</xdr:colOff>
      <xdr:row>132</xdr:row>
      <xdr:rowOff>28575</xdr:rowOff>
    </xdr:from>
    <xdr:to>
      <xdr:col>2</xdr:col>
      <xdr:colOff>43195</xdr:colOff>
      <xdr:row>133</xdr:row>
      <xdr:rowOff>169398</xdr:rowOff>
    </xdr:to>
    <xdr:sp macro="" textlink="">
      <xdr:nvSpPr>
        <xdr:cNvPr id="26" name="Down Arrow 25"/>
        <xdr:cNvSpPr/>
      </xdr:nvSpPr>
      <xdr:spPr>
        <a:xfrm rot="18124300">
          <a:off x="303720" y="23013699"/>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clientData/>
  </xdr:twoCellAnchor>
  <xdr:twoCellAnchor>
    <xdr:from>
      <xdr:col>0</xdr:col>
      <xdr:colOff>0</xdr:colOff>
      <xdr:row>66</xdr:row>
      <xdr:rowOff>161927</xdr:rowOff>
    </xdr:from>
    <xdr:to>
      <xdr:col>2</xdr:col>
      <xdr:colOff>23926</xdr:colOff>
      <xdr:row>68</xdr:row>
      <xdr:rowOff>112250</xdr:rowOff>
    </xdr:to>
    <xdr:sp macro="" textlink="">
      <xdr:nvSpPr>
        <xdr:cNvPr id="22" name="Down Arrow 21"/>
        <xdr:cNvSpPr/>
      </xdr:nvSpPr>
      <xdr:spPr>
        <a:xfrm rot="16200000">
          <a:off x="284451" y="11517026"/>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r>
            <a:rPr lang="en-US" sz="1100" b="1" baseline="0"/>
            <a:t>       1</a:t>
          </a:r>
          <a:endParaRPr lang="en-US" sz="1100" b="1"/>
        </a:p>
      </xdr:txBody>
    </xdr:sp>
    <xdr:clientData/>
  </xdr:twoCellAnchor>
  <xdr:twoCellAnchor>
    <xdr:from>
      <xdr:col>0</xdr:col>
      <xdr:colOff>19050</xdr:colOff>
      <xdr:row>68</xdr:row>
      <xdr:rowOff>85725</xdr:rowOff>
    </xdr:from>
    <xdr:to>
      <xdr:col>2</xdr:col>
      <xdr:colOff>42976</xdr:colOff>
      <xdr:row>70</xdr:row>
      <xdr:rowOff>36048</xdr:rowOff>
    </xdr:to>
    <xdr:sp macro="" textlink="">
      <xdr:nvSpPr>
        <xdr:cNvPr id="28" name="Down Arrow 27"/>
        <xdr:cNvSpPr/>
      </xdr:nvSpPr>
      <xdr:spPr>
        <a:xfrm rot="16200000">
          <a:off x="303501" y="11821824"/>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r>
            <a:rPr lang="en-US" sz="1100" b="1" baseline="0"/>
            <a:t>       2</a:t>
          </a:r>
          <a:endParaRPr lang="en-US" sz="1100" b="1"/>
        </a:p>
      </xdr:txBody>
    </xdr:sp>
    <xdr:clientData/>
  </xdr:twoCellAnchor>
  <xdr:twoCellAnchor editAs="oneCell">
    <xdr:from>
      <xdr:col>9</xdr:col>
      <xdr:colOff>590550</xdr:colOff>
      <xdr:row>76</xdr:row>
      <xdr:rowOff>38100</xdr:rowOff>
    </xdr:from>
    <xdr:to>
      <xdr:col>15</xdr:col>
      <xdr:colOff>533400</xdr:colOff>
      <xdr:row>84</xdr:row>
      <xdr:rowOff>47625</xdr:rowOff>
    </xdr:to>
    <xdr:pic>
      <xdr:nvPicPr>
        <xdr:cNvPr id="29" name="Picture 28"/>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972175" y="14344650"/>
          <a:ext cx="3724275" cy="15335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104775</xdr:colOff>
      <xdr:row>149</xdr:row>
      <xdr:rowOff>142875</xdr:rowOff>
    </xdr:from>
    <xdr:to>
      <xdr:col>7</xdr:col>
      <xdr:colOff>390525</xdr:colOff>
      <xdr:row>155</xdr:row>
      <xdr:rowOff>76200</xdr:rowOff>
    </xdr:to>
    <xdr:pic>
      <xdr:nvPicPr>
        <xdr:cNvPr id="30" name="Picture 29"/>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4775" y="28736925"/>
          <a:ext cx="4448175" cy="10763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474951</xdr:colOff>
      <xdr:row>147</xdr:row>
      <xdr:rowOff>172749</xdr:rowOff>
    </xdr:from>
    <xdr:to>
      <xdr:col>2</xdr:col>
      <xdr:colOff>196674</xdr:colOff>
      <xdr:row>152</xdr:row>
      <xdr:rowOff>120475</xdr:rowOff>
    </xdr:to>
    <xdr:sp macro="" textlink="">
      <xdr:nvSpPr>
        <xdr:cNvPr id="31" name="Down Arrow 30"/>
        <xdr:cNvSpPr/>
      </xdr:nvSpPr>
      <xdr:spPr>
        <a:xfrm rot="2002826">
          <a:off x="741651" y="28385799"/>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clientData/>
  </xdr:twoCellAnchor>
  <xdr:twoCellAnchor editAs="oneCell">
    <xdr:from>
      <xdr:col>15</xdr:col>
      <xdr:colOff>285750</xdr:colOff>
      <xdr:row>128</xdr:row>
      <xdr:rowOff>114300</xdr:rowOff>
    </xdr:from>
    <xdr:to>
      <xdr:col>25</xdr:col>
      <xdr:colOff>19050</xdr:colOff>
      <xdr:row>154</xdr:row>
      <xdr:rowOff>66675</xdr:rowOff>
    </xdr:to>
    <xdr:pic>
      <xdr:nvPicPr>
        <xdr:cNvPr id="32" name="Picture 3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448800" y="24326850"/>
          <a:ext cx="5829300" cy="49053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85725</xdr:colOff>
      <xdr:row>145</xdr:row>
      <xdr:rowOff>38099</xdr:rowOff>
    </xdr:from>
    <xdr:to>
      <xdr:col>16</xdr:col>
      <xdr:colOff>376351</xdr:colOff>
      <xdr:row>146</xdr:row>
      <xdr:rowOff>178922</xdr:rowOff>
    </xdr:to>
    <xdr:sp macro="" textlink="">
      <xdr:nvSpPr>
        <xdr:cNvPr id="33" name="Down Arrow 32"/>
        <xdr:cNvSpPr/>
      </xdr:nvSpPr>
      <xdr:spPr>
        <a:xfrm rot="14237952">
          <a:off x="9533226" y="27204698"/>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95250</xdr:colOff>
      <xdr:row>5</xdr:row>
      <xdr:rowOff>37306</xdr:rowOff>
    </xdr:from>
    <xdr:to>
      <xdr:col>12</xdr:col>
      <xdr:colOff>492125</xdr:colOff>
      <xdr:row>19</xdr:row>
      <xdr:rowOff>113506</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380999</xdr:colOff>
      <xdr:row>15</xdr:row>
      <xdr:rowOff>58175</xdr:rowOff>
    </xdr:from>
    <xdr:to>
      <xdr:col>10</xdr:col>
      <xdr:colOff>633414</xdr:colOff>
      <xdr:row>19</xdr:row>
      <xdr:rowOff>57150</xdr:rowOff>
    </xdr:to>
    <xdr:grpSp>
      <xdr:nvGrpSpPr>
        <xdr:cNvPr id="7" name="Group 6"/>
        <xdr:cNvGrpSpPr/>
      </xdr:nvGrpSpPr>
      <xdr:grpSpPr>
        <a:xfrm>
          <a:off x="518582" y="3413092"/>
          <a:ext cx="8041749" cy="760975"/>
          <a:chOff x="533399" y="2963300"/>
          <a:chExt cx="6948490" cy="760975"/>
        </a:xfrm>
      </xdr:grpSpPr>
      <xdr:pic>
        <xdr:nvPicPr>
          <xdr:cNvPr id="5" name="Picture 4"/>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0376"/>
          <a:stretch/>
        </xdr:blipFill>
        <xdr:spPr bwMode="auto">
          <a:xfrm>
            <a:off x="533399" y="3133725"/>
            <a:ext cx="6948490" cy="5905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Down Arrow 5"/>
          <xdr:cNvSpPr/>
        </xdr:nvSpPr>
        <xdr:spPr>
          <a:xfrm rot="3926217">
            <a:off x="4887351" y="2733674"/>
            <a:ext cx="331323" cy="790575"/>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1</xdr:col>
      <xdr:colOff>410600</xdr:colOff>
      <xdr:row>6</xdr:row>
      <xdr:rowOff>76200</xdr:rowOff>
    </xdr:from>
    <xdr:to>
      <xdr:col>6</xdr:col>
      <xdr:colOff>39125</xdr:colOff>
      <xdr:row>12</xdr:row>
      <xdr:rowOff>151373</xdr:rowOff>
    </xdr:to>
    <xdr:grpSp>
      <xdr:nvGrpSpPr>
        <xdr:cNvPr id="10" name="Group 9"/>
        <xdr:cNvGrpSpPr/>
      </xdr:nvGrpSpPr>
      <xdr:grpSpPr>
        <a:xfrm>
          <a:off x="548183" y="1716617"/>
          <a:ext cx="3840692" cy="1218173"/>
          <a:chOff x="563000" y="1266825"/>
          <a:chExt cx="3314700" cy="1218173"/>
        </a:xfrm>
      </xdr:grpSpPr>
      <xdr:pic>
        <xdr:nvPicPr>
          <xdr:cNvPr id="2"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3000" y="1266825"/>
            <a:ext cx="3314700" cy="11430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sp macro="" textlink="">
        <xdr:nvSpPr>
          <xdr:cNvPr id="3" name="Down Arrow 2"/>
          <xdr:cNvSpPr/>
        </xdr:nvSpPr>
        <xdr:spPr>
          <a:xfrm rot="14353371">
            <a:off x="867804" y="1924049"/>
            <a:ext cx="331323" cy="790575"/>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161926</xdr:colOff>
      <xdr:row>7</xdr:row>
      <xdr:rowOff>9525</xdr:rowOff>
    </xdr:from>
    <xdr:to>
      <xdr:col>8</xdr:col>
      <xdr:colOff>542926</xdr:colOff>
      <xdr:row>12</xdr:row>
      <xdr:rowOff>180975</xdr:rowOff>
    </xdr:to>
    <xdr:grpSp>
      <xdr:nvGrpSpPr>
        <xdr:cNvPr id="8" name="Group 7"/>
        <xdr:cNvGrpSpPr/>
      </xdr:nvGrpSpPr>
      <xdr:grpSpPr>
        <a:xfrm>
          <a:off x="468843" y="1163108"/>
          <a:ext cx="5386916" cy="1123950"/>
          <a:chOff x="428626" y="1171575"/>
          <a:chExt cx="4743450" cy="1123950"/>
        </a:xfrm>
      </xdr:grpSpPr>
      <xdr:pic>
        <xdr:nvPicPr>
          <xdr:cNvPr id="7" name="Picture 6"/>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3760"/>
          <a:stretch/>
        </xdr:blipFill>
        <xdr:spPr bwMode="auto">
          <a:xfrm>
            <a:off x="428626" y="1209675"/>
            <a:ext cx="4743450" cy="1085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Down Arrow 2"/>
          <xdr:cNvSpPr/>
        </xdr:nvSpPr>
        <xdr:spPr>
          <a:xfrm rot="18493837">
            <a:off x="4401576" y="941949"/>
            <a:ext cx="331323" cy="790575"/>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10</xdr:col>
      <xdr:colOff>47625</xdr:colOff>
      <xdr:row>3</xdr:row>
      <xdr:rowOff>56125</xdr:rowOff>
    </xdr:from>
    <xdr:to>
      <xdr:col>17</xdr:col>
      <xdr:colOff>27550</xdr:colOff>
      <xdr:row>15</xdr:row>
      <xdr:rowOff>57150</xdr:rowOff>
    </xdr:to>
    <xdr:grpSp>
      <xdr:nvGrpSpPr>
        <xdr:cNvPr id="10" name="Group 9"/>
        <xdr:cNvGrpSpPr/>
      </xdr:nvGrpSpPr>
      <xdr:grpSpPr>
        <a:xfrm>
          <a:off x="6757458" y="447708"/>
          <a:ext cx="5007009" cy="2287025"/>
          <a:chOff x="6191250" y="456175"/>
          <a:chExt cx="4370950" cy="2287025"/>
        </a:xfrm>
      </xdr:grpSpPr>
      <xdr:pic>
        <xdr:nvPicPr>
          <xdr:cNvPr id="4" name="Picture 3"/>
          <xdr:cNvPicPr>
            <a:picLocks noChangeAspect="1"/>
          </xdr:cNvPicPr>
        </xdr:nvPicPr>
        <xdr:blipFill>
          <a:blip xmlns:r="http://schemas.openxmlformats.org/officeDocument/2006/relationships" r:embed="rId2"/>
          <a:stretch>
            <a:fillRect/>
          </a:stretch>
        </xdr:blipFill>
        <xdr:spPr>
          <a:xfrm>
            <a:off x="6191250" y="866775"/>
            <a:ext cx="4094018" cy="1876425"/>
          </a:xfrm>
          <a:prstGeom prst="rect">
            <a:avLst/>
          </a:prstGeom>
        </xdr:spPr>
      </xdr:pic>
      <xdr:sp macro="" textlink="">
        <xdr:nvSpPr>
          <xdr:cNvPr id="5" name="Down Arrow 4"/>
          <xdr:cNvSpPr/>
        </xdr:nvSpPr>
        <xdr:spPr>
          <a:xfrm rot="12731791">
            <a:off x="6963802" y="1522974"/>
            <a:ext cx="331323" cy="981075"/>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sp macro="" textlink="">
        <xdr:nvSpPr>
          <xdr:cNvPr id="6" name="Down Arrow 5"/>
          <xdr:cNvSpPr/>
        </xdr:nvSpPr>
        <xdr:spPr>
          <a:xfrm rot="2288172">
            <a:off x="10230877" y="456175"/>
            <a:ext cx="331323" cy="790575"/>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1</xdr:col>
      <xdr:colOff>209550</xdr:colOff>
      <xdr:row>17</xdr:row>
      <xdr:rowOff>111953</xdr:rowOff>
    </xdr:from>
    <xdr:to>
      <xdr:col>10</xdr:col>
      <xdr:colOff>28575</xdr:colOff>
      <xdr:row>27</xdr:row>
      <xdr:rowOff>143932</xdr:rowOff>
    </xdr:to>
    <xdr:grpSp>
      <xdr:nvGrpSpPr>
        <xdr:cNvPr id="16" name="Group 15"/>
        <xdr:cNvGrpSpPr/>
      </xdr:nvGrpSpPr>
      <xdr:grpSpPr>
        <a:xfrm>
          <a:off x="516467" y="3170536"/>
          <a:ext cx="6221941" cy="1936979"/>
          <a:chOff x="476250" y="3168420"/>
          <a:chExt cx="5400675" cy="1936979"/>
        </a:xfrm>
      </xdr:grpSpPr>
      <xdr:pic>
        <xdr:nvPicPr>
          <xdr:cNvPr id="11" name="Picture 10"/>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35032"/>
          <a:stretch/>
        </xdr:blipFill>
        <xdr:spPr bwMode="auto">
          <a:xfrm>
            <a:off x="476250" y="3168420"/>
            <a:ext cx="5400675" cy="193697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2" name="Down Arrow 11"/>
          <xdr:cNvSpPr/>
        </xdr:nvSpPr>
        <xdr:spPr>
          <a:xfrm rot="3849578">
            <a:off x="1247775" y="3057527"/>
            <a:ext cx="331323" cy="981075"/>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9</xdr:col>
      <xdr:colOff>261484</xdr:colOff>
      <xdr:row>17</xdr:row>
      <xdr:rowOff>85072</xdr:rowOff>
    </xdr:from>
    <xdr:to>
      <xdr:col>17</xdr:col>
      <xdr:colOff>244474</xdr:colOff>
      <xdr:row>30</xdr:row>
      <xdr:rowOff>158750</xdr:rowOff>
    </xdr:to>
    <xdr:grpSp>
      <xdr:nvGrpSpPr>
        <xdr:cNvPr id="15" name="Group 14"/>
        <xdr:cNvGrpSpPr/>
      </xdr:nvGrpSpPr>
      <xdr:grpSpPr>
        <a:xfrm>
          <a:off x="6272817" y="3143655"/>
          <a:ext cx="5708574" cy="2550178"/>
          <a:chOff x="5500234" y="3152122"/>
          <a:chExt cx="4983615" cy="2550178"/>
        </a:xfrm>
      </xdr:grpSpPr>
      <xdr:pic>
        <xdr:nvPicPr>
          <xdr:cNvPr id="13" name="Picture 12"/>
          <xdr:cNvPicPr>
            <a:picLocks noChangeAspect="1"/>
          </xdr:cNvPicPr>
        </xdr:nvPicPr>
        <xdr:blipFill>
          <a:blip xmlns:r="http://schemas.openxmlformats.org/officeDocument/2006/relationships" r:embed="rId4"/>
          <a:stretch>
            <a:fillRect/>
          </a:stretch>
        </xdr:blipFill>
        <xdr:spPr>
          <a:xfrm>
            <a:off x="6143624" y="3152122"/>
            <a:ext cx="4340225" cy="2550178"/>
          </a:xfrm>
          <a:prstGeom prst="rect">
            <a:avLst/>
          </a:prstGeom>
        </xdr:spPr>
      </xdr:pic>
      <xdr:sp macro="" textlink="">
        <xdr:nvSpPr>
          <xdr:cNvPr id="14" name="Down Arrow 13"/>
          <xdr:cNvSpPr/>
        </xdr:nvSpPr>
        <xdr:spPr>
          <a:xfrm rot="15475591">
            <a:off x="5913077" y="3997474"/>
            <a:ext cx="331323" cy="1157010"/>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r>
              <a:rPr lang="en-US" sz="1100" b="1"/>
              <a:t>CUSTOM SORT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85724</xdr:rowOff>
    </xdr:from>
    <xdr:to>
      <xdr:col>14</xdr:col>
      <xdr:colOff>409575</xdr:colOff>
      <xdr:row>14</xdr:row>
      <xdr:rowOff>133350</xdr:rowOff>
    </xdr:to>
    <xdr:grpSp>
      <xdr:nvGrpSpPr>
        <xdr:cNvPr id="2" name="Group 1"/>
        <xdr:cNvGrpSpPr/>
      </xdr:nvGrpSpPr>
      <xdr:grpSpPr>
        <a:xfrm>
          <a:off x="0" y="1571624"/>
          <a:ext cx="9020175" cy="968376"/>
          <a:chOff x="133350" y="1609724"/>
          <a:chExt cx="10258425" cy="1190626"/>
        </a:xfrm>
      </xdr:grpSpPr>
      <xdr:pic>
        <xdr:nvPicPr>
          <xdr:cNvPr id="7"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1714500"/>
            <a:ext cx="10258425" cy="1085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Down Arrow 2"/>
          <xdr:cNvSpPr/>
        </xdr:nvSpPr>
        <xdr:spPr>
          <a:xfrm rot="18493837">
            <a:off x="9468877" y="1380098"/>
            <a:ext cx="331323" cy="790575"/>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14</xdr:col>
      <xdr:colOff>593726</xdr:colOff>
      <xdr:row>5</xdr:row>
      <xdr:rowOff>41275</xdr:rowOff>
    </xdr:from>
    <xdr:to>
      <xdr:col>20</xdr:col>
      <xdr:colOff>104522</xdr:colOff>
      <xdr:row>22</xdr:row>
      <xdr:rowOff>12700</xdr:rowOff>
    </xdr:to>
    <xdr:grpSp>
      <xdr:nvGrpSpPr>
        <xdr:cNvPr id="4" name="Group 3"/>
        <xdr:cNvGrpSpPr/>
      </xdr:nvGrpSpPr>
      <xdr:grpSpPr>
        <a:xfrm>
          <a:off x="9204326" y="790575"/>
          <a:ext cx="3244596" cy="3101975"/>
          <a:chOff x="5172075" y="5381625"/>
          <a:chExt cx="3175805" cy="3209925"/>
        </a:xfrm>
      </xdr:grpSpPr>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72075" y="5381625"/>
            <a:ext cx="2581275" cy="32099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Down Arrow 8"/>
          <xdr:cNvSpPr/>
        </xdr:nvSpPr>
        <xdr:spPr>
          <a:xfrm rot="4784220">
            <a:off x="7622962" y="5289051"/>
            <a:ext cx="331323" cy="1026829"/>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sp macro="" textlink="">
        <xdr:nvSpPr>
          <xdr:cNvPr id="10" name="Down Arrow 9"/>
          <xdr:cNvSpPr/>
        </xdr:nvSpPr>
        <xdr:spPr>
          <a:xfrm rot="6022169">
            <a:off x="7732105" y="6059542"/>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sp macro="" textlink="">
        <xdr:nvSpPr>
          <xdr:cNvPr id="11" name="Down Arrow 10"/>
          <xdr:cNvSpPr/>
        </xdr:nvSpPr>
        <xdr:spPr>
          <a:xfrm rot="5400000">
            <a:off x="7646380" y="6821544"/>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8</xdr:col>
      <xdr:colOff>19050</xdr:colOff>
      <xdr:row>47</xdr:row>
      <xdr:rowOff>47625</xdr:rowOff>
    </xdr:from>
    <xdr:to>
      <xdr:col>15</xdr:col>
      <xdr:colOff>114300</xdr:colOff>
      <xdr:row>57</xdr:row>
      <xdr:rowOff>57150</xdr:rowOff>
    </xdr:to>
    <xdr:grpSp>
      <xdr:nvGrpSpPr>
        <xdr:cNvPr id="6" name="Group 5"/>
        <xdr:cNvGrpSpPr/>
      </xdr:nvGrpSpPr>
      <xdr:grpSpPr>
        <a:xfrm>
          <a:off x="4762500" y="9001125"/>
          <a:ext cx="4584700" cy="1857375"/>
          <a:chOff x="4981575" y="12753975"/>
          <a:chExt cx="4486275" cy="1914525"/>
        </a:xfrm>
      </xdr:grpSpPr>
      <xdr:pic>
        <xdr:nvPicPr>
          <xdr:cNvPr id="12" name="Picture 11"/>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65523"/>
          <a:stretch/>
        </xdr:blipFill>
        <xdr:spPr bwMode="auto">
          <a:xfrm>
            <a:off x="4981575" y="12753975"/>
            <a:ext cx="4486275" cy="19145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sp macro="" textlink="">
        <xdr:nvSpPr>
          <xdr:cNvPr id="13" name="Down Arrow 12"/>
          <xdr:cNvSpPr/>
        </xdr:nvSpPr>
        <xdr:spPr>
          <a:xfrm rot="4542640">
            <a:off x="5541355" y="12631795"/>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sp macro="" textlink="">
        <xdr:nvSpPr>
          <xdr:cNvPr id="14" name="Down Arrow 13"/>
          <xdr:cNvSpPr/>
        </xdr:nvSpPr>
        <xdr:spPr>
          <a:xfrm rot="4542640">
            <a:off x="5475576" y="13993523"/>
            <a:ext cx="331323" cy="900226"/>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editAs="oneCell">
    <xdr:from>
      <xdr:col>0</xdr:col>
      <xdr:colOff>95251</xdr:colOff>
      <xdr:row>23</xdr:row>
      <xdr:rowOff>42335</xdr:rowOff>
    </xdr:from>
    <xdr:to>
      <xdr:col>8</xdr:col>
      <xdr:colOff>455084</xdr:colOff>
      <xdr:row>31</xdr:row>
      <xdr:rowOff>137583</xdr:rowOff>
    </xdr:to>
    <xdr:pic>
      <xdr:nvPicPr>
        <xdr:cNvPr id="15" name="Picture 14"/>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49114"/>
        <a:stretch/>
      </xdr:blipFill>
      <xdr:spPr bwMode="auto">
        <a:xfrm>
          <a:off x="95251" y="4254502"/>
          <a:ext cx="5016500" cy="1619248"/>
        </a:xfrm>
        <a:prstGeom prst="rect">
          <a:avLst/>
        </a:prstGeom>
        <a:noFill/>
        <a:ln>
          <a:solidFill>
            <a:schemeClr val="tx2">
              <a:lumMod val="20000"/>
              <a:lumOff val="80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9</xdr:col>
      <xdr:colOff>83512</xdr:colOff>
      <xdr:row>19</xdr:row>
      <xdr:rowOff>116417</xdr:rowOff>
    </xdr:from>
    <xdr:to>
      <xdr:col>13</xdr:col>
      <xdr:colOff>520397</xdr:colOff>
      <xdr:row>36</xdr:row>
      <xdr:rowOff>156331</xdr:rowOff>
    </xdr:to>
    <xdr:grpSp>
      <xdr:nvGrpSpPr>
        <xdr:cNvPr id="5" name="Group 4"/>
        <xdr:cNvGrpSpPr/>
      </xdr:nvGrpSpPr>
      <xdr:grpSpPr>
        <a:xfrm>
          <a:off x="5449262" y="3443817"/>
          <a:ext cx="3059435" cy="3170464"/>
          <a:chOff x="5354012" y="3566584"/>
          <a:chExt cx="3008635" cy="3278414"/>
        </a:xfrm>
      </xdr:grpSpPr>
      <xdr:pic>
        <xdr:nvPicPr>
          <xdr:cNvPr id="16" name="Picture 15"/>
          <xdr:cNvPicPr>
            <a:picLocks noChangeAspect="1"/>
          </xdr:cNvPicPr>
        </xdr:nvPicPr>
        <xdr:blipFill>
          <a:blip xmlns:r="http://schemas.openxmlformats.org/officeDocument/2006/relationships" r:embed="rId5"/>
          <a:stretch>
            <a:fillRect/>
          </a:stretch>
        </xdr:blipFill>
        <xdr:spPr>
          <a:xfrm>
            <a:off x="5354012" y="3566584"/>
            <a:ext cx="3008635" cy="3278414"/>
          </a:xfrm>
          <a:prstGeom prst="rect">
            <a:avLst/>
          </a:prstGeom>
        </xdr:spPr>
      </xdr:pic>
      <xdr:sp macro="" textlink="">
        <xdr:nvSpPr>
          <xdr:cNvPr id="17" name="Down Arrow 16"/>
          <xdr:cNvSpPr/>
        </xdr:nvSpPr>
        <xdr:spPr>
          <a:xfrm rot="3755671">
            <a:off x="6599140" y="3591046"/>
            <a:ext cx="313461" cy="795287"/>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sp macro="" textlink="">
        <xdr:nvSpPr>
          <xdr:cNvPr id="18" name="Down Arrow 17"/>
          <xdr:cNvSpPr/>
        </xdr:nvSpPr>
        <xdr:spPr>
          <a:xfrm rot="5400000">
            <a:off x="6148289" y="4907613"/>
            <a:ext cx="313461" cy="795287"/>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sp macro="" textlink="">
        <xdr:nvSpPr>
          <xdr:cNvPr id="19" name="Down Arrow 18"/>
          <xdr:cNvSpPr/>
        </xdr:nvSpPr>
        <xdr:spPr>
          <a:xfrm rot="6734955">
            <a:off x="6882772" y="4467347"/>
            <a:ext cx="313461" cy="795287"/>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7</xdr:row>
      <xdr:rowOff>31750</xdr:rowOff>
    </xdr:from>
    <xdr:to>
      <xdr:col>10</xdr:col>
      <xdr:colOff>211137</xdr:colOff>
      <xdr:row>13</xdr:row>
      <xdr:rowOff>9525</xdr:rowOff>
    </xdr:to>
    <xdr:grpSp>
      <xdr:nvGrpSpPr>
        <xdr:cNvPr id="17" name="Group 16"/>
        <xdr:cNvGrpSpPr/>
      </xdr:nvGrpSpPr>
      <xdr:grpSpPr>
        <a:xfrm>
          <a:off x="273050" y="1149350"/>
          <a:ext cx="5926137" cy="1082675"/>
          <a:chOff x="269875" y="1182687"/>
          <a:chExt cx="5807075" cy="1120775"/>
        </a:xfrm>
      </xdr:grpSpPr>
      <xdr:pic>
        <xdr:nvPicPr>
          <xdr:cNvPr id="15" name="Picture 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875" y="1182687"/>
            <a:ext cx="5807075" cy="11207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Down Arrow 15"/>
          <xdr:cNvSpPr/>
        </xdr:nvSpPr>
        <xdr:spPr>
          <a:xfrm rot="3849578">
            <a:off x="5355811" y="1425398"/>
            <a:ext cx="345943" cy="810712"/>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0</xdr:col>
      <xdr:colOff>261938</xdr:colOff>
      <xdr:row>17</xdr:row>
      <xdr:rowOff>23812</xdr:rowOff>
    </xdr:from>
    <xdr:to>
      <xdr:col>10</xdr:col>
      <xdr:colOff>214312</xdr:colOff>
      <xdr:row>21</xdr:row>
      <xdr:rowOff>47624</xdr:rowOff>
    </xdr:to>
    <xdr:grpSp>
      <xdr:nvGrpSpPr>
        <xdr:cNvPr id="18" name="Group 17"/>
        <xdr:cNvGrpSpPr/>
      </xdr:nvGrpSpPr>
      <xdr:grpSpPr>
        <a:xfrm>
          <a:off x="261938" y="2982912"/>
          <a:ext cx="5940424" cy="760412"/>
          <a:chOff x="533399" y="2922823"/>
          <a:chExt cx="6948490" cy="801452"/>
        </a:xfrm>
      </xdr:grpSpPr>
      <xdr:pic>
        <xdr:nvPicPr>
          <xdr:cNvPr id="19" name="Picture 18"/>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50376"/>
          <a:stretch/>
        </xdr:blipFill>
        <xdr:spPr bwMode="auto">
          <a:xfrm>
            <a:off x="533399" y="3133725"/>
            <a:ext cx="6948490" cy="5905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 name="Down Arrow 19"/>
          <xdr:cNvSpPr/>
        </xdr:nvSpPr>
        <xdr:spPr>
          <a:xfrm rot="3926217">
            <a:off x="5617273" y="2693197"/>
            <a:ext cx="331323" cy="790575"/>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142876</xdr:colOff>
      <xdr:row>41</xdr:row>
      <xdr:rowOff>154687</xdr:rowOff>
    </xdr:from>
    <xdr:to>
      <xdr:col>10</xdr:col>
      <xdr:colOff>523876</xdr:colOff>
      <xdr:row>46</xdr:row>
      <xdr:rowOff>114301</xdr:rowOff>
    </xdr:to>
    <xdr:grpSp>
      <xdr:nvGrpSpPr>
        <xdr:cNvPr id="2" name="Group 1"/>
        <xdr:cNvGrpSpPr/>
      </xdr:nvGrpSpPr>
      <xdr:grpSpPr>
        <a:xfrm>
          <a:off x="142876" y="7761987"/>
          <a:ext cx="7143750" cy="880364"/>
          <a:chOff x="133351" y="1714500"/>
          <a:chExt cx="7827967" cy="1085850"/>
        </a:xfrm>
      </xdr:grpSpPr>
      <xdr:pic>
        <xdr:nvPicPr>
          <xdr:cNvPr id="3" name="Picture 2"/>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3692"/>
          <a:stretch/>
        </xdr:blipFill>
        <xdr:spPr bwMode="auto">
          <a:xfrm>
            <a:off x="133351" y="1714500"/>
            <a:ext cx="7827967" cy="1085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Down Arrow 3"/>
          <xdr:cNvSpPr/>
        </xdr:nvSpPr>
        <xdr:spPr>
          <a:xfrm rot="18493837">
            <a:off x="6838511" y="1527509"/>
            <a:ext cx="331323" cy="790575"/>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10</xdr:col>
      <xdr:colOff>590550</xdr:colOff>
      <xdr:row>35</xdr:row>
      <xdr:rowOff>142875</xdr:rowOff>
    </xdr:from>
    <xdr:to>
      <xdr:col>16</xdr:col>
      <xdr:colOff>80056</xdr:colOff>
      <xdr:row>48</xdr:row>
      <xdr:rowOff>180975</xdr:rowOff>
    </xdr:to>
    <xdr:grpSp>
      <xdr:nvGrpSpPr>
        <xdr:cNvPr id="8" name="Group 7"/>
        <xdr:cNvGrpSpPr/>
      </xdr:nvGrpSpPr>
      <xdr:grpSpPr>
        <a:xfrm>
          <a:off x="7353300" y="6645275"/>
          <a:ext cx="3147106" cy="2432050"/>
          <a:chOff x="7677150" y="7248525"/>
          <a:chExt cx="3147106" cy="2514600"/>
        </a:xfrm>
      </xdr:grpSpPr>
      <xdr:pic>
        <xdr:nvPicPr>
          <xdr:cNvPr id="5" name="Picture 4"/>
          <xdr:cNvPicPr>
            <a:picLocks noChangeAspect="1"/>
          </xdr:cNvPicPr>
        </xdr:nvPicPr>
        <xdr:blipFill>
          <a:blip xmlns:r="http://schemas.openxmlformats.org/officeDocument/2006/relationships" r:embed="rId2"/>
          <a:stretch>
            <a:fillRect/>
          </a:stretch>
        </xdr:blipFill>
        <xdr:spPr>
          <a:xfrm>
            <a:off x="7677150" y="7248525"/>
            <a:ext cx="3147106" cy="2514600"/>
          </a:xfrm>
          <a:prstGeom prst="rect">
            <a:avLst/>
          </a:prstGeom>
        </xdr:spPr>
      </xdr:pic>
      <xdr:sp macro="" textlink="">
        <xdr:nvSpPr>
          <xdr:cNvPr id="6" name="Down Arrow 5"/>
          <xdr:cNvSpPr/>
        </xdr:nvSpPr>
        <xdr:spPr>
          <a:xfrm rot="2175549">
            <a:off x="9202211" y="7381405"/>
            <a:ext cx="301576" cy="782378"/>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0</xdr:col>
      <xdr:colOff>66675</xdr:colOff>
      <xdr:row>52</xdr:row>
      <xdr:rowOff>28575</xdr:rowOff>
    </xdr:from>
    <xdr:to>
      <xdr:col>8</xdr:col>
      <xdr:colOff>228600</xdr:colOff>
      <xdr:row>59</xdr:row>
      <xdr:rowOff>180975</xdr:rowOff>
    </xdr:to>
    <xdr:grpSp>
      <xdr:nvGrpSpPr>
        <xdr:cNvPr id="11" name="Group 10"/>
        <xdr:cNvGrpSpPr/>
      </xdr:nvGrpSpPr>
      <xdr:grpSpPr>
        <a:xfrm>
          <a:off x="66675" y="9661525"/>
          <a:ext cx="5705475" cy="1441450"/>
          <a:chOff x="66675" y="9791700"/>
          <a:chExt cx="5648325" cy="1485900"/>
        </a:xfrm>
      </xdr:grpSpPr>
      <xdr:pic>
        <xdr:nvPicPr>
          <xdr:cNvPr id="9" name="Picture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675" y="9791700"/>
            <a:ext cx="5648325" cy="1485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 name="Down Arrow 9"/>
          <xdr:cNvSpPr/>
        </xdr:nvSpPr>
        <xdr:spPr>
          <a:xfrm rot="18493837">
            <a:off x="3278672" y="9985438"/>
            <a:ext cx="290027" cy="536838"/>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twoCellAnchor>
    <xdr:from>
      <xdr:col>8</xdr:col>
      <xdr:colOff>342900</xdr:colOff>
      <xdr:row>50</xdr:row>
      <xdr:rowOff>108199</xdr:rowOff>
    </xdr:from>
    <xdr:to>
      <xdr:col>13</xdr:col>
      <xdr:colOff>600075</xdr:colOff>
      <xdr:row>65</xdr:row>
      <xdr:rowOff>123825</xdr:rowOff>
    </xdr:to>
    <xdr:grpSp>
      <xdr:nvGrpSpPr>
        <xdr:cNvPr id="14" name="Group 13"/>
        <xdr:cNvGrpSpPr/>
      </xdr:nvGrpSpPr>
      <xdr:grpSpPr>
        <a:xfrm>
          <a:off x="5886450" y="9372849"/>
          <a:ext cx="3305175" cy="2777876"/>
          <a:chOff x="7534275" y="9937999"/>
          <a:chExt cx="3305175" cy="2873126"/>
        </a:xfrm>
      </xdr:grpSpPr>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34275" y="9937999"/>
            <a:ext cx="3305175" cy="28731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3" name="Down Arrow 12"/>
          <xdr:cNvSpPr/>
        </xdr:nvSpPr>
        <xdr:spPr>
          <a:xfrm rot="2731593">
            <a:off x="8965194" y="10450827"/>
            <a:ext cx="289281" cy="538127"/>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0"/>
          <a:lstStyle/>
          <a:p>
            <a:pPr algn="l"/>
            <a:endParaRPr lang="en-US" sz="1100" b="1"/>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25977</xdr:colOff>
      <xdr:row>5</xdr:row>
      <xdr:rowOff>277091</xdr:rowOff>
    </xdr:from>
    <xdr:to>
      <xdr:col>16</xdr:col>
      <xdr:colOff>242454</xdr:colOff>
      <xdr:row>8</xdr:row>
      <xdr:rowOff>8659</xdr:rowOff>
    </xdr:to>
    <xdr:sp macro="" textlink="">
      <xdr:nvSpPr>
        <xdr:cNvPr id="18" name="Curved Down Arrow 17"/>
        <xdr:cNvSpPr/>
      </xdr:nvSpPr>
      <xdr:spPr>
        <a:xfrm>
          <a:off x="8278091" y="1065068"/>
          <a:ext cx="2883477" cy="926523"/>
        </a:xfrm>
        <a:prstGeom prst="curvedDownArrow">
          <a:avLst>
            <a:gd name="adj1" fmla="val 2872"/>
            <a:gd name="adj2" fmla="val 16238"/>
            <a:gd name="adj3" fmla="val 16589"/>
          </a:avLst>
        </a:prstGeom>
        <a:solidFill>
          <a:schemeClr val="accent3">
            <a:lumMod val="75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60613</xdr:colOff>
      <xdr:row>27</xdr:row>
      <xdr:rowOff>251114</xdr:rowOff>
    </xdr:from>
    <xdr:to>
      <xdr:col>16</xdr:col>
      <xdr:colOff>277090</xdr:colOff>
      <xdr:row>29</xdr:row>
      <xdr:rowOff>363682</xdr:rowOff>
    </xdr:to>
    <xdr:sp macro="" textlink="">
      <xdr:nvSpPr>
        <xdr:cNvPr id="19" name="Curved Down Arrow 18"/>
        <xdr:cNvSpPr/>
      </xdr:nvSpPr>
      <xdr:spPr>
        <a:xfrm>
          <a:off x="8312727" y="5870864"/>
          <a:ext cx="2883477" cy="926523"/>
        </a:xfrm>
        <a:prstGeom prst="curvedDownArrow">
          <a:avLst>
            <a:gd name="adj1" fmla="val 2872"/>
            <a:gd name="adj2" fmla="val 16238"/>
            <a:gd name="adj3" fmla="val 16589"/>
          </a:avLst>
        </a:prstGeom>
        <a:solidFill>
          <a:schemeClr val="accent3">
            <a:lumMod val="75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55563</xdr:colOff>
      <xdr:row>3</xdr:row>
      <xdr:rowOff>95250</xdr:rowOff>
    </xdr:from>
    <xdr:to>
      <xdr:col>17</xdr:col>
      <xdr:colOff>531813</xdr:colOff>
      <xdr:row>6</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5438" y="492125"/>
          <a:ext cx="4960938"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571500</xdr:colOff>
      <xdr:row>63</xdr:row>
      <xdr:rowOff>95251</xdr:rowOff>
    </xdr:from>
    <xdr:to>
      <xdr:col>18</xdr:col>
      <xdr:colOff>536863</xdr:colOff>
      <xdr:row>67</xdr:row>
      <xdr:rowOff>181842</xdr:rowOff>
    </xdr:to>
    <xdr:sp macro="" textlink="">
      <xdr:nvSpPr>
        <xdr:cNvPr id="2" name="Curved Down Arrow 1"/>
        <xdr:cNvSpPr/>
      </xdr:nvSpPr>
      <xdr:spPr>
        <a:xfrm flipV="1">
          <a:off x="5853545" y="13447569"/>
          <a:ext cx="2883477" cy="848591"/>
        </a:xfrm>
        <a:prstGeom prst="curvedDownArrow">
          <a:avLst>
            <a:gd name="adj1" fmla="val 2872"/>
            <a:gd name="adj2" fmla="val 16238"/>
            <a:gd name="adj3" fmla="val 16589"/>
          </a:avLst>
        </a:prstGeom>
        <a:solidFill>
          <a:schemeClr val="accent3">
            <a:lumMod val="75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reyjez" refreshedDate="42756.399914236114" createdVersion="5" refreshedVersion="5" minRefreshableVersion="3" recordCount="14">
  <cacheSource type="worksheet">
    <worksheetSource ref="A8:F22" sheet="5a"/>
  </cacheSource>
  <cacheFields count="6">
    <cacheField name="1" numFmtId="0">
      <sharedItems containsNonDate="0" containsString="0" containsBlank="1"/>
    </cacheField>
    <cacheField name="Region" numFmtId="0">
      <sharedItems count="3">
        <s v="East"/>
        <s v="Central"/>
        <s v="West"/>
      </sharedItems>
    </cacheField>
    <cacheField name="Product" numFmtId="0">
      <sharedItems count="3">
        <s v="Pencil"/>
        <s v="Binder"/>
        <s v="Pen"/>
      </sharedItems>
    </cacheField>
    <cacheField name="Units" numFmtId="0">
      <sharedItems containsSemiMixedTypes="0" containsString="0" containsNumber="1" containsInteger="1" minValue="27" maxValue="95"/>
    </cacheField>
    <cacheField name="Cost per unit" numFmtId="43">
      <sharedItems containsSemiMixedTypes="0" containsString="0" containsNumber="1" minValue="1.99" maxValue="19.989999999999998"/>
    </cacheField>
    <cacheField name="Total" numFmtId="43">
      <sharedItems containsSemiMixedTypes="0" containsString="0" containsNumber="1" minValue="57.71" maxValue="1619.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m/>
    <x v="0"/>
    <x v="0"/>
    <n v="95"/>
    <n v="1.99"/>
    <n v="189.05"/>
  </r>
  <r>
    <m/>
    <x v="1"/>
    <x v="1"/>
    <n v="50"/>
    <n v="19.989999999999998"/>
    <n v="999.5"/>
  </r>
  <r>
    <m/>
    <x v="1"/>
    <x v="0"/>
    <n v="36"/>
    <n v="4.99"/>
    <n v="179.64"/>
  </r>
  <r>
    <m/>
    <x v="1"/>
    <x v="2"/>
    <n v="27"/>
    <n v="19.989999999999998"/>
    <n v="539.73"/>
  </r>
  <r>
    <m/>
    <x v="2"/>
    <x v="0"/>
    <n v="56"/>
    <n v="2.99"/>
    <n v="167.44"/>
  </r>
  <r>
    <m/>
    <x v="0"/>
    <x v="1"/>
    <n v="60"/>
    <n v="4.99"/>
    <n v="299.39999999999998"/>
  </r>
  <r>
    <m/>
    <x v="1"/>
    <x v="0"/>
    <n v="75"/>
    <n v="1.99"/>
    <n v="149.25"/>
  </r>
  <r>
    <m/>
    <x v="1"/>
    <x v="0"/>
    <n v="90"/>
    <n v="4.99"/>
    <n v="449.1"/>
  </r>
  <r>
    <m/>
    <x v="2"/>
    <x v="0"/>
    <n v="32"/>
    <n v="1.99"/>
    <n v="63.68"/>
  </r>
  <r>
    <m/>
    <x v="0"/>
    <x v="1"/>
    <n v="60"/>
    <n v="8.99"/>
    <n v="539.4"/>
  </r>
  <r>
    <m/>
    <x v="1"/>
    <x v="0"/>
    <n v="90"/>
    <n v="4.99"/>
    <n v="449.1"/>
  </r>
  <r>
    <m/>
    <x v="0"/>
    <x v="1"/>
    <n v="29"/>
    <n v="1.99"/>
    <n v="57.71"/>
  </r>
  <r>
    <m/>
    <x v="0"/>
    <x v="1"/>
    <n v="81"/>
    <n v="19.989999999999998"/>
    <n v="1619.19"/>
  </r>
  <r>
    <m/>
    <x v="0"/>
    <x v="0"/>
    <n v="35"/>
    <n v="4.99"/>
    <n v="174.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8:L13" firstHeaderRow="1" firstDataRow="2" firstDataCol="1"/>
  <pivotFields count="6">
    <pivotField showAll="0"/>
    <pivotField axis="axisCol" showAll="0">
      <items count="4">
        <item x="1"/>
        <item x="0"/>
        <item x="2"/>
        <item t="default"/>
      </items>
    </pivotField>
    <pivotField axis="axisRow" showAll="0">
      <items count="4">
        <item x="1"/>
        <item x="2"/>
        <item x="0"/>
        <item t="default"/>
      </items>
    </pivotField>
    <pivotField dataField="1" showAll="0"/>
    <pivotField numFmtId="43" showAll="0"/>
    <pivotField numFmtId="43" showAll="0"/>
  </pivotFields>
  <rowFields count="1">
    <field x="2"/>
  </rowFields>
  <rowItems count="4">
    <i>
      <x/>
    </i>
    <i>
      <x v="1"/>
    </i>
    <i>
      <x v="2"/>
    </i>
    <i t="grand">
      <x/>
    </i>
  </rowItems>
  <colFields count="1">
    <field x="1"/>
  </colFields>
  <colItems count="4">
    <i>
      <x/>
    </i>
    <i>
      <x v="1"/>
    </i>
    <i>
      <x v="2"/>
    </i>
    <i t="grand">
      <x/>
    </i>
  </colItems>
  <dataFields count="1">
    <dataField name="Sum of Unit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 Id="rId2" Type="http://schemas.openxmlformats.org/officeDocument/2006/relationships/drawing" Target="../drawings/drawing7.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 Id="rId2" Type="http://schemas.openxmlformats.org/officeDocument/2006/relationships/drawing" Target="../drawings/drawing8.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 Id="rId2"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 Id="rId2" Type="http://schemas.openxmlformats.org/officeDocument/2006/relationships/drawing" Target="../drawings/drawing10.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 Id="rId2" Type="http://schemas.openxmlformats.org/officeDocument/2006/relationships/drawing" Target="../drawings/drawing11.xml"/></Relationships>
</file>

<file path=xl/worksheets/_rels/sheet29.xml.rels><?xml version="1.0" encoding="UTF-8" standalone="yes"?>
<Relationships xmlns="http://schemas.openxmlformats.org/package/2006/relationships"><Relationship Id="rId1" Type="http://schemas.openxmlformats.org/officeDocument/2006/relationships/hyperlink" Target="http://office.microsoft.com/en-us/help/choosing-the-best-trendline-for-your-data-HP005262321.aspx" TargetMode="External"/><Relationship Id="rId2" Type="http://schemas.openxmlformats.org/officeDocument/2006/relationships/printerSettings" Target="../printerSettings/printerSettings23.bin"/><Relationship Id="rId3"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 Id="rId2" Type="http://schemas.openxmlformats.org/officeDocument/2006/relationships/drawing" Target="../drawings/drawing13.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 Id="rId2" Type="http://schemas.openxmlformats.org/officeDocument/2006/relationships/drawing" Target="../drawings/drawing14.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 Id="rId2" Type="http://schemas.openxmlformats.org/officeDocument/2006/relationships/drawing" Target="../drawings/drawing15.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3" Type="http://schemas.openxmlformats.org/officeDocument/2006/relationships/hyperlink" Target="http://office.microsoft.com/en-us/excel-help/training-courses-for-excel-2010-HA104039038.aspx" TargetMode="External"/><Relationship Id="rId4" Type="http://schemas.openxmlformats.org/officeDocument/2006/relationships/hyperlink" Target="http://office.microsoft.com/en-us/support/getting-started-with-office-2010-FX101822272.aspx" TargetMode="External"/><Relationship Id="rId1" Type="http://schemas.openxmlformats.org/officeDocument/2006/relationships/hyperlink" Target="http://www.algebrahelp.com/lessons/simplifying/oops/" TargetMode="External"/><Relationship Id="rId2" Type="http://schemas.openxmlformats.org/officeDocument/2006/relationships/hyperlink" Target="https://www.google.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0:O24"/>
  <sheetViews>
    <sheetView showGridLines="0" workbookViewId="0">
      <selection activeCell="B14" sqref="B14:O15"/>
    </sheetView>
  </sheetViews>
  <sheetFormatPr baseColWidth="10" defaultColWidth="8.83203125" defaultRowHeight="15" x14ac:dyDescent="0.2"/>
  <cols>
    <col min="1" max="1" width="3.1640625" style="6" customWidth="1"/>
  </cols>
  <sheetData>
    <row r="10" spans="1:15" ht="19" x14ac:dyDescent="0.25">
      <c r="B10" s="22" t="s">
        <v>82</v>
      </c>
    </row>
    <row r="12" spans="1:15" x14ac:dyDescent="0.2">
      <c r="A12" s="6">
        <v>1</v>
      </c>
      <c r="B12" t="s">
        <v>83</v>
      </c>
    </row>
    <row r="13" spans="1:15" s="12" customFormat="1" x14ac:dyDescent="0.2">
      <c r="A13" s="6"/>
    </row>
    <row r="14" spans="1:15" x14ac:dyDescent="0.2">
      <c r="A14" s="6">
        <v>2</v>
      </c>
      <c r="B14" s="221" t="s">
        <v>84</v>
      </c>
      <c r="C14" s="221"/>
      <c r="D14" s="221"/>
      <c r="E14" s="221"/>
      <c r="F14" s="221"/>
      <c r="G14" s="221"/>
      <c r="H14" s="221"/>
      <c r="I14" s="221"/>
      <c r="J14" s="221"/>
      <c r="K14" s="221"/>
      <c r="L14" s="221"/>
      <c r="M14" s="221"/>
      <c r="N14" s="221"/>
      <c r="O14" s="221"/>
    </row>
    <row r="15" spans="1:15" x14ac:dyDescent="0.2">
      <c r="B15" s="221"/>
      <c r="C15" s="221"/>
      <c r="D15" s="221"/>
      <c r="E15" s="221"/>
      <c r="F15" s="221"/>
      <c r="G15" s="221"/>
      <c r="H15" s="221"/>
      <c r="I15" s="221"/>
      <c r="J15" s="221"/>
      <c r="K15" s="221"/>
      <c r="L15" s="221"/>
      <c r="M15" s="221"/>
      <c r="N15" s="221"/>
      <c r="O15" s="221"/>
    </row>
    <row r="17" spans="1:2" x14ac:dyDescent="0.2">
      <c r="A17" s="6">
        <v>3</v>
      </c>
      <c r="B17" t="s">
        <v>139</v>
      </c>
    </row>
    <row r="19" spans="1:2" x14ac:dyDescent="0.2">
      <c r="A19" s="6">
        <v>4</v>
      </c>
      <c r="B19" t="s">
        <v>85</v>
      </c>
    </row>
    <row r="24" spans="1:2" x14ac:dyDescent="0.2">
      <c r="B24" t="s">
        <v>86</v>
      </c>
    </row>
  </sheetData>
  <mergeCells count="1">
    <mergeCell ref="B14:O15"/>
  </mergeCells>
  <pageMargins left="0.7" right="0.7" top="0.75" bottom="0.75" header="0.3" footer="0.3"/>
  <pageSetup scale="64"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P47"/>
  <sheetViews>
    <sheetView showGridLines="0" topLeftCell="A11" zoomScale="120" zoomScaleNormal="120" zoomScalePageLayoutView="120" workbookViewId="0">
      <selection activeCell="B2" sqref="B2:F2"/>
    </sheetView>
  </sheetViews>
  <sheetFormatPr baseColWidth="10" defaultColWidth="9.1640625" defaultRowHeight="15" x14ac:dyDescent="0.2"/>
  <cols>
    <col min="1" max="1" width="4" style="6" customWidth="1"/>
    <col min="2" max="3" width="9.1640625" style="12"/>
    <col min="4" max="4" width="9.33203125" style="12" customWidth="1"/>
    <col min="5" max="5" width="9.1640625" style="12" customWidth="1"/>
    <col min="6" max="6" width="10.5" style="12" customWidth="1"/>
    <col min="7" max="11" width="9.1640625" style="12"/>
    <col min="12" max="12" width="10" style="12" customWidth="1"/>
    <col min="13" max="13" width="10.1640625" style="12" customWidth="1"/>
    <col min="14" max="16384" width="9.1640625" style="12"/>
  </cols>
  <sheetData>
    <row r="1" spans="2:6" ht="5.25" customHeight="1" x14ac:dyDescent="0.2"/>
    <row r="2" spans="2:6" ht="19" x14ac:dyDescent="0.25">
      <c r="B2" s="223" t="s">
        <v>545</v>
      </c>
      <c r="C2" s="223"/>
      <c r="D2" s="223"/>
      <c r="E2" s="223"/>
      <c r="F2" s="223"/>
    </row>
    <row r="3" spans="2:6" ht="7.5" customHeight="1" x14ac:dyDescent="0.2"/>
    <row r="4" spans="2:6" x14ac:dyDescent="0.2">
      <c r="B4" s="12" t="s">
        <v>546</v>
      </c>
    </row>
    <row r="7" spans="2:6" x14ac:dyDescent="0.2">
      <c r="B7" s="52" t="s">
        <v>196</v>
      </c>
    </row>
    <row r="16" spans="2:6" x14ac:dyDescent="0.2">
      <c r="B16" s="52"/>
    </row>
    <row r="17" spans="1:16" x14ac:dyDescent="0.2">
      <c r="B17" s="52" t="s">
        <v>197</v>
      </c>
    </row>
    <row r="24" spans="1:16" ht="50.25" customHeight="1" x14ac:dyDescent="0.2">
      <c r="B24" s="169" t="s">
        <v>270</v>
      </c>
    </row>
    <row r="25" spans="1:16" x14ac:dyDescent="0.2">
      <c r="A25" s="6">
        <v>1</v>
      </c>
      <c r="B25" s="221" t="s">
        <v>547</v>
      </c>
      <c r="C25" s="221"/>
      <c r="D25" s="221"/>
      <c r="E25" s="221"/>
      <c r="F25" s="221"/>
      <c r="G25" s="221"/>
      <c r="H25" s="221"/>
      <c r="I25" s="221"/>
      <c r="J25" s="221"/>
      <c r="K25" s="221"/>
      <c r="L25" s="221"/>
      <c r="M25" s="221"/>
      <c r="N25" s="221"/>
      <c r="O25" s="221"/>
      <c r="P25" s="221"/>
    </row>
    <row r="26" spans="1:16" x14ac:dyDescent="0.2">
      <c r="B26" s="55" t="s">
        <v>548</v>
      </c>
      <c r="C26" s="168"/>
      <c r="D26" s="168"/>
      <c r="E26" s="168"/>
      <c r="F26" s="168"/>
      <c r="G26" s="168"/>
      <c r="H26" s="168"/>
      <c r="I26" s="168"/>
      <c r="J26" s="168"/>
      <c r="K26" s="168"/>
      <c r="L26" s="168"/>
      <c r="M26" s="168"/>
      <c r="N26" s="168"/>
      <c r="O26" s="168"/>
      <c r="P26" s="168"/>
    </row>
    <row r="27" spans="1:16" x14ac:dyDescent="0.2">
      <c r="B27" s="2"/>
      <c r="C27" s="168"/>
      <c r="D27" s="168"/>
      <c r="E27" s="168"/>
      <c r="F27" s="168"/>
      <c r="G27" s="168"/>
      <c r="H27" s="168"/>
      <c r="I27" s="168"/>
      <c r="J27" s="168"/>
      <c r="K27" s="168"/>
      <c r="L27" s="168"/>
      <c r="M27" s="168"/>
      <c r="N27" s="168"/>
      <c r="O27" s="168"/>
      <c r="P27" s="168"/>
    </row>
    <row r="29" spans="1:16" x14ac:dyDescent="0.2">
      <c r="B29" s="59" t="s">
        <v>15</v>
      </c>
      <c r="C29" s="60" t="s">
        <v>54</v>
      </c>
      <c r="D29" s="60" t="s">
        <v>30</v>
      </c>
      <c r="E29" s="60" t="s">
        <v>31</v>
      </c>
      <c r="F29" s="61" t="s">
        <v>32</v>
      </c>
    </row>
    <row r="30" spans="1:16" x14ac:dyDescent="0.2">
      <c r="B30" s="12" t="s">
        <v>23</v>
      </c>
      <c r="C30" s="12">
        <v>2012</v>
      </c>
      <c r="D30" s="14">
        <v>110</v>
      </c>
      <c r="E30" s="16">
        <v>11.15</v>
      </c>
      <c r="F30" s="17">
        <f t="shared" ref="F30:F47" si="0">D30*E30</f>
        <v>1226.5</v>
      </c>
    </row>
    <row r="31" spans="1:16" x14ac:dyDescent="0.2">
      <c r="B31" s="170" t="s">
        <v>22</v>
      </c>
      <c r="C31" s="12">
        <v>2013</v>
      </c>
      <c r="D31" s="14">
        <v>45</v>
      </c>
      <c r="E31" s="16">
        <v>8.5</v>
      </c>
      <c r="F31" s="17">
        <f t="shared" si="0"/>
        <v>382.5</v>
      </c>
    </row>
    <row r="32" spans="1:16" x14ac:dyDescent="0.2">
      <c r="B32" s="170" t="s">
        <v>27</v>
      </c>
      <c r="C32" s="12">
        <v>2013</v>
      </c>
      <c r="D32" s="14">
        <v>370</v>
      </c>
      <c r="E32" s="16">
        <v>10.99</v>
      </c>
      <c r="F32" s="17">
        <f t="shared" si="0"/>
        <v>4066.3</v>
      </c>
    </row>
    <row r="33" spans="2:9" x14ac:dyDescent="0.2">
      <c r="B33" s="12" t="s">
        <v>24</v>
      </c>
      <c r="C33" s="12">
        <v>2012</v>
      </c>
      <c r="D33" s="14">
        <v>345</v>
      </c>
      <c r="E33" s="16">
        <v>8.5399999999999991</v>
      </c>
      <c r="F33" s="17">
        <f t="shared" si="0"/>
        <v>2946.2999999999997</v>
      </c>
    </row>
    <row r="34" spans="2:9" x14ac:dyDescent="0.2">
      <c r="B34" s="170" t="s">
        <v>25</v>
      </c>
      <c r="C34" s="12">
        <v>2012</v>
      </c>
      <c r="D34" s="14">
        <v>415</v>
      </c>
      <c r="E34" s="16">
        <v>9.9700000000000006</v>
      </c>
      <c r="F34" s="17">
        <f t="shared" si="0"/>
        <v>4137.55</v>
      </c>
      <c r="I34" s="12" t="s">
        <v>18</v>
      </c>
    </row>
    <row r="35" spans="2:9" x14ac:dyDescent="0.2">
      <c r="B35" s="12" t="s">
        <v>23</v>
      </c>
      <c r="C35" s="12">
        <v>2013</v>
      </c>
      <c r="D35" s="14">
        <v>415</v>
      </c>
      <c r="E35" s="16">
        <v>9.9700000000000006</v>
      </c>
      <c r="F35" s="17">
        <f t="shared" si="0"/>
        <v>4137.55</v>
      </c>
    </row>
    <row r="36" spans="2:9" x14ac:dyDescent="0.2">
      <c r="B36" s="170" t="s">
        <v>26</v>
      </c>
      <c r="C36" s="12">
        <v>2013</v>
      </c>
      <c r="D36" s="14">
        <v>65</v>
      </c>
      <c r="E36" s="16">
        <v>13.25</v>
      </c>
      <c r="F36" s="17">
        <f t="shared" si="0"/>
        <v>861.25</v>
      </c>
    </row>
    <row r="37" spans="2:9" x14ac:dyDescent="0.2">
      <c r="B37" s="12" t="s">
        <v>24</v>
      </c>
      <c r="C37" s="12">
        <v>2013</v>
      </c>
      <c r="D37" s="14">
        <v>75</v>
      </c>
      <c r="E37" s="16">
        <v>7.85</v>
      </c>
      <c r="F37" s="17">
        <f t="shared" si="0"/>
        <v>588.75</v>
      </c>
    </row>
    <row r="38" spans="2:9" x14ac:dyDescent="0.2">
      <c r="B38" s="170" t="s">
        <v>25</v>
      </c>
      <c r="C38" s="12">
        <v>2013</v>
      </c>
      <c r="D38" s="14">
        <v>150</v>
      </c>
      <c r="E38" s="16">
        <v>15.45</v>
      </c>
      <c r="F38" s="17">
        <f t="shared" si="0"/>
        <v>2317.5</v>
      </c>
    </row>
    <row r="39" spans="2:9" x14ac:dyDescent="0.2">
      <c r="B39" s="170" t="s">
        <v>21</v>
      </c>
      <c r="C39" s="12">
        <v>2012</v>
      </c>
      <c r="D39" s="14">
        <v>75</v>
      </c>
      <c r="E39" s="16">
        <v>7.85</v>
      </c>
      <c r="F39" s="17">
        <f t="shared" si="0"/>
        <v>588.75</v>
      </c>
    </row>
    <row r="40" spans="2:9" x14ac:dyDescent="0.2">
      <c r="B40" s="170" t="s">
        <v>26</v>
      </c>
      <c r="C40" s="12">
        <v>2012</v>
      </c>
      <c r="D40" s="14">
        <v>150</v>
      </c>
      <c r="E40" s="16">
        <v>15.45</v>
      </c>
      <c r="F40" s="17">
        <f t="shared" si="0"/>
        <v>2317.5</v>
      </c>
    </row>
    <row r="41" spans="2:9" x14ac:dyDescent="0.2">
      <c r="B41" s="170" t="s">
        <v>22</v>
      </c>
      <c r="C41" s="12">
        <v>2012</v>
      </c>
      <c r="D41" s="14">
        <v>65</v>
      </c>
      <c r="E41" s="16">
        <v>13.25</v>
      </c>
      <c r="F41" s="17">
        <f t="shared" si="0"/>
        <v>861.25</v>
      </c>
    </row>
    <row r="42" spans="2:9" x14ac:dyDescent="0.2">
      <c r="B42" s="170" t="s">
        <v>27</v>
      </c>
      <c r="C42" s="12">
        <v>2012</v>
      </c>
      <c r="D42" s="14">
        <v>45</v>
      </c>
      <c r="E42" s="16">
        <v>8.5</v>
      </c>
      <c r="F42" s="17">
        <f t="shared" si="0"/>
        <v>382.5</v>
      </c>
    </row>
    <row r="43" spans="2:9" x14ac:dyDescent="0.2">
      <c r="B43" s="170" t="s">
        <v>28</v>
      </c>
      <c r="C43" s="12">
        <v>2012</v>
      </c>
      <c r="D43" s="14">
        <v>370</v>
      </c>
      <c r="E43" s="16">
        <v>10.99</v>
      </c>
      <c r="F43" s="17">
        <f t="shared" si="0"/>
        <v>4066.3</v>
      </c>
    </row>
    <row r="44" spans="2:9" x14ac:dyDescent="0.2">
      <c r="B44" s="170" t="s">
        <v>29</v>
      </c>
      <c r="C44" s="12">
        <v>2012</v>
      </c>
      <c r="D44" s="14">
        <v>25</v>
      </c>
      <c r="E44" s="16">
        <v>14.58</v>
      </c>
      <c r="F44" s="17">
        <f t="shared" si="0"/>
        <v>364.5</v>
      </c>
    </row>
    <row r="45" spans="2:9" x14ac:dyDescent="0.2">
      <c r="B45" s="170" t="s">
        <v>21</v>
      </c>
      <c r="C45" s="12">
        <v>2013</v>
      </c>
      <c r="D45" s="14">
        <v>65</v>
      </c>
      <c r="E45" s="16">
        <v>13.25</v>
      </c>
      <c r="F45" s="17">
        <f t="shared" si="0"/>
        <v>861.25</v>
      </c>
    </row>
    <row r="46" spans="2:9" x14ac:dyDescent="0.2">
      <c r="B46" s="170" t="s">
        <v>28</v>
      </c>
      <c r="C46" s="12">
        <v>2013</v>
      </c>
      <c r="D46" s="14">
        <v>25</v>
      </c>
      <c r="E46" s="16">
        <v>14.58</v>
      </c>
      <c r="F46" s="17">
        <f t="shared" si="0"/>
        <v>364.5</v>
      </c>
    </row>
    <row r="47" spans="2:9" x14ac:dyDescent="0.2">
      <c r="B47" s="170" t="s">
        <v>29</v>
      </c>
      <c r="C47" s="12">
        <v>2013</v>
      </c>
      <c r="D47" s="14">
        <v>415</v>
      </c>
      <c r="E47" s="16">
        <v>9.9700000000000006</v>
      </c>
      <c r="F47" s="17">
        <f t="shared" si="0"/>
        <v>4137.55</v>
      </c>
    </row>
  </sheetData>
  <mergeCells count="2">
    <mergeCell ref="B2:F2"/>
    <mergeCell ref="B25:P25"/>
  </mergeCells>
  <pageMargins left="0.5" right="0.46" top="0.52" bottom="0.75" header="0.3" footer="0.3"/>
  <pageSetup scale="73" orientation="landscape"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2:P51"/>
  <sheetViews>
    <sheetView showGridLines="0" topLeftCell="A19" zoomScale="120" zoomScaleNormal="120" zoomScalePageLayoutView="120" workbookViewId="0">
      <selection activeCell="E27" sqref="E27"/>
    </sheetView>
  </sheetViews>
  <sheetFormatPr baseColWidth="10" defaultColWidth="8.83203125" defaultRowHeight="15" x14ac:dyDescent="0.2"/>
  <cols>
    <col min="2" max="2" width="10.83203125" customWidth="1"/>
    <col min="3" max="3" width="16.5" customWidth="1"/>
  </cols>
  <sheetData>
    <row r="2" spans="2:4" ht="19" x14ac:dyDescent="0.25">
      <c r="B2" s="224" t="s">
        <v>544</v>
      </c>
      <c r="C2" s="224"/>
      <c r="D2" s="224"/>
    </row>
    <row r="4" spans="2:4" x14ac:dyDescent="0.2">
      <c r="B4" s="12" t="s">
        <v>383</v>
      </c>
    </row>
    <row r="5" spans="2:4" x14ac:dyDescent="0.2">
      <c r="B5" t="s">
        <v>384</v>
      </c>
    </row>
    <row r="7" spans="2:4" x14ac:dyDescent="0.2">
      <c r="B7" s="129" t="s">
        <v>385</v>
      </c>
      <c r="D7" t="s">
        <v>385</v>
      </c>
    </row>
    <row r="8" spans="2:4" x14ac:dyDescent="0.2">
      <c r="D8" t="s">
        <v>386</v>
      </c>
    </row>
    <row r="9" spans="2:4" x14ac:dyDescent="0.2">
      <c r="D9" t="s">
        <v>279</v>
      </c>
    </row>
    <row r="10" spans="2:4" x14ac:dyDescent="0.2">
      <c r="D10" t="s">
        <v>288</v>
      </c>
    </row>
    <row r="12" spans="2:4" x14ac:dyDescent="0.2">
      <c r="B12" t="s">
        <v>388</v>
      </c>
    </row>
    <row r="13" spans="2:4" x14ac:dyDescent="0.2">
      <c r="B13" s="12" t="s">
        <v>387</v>
      </c>
    </row>
    <row r="14" spans="2:4" x14ac:dyDescent="0.2">
      <c r="B14" t="s">
        <v>389</v>
      </c>
    </row>
    <row r="17" spans="1:16" ht="15" customHeight="1" x14ac:dyDescent="0.2">
      <c r="A17" s="6">
        <v>1</v>
      </c>
      <c r="B17" s="130" t="s">
        <v>401</v>
      </c>
      <c r="C17" s="126"/>
      <c r="D17" s="126"/>
      <c r="E17" s="126"/>
      <c r="F17" s="126"/>
      <c r="G17" s="126"/>
      <c r="H17" s="126"/>
      <c r="I17" s="126"/>
      <c r="J17" s="126"/>
      <c r="K17" s="126"/>
      <c r="L17" s="126"/>
      <c r="M17" s="126"/>
      <c r="N17" s="126"/>
      <c r="O17" s="126"/>
      <c r="P17" s="126"/>
    </row>
    <row r="18" spans="1:16" s="12" customFormat="1" ht="15" customHeight="1" x14ac:dyDescent="0.2">
      <c r="A18" s="6"/>
      <c r="B18" s="130"/>
      <c r="C18" s="126"/>
      <c r="D18" s="126"/>
      <c r="E18" s="126"/>
      <c r="F18" s="126"/>
      <c r="G18" s="126"/>
      <c r="H18" s="126"/>
      <c r="I18" s="126"/>
      <c r="J18" s="126"/>
      <c r="K18" s="126"/>
      <c r="L18" s="126"/>
      <c r="M18" s="126"/>
      <c r="N18" s="126"/>
      <c r="O18" s="126"/>
      <c r="P18" s="126"/>
    </row>
    <row r="19" spans="1:16" x14ac:dyDescent="0.2">
      <c r="B19" s="131" t="s">
        <v>390</v>
      </c>
    </row>
    <row r="20" spans="1:16" x14ac:dyDescent="0.2">
      <c r="B20" s="131" t="s">
        <v>391</v>
      </c>
    </row>
    <row r="21" spans="1:16" x14ac:dyDescent="0.2">
      <c r="B21" s="131" t="s">
        <v>392</v>
      </c>
    </row>
    <row r="22" spans="1:16" x14ac:dyDescent="0.2">
      <c r="B22" s="131" t="s">
        <v>393</v>
      </c>
    </row>
    <row r="23" spans="1:16" x14ac:dyDescent="0.2">
      <c r="B23" s="131" t="s">
        <v>115</v>
      </c>
    </row>
    <row r="24" spans="1:16" x14ac:dyDescent="0.2">
      <c r="B24" s="131" t="s">
        <v>394</v>
      </c>
    </row>
    <row r="25" spans="1:16" x14ac:dyDescent="0.2">
      <c r="B25" s="131" t="s">
        <v>395</v>
      </c>
    </row>
    <row r="26" spans="1:16" x14ac:dyDescent="0.2">
      <c r="B26" s="131" t="s">
        <v>396</v>
      </c>
    </row>
    <row r="27" spans="1:16" x14ac:dyDescent="0.2">
      <c r="B27" s="131" t="s">
        <v>397</v>
      </c>
    </row>
    <row r="28" spans="1:16" x14ac:dyDescent="0.2">
      <c r="B28" s="131" t="s">
        <v>398</v>
      </c>
    </row>
    <row r="29" spans="1:16" x14ac:dyDescent="0.2">
      <c r="B29" s="131" t="s">
        <v>399</v>
      </c>
    </row>
    <row r="30" spans="1:16" x14ac:dyDescent="0.2">
      <c r="B30" s="131" t="s">
        <v>400</v>
      </c>
    </row>
    <row r="32" spans="1:16" s="12" customFormat="1" x14ac:dyDescent="0.2"/>
    <row r="33" spans="1:3" x14ac:dyDescent="0.2">
      <c r="A33" s="6">
        <v>2</v>
      </c>
      <c r="B33" s="130" t="s">
        <v>402</v>
      </c>
    </row>
    <row r="35" spans="1:3" x14ac:dyDescent="0.2">
      <c r="B35" t="s">
        <v>403</v>
      </c>
      <c r="C35" s="129"/>
    </row>
    <row r="38" spans="1:3" x14ac:dyDescent="0.2">
      <c r="A38" s="6">
        <v>3</v>
      </c>
      <c r="B38" s="130" t="s">
        <v>404</v>
      </c>
    </row>
    <row r="39" spans="1:3" x14ac:dyDescent="0.2">
      <c r="B39" t="s">
        <v>405</v>
      </c>
    </row>
    <row r="40" spans="1:3" s="12" customFormat="1" x14ac:dyDescent="0.2"/>
    <row r="41" spans="1:3" x14ac:dyDescent="0.2">
      <c r="A41" s="52" t="s">
        <v>196</v>
      </c>
    </row>
    <row r="50" spans="1:1" s="12" customFormat="1" x14ac:dyDescent="0.2"/>
    <row r="51" spans="1:1" x14ac:dyDescent="0.2">
      <c r="A51" s="52" t="s">
        <v>197</v>
      </c>
    </row>
  </sheetData>
  <mergeCells count="1">
    <mergeCell ref="B2:D2"/>
  </mergeCells>
  <dataValidations count="1">
    <dataValidation type="list" allowBlank="1" showInputMessage="1" showErrorMessage="1" sqref="B7">
      <formula1>$D$7:$D$10</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A1:P57"/>
  <sheetViews>
    <sheetView showGridLines="0" zoomScale="120" zoomScaleNormal="120" zoomScalePageLayoutView="120" workbookViewId="0">
      <selection activeCell="E27" sqref="E27"/>
    </sheetView>
  </sheetViews>
  <sheetFormatPr baseColWidth="10" defaultColWidth="9.1640625" defaultRowHeight="15" x14ac:dyDescent="0.2"/>
  <cols>
    <col min="1" max="1" width="4" style="6" customWidth="1"/>
    <col min="2" max="4" width="9.1640625" style="12"/>
    <col min="5" max="5" width="10.5" style="12" customWidth="1"/>
    <col min="6" max="6" width="11.5" style="12" customWidth="1"/>
    <col min="7" max="12" width="9.1640625" style="12"/>
    <col min="13" max="13" width="10.1640625" style="12" customWidth="1"/>
    <col min="14" max="14" width="10.5" style="12" customWidth="1"/>
    <col min="15" max="16384" width="9.1640625" style="12"/>
  </cols>
  <sheetData>
    <row r="1" spans="1:16" ht="5.25" customHeight="1" x14ac:dyDescent="0.2"/>
    <row r="2" spans="1:16" ht="19" x14ac:dyDescent="0.25">
      <c r="B2" s="223" t="s">
        <v>585</v>
      </c>
      <c r="C2" s="223"/>
      <c r="D2" s="223"/>
      <c r="E2" s="223"/>
      <c r="F2" s="223"/>
    </row>
    <row r="3" spans="1:16" ht="7.5" customHeight="1" x14ac:dyDescent="0.2"/>
    <row r="4" spans="1:16" x14ac:dyDescent="0.2">
      <c r="B4" s="12" t="s">
        <v>38</v>
      </c>
    </row>
    <row r="5" spans="1:16" x14ac:dyDescent="0.2">
      <c r="B5" s="12" t="s">
        <v>37</v>
      </c>
    </row>
    <row r="7" spans="1:16" ht="41.25" customHeight="1" x14ac:dyDescent="0.2">
      <c r="B7" s="73" t="s">
        <v>270</v>
      </c>
    </row>
    <row r="8" spans="1:16" x14ac:dyDescent="0.2">
      <c r="A8" s="6">
        <v>1</v>
      </c>
      <c r="B8" s="221" t="s">
        <v>261</v>
      </c>
      <c r="C8" s="221"/>
      <c r="D8" s="221"/>
      <c r="E8" s="221"/>
      <c r="F8" s="221"/>
      <c r="G8" s="221"/>
      <c r="H8" s="221"/>
      <c r="I8" s="221"/>
      <c r="J8" s="221"/>
      <c r="K8" s="221"/>
      <c r="L8" s="221"/>
      <c r="M8" s="221"/>
      <c r="N8" s="221"/>
      <c r="O8" s="221"/>
      <c r="P8" s="221"/>
    </row>
    <row r="9" spans="1:16" x14ac:dyDescent="0.2">
      <c r="B9" s="12" t="s">
        <v>39</v>
      </c>
    </row>
    <row r="11" spans="1:16" x14ac:dyDescent="0.2">
      <c r="B11" s="59" t="s">
        <v>15</v>
      </c>
      <c r="C11" s="60" t="s">
        <v>30</v>
      </c>
      <c r="D11" s="60" t="s">
        <v>31</v>
      </c>
      <c r="E11" s="61" t="s">
        <v>32</v>
      </c>
    </row>
    <row r="12" spans="1:16" x14ac:dyDescent="0.2">
      <c r="B12" s="12" t="s">
        <v>23</v>
      </c>
      <c r="C12" s="14">
        <v>110</v>
      </c>
      <c r="D12" s="16">
        <v>11.15</v>
      </c>
      <c r="E12" s="74">
        <f>C12*D12</f>
        <v>1226.5</v>
      </c>
      <c r="F12" s="55" t="s">
        <v>264</v>
      </c>
    </row>
    <row r="13" spans="1:16" x14ac:dyDescent="0.2">
      <c r="B13" s="12" t="s">
        <v>24</v>
      </c>
      <c r="C13" s="14">
        <v>345</v>
      </c>
      <c r="D13" s="16">
        <v>8.5399999999999991</v>
      </c>
      <c r="E13" s="69"/>
    </row>
    <row r="14" spans="1:16" x14ac:dyDescent="0.2">
      <c r="B14" s="9" t="s">
        <v>25</v>
      </c>
      <c r="C14" s="14">
        <v>415</v>
      </c>
      <c r="D14" s="16">
        <v>9.9700000000000006</v>
      </c>
      <c r="E14" s="69"/>
    </row>
    <row r="15" spans="1:16" x14ac:dyDescent="0.2">
      <c r="B15" s="9" t="s">
        <v>21</v>
      </c>
      <c r="C15" s="14">
        <v>75</v>
      </c>
      <c r="D15" s="16">
        <v>7.85</v>
      </c>
      <c r="E15" s="69"/>
    </row>
    <row r="16" spans="1:16" x14ac:dyDescent="0.2">
      <c r="B16" s="9" t="s">
        <v>26</v>
      </c>
      <c r="C16" s="14">
        <v>150</v>
      </c>
      <c r="D16" s="16">
        <v>15.45</v>
      </c>
      <c r="E16" s="69"/>
    </row>
    <row r="17" spans="1:16" x14ac:dyDescent="0.2">
      <c r="B17" s="9" t="s">
        <v>22</v>
      </c>
      <c r="C17" s="14">
        <v>65</v>
      </c>
      <c r="D17" s="16">
        <v>13.25</v>
      </c>
      <c r="E17" s="69"/>
    </row>
    <row r="18" spans="1:16" x14ac:dyDescent="0.2">
      <c r="B18" s="9" t="s">
        <v>27</v>
      </c>
      <c r="C18" s="14">
        <v>45</v>
      </c>
      <c r="D18" s="16">
        <v>8.5</v>
      </c>
      <c r="E18" s="69"/>
    </row>
    <row r="19" spans="1:16" x14ac:dyDescent="0.2">
      <c r="B19" s="9" t="s">
        <v>28</v>
      </c>
      <c r="C19" s="14">
        <v>370</v>
      </c>
      <c r="D19" s="16">
        <v>10.99</v>
      </c>
      <c r="E19" s="69"/>
    </row>
    <row r="20" spans="1:16" x14ac:dyDescent="0.2">
      <c r="B20" s="9" t="s">
        <v>29</v>
      </c>
      <c r="C20" s="14">
        <v>25</v>
      </c>
      <c r="D20" s="16">
        <v>14.58</v>
      </c>
      <c r="E20" s="69"/>
    </row>
    <row r="21" spans="1:16" ht="16" thickBot="1" x14ac:dyDescent="0.25">
      <c r="E21" s="18">
        <f>SUM(E12:E20)</f>
        <v>1226.5</v>
      </c>
    </row>
    <row r="22" spans="1:16" ht="16" thickTop="1" x14ac:dyDescent="0.2"/>
    <row r="23" spans="1:16" x14ac:dyDescent="0.2">
      <c r="A23" s="6">
        <v>2</v>
      </c>
      <c r="B23" s="221" t="s">
        <v>262</v>
      </c>
      <c r="C23" s="221"/>
      <c r="D23" s="221"/>
      <c r="E23" s="221"/>
      <c r="F23" s="221"/>
      <c r="G23" s="221"/>
      <c r="H23" s="221"/>
      <c r="I23" s="221"/>
      <c r="J23" s="221"/>
      <c r="K23" s="221"/>
      <c r="L23" s="221"/>
      <c r="M23" s="221"/>
      <c r="N23" s="221"/>
      <c r="O23" s="221"/>
      <c r="P23" s="221"/>
    </row>
    <row r="24" spans="1:16" x14ac:dyDescent="0.2">
      <c r="B24" s="12" t="s">
        <v>263</v>
      </c>
      <c r="I24" s="66"/>
    </row>
    <row r="26" spans="1:16" x14ac:dyDescent="0.2">
      <c r="B26" s="59" t="s">
        <v>15</v>
      </c>
      <c r="C26" s="60" t="s">
        <v>30</v>
      </c>
      <c r="D26" s="60" t="s">
        <v>31</v>
      </c>
      <c r="E26" s="61" t="s">
        <v>32</v>
      </c>
    </row>
    <row r="27" spans="1:16" x14ac:dyDescent="0.2">
      <c r="B27" s="12" t="s">
        <v>23</v>
      </c>
      <c r="C27" s="14">
        <v>110</v>
      </c>
      <c r="D27" s="16">
        <v>11.15</v>
      </c>
      <c r="E27" s="74">
        <f>$C$27*$D$27</f>
        <v>1226.5</v>
      </c>
      <c r="F27" s="55" t="s">
        <v>264</v>
      </c>
    </row>
    <row r="28" spans="1:16" x14ac:dyDescent="0.2">
      <c r="B28" s="12" t="s">
        <v>24</v>
      </c>
      <c r="C28" s="14">
        <v>345</v>
      </c>
      <c r="D28" s="16">
        <v>8.5399999999999991</v>
      </c>
      <c r="E28" s="69"/>
    </row>
    <row r="29" spans="1:16" x14ac:dyDescent="0.2">
      <c r="B29" s="9" t="s">
        <v>25</v>
      </c>
      <c r="C29" s="14">
        <v>415</v>
      </c>
      <c r="D29" s="16">
        <v>9.9700000000000006</v>
      </c>
      <c r="E29" s="69"/>
    </row>
    <row r="30" spans="1:16" x14ac:dyDescent="0.2">
      <c r="B30" s="9" t="s">
        <v>21</v>
      </c>
      <c r="C30" s="14">
        <v>75</v>
      </c>
      <c r="D30" s="16">
        <v>7.85</v>
      </c>
      <c r="E30" s="69"/>
    </row>
    <row r="31" spans="1:16" x14ac:dyDescent="0.2">
      <c r="B31" s="9" t="s">
        <v>26</v>
      </c>
      <c r="C31" s="14">
        <v>150</v>
      </c>
      <c r="D31" s="16">
        <v>15.45</v>
      </c>
      <c r="E31" s="69"/>
    </row>
    <row r="32" spans="1:16" x14ac:dyDescent="0.2">
      <c r="B32" s="9" t="s">
        <v>22</v>
      </c>
      <c r="C32" s="14">
        <v>65</v>
      </c>
      <c r="D32" s="16">
        <v>13.25</v>
      </c>
      <c r="E32" s="69"/>
    </row>
    <row r="33" spans="1:14" x14ac:dyDescent="0.2">
      <c r="B33" s="9" t="s">
        <v>27</v>
      </c>
      <c r="C33" s="14">
        <v>45</v>
      </c>
      <c r="D33" s="16">
        <v>8.5</v>
      </c>
      <c r="E33" s="69"/>
    </row>
    <row r="34" spans="1:14" x14ac:dyDescent="0.2">
      <c r="B34" s="9" t="s">
        <v>28</v>
      </c>
      <c r="C34" s="14">
        <v>370</v>
      </c>
      <c r="D34" s="16">
        <v>10.99</v>
      </c>
      <c r="E34" s="69"/>
    </row>
    <row r="35" spans="1:14" x14ac:dyDescent="0.2">
      <c r="B35" s="9" t="s">
        <v>29</v>
      </c>
      <c r="C35" s="14">
        <v>25</v>
      </c>
      <c r="D35" s="16">
        <v>14.58</v>
      </c>
      <c r="E35" s="69"/>
    </row>
    <row r="36" spans="1:14" ht="16" thickBot="1" x14ac:dyDescent="0.25">
      <c r="E36" s="18">
        <f>SUM(E27:E35)</f>
        <v>1226.5</v>
      </c>
    </row>
    <row r="37" spans="1:14" ht="16" thickTop="1" x14ac:dyDescent="0.2"/>
    <row r="39" spans="1:14" x14ac:dyDescent="0.2">
      <c r="A39" s="6">
        <v>3</v>
      </c>
      <c r="B39" s="12" t="s">
        <v>45</v>
      </c>
    </row>
    <row r="40" spans="1:14" x14ac:dyDescent="0.2">
      <c r="B40" s="12" t="s">
        <v>47</v>
      </c>
    </row>
    <row r="41" spans="1:14" x14ac:dyDescent="0.2">
      <c r="B41" s="12" t="s">
        <v>49</v>
      </c>
    </row>
    <row r="42" spans="1:14" x14ac:dyDescent="0.2">
      <c r="B42" s="70" t="s">
        <v>271</v>
      </c>
    </row>
    <row r="43" spans="1:14" x14ac:dyDescent="0.2">
      <c r="B43" s="70" t="s">
        <v>42</v>
      </c>
    </row>
    <row r="45" spans="1:14" x14ac:dyDescent="0.2">
      <c r="B45" s="55" t="s">
        <v>4</v>
      </c>
      <c r="F45" s="1" t="s">
        <v>40</v>
      </c>
      <c r="J45" s="55" t="s">
        <v>3</v>
      </c>
      <c r="N45" s="1" t="s">
        <v>41</v>
      </c>
    </row>
    <row r="46" spans="1:14" x14ac:dyDescent="0.2">
      <c r="B46" s="59" t="s">
        <v>15</v>
      </c>
      <c r="C46" s="60" t="s">
        <v>30</v>
      </c>
      <c r="D46" s="60" t="s">
        <v>31</v>
      </c>
      <c r="E46" s="60" t="s">
        <v>32</v>
      </c>
      <c r="F46" s="61" t="s">
        <v>46</v>
      </c>
      <c r="J46" s="59" t="s">
        <v>15</v>
      </c>
      <c r="K46" s="60" t="s">
        <v>30</v>
      </c>
      <c r="L46" s="60" t="s">
        <v>31</v>
      </c>
      <c r="M46" s="60" t="s">
        <v>32</v>
      </c>
      <c r="N46" s="61" t="s">
        <v>46</v>
      </c>
    </row>
    <row r="47" spans="1:14" x14ac:dyDescent="0.2">
      <c r="B47" s="12" t="s">
        <v>23</v>
      </c>
      <c r="C47" s="14">
        <v>110</v>
      </c>
      <c r="D47" s="16">
        <v>11.15</v>
      </c>
      <c r="E47" s="17">
        <f>C47*D47</f>
        <v>1226.5</v>
      </c>
      <c r="F47" s="20">
        <f>E47/E56</f>
        <v>7.2611989118562092E-2</v>
      </c>
      <c r="J47" s="12" t="s">
        <v>23</v>
      </c>
      <c r="K47" s="14">
        <v>110</v>
      </c>
      <c r="L47" s="16">
        <v>11.15</v>
      </c>
      <c r="M47" s="17">
        <f>K47*L47</f>
        <v>1226.5</v>
      </c>
      <c r="N47" s="20">
        <f>M47/$M$56</f>
        <v>7.2611989118562092E-2</v>
      </c>
    </row>
    <row r="48" spans="1:14" x14ac:dyDescent="0.2">
      <c r="B48" s="12" t="s">
        <v>24</v>
      </c>
      <c r="C48" s="14">
        <v>345</v>
      </c>
      <c r="D48" s="16">
        <v>8.5399999999999991</v>
      </c>
      <c r="E48" s="17">
        <f t="shared" ref="E48:E55" si="0">C48*D48</f>
        <v>2946.2999999999997</v>
      </c>
      <c r="F48" s="71"/>
      <c r="J48" s="12" t="s">
        <v>24</v>
      </c>
      <c r="K48" s="14">
        <v>345</v>
      </c>
      <c r="L48" s="16">
        <v>8.5399999999999991</v>
      </c>
      <c r="M48" s="17">
        <f t="shared" ref="M48:M55" si="1">K48*L48</f>
        <v>2946.2999999999997</v>
      </c>
      <c r="N48" s="71"/>
    </row>
    <row r="49" spans="2:14" x14ac:dyDescent="0.2">
      <c r="B49" s="9" t="s">
        <v>25</v>
      </c>
      <c r="C49" s="14">
        <v>415</v>
      </c>
      <c r="D49" s="16">
        <v>9.9700000000000006</v>
      </c>
      <c r="E49" s="17">
        <f t="shared" si="0"/>
        <v>4137.55</v>
      </c>
      <c r="F49" s="71"/>
      <c r="J49" s="9" t="s">
        <v>25</v>
      </c>
      <c r="K49" s="14">
        <v>415</v>
      </c>
      <c r="L49" s="16">
        <v>9.9700000000000006</v>
      </c>
      <c r="M49" s="17">
        <f t="shared" si="1"/>
        <v>4137.55</v>
      </c>
      <c r="N49" s="71"/>
    </row>
    <row r="50" spans="2:14" x14ac:dyDescent="0.2">
      <c r="B50" s="9" t="s">
        <v>21</v>
      </c>
      <c r="C50" s="14">
        <v>75</v>
      </c>
      <c r="D50" s="16">
        <v>7.85</v>
      </c>
      <c r="E50" s="17">
        <f t="shared" si="0"/>
        <v>588.75</v>
      </c>
      <c r="F50" s="71"/>
      <c r="J50" s="9" t="s">
        <v>21</v>
      </c>
      <c r="K50" s="14">
        <v>75</v>
      </c>
      <c r="L50" s="16">
        <v>7.85</v>
      </c>
      <c r="M50" s="17">
        <f t="shared" si="1"/>
        <v>588.75</v>
      </c>
      <c r="N50" s="71"/>
    </row>
    <row r="51" spans="2:14" x14ac:dyDescent="0.2">
      <c r="B51" s="9" t="s">
        <v>26</v>
      </c>
      <c r="C51" s="14">
        <v>150</v>
      </c>
      <c r="D51" s="16">
        <v>15.45</v>
      </c>
      <c r="E51" s="17">
        <f t="shared" si="0"/>
        <v>2317.5</v>
      </c>
      <c r="F51" s="71"/>
      <c r="J51" s="9" t="s">
        <v>26</v>
      </c>
      <c r="K51" s="14">
        <v>150</v>
      </c>
      <c r="L51" s="16">
        <v>15.45</v>
      </c>
      <c r="M51" s="17">
        <f t="shared" si="1"/>
        <v>2317.5</v>
      </c>
      <c r="N51" s="71"/>
    </row>
    <row r="52" spans="2:14" x14ac:dyDescent="0.2">
      <c r="B52" s="9" t="s">
        <v>22</v>
      </c>
      <c r="C52" s="14">
        <v>65</v>
      </c>
      <c r="D52" s="16">
        <v>13.25</v>
      </c>
      <c r="E52" s="17">
        <f t="shared" si="0"/>
        <v>861.25</v>
      </c>
      <c r="F52" s="71"/>
      <c r="J52" s="9" t="s">
        <v>22</v>
      </c>
      <c r="K52" s="14">
        <v>65</v>
      </c>
      <c r="L52" s="16">
        <v>13.25</v>
      </c>
      <c r="M52" s="17">
        <f t="shared" si="1"/>
        <v>861.25</v>
      </c>
      <c r="N52" s="71"/>
    </row>
    <row r="53" spans="2:14" x14ac:dyDescent="0.2">
      <c r="B53" s="9" t="s">
        <v>27</v>
      </c>
      <c r="C53" s="14">
        <v>45</v>
      </c>
      <c r="D53" s="16">
        <v>8.5</v>
      </c>
      <c r="E53" s="17">
        <f t="shared" si="0"/>
        <v>382.5</v>
      </c>
      <c r="F53" s="71"/>
      <c r="J53" s="9" t="s">
        <v>27</v>
      </c>
      <c r="K53" s="14">
        <v>45</v>
      </c>
      <c r="L53" s="16">
        <v>8.5</v>
      </c>
      <c r="M53" s="17">
        <f t="shared" si="1"/>
        <v>382.5</v>
      </c>
      <c r="N53" s="71"/>
    </row>
    <row r="54" spans="2:14" x14ac:dyDescent="0.2">
      <c r="B54" s="9" t="s">
        <v>28</v>
      </c>
      <c r="C54" s="14">
        <v>370</v>
      </c>
      <c r="D54" s="16">
        <v>10.99</v>
      </c>
      <c r="E54" s="17">
        <f t="shared" si="0"/>
        <v>4066.3</v>
      </c>
      <c r="F54" s="71"/>
      <c r="J54" s="9" t="s">
        <v>28</v>
      </c>
      <c r="K54" s="14">
        <v>370</v>
      </c>
      <c r="L54" s="16">
        <v>10.99</v>
      </c>
      <c r="M54" s="17">
        <f t="shared" si="1"/>
        <v>4066.3</v>
      </c>
      <c r="N54" s="71"/>
    </row>
    <row r="55" spans="2:14" x14ac:dyDescent="0.2">
      <c r="B55" s="9" t="s">
        <v>29</v>
      </c>
      <c r="C55" s="14">
        <v>25</v>
      </c>
      <c r="D55" s="16">
        <v>14.58</v>
      </c>
      <c r="E55" s="17">
        <f t="shared" si="0"/>
        <v>364.5</v>
      </c>
      <c r="F55" s="71"/>
      <c r="J55" s="9" t="s">
        <v>29</v>
      </c>
      <c r="K55" s="14">
        <v>25</v>
      </c>
      <c r="L55" s="16">
        <v>14.58</v>
      </c>
      <c r="M55" s="17">
        <f t="shared" si="1"/>
        <v>364.5</v>
      </c>
      <c r="N55" s="71"/>
    </row>
    <row r="56" spans="2:14" ht="16" thickBot="1" x14ac:dyDescent="0.25">
      <c r="B56" s="19" t="s">
        <v>48</v>
      </c>
      <c r="E56" s="18">
        <f>SUM(E47:E55)</f>
        <v>16891.149999999998</v>
      </c>
      <c r="J56" s="19" t="s">
        <v>48</v>
      </c>
      <c r="M56" s="18">
        <f>SUM(M47:M55)</f>
        <v>16891.149999999998</v>
      </c>
    </row>
    <row r="57" spans="2:14" ht="16" thickTop="1" x14ac:dyDescent="0.2"/>
  </sheetData>
  <mergeCells count="3">
    <mergeCell ref="B2:F2"/>
    <mergeCell ref="B8:P8"/>
    <mergeCell ref="B23:P23"/>
  </mergeCells>
  <pageMargins left="0.5" right="0.46" top="0.52" bottom="0.75" header="0.3" footer="0.3"/>
  <pageSetup scale="48" orientation="landscape"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A1:P36"/>
  <sheetViews>
    <sheetView showGridLines="0" topLeftCell="A8" zoomScale="120" zoomScaleNormal="120" zoomScalePageLayoutView="120" workbookViewId="0">
      <selection activeCell="G23" sqref="G23"/>
    </sheetView>
  </sheetViews>
  <sheetFormatPr baseColWidth="10" defaultColWidth="9.1640625" defaultRowHeight="15" x14ac:dyDescent="0.2"/>
  <cols>
    <col min="1" max="1" width="4" style="6" customWidth="1"/>
    <col min="2" max="2" width="9.1640625" style="12"/>
    <col min="3" max="3" width="9.33203125" style="12" customWidth="1"/>
    <col min="4" max="4" width="9.1640625" style="12"/>
    <col min="5" max="5" width="10.5" style="12" customWidth="1"/>
    <col min="6" max="6" width="12.5" style="12" customWidth="1"/>
    <col min="7" max="10" width="9.1640625" style="12"/>
    <col min="11" max="11" width="14.1640625" style="12" bestFit="1" customWidth="1"/>
    <col min="12" max="12" width="10.83203125" style="12" bestFit="1" customWidth="1"/>
    <col min="13" max="13" width="12.83203125" style="12" customWidth="1"/>
    <col min="14" max="14" width="10.5" style="12" customWidth="1"/>
    <col min="15" max="16384" width="9.1640625" style="12"/>
  </cols>
  <sheetData>
    <row r="1" spans="1:16" ht="5.25" customHeight="1" x14ac:dyDescent="0.2"/>
    <row r="2" spans="1:16" ht="19" x14ac:dyDescent="0.25">
      <c r="B2" s="223" t="s">
        <v>586</v>
      </c>
      <c r="C2" s="223"/>
      <c r="D2" s="223"/>
      <c r="E2" s="223"/>
      <c r="F2" s="223"/>
    </row>
    <row r="3" spans="1:16" ht="7.5" customHeight="1" x14ac:dyDescent="0.2"/>
    <row r="4" spans="1:16" x14ac:dyDescent="0.2">
      <c r="B4" s="12" t="s">
        <v>50</v>
      </c>
    </row>
    <row r="5" spans="1:16" ht="42.75" customHeight="1" x14ac:dyDescent="0.2">
      <c r="B5" s="73" t="s">
        <v>270</v>
      </c>
    </row>
    <row r="6" spans="1:16" x14ac:dyDescent="0.2">
      <c r="A6" s="6">
        <v>1</v>
      </c>
      <c r="B6" s="221" t="s">
        <v>51</v>
      </c>
      <c r="C6" s="221"/>
      <c r="D6" s="221"/>
      <c r="E6" s="221"/>
      <c r="F6" s="221"/>
      <c r="G6" s="221"/>
      <c r="H6" s="221"/>
      <c r="I6" s="221"/>
      <c r="J6" s="221"/>
      <c r="K6" s="221"/>
      <c r="L6" s="221"/>
      <c r="M6" s="221"/>
      <c r="N6" s="221"/>
      <c r="O6" s="221"/>
      <c r="P6" s="221"/>
    </row>
    <row r="7" spans="1:16" x14ac:dyDescent="0.2">
      <c r="B7" s="12" t="s">
        <v>52</v>
      </c>
    </row>
    <row r="9" spans="1:16" x14ac:dyDescent="0.2">
      <c r="B9" s="12" t="s">
        <v>265</v>
      </c>
    </row>
    <row r="10" spans="1:16" x14ac:dyDescent="0.2">
      <c r="B10" s="35" t="s">
        <v>266</v>
      </c>
      <c r="C10" s="35"/>
      <c r="D10" s="35" t="s">
        <v>267</v>
      </c>
    </row>
    <row r="11" spans="1:16" ht="3" customHeight="1" x14ac:dyDescent="0.2"/>
    <row r="12" spans="1:16" x14ac:dyDescent="0.2">
      <c r="B12" s="12" t="s">
        <v>268</v>
      </c>
    </row>
    <row r="14" spans="1:16" x14ac:dyDescent="0.2">
      <c r="A14" s="6">
        <v>2</v>
      </c>
      <c r="B14" s="70" t="s">
        <v>269</v>
      </c>
    </row>
    <row r="15" spans="1:16" x14ac:dyDescent="0.2">
      <c r="B15" s="7" t="s">
        <v>411</v>
      </c>
    </row>
    <row r="16" spans="1:16" x14ac:dyDescent="0.2">
      <c r="B16" s="7"/>
    </row>
    <row r="17" spans="1:14" x14ac:dyDescent="0.2">
      <c r="B17" s="70" t="s">
        <v>410</v>
      </c>
    </row>
    <row r="18" spans="1:14" x14ac:dyDescent="0.2">
      <c r="B18" s="8"/>
    </row>
    <row r="19" spans="1:14" x14ac:dyDescent="0.2">
      <c r="B19" s="55" t="s">
        <v>4</v>
      </c>
      <c r="F19" s="1"/>
      <c r="I19" s="55" t="s">
        <v>3</v>
      </c>
    </row>
    <row r="20" spans="1:14" ht="30" x14ac:dyDescent="0.2">
      <c r="B20" s="59" t="s">
        <v>15</v>
      </c>
      <c r="C20" s="60" t="s">
        <v>30</v>
      </c>
      <c r="D20" s="60" t="s">
        <v>31</v>
      </c>
      <c r="E20" s="60" t="s">
        <v>32</v>
      </c>
      <c r="F20" s="61" t="s">
        <v>46</v>
      </c>
      <c r="I20" s="145" t="s">
        <v>15</v>
      </c>
      <c r="J20" s="146" t="s">
        <v>30</v>
      </c>
      <c r="K20" s="146" t="s">
        <v>409</v>
      </c>
      <c r="L20" s="146" t="s">
        <v>412</v>
      </c>
      <c r="M20" s="147" t="s">
        <v>413</v>
      </c>
      <c r="N20" s="148" t="s">
        <v>414</v>
      </c>
    </row>
    <row r="21" spans="1:14" x14ac:dyDescent="0.2">
      <c r="B21" s="12" t="s">
        <v>23</v>
      </c>
      <c r="C21" s="14">
        <v>110</v>
      </c>
      <c r="D21" s="16">
        <v>11.15</v>
      </c>
      <c r="E21" s="17">
        <f>C21*D21</f>
        <v>1226.5</v>
      </c>
      <c r="F21" s="20">
        <f>E21/E25</f>
        <v>0.13782292591385648</v>
      </c>
      <c r="I21" s="35" t="s">
        <v>23</v>
      </c>
      <c r="J21" s="149">
        <v>110</v>
      </c>
      <c r="K21" s="142">
        <v>3</v>
      </c>
      <c r="L21" s="143">
        <v>12</v>
      </c>
      <c r="M21" s="151">
        <f>J21/K21</f>
        <v>36.666666666666664</v>
      </c>
      <c r="N21" s="152"/>
    </row>
    <row r="22" spans="1:14" x14ac:dyDescent="0.2">
      <c r="B22" s="12" t="s">
        <v>24</v>
      </c>
      <c r="C22" s="14">
        <v>345</v>
      </c>
      <c r="D22" s="16">
        <v>8.5399999999999991</v>
      </c>
      <c r="E22" s="17">
        <f t="shared" ref="E22:E24" si="0">C22*D22</f>
        <v>2946.2999999999997</v>
      </c>
      <c r="F22" s="71"/>
      <c r="G22" s="21">
        <v>0.33107842366081963</v>
      </c>
      <c r="I22" s="35" t="s">
        <v>24</v>
      </c>
      <c r="J22" s="149">
        <v>345</v>
      </c>
      <c r="K22" s="142">
        <v>5</v>
      </c>
      <c r="L22" s="143">
        <v>14</v>
      </c>
      <c r="M22" s="152"/>
      <c r="N22" s="152"/>
    </row>
    <row r="23" spans="1:14" x14ac:dyDescent="0.2">
      <c r="B23" s="9" t="s">
        <v>25</v>
      </c>
      <c r="C23" s="14">
        <v>415</v>
      </c>
      <c r="D23" s="16">
        <v>9.9700000000000006</v>
      </c>
      <c r="E23" s="17">
        <f t="shared" si="0"/>
        <v>4137.55</v>
      </c>
      <c r="F23" s="71"/>
      <c r="G23" s="21">
        <v>0.46494027485925554</v>
      </c>
      <c r="I23" s="150" t="s">
        <v>25</v>
      </c>
      <c r="J23" s="149">
        <v>415</v>
      </c>
      <c r="K23" s="142">
        <v>6</v>
      </c>
      <c r="L23" s="143">
        <v>25</v>
      </c>
      <c r="M23" s="152"/>
      <c r="N23" s="152"/>
    </row>
    <row r="24" spans="1:14" x14ac:dyDescent="0.2">
      <c r="B24" s="9" t="s">
        <v>21</v>
      </c>
      <c r="C24" s="14">
        <v>75</v>
      </c>
      <c r="D24" s="16">
        <v>7.85</v>
      </c>
      <c r="E24" s="17">
        <f t="shared" si="0"/>
        <v>588.75</v>
      </c>
      <c r="F24" s="71"/>
      <c r="G24" s="21">
        <v>6.6158375566068489E-2</v>
      </c>
      <c r="I24" s="150" t="s">
        <v>21</v>
      </c>
      <c r="J24" s="149">
        <v>75</v>
      </c>
      <c r="K24" s="142">
        <v>2</v>
      </c>
      <c r="L24" s="143">
        <v>3</v>
      </c>
      <c r="M24" s="152"/>
      <c r="N24" s="152"/>
    </row>
    <row r="25" spans="1:14" ht="16" thickBot="1" x14ac:dyDescent="0.25">
      <c r="B25" s="19" t="s">
        <v>48</v>
      </c>
      <c r="E25" s="18">
        <f>SUM(E21:E24)</f>
        <v>8899.0999999999985</v>
      </c>
      <c r="I25" s="19" t="s">
        <v>48</v>
      </c>
      <c r="K25" s="144">
        <f>SUM(K21:K24)</f>
        <v>16</v>
      </c>
      <c r="L25" s="144">
        <f>SUM(L21:L24)</f>
        <v>54</v>
      </c>
    </row>
    <row r="26" spans="1:14" ht="16" thickTop="1" x14ac:dyDescent="0.2"/>
    <row r="28" spans="1:14" x14ac:dyDescent="0.2">
      <c r="A28" s="12"/>
    </row>
    <row r="29" spans="1:14" x14ac:dyDescent="0.2">
      <c r="A29" s="12"/>
    </row>
    <row r="30" spans="1:14" x14ac:dyDescent="0.2">
      <c r="A30" s="12"/>
    </row>
    <row r="31" spans="1:14" x14ac:dyDescent="0.2">
      <c r="A31" s="12"/>
    </row>
    <row r="32" spans="1:14" x14ac:dyDescent="0.2">
      <c r="A32" s="12"/>
    </row>
    <row r="33" spans="1:7" x14ac:dyDescent="0.2">
      <c r="A33" s="12"/>
      <c r="G33" s="21"/>
    </row>
    <row r="34" spans="1:7" x14ac:dyDescent="0.2">
      <c r="A34" s="12"/>
      <c r="G34" s="21"/>
    </row>
    <row r="35" spans="1:7" x14ac:dyDescent="0.2">
      <c r="A35" s="12"/>
      <c r="G35" s="21"/>
    </row>
    <row r="36" spans="1:7" x14ac:dyDescent="0.2">
      <c r="A36" s="12"/>
    </row>
  </sheetData>
  <mergeCells count="2">
    <mergeCell ref="B2:F2"/>
    <mergeCell ref="B6:P6"/>
  </mergeCells>
  <pageMargins left="0.5" right="0.46" top="0.52" bottom="0.75" header="0.3" footer="0.3"/>
  <pageSetup scale="84" orientation="landscape"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B1:Z19"/>
  <sheetViews>
    <sheetView showGridLines="0" zoomScale="120" zoomScaleNormal="120" zoomScalePageLayoutView="120" workbookViewId="0">
      <selection activeCell="B8" sqref="B8"/>
    </sheetView>
  </sheetViews>
  <sheetFormatPr baseColWidth="10" defaultColWidth="9.1640625" defaultRowHeight="15" outlineLevelCol="1" x14ac:dyDescent="0.2"/>
  <cols>
    <col min="1" max="2" width="4" style="12" customWidth="1"/>
    <col min="3" max="12" width="4.6640625" style="12" customWidth="1"/>
    <col min="13" max="13" width="10.1640625" style="12" customWidth="1"/>
    <col min="14" max="14" width="9.1640625" style="12"/>
    <col min="15" max="15" width="4" style="12" hidden="1" customWidth="1" outlineLevel="1"/>
    <col min="16" max="25" width="4.6640625" style="12" hidden="1" customWidth="1" outlineLevel="1"/>
    <col min="26" max="26" width="9.1640625" style="12" collapsed="1"/>
    <col min="27" max="16384" width="9.1640625" style="12"/>
  </cols>
  <sheetData>
    <row r="1" spans="2:25" ht="5.25" customHeight="1" x14ac:dyDescent="0.2"/>
    <row r="2" spans="2:25" ht="19" x14ac:dyDescent="0.25">
      <c r="B2" s="223" t="s">
        <v>587</v>
      </c>
      <c r="C2" s="223"/>
      <c r="D2" s="223"/>
      <c r="E2" s="223"/>
      <c r="F2" s="223"/>
      <c r="G2" s="223"/>
      <c r="H2" s="223"/>
      <c r="I2" s="223"/>
      <c r="J2" s="223"/>
      <c r="K2" s="223"/>
      <c r="L2" s="223"/>
      <c r="M2" s="223"/>
    </row>
    <row r="3" spans="2:25" ht="7.5" customHeight="1" x14ac:dyDescent="0.2"/>
    <row r="4" spans="2:25" ht="51" customHeight="1" x14ac:dyDescent="0.2">
      <c r="B4" s="225" t="s">
        <v>270</v>
      </c>
      <c r="C4" s="225"/>
    </row>
    <row r="5" spans="2:25" ht="7.5" customHeight="1" x14ac:dyDescent="0.2"/>
    <row r="6" spans="2:25" x14ac:dyDescent="0.2">
      <c r="B6" s="12" t="s">
        <v>274</v>
      </c>
    </row>
    <row r="7" spans="2:25" x14ac:dyDescent="0.2">
      <c r="B7" s="12" t="s">
        <v>640</v>
      </c>
    </row>
    <row r="9" spans="2:25" ht="21" customHeight="1" x14ac:dyDescent="0.2">
      <c r="C9" s="76">
        <v>1</v>
      </c>
      <c r="D9" s="76">
        <v>2</v>
      </c>
      <c r="E9" s="76">
        <v>3</v>
      </c>
      <c r="F9" s="76">
        <v>4</v>
      </c>
      <c r="G9" s="76">
        <v>5</v>
      </c>
      <c r="H9" s="76">
        <v>6</v>
      </c>
      <c r="I9" s="76">
        <v>7</v>
      </c>
      <c r="J9" s="76">
        <v>8</v>
      </c>
      <c r="K9" s="76">
        <v>9</v>
      </c>
      <c r="L9" s="76">
        <v>10</v>
      </c>
      <c r="P9" s="76">
        <v>1</v>
      </c>
      <c r="Q9" s="76">
        <v>2</v>
      </c>
      <c r="R9" s="76">
        <v>3</v>
      </c>
      <c r="S9" s="76">
        <v>4</v>
      </c>
      <c r="T9" s="76">
        <v>5</v>
      </c>
      <c r="U9" s="76">
        <v>6</v>
      </c>
      <c r="V9" s="76">
        <v>7</v>
      </c>
      <c r="W9" s="76">
        <v>8</v>
      </c>
      <c r="X9" s="76">
        <v>9</v>
      </c>
      <c r="Y9" s="76">
        <v>10</v>
      </c>
    </row>
    <row r="10" spans="2:25" ht="21" customHeight="1" x14ac:dyDescent="0.2">
      <c r="B10" s="75">
        <v>1</v>
      </c>
      <c r="C10" s="77"/>
      <c r="D10" s="77"/>
      <c r="E10" s="77"/>
      <c r="F10" s="77"/>
      <c r="G10" s="77"/>
      <c r="H10" s="77"/>
      <c r="I10" s="77"/>
      <c r="J10" s="77"/>
      <c r="K10" s="77"/>
      <c r="L10" s="77"/>
      <c r="O10" s="75">
        <v>1</v>
      </c>
      <c r="P10" s="77">
        <f>P$9*$O10</f>
        <v>1</v>
      </c>
      <c r="Q10" s="77">
        <f t="shared" ref="Q10:Y19" si="0">Q$9*$O10</f>
        <v>2</v>
      </c>
      <c r="R10" s="77">
        <f t="shared" si="0"/>
        <v>3</v>
      </c>
      <c r="S10" s="77">
        <f t="shared" si="0"/>
        <v>4</v>
      </c>
      <c r="T10" s="77">
        <f t="shared" si="0"/>
        <v>5</v>
      </c>
      <c r="U10" s="77">
        <f t="shared" si="0"/>
        <v>6</v>
      </c>
      <c r="V10" s="77">
        <f t="shared" si="0"/>
        <v>7</v>
      </c>
      <c r="W10" s="77">
        <f t="shared" si="0"/>
        <v>8</v>
      </c>
      <c r="X10" s="77">
        <f t="shared" si="0"/>
        <v>9</v>
      </c>
      <c r="Y10" s="77">
        <f t="shared" si="0"/>
        <v>10</v>
      </c>
    </row>
    <row r="11" spans="2:25" ht="21" customHeight="1" x14ac:dyDescent="0.2">
      <c r="B11" s="75">
        <v>2</v>
      </c>
      <c r="C11" s="77"/>
      <c r="D11" s="77"/>
      <c r="E11" s="77"/>
      <c r="F11" s="77"/>
      <c r="G11" s="77"/>
      <c r="H11" s="77"/>
      <c r="I11" s="77"/>
      <c r="J11" s="77"/>
      <c r="K11" s="77"/>
      <c r="L11" s="77"/>
      <c r="O11" s="75">
        <v>2</v>
      </c>
      <c r="P11" s="77">
        <f t="shared" ref="P11:P19" si="1">P$9*$O11</f>
        <v>2</v>
      </c>
      <c r="Q11" s="77">
        <f t="shared" si="0"/>
        <v>4</v>
      </c>
      <c r="R11" s="77">
        <f t="shared" si="0"/>
        <v>6</v>
      </c>
      <c r="S11" s="77">
        <f t="shared" si="0"/>
        <v>8</v>
      </c>
      <c r="T11" s="77">
        <f t="shared" si="0"/>
        <v>10</v>
      </c>
      <c r="U11" s="77">
        <f t="shared" si="0"/>
        <v>12</v>
      </c>
      <c r="V11" s="77">
        <f t="shared" si="0"/>
        <v>14</v>
      </c>
      <c r="W11" s="77">
        <f t="shared" si="0"/>
        <v>16</v>
      </c>
      <c r="X11" s="77">
        <f t="shared" si="0"/>
        <v>18</v>
      </c>
      <c r="Y11" s="77">
        <f t="shared" si="0"/>
        <v>20</v>
      </c>
    </row>
    <row r="12" spans="2:25" ht="21" customHeight="1" x14ac:dyDescent="0.2">
      <c r="B12" s="75">
        <v>3</v>
      </c>
      <c r="C12" s="77"/>
      <c r="D12" s="77"/>
      <c r="E12" s="77"/>
      <c r="F12" s="77"/>
      <c r="G12" s="77"/>
      <c r="H12" s="77"/>
      <c r="I12" s="77"/>
      <c r="J12" s="77"/>
      <c r="K12" s="77"/>
      <c r="L12" s="77"/>
      <c r="O12" s="75">
        <v>3</v>
      </c>
      <c r="P12" s="77">
        <f t="shared" si="1"/>
        <v>3</v>
      </c>
      <c r="Q12" s="77">
        <f t="shared" si="0"/>
        <v>6</v>
      </c>
      <c r="R12" s="77">
        <f t="shared" si="0"/>
        <v>9</v>
      </c>
      <c r="S12" s="77">
        <f t="shared" si="0"/>
        <v>12</v>
      </c>
      <c r="T12" s="77">
        <f t="shared" si="0"/>
        <v>15</v>
      </c>
      <c r="U12" s="77">
        <f t="shared" si="0"/>
        <v>18</v>
      </c>
      <c r="V12" s="77">
        <f t="shared" si="0"/>
        <v>21</v>
      </c>
      <c r="W12" s="77">
        <f t="shared" si="0"/>
        <v>24</v>
      </c>
      <c r="X12" s="77">
        <f t="shared" si="0"/>
        <v>27</v>
      </c>
      <c r="Y12" s="77">
        <f t="shared" si="0"/>
        <v>30</v>
      </c>
    </row>
    <row r="13" spans="2:25" ht="21" customHeight="1" x14ac:dyDescent="0.2">
      <c r="B13" s="75">
        <v>4</v>
      </c>
      <c r="C13" s="77"/>
      <c r="D13" s="77"/>
      <c r="E13" s="77"/>
      <c r="F13" s="77"/>
      <c r="G13" s="77"/>
      <c r="H13" s="77"/>
      <c r="I13" s="77"/>
      <c r="J13" s="77"/>
      <c r="K13" s="77"/>
      <c r="L13" s="77"/>
      <c r="O13" s="75">
        <v>4</v>
      </c>
      <c r="P13" s="77">
        <f t="shared" si="1"/>
        <v>4</v>
      </c>
      <c r="Q13" s="77">
        <f t="shared" si="0"/>
        <v>8</v>
      </c>
      <c r="R13" s="77">
        <f t="shared" si="0"/>
        <v>12</v>
      </c>
      <c r="S13" s="77">
        <f t="shared" si="0"/>
        <v>16</v>
      </c>
      <c r="T13" s="77">
        <f t="shared" si="0"/>
        <v>20</v>
      </c>
      <c r="U13" s="77">
        <f t="shared" si="0"/>
        <v>24</v>
      </c>
      <c r="V13" s="77">
        <f t="shared" si="0"/>
        <v>28</v>
      </c>
      <c r="W13" s="77">
        <f t="shared" si="0"/>
        <v>32</v>
      </c>
      <c r="X13" s="77">
        <f t="shared" si="0"/>
        <v>36</v>
      </c>
      <c r="Y13" s="77">
        <f t="shared" si="0"/>
        <v>40</v>
      </c>
    </row>
    <row r="14" spans="2:25" ht="21" customHeight="1" x14ac:dyDescent="0.2">
      <c r="B14" s="75">
        <v>5</v>
      </c>
      <c r="C14" s="77"/>
      <c r="D14" s="77"/>
      <c r="E14" s="77"/>
      <c r="F14" s="77"/>
      <c r="G14" s="77"/>
      <c r="H14" s="77"/>
      <c r="I14" s="77"/>
      <c r="J14" s="77"/>
      <c r="K14" s="77"/>
      <c r="L14" s="77"/>
      <c r="O14" s="75">
        <v>5</v>
      </c>
      <c r="P14" s="77">
        <f t="shared" si="1"/>
        <v>5</v>
      </c>
      <c r="Q14" s="77">
        <f t="shared" si="0"/>
        <v>10</v>
      </c>
      <c r="R14" s="77">
        <f t="shared" si="0"/>
        <v>15</v>
      </c>
      <c r="S14" s="77">
        <f t="shared" si="0"/>
        <v>20</v>
      </c>
      <c r="T14" s="77">
        <f t="shared" si="0"/>
        <v>25</v>
      </c>
      <c r="U14" s="77">
        <f t="shared" si="0"/>
        <v>30</v>
      </c>
      <c r="V14" s="77">
        <f t="shared" si="0"/>
        <v>35</v>
      </c>
      <c r="W14" s="77">
        <f t="shared" si="0"/>
        <v>40</v>
      </c>
      <c r="X14" s="77">
        <f t="shared" si="0"/>
        <v>45</v>
      </c>
      <c r="Y14" s="77">
        <f t="shared" si="0"/>
        <v>50</v>
      </c>
    </row>
    <row r="15" spans="2:25" ht="21" customHeight="1" x14ac:dyDescent="0.2">
      <c r="B15" s="75">
        <v>6</v>
      </c>
      <c r="C15" s="77"/>
      <c r="D15" s="77"/>
      <c r="E15" s="77"/>
      <c r="F15" s="77"/>
      <c r="G15" s="77"/>
      <c r="H15" s="77"/>
      <c r="I15" s="77"/>
      <c r="J15" s="77"/>
      <c r="K15" s="77"/>
      <c r="L15" s="77"/>
      <c r="O15" s="75">
        <v>6</v>
      </c>
      <c r="P15" s="77">
        <f t="shared" si="1"/>
        <v>6</v>
      </c>
      <c r="Q15" s="77">
        <f t="shared" si="0"/>
        <v>12</v>
      </c>
      <c r="R15" s="77">
        <f t="shared" si="0"/>
        <v>18</v>
      </c>
      <c r="S15" s="77">
        <f t="shared" si="0"/>
        <v>24</v>
      </c>
      <c r="T15" s="77">
        <f t="shared" si="0"/>
        <v>30</v>
      </c>
      <c r="U15" s="77">
        <f t="shared" si="0"/>
        <v>36</v>
      </c>
      <c r="V15" s="77">
        <f t="shared" si="0"/>
        <v>42</v>
      </c>
      <c r="W15" s="77">
        <f t="shared" si="0"/>
        <v>48</v>
      </c>
      <c r="X15" s="77">
        <f t="shared" si="0"/>
        <v>54</v>
      </c>
      <c r="Y15" s="77">
        <f t="shared" si="0"/>
        <v>60</v>
      </c>
    </row>
    <row r="16" spans="2:25" ht="21" customHeight="1" x14ac:dyDescent="0.2">
      <c r="B16" s="75">
        <v>7</v>
      </c>
      <c r="C16" s="77"/>
      <c r="D16" s="77"/>
      <c r="E16" s="77"/>
      <c r="F16" s="77"/>
      <c r="G16" s="77"/>
      <c r="H16" s="77"/>
      <c r="I16" s="77"/>
      <c r="J16" s="77"/>
      <c r="K16" s="77"/>
      <c r="L16" s="77"/>
      <c r="O16" s="75">
        <v>7</v>
      </c>
      <c r="P16" s="77">
        <f t="shared" si="1"/>
        <v>7</v>
      </c>
      <c r="Q16" s="77">
        <f t="shared" si="0"/>
        <v>14</v>
      </c>
      <c r="R16" s="77">
        <f t="shared" si="0"/>
        <v>21</v>
      </c>
      <c r="S16" s="77">
        <f t="shared" si="0"/>
        <v>28</v>
      </c>
      <c r="T16" s="77">
        <f t="shared" si="0"/>
        <v>35</v>
      </c>
      <c r="U16" s="77">
        <f t="shared" si="0"/>
        <v>42</v>
      </c>
      <c r="V16" s="77">
        <f t="shared" si="0"/>
        <v>49</v>
      </c>
      <c r="W16" s="77">
        <f t="shared" si="0"/>
        <v>56</v>
      </c>
      <c r="X16" s="77">
        <f t="shared" si="0"/>
        <v>63</v>
      </c>
      <c r="Y16" s="77">
        <f t="shared" si="0"/>
        <v>70</v>
      </c>
    </row>
    <row r="17" spans="2:25" ht="21" customHeight="1" x14ac:dyDescent="0.2">
      <c r="B17" s="75">
        <v>8</v>
      </c>
      <c r="C17" s="77"/>
      <c r="D17" s="77"/>
      <c r="E17" s="77"/>
      <c r="F17" s="77"/>
      <c r="G17" s="77"/>
      <c r="H17" s="77"/>
      <c r="I17" s="77"/>
      <c r="J17" s="77"/>
      <c r="K17" s="77"/>
      <c r="L17" s="77"/>
      <c r="O17" s="75">
        <v>8</v>
      </c>
      <c r="P17" s="77">
        <f t="shared" si="1"/>
        <v>8</v>
      </c>
      <c r="Q17" s="77">
        <f t="shared" si="0"/>
        <v>16</v>
      </c>
      <c r="R17" s="77">
        <f t="shared" si="0"/>
        <v>24</v>
      </c>
      <c r="S17" s="77">
        <f t="shared" si="0"/>
        <v>32</v>
      </c>
      <c r="T17" s="77">
        <f t="shared" si="0"/>
        <v>40</v>
      </c>
      <c r="U17" s="77">
        <f t="shared" si="0"/>
        <v>48</v>
      </c>
      <c r="V17" s="77">
        <f t="shared" si="0"/>
        <v>56</v>
      </c>
      <c r="W17" s="77">
        <f t="shared" si="0"/>
        <v>64</v>
      </c>
      <c r="X17" s="77">
        <f t="shared" si="0"/>
        <v>72</v>
      </c>
      <c r="Y17" s="77">
        <f t="shared" si="0"/>
        <v>80</v>
      </c>
    </row>
    <row r="18" spans="2:25" ht="21" customHeight="1" x14ac:dyDescent="0.2">
      <c r="B18" s="75">
        <v>9</v>
      </c>
      <c r="C18" s="77"/>
      <c r="D18" s="77"/>
      <c r="E18" s="77"/>
      <c r="F18" s="77"/>
      <c r="G18" s="77"/>
      <c r="H18" s="77"/>
      <c r="I18" s="77"/>
      <c r="J18" s="77"/>
      <c r="K18" s="77"/>
      <c r="L18" s="77"/>
      <c r="O18" s="75">
        <v>9</v>
      </c>
      <c r="P18" s="77">
        <f t="shared" si="1"/>
        <v>9</v>
      </c>
      <c r="Q18" s="77">
        <f t="shared" si="0"/>
        <v>18</v>
      </c>
      <c r="R18" s="77">
        <f t="shared" si="0"/>
        <v>27</v>
      </c>
      <c r="S18" s="77">
        <f t="shared" si="0"/>
        <v>36</v>
      </c>
      <c r="T18" s="77">
        <f t="shared" si="0"/>
        <v>45</v>
      </c>
      <c r="U18" s="77">
        <f t="shared" si="0"/>
        <v>54</v>
      </c>
      <c r="V18" s="77">
        <f t="shared" si="0"/>
        <v>63</v>
      </c>
      <c r="W18" s="77">
        <f t="shared" si="0"/>
        <v>72</v>
      </c>
      <c r="X18" s="77">
        <f t="shared" si="0"/>
        <v>81</v>
      </c>
      <c r="Y18" s="77">
        <f t="shared" si="0"/>
        <v>90</v>
      </c>
    </row>
    <row r="19" spans="2:25" ht="21" customHeight="1" x14ac:dyDescent="0.2">
      <c r="B19" s="75">
        <v>10</v>
      </c>
      <c r="C19" s="77"/>
      <c r="D19" s="77"/>
      <c r="E19" s="77"/>
      <c r="F19" s="77"/>
      <c r="G19" s="77"/>
      <c r="H19" s="77"/>
      <c r="I19" s="77"/>
      <c r="J19" s="77"/>
      <c r="K19" s="77"/>
      <c r="L19" s="77"/>
      <c r="O19" s="75">
        <v>10</v>
      </c>
      <c r="P19" s="77">
        <f t="shared" si="1"/>
        <v>10</v>
      </c>
      <c r="Q19" s="77">
        <f t="shared" si="0"/>
        <v>20</v>
      </c>
      <c r="R19" s="77">
        <f t="shared" si="0"/>
        <v>30</v>
      </c>
      <c r="S19" s="77">
        <f t="shared" si="0"/>
        <v>40</v>
      </c>
      <c r="T19" s="77">
        <f t="shared" si="0"/>
        <v>50</v>
      </c>
      <c r="U19" s="77">
        <f t="shared" si="0"/>
        <v>60</v>
      </c>
      <c r="V19" s="77">
        <f t="shared" si="0"/>
        <v>70</v>
      </c>
      <c r="W19" s="77">
        <f t="shared" si="0"/>
        <v>80</v>
      </c>
      <c r="X19" s="77">
        <f t="shared" si="0"/>
        <v>90</v>
      </c>
      <c r="Y19" s="77">
        <f t="shared" si="0"/>
        <v>100</v>
      </c>
    </row>
  </sheetData>
  <mergeCells count="2">
    <mergeCell ref="B2:M2"/>
    <mergeCell ref="B4:C4"/>
  </mergeCells>
  <pageMargins left="0.5" right="0.46" top="0.52" bottom="0.75" header="0.3" footer="0.3"/>
  <pageSetup scale="84" orientation="landscape"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B1:N42"/>
  <sheetViews>
    <sheetView showGridLines="0" topLeftCell="A23" zoomScale="120" zoomScaleNormal="120" zoomScalePageLayoutView="120" workbookViewId="0">
      <selection activeCell="C26" sqref="C26"/>
    </sheetView>
  </sheetViews>
  <sheetFormatPr baseColWidth="10" defaultColWidth="9.1640625" defaultRowHeight="15" outlineLevelCol="1" x14ac:dyDescent="0.2"/>
  <cols>
    <col min="1" max="1" width="4" style="12" customWidth="1"/>
    <col min="2" max="2" width="12.6640625" style="12" customWidth="1"/>
    <col min="3" max="3" width="11.1640625" style="12" customWidth="1"/>
    <col min="4" max="4" width="11.5" style="12" customWidth="1"/>
    <col min="5" max="5" width="9.83203125" style="12" hidden="1" customWidth="1" outlineLevel="1"/>
    <col min="6" max="6" width="11.33203125" style="12" hidden="1" customWidth="1" outlineLevel="1"/>
    <col min="7" max="7" width="9.83203125" style="12" customWidth="1" collapsed="1"/>
    <col min="8" max="8" width="11.6640625" style="12" bestFit="1" customWidth="1"/>
    <col min="9" max="9" width="9.83203125" style="12" customWidth="1"/>
    <col min="10" max="10" width="10.5" style="12" customWidth="1"/>
    <col min="11" max="11" width="11.33203125" style="12" bestFit="1" customWidth="1"/>
    <col min="12" max="12" width="9.83203125" style="12" customWidth="1"/>
    <col min="13" max="16384" width="9.1640625" style="12"/>
  </cols>
  <sheetData>
    <row r="1" spans="2:14" ht="5.25" customHeight="1" x14ac:dyDescent="0.2"/>
    <row r="2" spans="2:14" ht="19" x14ac:dyDescent="0.25">
      <c r="B2" s="224" t="s">
        <v>588</v>
      </c>
      <c r="C2" s="224"/>
      <c r="D2" s="224"/>
    </row>
    <row r="3" spans="2:14" ht="7.5" customHeight="1" x14ac:dyDescent="0.2"/>
    <row r="4" spans="2:14" x14ac:dyDescent="0.2">
      <c r="B4" s="12" t="s">
        <v>298</v>
      </c>
    </row>
    <row r="6" spans="2:14" x14ac:dyDescent="0.2">
      <c r="B6" s="86" t="s">
        <v>538</v>
      </c>
    </row>
    <row r="8" spans="2:14" ht="15" customHeight="1" x14ac:dyDescent="0.2">
      <c r="B8" s="88" t="s">
        <v>539</v>
      </c>
      <c r="C8" s="226" t="s">
        <v>302</v>
      </c>
      <c r="D8" s="226"/>
      <c r="E8" s="226"/>
      <c r="F8" s="226"/>
      <c r="G8" s="226"/>
      <c r="H8" s="226"/>
      <c r="I8" s="226"/>
      <c r="J8" s="98"/>
      <c r="K8" s="98"/>
      <c r="L8" s="98"/>
      <c r="M8" s="98"/>
      <c r="N8" s="98"/>
    </row>
    <row r="9" spans="2:14" ht="15" customHeight="1" x14ac:dyDescent="0.2">
      <c r="B9" s="88"/>
      <c r="C9" s="226"/>
      <c r="D9" s="226"/>
      <c r="E9" s="226"/>
      <c r="F9" s="226"/>
      <c r="G9" s="226"/>
      <c r="H9" s="226"/>
      <c r="I9" s="226"/>
      <c r="J9" s="98"/>
      <c r="K9" s="98"/>
      <c r="L9" s="98"/>
      <c r="M9" s="98"/>
      <c r="N9" s="98"/>
    </row>
    <row r="10" spans="2:14" x14ac:dyDescent="0.2">
      <c r="C10" s="226"/>
      <c r="D10" s="226"/>
      <c r="E10" s="226"/>
      <c r="F10" s="226"/>
      <c r="G10" s="226"/>
      <c r="H10" s="226"/>
      <c r="I10" s="226"/>
      <c r="J10" s="98"/>
      <c r="K10" s="98"/>
      <c r="L10" s="98"/>
      <c r="M10" s="98"/>
      <c r="N10" s="98"/>
    </row>
    <row r="11" spans="2:14" x14ac:dyDescent="0.2">
      <c r="C11" s="226"/>
      <c r="D11" s="226"/>
      <c r="E11" s="226"/>
      <c r="F11" s="226"/>
      <c r="G11" s="226"/>
      <c r="H11" s="226"/>
      <c r="I11" s="226"/>
    </row>
    <row r="12" spans="2:14" ht="15" customHeight="1" x14ac:dyDescent="0.2">
      <c r="B12" s="88" t="s">
        <v>540</v>
      </c>
      <c r="C12" s="226" t="s">
        <v>304</v>
      </c>
      <c r="D12" s="226"/>
      <c r="E12" s="226"/>
      <c r="F12" s="226"/>
      <c r="G12" s="226"/>
      <c r="H12" s="226"/>
      <c r="I12" s="226"/>
      <c r="J12" s="98"/>
      <c r="K12" s="98"/>
      <c r="L12" s="98"/>
      <c r="M12" s="98"/>
      <c r="N12" s="98"/>
    </row>
    <row r="13" spans="2:14" x14ac:dyDescent="0.2">
      <c r="C13" s="226"/>
      <c r="D13" s="226"/>
      <c r="E13" s="226"/>
      <c r="F13" s="226"/>
      <c r="G13" s="226"/>
      <c r="H13" s="226"/>
      <c r="I13" s="226"/>
      <c r="J13" s="98"/>
      <c r="K13" s="98"/>
      <c r="L13" s="98"/>
      <c r="M13" s="98"/>
      <c r="N13" s="98"/>
    </row>
    <row r="14" spans="2:14" x14ac:dyDescent="0.2">
      <c r="C14" s="226"/>
      <c r="D14" s="226"/>
      <c r="E14" s="226"/>
      <c r="F14" s="226"/>
      <c r="G14" s="226"/>
      <c r="H14" s="226"/>
      <c r="I14" s="226"/>
      <c r="J14" s="98"/>
      <c r="K14" s="98"/>
      <c r="L14" s="98"/>
      <c r="M14" s="98"/>
      <c r="N14" s="98"/>
    </row>
    <row r="15" spans="2:14" x14ac:dyDescent="0.2">
      <c r="C15" s="226"/>
      <c r="D15" s="226"/>
      <c r="E15" s="226"/>
      <c r="F15" s="226"/>
      <c r="G15" s="226"/>
      <c r="H15" s="226"/>
      <c r="I15" s="226"/>
      <c r="J15" s="98"/>
      <c r="K15" s="98"/>
      <c r="L15" s="98"/>
      <c r="M15" s="98"/>
      <c r="N15" s="98"/>
    </row>
    <row r="16" spans="2:14" x14ac:dyDescent="0.2">
      <c r="C16" s="226"/>
      <c r="D16" s="226"/>
      <c r="E16" s="226"/>
      <c r="F16" s="226"/>
      <c r="G16" s="226"/>
      <c r="H16" s="226"/>
      <c r="I16" s="226"/>
      <c r="J16" s="98"/>
      <c r="K16" s="98"/>
      <c r="L16" s="98"/>
      <c r="M16" s="98"/>
      <c r="N16" s="98"/>
    </row>
    <row r="17" spans="2:14" x14ac:dyDescent="0.2">
      <c r="C17" s="226"/>
      <c r="D17" s="226"/>
      <c r="E17" s="226"/>
      <c r="F17" s="226"/>
      <c r="G17" s="226"/>
      <c r="H17" s="226"/>
      <c r="I17" s="226"/>
    </row>
    <row r="18" spans="2:14" ht="15" customHeight="1" x14ac:dyDescent="0.2">
      <c r="B18" s="88" t="s">
        <v>299</v>
      </c>
      <c r="C18" s="226" t="s">
        <v>303</v>
      </c>
      <c r="D18" s="226"/>
      <c r="E18" s="226"/>
      <c r="F18" s="226"/>
      <c r="G18" s="226"/>
      <c r="H18" s="226"/>
      <c r="I18" s="226"/>
      <c r="J18" s="98"/>
      <c r="K18" s="98"/>
      <c r="L18" s="98"/>
      <c r="M18" s="98"/>
      <c r="N18" s="98"/>
    </row>
    <row r="19" spans="2:14" x14ac:dyDescent="0.2">
      <c r="C19" s="226"/>
      <c r="D19" s="226"/>
      <c r="E19" s="226"/>
      <c r="F19" s="226"/>
      <c r="G19" s="226"/>
      <c r="H19" s="226"/>
      <c r="I19" s="226"/>
      <c r="J19" s="98"/>
      <c r="K19" s="98"/>
      <c r="L19" s="98"/>
      <c r="M19" s="98"/>
      <c r="N19" s="98"/>
    </row>
    <row r="20" spans="2:14" x14ac:dyDescent="0.2">
      <c r="C20" s="226"/>
      <c r="D20" s="226"/>
      <c r="E20" s="226"/>
      <c r="F20" s="226"/>
      <c r="G20" s="226"/>
      <c r="H20" s="226"/>
      <c r="I20" s="226"/>
      <c r="J20" s="98"/>
      <c r="K20" s="98"/>
      <c r="L20" s="98"/>
      <c r="M20" s="98"/>
      <c r="N20" s="98"/>
    </row>
    <row r="21" spans="2:14" x14ac:dyDescent="0.2">
      <c r="C21" s="226"/>
      <c r="D21" s="226"/>
      <c r="E21" s="226"/>
      <c r="F21" s="226"/>
      <c r="G21" s="226"/>
      <c r="H21" s="226"/>
      <c r="I21" s="226"/>
    </row>
    <row r="22" spans="2:14" x14ac:dyDescent="0.2">
      <c r="C22" s="226"/>
      <c r="D22" s="226"/>
      <c r="E22" s="226"/>
      <c r="F22" s="226"/>
      <c r="G22" s="226"/>
      <c r="H22" s="226"/>
      <c r="I22" s="226"/>
    </row>
    <row r="23" spans="2:14" ht="48.75" customHeight="1" x14ac:dyDescent="0.2">
      <c r="B23" s="73" t="s">
        <v>270</v>
      </c>
      <c r="C23" s="27"/>
      <c r="D23" s="27"/>
      <c r="E23" s="27"/>
      <c r="F23" s="27"/>
      <c r="G23" s="27"/>
      <c r="H23" s="27"/>
      <c r="I23" s="27"/>
      <c r="J23" s="27"/>
      <c r="K23" s="27"/>
      <c r="L23" s="27"/>
    </row>
    <row r="25" spans="2:14" ht="29" x14ac:dyDescent="0.2">
      <c r="B25" s="94" t="s">
        <v>177</v>
      </c>
      <c r="C25" s="94" t="s">
        <v>300</v>
      </c>
      <c r="E25" s="94" t="s">
        <v>177</v>
      </c>
      <c r="F25" s="94" t="s">
        <v>300</v>
      </c>
      <c r="H25" s="79" t="s">
        <v>275</v>
      </c>
      <c r="I25" s="80" t="s">
        <v>276</v>
      </c>
      <c r="J25" s="80" t="s">
        <v>277</v>
      </c>
      <c r="K25" s="80" t="s">
        <v>177</v>
      </c>
      <c r="L25" s="81" t="s">
        <v>278</v>
      </c>
      <c r="M25" s="109" t="s">
        <v>341</v>
      </c>
      <c r="N25" s="82" t="s">
        <v>19</v>
      </c>
    </row>
    <row r="26" spans="2:14" x14ac:dyDescent="0.2">
      <c r="B26" s="25" t="s">
        <v>284</v>
      </c>
      <c r="C26" s="97"/>
      <c r="E26" s="25" t="s">
        <v>284</v>
      </c>
      <c r="F26" s="97">
        <f>SUMIF(K:K,E26,N:N)</f>
        <v>3766.92</v>
      </c>
      <c r="H26" s="89">
        <v>40914</v>
      </c>
      <c r="I26" s="90" t="s">
        <v>279</v>
      </c>
      <c r="J26" s="90" t="s">
        <v>280</v>
      </c>
      <c r="K26" s="91" t="s">
        <v>281</v>
      </c>
      <c r="L26" s="92">
        <v>95</v>
      </c>
      <c r="M26" s="93">
        <v>1.99</v>
      </c>
      <c r="N26" s="93">
        <v>189.05</v>
      </c>
    </row>
    <row r="27" spans="2:14" x14ac:dyDescent="0.2">
      <c r="B27" s="25" t="s">
        <v>296</v>
      </c>
      <c r="C27" s="96"/>
      <c r="E27" s="25" t="s">
        <v>296</v>
      </c>
      <c r="F27" s="97">
        <f t="shared" ref="F27:F31" si="0">SUMIF(K:K,E27,N:N)</f>
        <v>250</v>
      </c>
      <c r="H27" s="89">
        <v>40931</v>
      </c>
      <c r="I27" s="90" t="s">
        <v>282</v>
      </c>
      <c r="J27" s="90" t="s">
        <v>283</v>
      </c>
      <c r="K27" s="91" t="s">
        <v>284</v>
      </c>
      <c r="L27" s="92">
        <v>50</v>
      </c>
      <c r="M27" s="93">
        <v>19.989999999999998</v>
      </c>
      <c r="N27" s="93">
        <v>999.5</v>
      </c>
    </row>
    <row r="28" spans="2:14" x14ac:dyDescent="0.2">
      <c r="B28" s="25" t="s">
        <v>287</v>
      </c>
      <c r="C28" s="96"/>
      <c r="E28" s="25" t="s">
        <v>287</v>
      </c>
      <c r="F28" s="97">
        <f t="shared" si="0"/>
        <v>539.73</v>
      </c>
      <c r="H28" s="89">
        <v>40948</v>
      </c>
      <c r="I28" s="90" t="s">
        <v>282</v>
      </c>
      <c r="J28" s="90" t="s">
        <v>285</v>
      </c>
      <c r="K28" s="91" t="s">
        <v>281</v>
      </c>
      <c r="L28" s="92">
        <v>36</v>
      </c>
      <c r="M28" s="93">
        <v>4.99</v>
      </c>
      <c r="N28" s="93">
        <v>179.64</v>
      </c>
    </row>
    <row r="29" spans="2:14" x14ac:dyDescent="0.2">
      <c r="B29" s="95" t="s">
        <v>297</v>
      </c>
      <c r="C29" s="96"/>
      <c r="E29" s="95" t="s">
        <v>297</v>
      </c>
      <c r="F29" s="97">
        <f t="shared" si="0"/>
        <v>255.84</v>
      </c>
      <c r="H29" s="89">
        <v>40965</v>
      </c>
      <c r="I29" s="90" t="s">
        <v>282</v>
      </c>
      <c r="J29" s="90" t="s">
        <v>286</v>
      </c>
      <c r="K29" s="91" t="s">
        <v>287</v>
      </c>
      <c r="L29" s="92">
        <v>27</v>
      </c>
      <c r="M29" s="93">
        <v>19.989999999999998</v>
      </c>
      <c r="N29" s="93">
        <v>539.73</v>
      </c>
    </row>
    <row r="30" spans="2:14" x14ac:dyDescent="0.2">
      <c r="B30" s="95" t="s">
        <v>281</v>
      </c>
      <c r="C30" s="96"/>
      <c r="E30" s="95" t="s">
        <v>281</v>
      </c>
      <c r="F30" s="97">
        <f t="shared" si="0"/>
        <v>1821.9100000000003</v>
      </c>
      <c r="H30" s="89">
        <v>40983</v>
      </c>
      <c r="I30" s="90" t="s">
        <v>288</v>
      </c>
      <c r="J30" s="90" t="s">
        <v>289</v>
      </c>
      <c r="K30" s="91" t="s">
        <v>281</v>
      </c>
      <c r="L30" s="92">
        <v>56</v>
      </c>
      <c r="M30" s="93">
        <v>2.99</v>
      </c>
      <c r="N30" s="93">
        <v>167.44</v>
      </c>
    </row>
    <row r="31" spans="2:14" x14ac:dyDescent="0.2">
      <c r="B31" s="95" t="s">
        <v>301</v>
      </c>
      <c r="C31" s="96"/>
      <c r="E31" s="95" t="s">
        <v>301</v>
      </c>
      <c r="F31" s="97">
        <f t="shared" si="0"/>
        <v>0</v>
      </c>
      <c r="H31" s="89">
        <v>41000</v>
      </c>
      <c r="I31" s="90" t="s">
        <v>279</v>
      </c>
      <c r="J31" s="90" t="s">
        <v>280</v>
      </c>
      <c r="K31" s="91" t="s">
        <v>284</v>
      </c>
      <c r="L31" s="92">
        <v>60</v>
      </c>
      <c r="M31" s="93">
        <v>4.99</v>
      </c>
      <c r="N31" s="93">
        <v>299.39999999999998</v>
      </c>
    </row>
    <row r="32" spans="2:14" x14ac:dyDescent="0.2">
      <c r="H32" s="89">
        <v>41017</v>
      </c>
      <c r="I32" s="90" t="s">
        <v>282</v>
      </c>
      <c r="J32" s="90" t="s">
        <v>290</v>
      </c>
      <c r="K32" s="91" t="s">
        <v>281</v>
      </c>
      <c r="L32" s="92">
        <v>75</v>
      </c>
      <c r="M32" s="93">
        <v>1.99</v>
      </c>
      <c r="N32" s="93">
        <v>149.25</v>
      </c>
    </row>
    <row r="33" spans="2:14" x14ac:dyDescent="0.2">
      <c r="H33" s="89">
        <v>41034</v>
      </c>
      <c r="I33" s="90" t="s">
        <v>282</v>
      </c>
      <c r="J33" s="90" t="s">
        <v>285</v>
      </c>
      <c r="K33" s="91" t="s">
        <v>281</v>
      </c>
      <c r="L33" s="92">
        <v>90</v>
      </c>
      <c r="M33" s="93">
        <v>4.99</v>
      </c>
      <c r="N33" s="93">
        <v>449.1</v>
      </c>
    </row>
    <row r="34" spans="2:14" x14ac:dyDescent="0.2">
      <c r="B34" s="153" t="s">
        <v>466</v>
      </c>
      <c r="H34" s="89">
        <v>41051</v>
      </c>
      <c r="I34" s="90" t="s">
        <v>288</v>
      </c>
      <c r="J34" s="90" t="s">
        <v>291</v>
      </c>
      <c r="K34" s="91" t="s">
        <v>281</v>
      </c>
      <c r="L34" s="92">
        <v>32</v>
      </c>
      <c r="M34" s="93">
        <v>1.99</v>
      </c>
      <c r="N34" s="93">
        <v>63.68</v>
      </c>
    </row>
    <row r="35" spans="2:14" x14ac:dyDescent="0.2">
      <c r="B35" s="94" t="s">
        <v>177</v>
      </c>
      <c r="C35" s="94" t="s">
        <v>276</v>
      </c>
      <c r="D35" s="94" t="s">
        <v>300</v>
      </c>
      <c r="H35" s="89">
        <v>41068</v>
      </c>
      <c r="I35" s="90" t="s">
        <v>279</v>
      </c>
      <c r="J35" s="90" t="s">
        <v>280</v>
      </c>
      <c r="K35" s="91" t="s">
        <v>284</v>
      </c>
      <c r="L35" s="92">
        <v>60</v>
      </c>
      <c r="M35" s="93">
        <v>8.99</v>
      </c>
      <c r="N35" s="93">
        <v>539.4</v>
      </c>
    </row>
    <row r="36" spans="2:14" x14ac:dyDescent="0.2">
      <c r="B36" s="25" t="s">
        <v>284</v>
      </c>
      <c r="C36" s="12" t="s">
        <v>279</v>
      </c>
      <c r="D36" s="97"/>
      <c r="F36" s="97">
        <f>SUMIFS($N$26:$N$42,$K$26:$K$42,B36,$I$26:$I$42,C36)</f>
        <v>2515.6999999999998</v>
      </c>
      <c r="H36" s="89">
        <v>41085</v>
      </c>
      <c r="I36" s="90" t="s">
        <v>282</v>
      </c>
      <c r="J36" s="90" t="s">
        <v>292</v>
      </c>
      <c r="K36" s="91" t="s">
        <v>281</v>
      </c>
      <c r="L36" s="92">
        <v>90</v>
      </c>
      <c r="M36" s="93">
        <v>4.99</v>
      </c>
      <c r="N36" s="93">
        <v>449.1</v>
      </c>
    </row>
    <row r="37" spans="2:14" x14ac:dyDescent="0.2">
      <c r="B37" s="25" t="s">
        <v>296</v>
      </c>
      <c r="C37" s="12" t="s">
        <v>279</v>
      </c>
      <c r="D37" s="97"/>
      <c r="F37" s="97">
        <f t="shared" ref="F37:F41" si="1">SUMIFS($N$26:$N$42,$K$26:$K$42,B37,$I$26:$I$42,C37)</f>
        <v>0</v>
      </c>
      <c r="H37" s="89">
        <v>41102</v>
      </c>
      <c r="I37" s="90" t="s">
        <v>279</v>
      </c>
      <c r="J37" s="90" t="s">
        <v>293</v>
      </c>
      <c r="K37" s="91" t="s">
        <v>284</v>
      </c>
      <c r="L37" s="92">
        <v>29</v>
      </c>
      <c r="M37" s="93">
        <v>1.99</v>
      </c>
      <c r="N37" s="93">
        <v>57.71</v>
      </c>
    </row>
    <row r="38" spans="2:14" x14ac:dyDescent="0.2">
      <c r="B38" s="25" t="s">
        <v>287</v>
      </c>
      <c r="C38" s="12" t="s">
        <v>279</v>
      </c>
      <c r="D38" s="97"/>
      <c r="F38" s="97">
        <f t="shared" si="1"/>
        <v>0</v>
      </c>
      <c r="H38" s="89">
        <v>41119</v>
      </c>
      <c r="I38" s="90" t="s">
        <v>279</v>
      </c>
      <c r="J38" s="90" t="s">
        <v>294</v>
      </c>
      <c r="K38" s="91" t="s">
        <v>284</v>
      </c>
      <c r="L38" s="92">
        <v>81</v>
      </c>
      <c r="M38" s="93">
        <v>19.989999999999998</v>
      </c>
      <c r="N38" s="93">
        <v>1619.19</v>
      </c>
    </row>
    <row r="39" spans="2:14" x14ac:dyDescent="0.2">
      <c r="B39" s="95" t="s">
        <v>297</v>
      </c>
      <c r="C39" s="12" t="s">
        <v>279</v>
      </c>
      <c r="D39" s="97"/>
      <c r="F39" s="97">
        <f t="shared" si="1"/>
        <v>255.84</v>
      </c>
      <c r="H39" s="89">
        <v>41136</v>
      </c>
      <c r="I39" s="90" t="s">
        <v>279</v>
      </c>
      <c r="J39" s="90" t="s">
        <v>280</v>
      </c>
      <c r="K39" s="91" t="s">
        <v>281</v>
      </c>
      <c r="L39" s="92">
        <v>35</v>
      </c>
      <c r="M39" s="93">
        <v>4.99</v>
      </c>
      <c r="N39" s="93">
        <v>174.65</v>
      </c>
    </row>
    <row r="40" spans="2:14" x14ac:dyDescent="0.2">
      <c r="B40" s="95" t="s">
        <v>281</v>
      </c>
      <c r="C40" s="12" t="s">
        <v>279</v>
      </c>
      <c r="D40" s="97"/>
      <c r="F40" s="97">
        <f t="shared" si="1"/>
        <v>363.70000000000005</v>
      </c>
      <c r="H40" s="89">
        <v>41153</v>
      </c>
      <c r="I40" s="90" t="s">
        <v>282</v>
      </c>
      <c r="J40" s="90" t="s">
        <v>295</v>
      </c>
      <c r="K40" s="91" t="s">
        <v>296</v>
      </c>
      <c r="L40" s="92">
        <v>2</v>
      </c>
      <c r="M40" s="93">
        <v>125</v>
      </c>
      <c r="N40" s="93">
        <v>250</v>
      </c>
    </row>
    <row r="41" spans="2:14" x14ac:dyDescent="0.2">
      <c r="B41" s="95" t="s">
        <v>301</v>
      </c>
      <c r="C41" s="12" t="s">
        <v>279</v>
      </c>
      <c r="D41" s="97"/>
      <c r="F41" s="97">
        <f t="shared" si="1"/>
        <v>0</v>
      </c>
      <c r="H41" s="89">
        <v>41170</v>
      </c>
      <c r="I41" s="90" t="s">
        <v>279</v>
      </c>
      <c r="J41" s="90" t="s">
        <v>280</v>
      </c>
      <c r="K41" s="91" t="s">
        <v>297</v>
      </c>
      <c r="L41" s="92">
        <v>16</v>
      </c>
      <c r="M41" s="93">
        <v>15.99</v>
      </c>
      <c r="N41" s="93">
        <v>255.84</v>
      </c>
    </row>
    <row r="42" spans="2:14" x14ac:dyDescent="0.2">
      <c r="H42" s="89">
        <v>41187</v>
      </c>
      <c r="I42" s="90" t="s">
        <v>282</v>
      </c>
      <c r="J42" s="90" t="s">
        <v>292</v>
      </c>
      <c r="K42" s="91" t="s">
        <v>284</v>
      </c>
      <c r="L42" s="92">
        <v>28</v>
      </c>
      <c r="M42" s="93">
        <v>8.99</v>
      </c>
      <c r="N42" s="93">
        <v>251.72</v>
      </c>
    </row>
  </sheetData>
  <mergeCells count="4">
    <mergeCell ref="C18:I22"/>
    <mergeCell ref="C8:I11"/>
    <mergeCell ref="C12:I17"/>
    <mergeCell ref="B2:D2"/>
  </mergeCells>
  <pageMargins left="0.5" right="0.46" top="0.52" bottom="0.75" header="0.3" footer="0.3"/>
  <pageSetup scale="84" orientation="landscape"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A1:O70"/>
  <sheetViews>
    <sheetView showGridLines="0" topLeftCell="A5" zoomScale="120" zoomScaleNormal="120" zoomScalePageLayoutView="120" workbookViewId="0">
      <selection activeCell="B2" sqref="B2:D2"/>
    </sheetView>
  </sheetViews>
  <sheetFormatPr baseColWidth="10" defaultColWidth="9.1640625" defaultRowHeight="15" outlineLevelCol="1" x14ac:dyDescent="0.2"/>
  <cols>
    <col min="1" max="1" width="4" style="6" customWidth="1"/>
    <col min="2" max="2" width="12.6640625" style="12" customWidth="1"/>
    <col min="3" max="3" width="11.1640625" style="12" customWidth="1"/>
    <col min="4" max="4" width="11.83203125" style="12" customWidth="1"/>
    <col min="5" max="5" width="9.83203125" style="12" customWidth="1"/>
    <col min="6" max="6" width="11.6640625" style="12" bestFit="1" customWidth="1"/>
    <col min="7" max="7" width="9.83203125" style="12" customWidth="1"/>
    <col min="8" max="8" width="19.5" style="12" customWidth="1"/>
    <col min="9" max="9" width="11.33203125" style="12" bestFit="1" customWidth="1"/>
    <col min="10" max="11" width="20" style="12" hidden="1" customWidth="1" outlineLevel="1"/>
    <col min="12" max="12" width="9.1640625" style="12" collapsed="1"/>
    <col min="13" max="14" width="9.1640625" style="12"/>
    <col min="15" max="15" width="22.5" style="12" bestFit="1" customWidth="1"/>
    <col min="16" max="16384" width="9.1640625" style="12"/>
  </cols>
  <sheetData>
    <row r="1" spans="2:15" ht="5.25" customHeight="1" x14ac:dyDescent="0.2"/>
    <row r="2" spans="2:15" ht="19" x14ac:dyDescent="0.25">
      <c r="B2" s="224" t="s">
        <v>589</v>
      </c>
      <c r="C2" s="224"/>
      <c r="D2" s="224"/>
      <c r="N2" s="228" t="s">
        <v>333</v>
      </c>
      <c r="O2" s="228"/>
    </row>
    <row r="3" spans="2:15" ht="7.5" customHeight="1" x14ac:dyDescent="0.2"/>
    <row r="4" spans="2:15" x14ac:dyDescent="0.2">
      <c r="B4" s="12" t="s">
        <v>305</v>
      </c>
      <c r="N4" s="111" t="s">
        <v>321</v>
      </c>
      <c r="O4" s="12" t="s">
        <v>322</v>
      </c>
    </row>
    <row r="5" spans="2:15" x14ac:dyDescent="0.2">
      <c r="N5" s="111" t="s">
        <v>323</v>
      </c>
      <c r="O5" s="12" t="s">
        <v>324</v>
      </c>
    </row>
    <row r="6" spans="2:15" x14ac:dyDescent="0.2">
      <c r="B6" s="86" t="s">
        <v>306</v>
      </c>
      <c r="N6" s="111" t="s">
        <v>325</v>
      </c>
      <c r="O6" s="12" t="s">
        <v>329</v>
      </c>
    </row>
    <row r="7" spans="2:15" x14ac:dyDescent="0.2">
      <c r="N7" s="111" t="s">
        <v>326</v>
      </c>
      <c r="O7" s="12" t="s">
        <v>330</v>
      </c>
    </row>
    <row r="8" spans="2:15" ht="15" customHeight="1" x14ac:dyDescent="0.2">
      <c r="B8" s="87" t="s">
        <v>310</v>
      </c>
      <c r="C8" s="229" t="s">
        <v>307</v>
      </c>
      <c r="D8" s="229"/>
      <c r="E8" s="229"/>
      <c r="F8" s="229"/>
      <c r="G8" s="229"/>
      <c r="H8" s="229"/>
      <c r="I8" s="229"/>
      <c r="J8" s="229"/>
      <c r="K8" s="137"/>
      <c r="L8" s="98"/>
      <c r="M8" s="98"/>
      <c r="N8" s="111" t="s">
        <v>327</v>
      </c>
      <c r="O8" s="12" t="s">
        <v>331</v>
      </c>
    </row>
    <row r="9" spans="2:15" ht="15" customHeight="1" x14ac:dyDescent="0.2">
      <c r="C9" s="229"/>
      <c r="D9" s="229"/>
      <c r="E9" s="229"/>
      <c r="F9" s="229"/>
      <c r="G9" s="229"/>
      <c r="H9" s="229"/>
      <c r="I9" s="229"/>
      <c r="J9" s="229"/>
      <c r="K9" s="137"/>
      <c r="L9" s="98"/>
      <c r="M9" s="98"/>
      <c r="N9" s="111" t="s">
        <v>328</v>
      </c>
      <c r="O9" s="12" t="s">
        <v>332</v>
      </c>
    </row>
    <row r="10" spans="2:15" x14ac:dyDescent="0.2">
      <c r="C10" s="99"/>
      <c r="D10" s="99"/>
      <c r="E10" s="99"/>
      <c r="F10" s="99"/>
      <c r="G10" s="99"/>
    </row>
    <row r="11" spans="2:15" ht="15" customHeight="1" x14ac:dyDescent="0.2">
      <c r="B11" s="87" t="s">
        <v>311</v>
      </c>
      <c r="C11" s="229" t="s">
        <v>308</v>
      </c>
      <c r="D11" s="229"/>
      <c r="E11" s="229"/>
      <c r="F11" s="229"/>
      <c r="G11" s="229"/>
      <c r="H11" s="229"/>
      <c r="I11" s="229"/>
      <c r="J11" s="229"/>
      <c r="K11" s="137"/>
      <c r="L11" s="98"/>
      <c r="M11" s="98"/>
    </row>
    <row r="12" spans="2:15" x14ac:dyDescent="0.2">
      <c r="C12" s="99"/>
      <c r="D12" s="99"/>
      <c r="E12" s="99"/>
      <c r="F12" s="99"/>
      <c r="G12" s="99"/>
    </row>
    <row r="13" spans="2:15" ht="15" customHeight="1" x14ac:dyDescent="0.2">
      <c r="B13" s="87" t="s">
        <v>312</v>
      </c>
      <c r="C13" s="229" t="s">
        <v>309</v>
      </c>
      <c r="D13" s="229"/>
      <c r="E13" s="229"/>
      <c r="F13" s="229"/>
      <c r="G13" s="229"/>
      <c r="H13" s="229"/>
      <c r="I13" s="229"/>
      <c r="J13" s="229"/>
      <c r="K13" s="137"/>
      <c r="L13" s="98"/>
      <c r="M13" s="98"/>
    </row>
    <row r="14" spans="2:15" x14ac:dyDescent="0.2">
      <c r="C14" s="99"/>
      <c r="D14" s="99"/>
      <c r="E14" s="99"/>
      <c r="F14" s="99"/>
      <c r="G14" s="99"/>
      <c r="H14" s="98"/>
      <c r="I14" s="98"/>
      <c r="J14" s="98"/>
      <c r="K14" s="137"/>
      <c r="L14" s="98"/>
      <c r="M14" s="98"/>
    </row>
    <row r="15" spans="2:15" x14ac:dyDescent="0.2">
      <c r="C15" s="99"/>
      <c r="D15" s="99"/>
      <c r="E15" s="99"/>
      <c r="F15" s="99"/>
      <c r="G15" s="99"/>
    </row>
    <row r="16" spans="2:15" x14ac:dyDescent="0.2">
      <c r="C16" s="99"/>
      <c r="D16" s="99"/>
      <c r="E16" s="99"/>
      <c r="F16" s="99"/>
      <c r="G16" s="99"/>
    </row>
    <row r="17" spans="1:11" ht="48.75" customHeight="1" x14ac:dyDescent="0.2">
      <c r="B17" s="73" t="s">
        <v>270</v>
      </c>
      <c r="C17" s="103" t="s">
        <v>317</v>
      </c>
      <c r="D17" s="27"/>
      <c r="E17" s="27"/>
      <c r="F17" s="27"/>
      <c r="G17" s="27"/>
      <c r="H17" s="27"/>
      <c r="I17" s="27"/>
      <c r="J17" s="27"/>
      <c r="K17" s="27"/>
    </row>
    <row r="19" spans="1:11" s="78" customFormat="1" ht="29" x14ac:dyDescent="0.2">
      <c r="A19" s="105"/>
      <c r="B19" s="108" t="s">
        <v>174</v>
      </c>
      <c r="C19" s="106" t="s">
        <v>276</v>
      </c>
      <c r="D19" s="106" t="s">
        <v>313</v>
      </c>
      <c r="E19" s="106" t="s">
        <v>177</v>
      </c>
      <c r="F19" s="106" t="s">
        <v>278</v>
      </c>
      <c r="G19" s="109" t="s">
        <v>341</v>
      </c>
      <c r="H19" s="110" t="s">
        <v>314</v>
      </c>
      <c r="J19" s="107" t="s">
        <v>314</v>
      </c>
      <c r="K19" s="12"/>
    </row>
    <row r="20" spans="1:11" x14ac:dyDescent="0.2">
      <c r="B20" s="100">
        <v>40914</v>
      </c>
      <c r="C20" s="12" t="s">
        <v>279</v>
      </c>
      <c r="D20" s="24">
        <v>1</v>
      </c>
      <c r="E20" s="24" t="s">
        <v>281</v>
      </c>
      <c r="F20" s="84">
        <v>95</v>
      </c>
      <c r="G20" s="85">
        <v>1.99</v>
      </c>
      <c r="H20" s="102"/>
      <c r="J20" s="102">
        <f>IF(D20=1,F20*G20,0)</f>
        <v>189.05</v>
      </c>
    </row>
    <row r="21" spans="1:11" x14ac:dyDescent="0.2">
      <c r="B21" s="100">
        <v>40931</v>
      </c>
      <c r="C21" s="12" t="s">
        <v>279</v>
      </c>
      <c r="D21" s="24">
        <v>1</v>
      </c>
      <c r="E21" s="24" t="s">
        <v>284</v>
      </c>
      <c r="F21" s="84">
        <v>50</v>
      </c>
      <c r="G21" s="85">
        <v>19.989999999999998</v>
      </c>
      <c r="H21" s="102"/>
      <c r="J21" s="102">
        <f t="shared" ref="J21:J32" si="0">IF(D21=1,F21*G21,0)</f>
        <v>999.49999999999989</v>
      </c>
    </row>
    <row r="22" spans="1:11" x14ac:dyDescent="0.2">
      <c r="B22" s="100">
        <v>40948</v>
      </c>
      <c r="C22" s="12" t="s">
        <v>288</v>
      </c>
      <c r="D22" s="24">
        <v>1</v>
      </c>
      <c r="E22" s="24" t="s">
        <v>281</v>
      </c>
      <c r="F22" s="84">
        <v>36</v>
      </c>
      <c r="G22" s="85">
        <v>4.99</v>
      </c>
      <c r="H22" s="102"/>
      <c r="J22" s="102">
        <f t="shared" si="0"/>
        <v>179.64000000000001</v>
      </c>
    </row>
    <row r="23" spans="1:11" x14ac:dyDescent="0.2">
      <c r="B23" s="100">
        <v>40965</v>
      </c>
      <c r="C23" s="12" t="s">
        <v>282</v>
      </c>
      <c r="D23" s="24">
        <v>0</v>
      </c>
      <c r="E23" s="24" t="s">
        <v>287</v>
      </c>
      <c r="F23" s="84">
        <v>27</v>
      </c>
      <c r="G23" s="85">
        <v>19.989999999999998</v>
      </c>
      <c r="H23" s="102"/>
      <c r="J23" s="102">
        <f t="shared" si="0"/>
        <v>0</v>
      </c>
    </row>
    <row r="24" spans="1:11" x14ac:dyDescent="0.2">
      <c r="B24" s="100">
        <v>40983</v>
      </c>
      <c r="C24" s="12" t="s">
        <v>282</v>
      </c>
      <c r="D24" s="24">
        <v>1</v>
      </c>
      <c r="E24" s="24" t="s">
        <v>281</v>
      </c>
      <c r="F24" s="84">
        <v>56</v>
      </c>
      <c r="G24" s="85">
        <v>2.99</v>
      </c>
      <c r="H24" s="102"/>
      <c r="J24" s="102">
        <f t="shared" si="0"/>
        <v>167.44</v>
      </c>
    </row>
    <row r="25" spans="1:11" x14ac:dyDescent="0.2">
      <c r="B25" s="100">
        <v>41000</v>
      </c>
      <c r="C25" s="12" t="s">
        <v>288</v>
      </c>
      <c r="D25" s="24">
        <v>1</v>
      </c>
      <c r="E25" s="24" t="s">
        <v>284</v>
      </c>
      <c r="F25" s="84">
        <v>60</v>
      </c>
      <c r="G25" s="85">
        <v>4.99</v>
      </c>
      <c r="H25" s="102"/>
      <c r="J25" s="102">
        <f t="shared" si="0"/>
        <v>299.40000000000003</v>
      </c>
    </row>
    <row r="26" spans="1:11" x14ac:dyDescent="0.2">
      <c r="B26" s="100">
        <v>41017</v>
      </c>
      <c r="C26" s="12" t="s">
        <v>288</v>
      </c>
      <c r="D26" s="24">
        <v>0</v>
      </c>
      <c r="E26" s="24" t="s">
        <v>281</v>
      </c>
      <c r="F26" s="84">
        <v>75</v>
      </c>
      <c r="G26" s="85">
        <v>1.99</v>
      </c>
      <c r="H26" s="102"/>
      <c r="J26" s="102">
        <f t="shared" si="0"/>
        <v>0</v>
      </c>
    </row>
    <row r="27" spans="1:11" x14ac:dyDescent="0.2">
      <c r="B27" s="100">
        <v>41034</v>
      </c>
      <c r="C27" s="12" t="s">
        <v>279</v>
      </c>
      <c r="D27" s="24">
        <v>0</v>
      </c>
      <c r="E27" s="24" t="s">
        <v>281</v>
      </c>
      <c r="F27" s="84">
        <v>90</v>
      </c>
      <c r="G27" s="85">
        <v>4.99</v>
      </c>
      <c r="H27" s="102"/>
      <c r="J27" s="102">
        <f t="shared" si="0"/>
        <v>0</v>
      </c>
    </row>
    <row r="28" spans="1:11" x14ac:dyDescent="0.2">
      <c r="B28" s="100">
        <v>41051</v>
      </c>
      <c r="C28" s="12" t="s">
        <v>288</v>
      </c>
      <c r="D28" s="24">
        <v>1</v>
      </c>
      <c r="E28" s="24" t="s">
        <v>281</v>
      </c>
      <c r="F28" s="84">
        <v>32</v>
      </c>
      <c r="G28" s="85">
        <v>1.99</v>
      </c>
      <c r="H28" s="102"/>
      <c r="J28" s="102">
        <f t="shared" si="0"/>
        <v>63.68</v>
      </c>
    </row>
    <row r="29" spans="1:11" x14ac:dyDescent="0.2">
      <c r="B29" s="100">
        <v>41068</v>
      </c>
      <c r="C29" s="12" t="s">
        <v>282</v>
      </c>
      <c r="D29" s="24">
        <v>1</v>
      </c>
      <c r="E29" s="24" t="s">
        <v>284</v>
      </c>
      <c r="F29" s="84">
        <v>60</v>
      </c>
      <c r="G29" s="85">
        <v>8.99</v>
      </c>
      <c r="H29" s="102"/>
      <c r="J29" s="102">
        <f t="shared" si="0"/>
        <v>539.4</v>
      </c>
    </row>
    <row r="30" spans="1:11" x14ac:dyDescent="0.2">
      <c r="B30" s="100">
        <v>41085</v>
      </c>
      <c r="C30" s="12" t="s">
        <v>288</v>
      </c>
      <c r="D30" s="24">
        <v>1</v>
      </c>
      <c r="E30" s="24" t="s">
        <v>281</v>
      </c>
      <c r="F30" s="84">
        <v>90</v>
      </c>
      <c r="G30" s="85">
        <v>4.99</v>
      </c>
      <c r="H30" s="102"/>
      <c r="J30" s="102">
        <f t="shared" si="0"/>
        <v>449.1</v>
      </c>
    </row>
    <row r="31" spans="1:11" x14ac:dyDescent="0.2">
      <c r="B31" s="100">
        <v>41102</v>
      </c>
      <c r="C31" s="12" t="s">
        <v>279</v>
      </c>
      <c r="D31" s="24">
        <v>1</v>
      </c>
      <c r="E31" s="24" t="s">
        <v>284</v>
      </c>
      <c r="F31" s="84">
        <v>29</v>
      </c>
      <c r="G31" s="85">
        <v>1.99</v>
      </c>
      <c r="H31" s="102"/>
      <c r="J31" s="102">
        <f t="shared" si="0"/>
        <v>57.71</v>
      </c>
    </row>
    <row r="32" spans="1:11" x14ac:dyDescent="0.2">
      <c r="B32" s="100">
        <v>41119</v>
      </c>
      <c r="C32" s="12" t="s">
        <v>279</v>
      </c>
      <c r="D32" s="24">
        <v>1</v>
      </c>
      <c r="E32" s="24" t="s">
        <v>284</v>
      </c>
      <c r="F32" s="84">
        <v>81</v>
      </c>
      <c r="G32" s="85">
        <v>19.989999999999998</v>
      </c>
      <c r="H32" s="102"/>
      <c r="J32" s="102">
        <f t="shared" si="0"/>
        <v>1619.1899999999998</v>
      </c>
    </row>
    <row r="33" spans="1:11" ht="16" thickBot="1" x14ac:dyDescent="0.25">
      <c r="B33" s="83"/>
      <c r="E33" s="24"/>
      <c r="F33" s="84"/>
      <c r="G33" s="85"/>
      <c r="H33" s="101">
        <f>SUM(H20:H32)</f>
        <v>0</v>
      </c>
      <c r="J33" s="101">
        <f>SUM(J20:J32)</f>
        <v>4564.1099999999997</v>
      </c>
    </row>
    <row r="34" spans="1:11" ht="16" thickTop="1" x14ac:dyDescent="0.2"/>
    <row r="36" spans="1:11" ht="48.75" customHeight="1" x14ac:dyDescent="0.2">
      <c r="B36" s="104" t="s">
        <v>270</v>
      </c>
      <c r="C36" s="227" t="s">
        <v>318</v>
      </c>
      <c r="D36" s="227"/>
      <c r="E36" s="227"/>
      <c r="F36" s="227"/>
      <c r="G36" s="227"/>
      <c r="H36" s="227"/>
      <c r="I36" s="27"/>
      <c r="J36" s="27"/>
    </row>
    <row r="38" spans="1:11" s="78" customFormat="1" ht="29" x14ac:dyDescent="0.2">
      <c r="A38" s="105"/>
      <c r="B38" s="108" t="s">
        <v>174</v>
      </c>
      <c r="C38" s="106" t="s">
        <v>276</v>
      </c>
      <c r="D38" s="106" t="s">
        <v>313</v>
      </c>
      <c r="E38" s="106" t="s">
        <v>177</v>
      </c>
      <c r="F38" s="106" t="s">
        <v>278</v>
      </c>
      <c r="G38" s="109" t="s">
        <v>341</v>
      </c>
      <c r="H38" s="110" t="s">
        <v>314</v>
      </c>
      <c r="J38" s="107" t="s">
        <v>314</v>
      </c>
      <c r="K38" s="12"/>
    </row>
    <row r="39" spans="1:11" x14ac:dyDescent="0.2">
      <c r="B39" s="100">
        <v>40914</v>
      </c>
      <c r="C39" s="12" t="s">
        <v>279</v>
      </c>
      <c r="D39" s="24" t="s">
        <v>315</v>
      </c>
      <c r="E39" s="24" t="s">
        <v>281</v>
      </c>
      <c r="F39" s="84">
        <v>95</v>
      </c>
      <c r="G39" s="85">
        <v>1.99</v>
      </c>
      <c r="H39" s="102"/>
      <c r="J39" s="102">
        <f>IF(D39="Active",F39*G39,0)</f>
        <v>189.05</v>
      </c>
    </row>
    <row r="40" spans="1:11" x14ac:dyDescent="0.2">
      <c r="B40" s="100">
        <v>40931</v>
      </c>
      <c r="C40" s="12" t="s">
        <v>279</v>
      </c>
      <c r="D40" s="24" t="s">
        <v>315</v>
      </c>
      <c r="E40" s="24" t="s">
        <v>284</v>
      </c>
      <c r="F40" s="84">
        <v>50</v>
      </c>
      <c r="G40" s="85">
        <v>19.989999999999998</v>
      </c>
      <c r="H40" s="102"/>
      <c r="J40" s="102">
        <f t="shared" ref="J40:J51" si="1">IF(D40="Active",F40*G40,0)</f>
        <v>999.49999999999989</v>
      </c>
    </row>
    <row r="41" spans="1:11" x14ac:dyDescent="0.2">
      <c r="B41" s="100">
        <v>40948</v>
      </c>
      <c r="C41" s="12" t="s">
        <v>288</v>
      </c>
      <c r="D41" s="24" t="s">
        <v>315</v>
      </c>
      <c r="E41" s="24" t="s">
        <v>281</v>
      </c>
      <c r="F41" s="84">
        <v>36</v>
      </c>
      <c r="G41" s="85">
        <v>4.99</v>
      </c>
      <c r="H41" s="102"/>
      <c r="J41" s="102">
        <f t="shared" si="1"/>
        <v>179.64000000000001</v>
      </c>
    </row>
    <row r="42" spans="1:11" x14ac:dyDescent="0.2">
      <c r="B42" s="100">
        <v>40965</v>
      </c>
      <c r="C42" s="12" t="s">
        <v>282</v>
      </c>
      <c r="D42" s="24" t="s">
        <v>316</v>
      </c>
      <c r="E42" s="24" t="s">
        <v>287</v>
      </c>
      <c r="F42" s="84">
        <v>27</v>
      </c>
      <c r="G42" s="85">
        <v>19.989999999999998</v>
      </c>
      <c r="H42" s="102"/>
      <c r="J42" s="102">
        <f t="shared" si="1"/>
        <v>0</v>
      </c>
    </row>
    <row r="43" spans="1:11" x14ac:dyDescent="0.2">
      <c r="B43" s="100">
        <v>40983</v>
      </c>
      <c r="C43" s="12" t="s">
        <v>282</v>
      </c>
      <c r="D43" s="24" t="s">
        <v>315</v>
      </c>
      <c r="E43" s="24" t="s">
        <v>281</v>
      </c>
      <c r="F43" s="84">
        <v>56</v>
      </c>
      <c r="G43" s="85">
        <v>2.99</v>
      </c>
      <c r="H43" s="102"/>
      <c r="J43" s="102">
        <f t="shared" si="1"/>
        <v>167.44</v>
      </c>
    </row>
    <row r="44" spans="1:11" x14ac:dyDescent="0.2">
      <c r="B44" s="100">
        <v>41000</v>
      </c>
      <c r="C44" s="12" t="s">
        <v>288</v>
      </c>
      <c r="D44" s="24" t="s">
        <v>315</v>
      </c>
      <c r="E44" s="24" t="s">
        <v>284</v>
      </c>
      <c r="F44" s="84">
        <v>60</v>
      </c>
      <c r="G44" s="85">
        <v>4.99</v>
      </c>
      <c r="H44" s="102"/>
      <c r="J44" s="102">
        <f t="shared" si="1"/>
        <v>299.40000000000003</v>
      </c>
    </row>
    <row r="45" spans="1:11" x14ac:dyDescent="0.2">
      <c r="B45" s="100">
        <v>41017</v>
      </c>
      <c r="C45" s="12" t="s">
        <v>288</v>
      </c>
      <c r="D45" s="24" t="s">
        <v>316</v>
      </c>
      <c r="E45" s="24" t="s">
        <v>281</v>
      </c>
      <c r="F45" s="84">
        <v>75</v>
      </c>
      <c r="G45" s="85">
        <v>1.99</v>
      </c>
      <c r="H45" s="102"/>
      <c r="J45" s="102">
        <f t="shared" si="1"/>
        <v>0</v>
      </c>
    </row>
    <row r="46" spans="1:11" x14ac:dyDescent="0.2">
      <c r="B46" s="100">
        <v>41034</v>
      </c>
      <c r="C46" s="12" t="s">
        <v>279</v>
      </c>
      <c r="D46" s="24" t="s">
        <v>316</v>
      </c>
      <c r="E46" s="24" t="s">
        <v>281</v>
      </c>
      <c r="F46" s="84">
        <v>90</v>
      </c>
      <c r="G46" s="85">
        <v>4.99</v>
      </c>
      <c r="H46" s="102"/>
      <c r="J46" s="102">
        <f t="shared" si="1"/>
        <v>0</v>
      </c>
    </row>
    <row r="47" spans="1:11" x14ac:dyDescent="0.2">
      <c r="B47" s="100">
        <v>41051</v>
      </c>
      <c r="C47" s="12" t="s">
        <v>288</v>
      </c>
      <c r="D47" s="24" t="s">
        <v>315</v>
      </c>
      <c r="E47" s="24" t="s">
        <v>281</v>
      </c>
      <c r="F47" s="84">
        <v>32</v>
      </c>
      <c r="G47" s="85">
        <v>1.99</v>
      </c>
      <c r="H47" s="102"/>
      <c r="J47" s="102">
        <f t="shared" si="1"/>
        <v>63.68</v>
      </c>
    </row>
    <row r="48" spans="1:11" x14ac:dyDescent="0.2">
      <c r="B48" s="100">
        <v>41068</v>
      </c>
      <c r="C48" s="12" t="s">
        <v>282</v>
      </c>
      <c r="D48" s="24" t="s">
        <v>315</v>
      </c>
      <c r="E48" s="24" t="s">
        <v>284</v>
      </c>
      <c r="F48" s="84">
        <v>60</v>
      </c>
      <c r="G48" s="85">
        <v>8.99</v>
      </c>
      <c r="H48" s="102"/>
      <c r="J48" s="102">
        <f t="shared" si="1"/>
        <v>539.4</v>
      </c>
    </row>
    <row r="49" spans="1:11" x14ac:dyDescent="0.2">
      <c r="B49" s="100">
        <v>41085</v>
      </c>
      <c r="C49" s="12" t="s">
        <v>288</v>
      </c>
      <c r="D49" s="24" t="s">
        <v>315</v>
      </c>
      <c r="E49" s="24" t="s">
        <v>281</v>
      </c>
      <c r="F49" s="84">
        <v>90</v>
      </c>
      <c r="G49" s="85">
        <v>4.99</v>
      </c>
      <c r="H49" s="102"/>
      <c r="J49" s="102">
        <f t="shared" si="1"/>
        <v>449.1</v>
      </c>
    </row>
    <row r="50" spans="1:11" x14ac:dyDescent="0.2">
      <c r="B50" s="100">
        <v>41102</v>
      </c>
      <c r="C50" s="12" t="s">
        <v>279</v>
      </c>
      <c r="D50" s="24" t="s">
        <v>315</v>
      </c>
      <c r="E50" s="24" t="s">
        <v>284</v>
      </c>
      <c r="F50" s="84">
        <v>29</v>
      </c>
      <c r="G50" s="85">
        <v>1.99</v>
      </c>
      <c r="H50" s="102"/>
      <c r="J50" s="102">
        <f t="shared" si="1"/>
        <v>57.71</v>
      </c>
    </row>
    <row r="51" spans="1:11" x14ac:dyDescent="0.2">
      <c r="B51" s="100">
        <v>41119</v>
      </c>
      <c r="C51" s="12" t="s">
        <v>279</v>
      </c>
      <c r="D51" s="24" t="s">
        <v>315</v>
      </c>
      <c r="E51" s="24" t="s">
        <v>284</v>
      </c>
      <c r="F51" s="84">
        <v>81</v>
      </c>
      <c r="G51" s="85">
        <v>19.989999999999998</v>
      </c>
      <c r="H51" s="102"/>
      <c r="J51" s="102">
        <f t="shared" si="1"/>
        <v>1619.1899999999998</v>
      </c>
    </row>
    <row r="52" spans="1:11" ht="16" thickBot="1" x14ac:dyDescent="0.25">
      <c r="H52" s="101">
        <f>SUM(H39:H51)</f>
        <v>0</v>
      </c>
    </row>
    <row r="53" spans="1:11" ht="16" thickTop="1" x14ac:dyDescent="0.2"/>
    <row r="55" spans="1:11" ht="48.75" customHeight="1" x14ac:dyDescent="0.2">
      <c r="B55" s="104" t="s">
        <v>270</v>
      </c>
      <c r="C55" s="227" t="s">
        <v>320</v>
      </c>
      <c r="D55" s="227"/>
      <c r="E55" s="227"/>
      <c r="F55" s="227"/>
      <c r="G55" s="227"/>
      <c r="H55" s="227"/>
      <c r="I55" s="27"/>
      <c r="J55" s="27"/>
    </row>
    <row r="57" spans="1:11" s="78" customFormat="1" ht="29" x14ac:dyDescent="0.2">
      <c r="A57" s="105"/>
      <c r="B57" s="108" t="s">
        <v>174</v>
      </c>
      <c r="C57" s="106" t="s">
        <v>276</v>
      </c>
      <c r="D57" s="106" t="s">
        <v>313</v>
      </c>
      <c r="E57" s="106" t="s">
        <v>177</v>
      </c>
      <c r="F57" s="106" t="s">
        <v>278</v>
      </c>
      <c r="G57" s="109" t="s">
        <v>341</v>
      </c>
      <c r="H57" s="110" t="s">
        <v>319</v>
      </c>
      <c r="J57" s="110" t="s">
        <v>319</v>
      </c>
      <c r="K57" s="12"/>
    </row>
    <row r="58" spans="1:11" x14ac:dyDescent="0.2">
      <c r="B58" s="100">
        <v>40914</v>
      </c>
      <c r="C58" s="12" t="s">
        <v>279</v>
      </c>
      <c r="D58" s="24" t="s">
        <v>315</v>
      </c>
      <c r="E58" s="24" t="s">
        <v>281</v>
      </c>
      <c r="F58" s="84">
        <v>95</v>
      </c>
      <c r="G58" s="85">
        <v>1.99</v>
      </c>
      <c r="H58" s="102"/>
      <c r="J58" s="102" t="str">
        <f>IF(F58&gt;50,"yes","no")</f>
        <v>yes</v>
      </c>
    </row>
    <row r="59" spans="1:11" x14ac:dyDescent="0.2">
      <c r="B59" s="100">
        <v>40931</v>
      </c>
      <c r="C59" s="12" t="s">
        <v>279</v>
      </c>
      <c r="D59" s="24" t="s">
        <v>315</v>
      </c>
      <c r="E59" s="24" t="s">
        <v>284</v>
      </c>
      <c r="F59" s="84">
        <v>50</v>
      </c>
      <c r="G59" s="85">
        <v>19.989999999999998</v>
      </c>
      <c r="H59" s="102"/>
      <c r="J59" s="102" t="str">
        <f t="shared" ref="J59:J70" si="2">IF(F59&gt;50,"yes","no")</f>
        <v>no</v>
      </c>
    </row>
    <row r="60" spans="1:11" x14ac:dyDescent="0.2">
      <c r="B60" s="100">
        <v>40948</v>
      </c>
      <c r="C60" s="12" t="s">
        <v>288</v>
      </c>
      <c r="D60" s="24" t="s">
        <v>315</v>
      </c>
      <c r="E60" s="24" t="s">
        <v>281</v>
      </c>
      <c r="F60" s="84">
        <v>36</v>
      </c>
      <c r="G60" s="85">
        <v>4.99</v>
      </c>
      <c r="H60" s="102"/>
      <c r="J60" s="102" t="str">
        <f t="shared" si="2"/>
        <v>no</v>
      </c>
    </row>
    <row r="61" spans="1:11" x14ac:dyDescent="0.2">
      <c r="B61" s="100">
        <v>40965</v>
      </c>
      <c r="C61" s="12" t="s">
        <v>282</v>
      </c>
      <c r="D61" s="24" t="s">
        <v>316</v>
      </c>
      <c r="E61" s="24" t="s">
        <v>287</v>
      </c>
      <c r="F61" s="84">
        <v>27</v>
      </c>
      <c r="G61" s="85">
        <v>19.989999999999998</v>
      </c>
      <c r="H61" s="102"/>
      <c r="J61" s="102" t="str">
        <f t="shared" si="2"/>
        <v>no</v>
      </c>
    </row>
    <row r="62" spans="1:11" x14ac:dyDescent="0.2">
      <c r="B62" s="100">
        <v>40983</v>
      </c>
      <c r="C62" s="12" t="s">
        <v>282</v>
      </c>
      <c r="D62" s="24" t="s">
        <v>315</v>
      </c>
      <c r="E62" s="24" t="s">
        <v>281</v>
      </c>
      <c r="F62" s="84">
        <v>56</v>
      </c>
      <c r="G62" s="85">
        <v>2.99</v>
      </c>
      <c r="H62" s="102"/>
      <c r="J62" s="102" t="str">
        <f t="shared" si="2"/>
        <v>yes</v>
      </c>
    </row>
    <row r="63" spans="1:11" x14ac:dyDescent="0.2">
      <c r="B63" s="100">
        <v>41000</v>
      </c>
      <c r="C63" s="12" t="s">
        <v>288</v>
      </c>
      <c r="D63" s="24" t="s">
        <v>315</v>
      </c>
      <c r="E63" s="24" t="s">
        <v>284</v>
      </c>
      <c r="F63" s="84">
        <v>60</v>
      </c>
      <c r="G63" s="85">
        <v>4.99</v>
      </c>
      <c r="H63" s="102"/>
      <c r="J63" s="102" t="str">
        <f t="shared" si="2"/>
        <v>yes</v>
      </c>
    </row>
    <row r="64" spans="1:11" x14ac:dyDescent="0.2">
      <c r="B64" s="100">
        <v>41017</v>
      </c>
      <c r="C64" s="12" t="s">
        <v>288</v>
      </c>
      <c r="D64" s="24" t="s">
        <v>316</v>
      </c>
      <c r="E64" s="24" t="s">
        <v>281</v>
      </c>
      <c r="F64" s="84">
        <v>75</v>
      </c>
      <c r="G64" s="85">
        <v>1.99</v>
      </c>
      <c r="H64" s="102"/>
      <c r="J64" s="102" t="str">
        <f t="shared" si="2"/>
        <v>yes</v>
      </c>
    </row>
    <row r="65" spans="2:10" x14ac:dyDescent="0.2">
      <c r="B65" s="100">
        <v>41034</v>
      </c>
      <c r="C65" s="12" t="s">
        <v>279</v>
      </c>
      <c r="D65" s="24" t="s">
        <v>316</v>
      </c>
      <c r="E65" s="24" t="s">
        <v>281</v>
      </c>
      <c r="F65" s="84">
        <v>90</v>
      </c>
      <c r="G65" s="85">
        <v>4.99</v>
      </c>
      <c r="H65" s="102"/>
      <c r="J65" s="102" t="str">
        <f t="shared" si="2"/>
        <v>yes</v>
      </c>
    </row>
    <row r="66" spans="2:10" x14ac:dyDescent="0.2">
      <c r="B66" s="100">
        <v>41051</v>
      </c>
      <c r="C66" s="12" t="s">
        <v>288</v>
      </c>
      <c r="D66" s="24" t="s">
        <v>315</v>
      </c>
      <c r="E66" s="24" t="s">
        <v>281</v>
      </c>
      <c r="F66" s="84">
        <v>32</v>
      </c>
      <c r="G66" s="85">
        <v>1.99</v>
      </c>
      <c r="H66" s="102"/>
      <c r="J66" s="102" t="str">
        <f t="shared" si="2"/>
        <v>no</v>
      </c>
    </row>
    <row r="67" spans="2:10" x14ac:dyDescent="0.2">
      <c r="B67" s="100">
        <v>41068</v>
      </c>
      <c r="C67" s="12" t="s">
        <v>282</v>
      </c>
      <c r="D67" s="24" t="s">
        <v>315</v>
      </c>
      <c r="E67" s="24" t="s">
        <v>284</v>
      </c>
      <c r="F67" s="84">
        <v>60</v>
      </c>
      <c r="G67" s="85">
        <v>8.99</v>
      </c>
      <c r="H67" s="102"/>
      <c r="J67" s="102" t="str">
        <f t="shared" si="2"/>
        <v>yes</v>
      </c>
    </row>
    <row r="68" spans="2:10" x14ac:dyDescent="0.2">
      <c r="B68" s="100">
        <v>41085</v>
      </c>
      <c r="C68" s="12" t="s">
        <v>288</v>
      </c>
      <c r="D68" s="24" t="s">
        <v>315</v>
      </c>
      <c r="E68" s="24" t="s">
        <v>281</v>
      </c>
      <c r="F68" s="84">
        <v>90</v>
      </c>
      <c r="G68" s="85">
        <v>4.99</v>
      </c>
      <c r="H68" s="102"/>
      <c r="J68" s="102" t="str">
        <f t="shared" si="2"/>
        <v>yes</v>
      </c>
    </row>
    <row r="69" spans="2:10" x14ac:dyDescent="0.2">
      <c r="B69" s="100">
        <v>41102</v>
      </c>
      <c r="C69" s="12" t="s">
        <v>279</v>
      </c>
      <c r="D69" s="24" t="s">
        <v>315</v>
      </c>
      <c r="E69" s="24" t="s">
        <v>284</v>
      </c>
      <c r="F69" s="84">
        <v>29</v>
      </c>
      <c r="G69" s="85">
        <v>1.99</v>
      </c>
      <c r="H69" s="102"/>
      <c r="J69" s="102" t="str">
        <f t="shared" si="2"/>
        <v>no</v>
      </c>
    </row>
    <row r="70" spans="2:10" x14ac:dyDescent="0.2">
      <c r="B70" s="100">
        <v>41119</v>
      </c>
      <c r="C70" s="12" t="s">
        <v>279</v>
      </c>
      <c r="D70" s="24" t="s">
        <v>315</v>
      </c>
      <c r="E70" s="24" t="s">
        <v>284</v>
      </c>
      <c r="F70" s="84">
        <v>81</v>
      </c>
      <c r="G70" s="85">
        <v>19.989999999999998</v>
      </c>
      <c r="H70" s="102"/>
      <c r="J70" s="102" t="str">
        <f t="shared" si="2"/>
        <v>yes</v>
      </c>
    </row>
  </sheetData>
  <mergeCells count="7">
    <mergeCell ref="C55:H55"/>
    <mergeCell ref="N2:O2"/>
    <mergeCell ref="B2:D2"/>
    <mergeCell ref="C8:J9"/>
    <mergeCell ref="C11:J11"/>
    <mergeCell ref="C13:J13"/>
    <mergeCell ref="C36:H36"/>
  </mergeCells>
  <pageMargins left="0.5" right="0.46" top="0.52" bottom="0.75" header="0.3" footer="0.3"/>
  <pageSetup scale="84" orientation="landscape"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A1:P44"/>
  <sheetViews>
    <sheetView showGridLines="0" topLeftCell="A12" zoomScale="120" zoomScaleNormal="120" zoomScalePageLayoutView="120" workbookViewId="0">
      <selection activeCell="B2" sqref="B2:D2"/>
    </sheetView>
  </sheetViews>
  <sheetFormatPr baseColWidth="10" defaultColWidth="9.1640625" defaultRowHeight="15" outlineLevelCol="1" x14ac:dyDescent="0.2"/>
  <cols>
    <col min="1" max="1" width="7.33203125" style="6" customWidth="1"/>
    <col min="2" max="2" width="13" style="12" customWidth="1"/>
    <col min="3" max="3" width="11.1640625" style="12" customWidth="1"/>
    <col min="4" max="4" width="11.83203125" style="12" customWidth="1"/>
    <col min="5" max="5" width="9.83203125" style="12" customWidth="1"/>
    <col min="6" max="6" width="11.6640625" style="12" bestFit="1" customWidth="1"/>
    <col min="7" max="7" width="9.83203125" style="12" customWidth="1"/>
    <col min="8" max="8" width="10.5" style="12" bestFit="1" customWidth="1"/>
    <col min="9" max="9" width="11.33203125" style="12" bestFit="1" customWidth="1"/>
    <col min="10" max="11" width="9.1640625" style="12"/>
    <col min="12" max="12" width="9.1640625" style="12" hidden="1" customWidth="1" outlineLevel="1"/>
    <col min="13" max="13" width="9.1640625" style="12" collapsed="1"/>
    <col min="14" max="16384" width="9.1640625" style="12"/>
  </cols>
  <sheetData>
    <row r="1" spans="2:11" ht="5.25" customHeight="1" x14ac:dyDescent="0.2"/>
    <row r="2" spans="2:11" ht="19" x14ac:dyDescent="0.25">
      <c r="B2" s="224" t="s">
        <v>590</v>
      </c>
      <c r="C2" s="224"/>
      <c r="D2" s="224"/>
    </row>
    <row r="3" spans="2:11" ht="7.5" customHeight="1" x14ac:dyDescent="0.2"/>
    <row r="4" spans="2:11" x14ac:dyDescent="0.2">
      <c r="B4" s="12" t="s">
        <v>339</v>
      </c>
    </row>
    <row r="6" spans="2:11" x14ac:dyDescent="0.2">
      <c r="B6" s="86" t="s">
        <v>334</v>
      </c>
    </row>
    <row r="8" spans="2:11" ht="15" customHeight="1" x14ac:dyDescent="0.2">
      <c r="B8" s="87" t="s">
        <v>335</v>
      </c>
      <c r="C8" s="226" t="s">
        <v>349</v>
      </c>
      <c r="D8" s="226"/>
      <c r="E8" s="226"/>
      <c r="F8" s="226"/>
      <c r="G8" s="226"/>
      <c r="H8" s="226"/>
      <c r="I8" s="226"/>
      <c r="J8" s="226"/>
      <c r="K8" s="226"/>
    </row>
    <row r="9" spans="2:11" ht="15" customHeight="1" x14ac:dyDescent="0.2">
      <c r="C9" s="226"/>
      <c r="D9" s="226"/>
      <c r="E9" s="226"/>
      <c r="F9" s="226"/>
      <c r="G9" s="226"/>
      <c r="H9" s="226"/>
      <c r="I9" s="226"/>
      <c r="J9" s="226"/>
      <c r="K9" s="226"/>
    </row>
    <row r="10" spans="2:11" x14ac:dyDescent="0.2">
      <c r="C10" s="99"/>
      <c r="D10" s="99"/>
      <c r="E10" s="99"/>
      <c r="F10" s="99"/>
      <c r="G10" s="99"/>
      <c r="H10" s="117"/>
      <c r="I10" s="117"/>
      <c r="J10" s="117"/>
      <c r="K10" s="117"/>
    </row>
    <row r="11" spans="2:11" ht="15" customHeight="1" x14ac:dyDescent="0.2">
      <c r="B11" s="87" t="s">
        <v>336</v>
      </c>
      <c r="C11" s="226" t="s">
        <v>350</v>
      </c>
      <c r="D11" s="226"/>
      <c r="E11" s="226"/>
      <c r="F11" s="226"/>
      <c r="G11" s="226"/>
      <c r="H11" s="226"/>
      <c r="I11" s="226"/>
      <c r="J11" s="226"/>
      <c r="K11" s="226"/>
    </row>
    <row r="12" spans="2:11" ht="15" customHeight="1" x14ac:dyDescent="0.2">
      <c r="B12" s="87"/>
      <c r="C12" s="226"/>
      <c r="D12" s="226"/>
      <c r="E12" s="226"/>
      <c r="F12" s="226"/>
      <c r="G12" s="226"/>
      <c r="H12" s="226"/>
      <c r="I12" s="226"/>
      <c r="J12" s="226"/>
      <c r="K12" s="226"/>
    </row>
    <row r="13" spans="2:11" ht="15" customHeight="1" x14ac:dyDescent="0.2">
      <c r="B13" s="87"/>
      <c r="C13" s="226"/>
      <c r="D13" s="226"/>
      <c r="E13" s="226"/>
      <c r="F13" s="226"/>
      <c r="G13" s="226"/>
      <c r="H13" s="226"/>
      <c r="I13" s="226"/>
      <c r="J13" s="226"/>
      <c r="K13" s="226"/>
    </row>
    <row r="14" spans="2:11" x14ac:dyDescent="0.2">
      <c r="C14" s="99"/>
      <c r="D14" s="99"/>
      <c r="E14" s="99"/>
      <c r="F14" s="99"/>
      <c r="G14" s="99"/>
      <c r="H14" s="117"/>
      <c r="I14" s="117"/>
      <c r="J14" s="117"/>
      <c r="K14" s="117"/>
    </row>
    <row r="15" spans="2:11" ht="15" customHeight="1" x14ac:dyDescent="0.2">
      <c r="B15" s="87" t="s">
        <v>337</v>
      </c>
      <c r="C15" s="226" t="s">
        <v>351</v>
      </c>
      <c r="D15" s="226"/>
      <c r="E15" s="226"/>
      <c r="F15" s="226"/>
      <c r="G15" s="226"/>
      <c r="H15" s="226"/>
      <c r="I15" s="226"/>
      <c r="J15" s="226"/>
      <c r="K15" s="226"/>
    </row>
    <row r="16" spans="2:11" ht="15" customHeight="1" x14ac:dyDescent="0.2">
      <c r="B16" s="87"/>
      <c r="C16" s="226"/>
      <c r="D16" s="226"/>
      <c r="E16" s="226"/>
      <c r="F16" s="226"/>
      <c r="G16" s="226"/>
      <c r="H16" s="226"/>
      <c r="I16" s="226"/>
      <c r="J16" s="226"/>
      <c r="K16" s="226"/>
    </row>
    <row r="17" spans="1:16" ht="15" customHeight="1" x14ac:dyDescent="0.2">
      <c r="B17" s="87"/>
      <c r="C17" s="226"/>
      <c r="D17" s="226"/>
      <c r="E17" s="226"/>
      <c r="F17" s="226"/>
      <c r="G17" s="226"/>
      <c r="H17" s="226"/>
      <c r="I17" s="226"/>
      <c r="J17" s="226"/>
      <c r="K17" s="226"/>
    </row>
    <row r="18" spans="1:16" ht="15" customHeight="1" x14ac:dyDescent="0.2">
      <c r="B18" s="87"/>
      <c r="C18" s="226"/>
      <c r="D18" s="226"/>
      <c r="E18" s="226"/>
      <c r="F18" s="226"/>
      <c r="G18" s="226"/>
      <c r="H18" s="226"/>
      <c r="I18" s="226"/>
      <c r="J18" s="226"/>
      <c r="K18" s="226"/>
    </row>
    <row r="19" spans="1:16" x14ac:dyDescent="0.2">
      <c r="C19" s="99"/>
      <c r="D19" s="99"/>
      <c r="E19" s="99"/>
      <c r="F19" s="99"/>
      <c r="G19" s="99"/>
      <c r="H19" s="99"/>
      <c r="I19" s="99"/>
      <c r="J19" s="99"/>
      <c r="K19" s="99"/>
    </row>
    <row r="20" spans="1:16" ht="15" customHeight="1" x14ac:dyDescent="0.2">
      <c r="B20" s="87" t="s">
        <v>338</v>
      </c>
      <c r="C20" s="226" t="s">
        <v>352</v>
      </c>
      <c r="D20" s="226"/>
      <c r="E20" s="226"/>
      <c r="F20" s="226"/>
      <c r="G20" s="226"/>
      <c r="H20" s="226"/>
      <c r="I20" s="226"/>
      <c r="J20" s="226"/>
      <c r="K20" s="226"/>
    </row>
    <row r="21" spans="1:16" ht="15" customHeight="1" x14ac:dyDescent="0.2">
      <c r="B21" s="87"/>
      <c r="C21" s="226"/>
      <c r="D21" s="226"/>
      <c r="E21" s="226"/>
      <c r="F21" s="226"/>
      <c r="G21" s="226"/>
      <c r="H21" s="226"/>
      <c r="I21" s="226"/>
      <c r="J21" s="226"/>
      <c r="K21" s="226"/>
    </row>
    <row r="22" spans="1:16" ht="15" customHeight="1" x14ac:dyDescent="0.2">
      <c r="B22" s="87"/>
      <c r="C22" s="226"/>
      <c r="D22" s="226"/>
      <c r="E22" s="226"/>
      <c r="F22" s="226"/>
      <c r="G22" s="226"/>
      <c r="H22" s="226"/>
      <c r="I22" s="226"/>
      <c r="J22" s="226"/>
      <c r="K22" s="226"/>
    </row>
    <row r="23" spans="1:16" ht="15" customHeight="1" x14ac:dyDescent="0.2">
      <c r="B23" s="87"/>
      <c r="C23" s="226"/>
      <c r="D23" s="226"/>
      <c r="E23" s="226"/>
      <c r="F23" s="226"/>
      <c r="G23" s="226"/>
      <c r="H23" s="226"/>
      <c r="I23" s="226"/>
      <c r="J23" s="226"/>
      <c r="K23" s="226"/>
    </row>
    <row r="24" spans="1:16" x14ac:dyDescent="0.2">
      <c r="C24" s="99"/>
      <c r="D24" s="99"/>
      <c r="E24" s="99"/>
      <c r="F24" s="99"/>
      <c r="G24" s="99"/>
      <c r="H24" s="98"/>
      <c r="I24" s="98"/>
      <c r="J24" s="98"/>
      <c r="K24" s="98"/>
    </row>
    <row r="25" spans="1:16" x14ac:dyDescent="0.2">
      <c r="C25" s="99"/>
      <c r="D25" s="99"/>
      <c r="E25" s="99"/>
      <c r="F25" s="99"/>
      <c r="G25" s="99"/>
    </row>
    <row r="26" spans="1:16" x14ac:dyDescent="0.2">
      <c r="C26" s="99"/>
      <c r="D26" s="99"/>
      <c r="E26" s="99"/>
      <c r="F26" s="99"/>
      <c r="G26" s="99"/>
    </row>
    <row r="27" spans="1:16" ht="48.75" customHeight="1" x14ac:dyDescent="0.2">
      <c r="B27" s="104" t="s">
        <v>270</v>
      </c>
      <c r="C27" s="103" t="s">
        <v>343</v>
      </c>
      <c r="D27" s="27"/>
      <c r="E27" s="27"/>
      <c r="F27" s="27"/>
      <c r="G27" s="27"/>
      <c r="H27" s="27"/>
      <c r="I27" s="27"/>
    </row>
    <row r="28" spans="1:16" x14ac:dyDescent="0.2">
      <c r="N28" s="228" t="s">
        <v>344</v>
      </c>
      <c r="O28" s="228"/>
      <c r="P28" s="228"/>
    </row>
    <row r="29" spans="1:16" s="78" customFormat="1" ht="29" x14ac:dyDescent="0.2">
      <c r="A29" s="105"/>
      <c r="B29" s="108" t="s">
        <v>174</v>
      </c>
      <c r="C29" s="106" t="s">
        <v>276</v>
      </c>
      <c r="D29" s="106" t="s">
        <v>313</v>
      </c>
      <c r="E29" s="106" t="s">
        <v>177</v>
      </c>
      <c r="F29" s="106" t="s">
        <v>278</v>
      </c>
      <c r="G29" s="109" t="s">
        <v>341</v>
      </c>
      <c r="H29" s="109" t="s">
        <v>340</v>
      </c>
      <c r="I29" s="113" t="s">
        <v>342</v>
      </c>
      <c r="L29" s="109" t="s">
        <v>340</v>
      </c>
      <c r="N29" s="171" t="s">
        <v>276</v>
      </c>
      <c r="O29" s="171" t="s">
        <v>471</v>
      </c>
      <c r="P29" s="171" t="s">
        <v>340</v>
      </c>
    </row>
    <row r="30" spans="1:16" x14ac:dyDescent="0.2">
      <c r="B30" s="100">
        <v>40914</v>
      </c>
      <c r="C30" s="12" t="s">
        <v>279</v>
      </c>
      <c r="D30" s="24">
        <v>1</v>
      </c>
      <c r="E30" s="24" t="s">
        <v>281</v>
      </c>
      <c r="F30" s="84">
        <v>95</v>
      </c>
      <c r="G30" s="85">
        <v>1.99</v>
      </c>
      <c r="H30" s="115"/>
      <c r="I30" s="112">
        <f t="shared" ref="I30:I42" si="0">F30*G30*(1+H30)</f>
        <v>189.05</v>
      </c>
      <c r="L30" s="115">
        <f>VLOOKUP($C30,$N$30:$P$32,3,0)</f>
        <v>7.0000000000000007E-2</v>
      </c>
      <c r="N30" s="12" t="s">
        <v>279</v>
      </c>
      <c r="O30" s="12" t="s">
        <v>541</v>
      </c>
      <c r="P30" s="114">
        <v>7.0000000000000007E-2</v>
      </c>
    </row>
    <row r="31" spans="1:16" x14ac:dyDescent="0.2">
      <c r="B31" s="100">
        <v>40931</v>
      </c>
      <c r="C31" s="12" t="s">
        <v>279</v>
      </c>
      <c r="D31" s="24">
        <v>1</v>
      </c>
      <c r="E31" s="24" t="s">
        <v>284</v>
      </c>
      <c r="F31" s="84">
        <v>50</v>
      </c>
      <c r="G31" s="85">
        <v>19.989999999999998</v>
      </c>
      <c r="H31" s="115"/>
      <c r="I31" s="112">
        <f t="shared" si="0"/>
        <v>999.49999999999989</v>
      </c>
      <c r="L31" s="115">
        <f t="shared" ref="L31:L42" si="1">VLOOKUP($C31,$N$30:$P$32,3,0)</f>
        <v>7.0000000000000007E-2</v>
      </c>
      <c r="N31" s="12" t="s">
        <v>288</v>
      </c>
      <c r="O31" s="12" t="s">
        <v>542</v>
      </c>
      <c r="P31" s="114">
        <v>0.05</v>
      </c>
    </row>
    <row r="32" spans="1:16" x14ac:dyDescent="0.2">
      <c r="B32" s="100">
        <v>40948</v>
      </c>
      <c r="C32" s="12" t="s">
        <v>288</v>
      </c>
      <c r="D32" s="24">
        <v>1</v>
      </c>
      <c r="E32" s="24" t="s">
        <v>281</v>
      </c>
      <c r="F32" s="84">
        <v>36</v>
      </c>
      <c r="G32" s="85">
        <v>4.99</v>
      </c>
      <c r="H32" s="115"/>
      <c r="I32" s="112">
        <f t="shared" si="0"/>
        <v>179.64000000000001</v>
      </c>
      <c r="L32" s="115">
        <f t="shared" si="1"/>
        <v>0.05</v>
      </c>
      <c r="N32" s="12" t="s">
        <v>282</v>
      </c>
      <c r="O32" s="167" t="s">
        <v>543</v>
      </c>
      <c r="P32" s="114">
        <v>0.02</v>
      </c>
    </row>
    <row r="33" spans="2:15" x14ac:dyDescent="0.2">
      <c r="B33" s="100">
        <v>40965</v>
      </c>
      <c r="C33" s="12" t="s">
        <v>282</v>
      </c>
      <c r="D33" s="24">
        <v>0</v>
      </c>
      <c r="E33" s="24" t="s">
        <v>287</v>
      </c>
      <c r="F33" s="84">
        <v>27</v>
      </c>
      <c r="G33" s="85">
        <v>19.989999999999998</v>
      </c>
      <c r="H33" s="115"/>
      <c r="I33" s="112">
        <f t="shared" si="0"/>
        <v>539.7299999999999</v>
      </c>
      <c r="L33" s="115">
        <f t="shared" si="1"/>
        <v>0.02</v>
      </c>
    </row>
    <row r="34" spans="2:15" x14ac:dyDescent="0.2">
      <c r="B34" s="100">
        <v>40983</v>
      </c>
      <c r="C34" s="12" t="s">
        <v>282</v>
      </c>
      <c r="D34" s="24">
        <v>1</v>
      </c>
      <c r="E34" s="24" t="s">
        <v>281</v>
      </c>
      <c r="F34" s="84">
        <v>56</v>
      </c>
      <c r="G34" s="85">
        <v>2.99</v>
      </c>
      <c r="H34" s="115"/>
      <c r="I34" s="112">
        <f t="shared" si="0"/>
        <v>167.44</v>
      </c>
      <c r="L34" s="115">
        <f t="shared" si="1"/>
        <v>0.02</v>
      </c>
    </row>
    <row r="35" spans="2:15" x14ac:dyDescent="0.2">
      <c r="B35" s="100">
        <v>41000</v>
      </c>
      <c r="C35" s="12" t="s">
        <v>288</v>
      </c>
      <c r="D35" s="24">
        <v>1</v>
      </c>
      <c r="E35" s="24" t="s">
        <v>296</v>
      </c>
      <c r="F35" s="84">
        <v>3</v>
      </c>
      <c r="G35" s="85">
        <v>549.99</v>
      </c>
      <c r="H35" s="115"/>
      <c r="I35" s="112">
        <f t="shared" si="0"/>
        <v>1649.97</v>
      </c>
      <c r="L35" s="115">
        <f t="shared" si="1"/>
        <v>0.05</v>
      </c>
      <c r="N35" s="228" t="s">
        <v>345</v>
      </c>
      <c r="O35" s="228"/>
    </row>
    <row r="36" spans="2:15" x14ac:dyDescent="0.2">
      <c r="B36" s="100">
        <v>41017</v>
      </c>
      <c r="C36" s="12" t="s">
        <v>288</v>
      </c>
      <c r="D36" s="24">
        <v>0</v>
      </c>
      <c r="E36" s="24" t="s">
        <v>281</v>
      </c>
      <c r="F36" s="84">
        <v>75</v>
      </c>
      <c r="G36" s="85">
        <v>1.99</v>
      </c>
      <c r="H36" s="115"/>
      <c r="I36" s="112">
        <f t="shared" si="0"/>
        <v>149.25</v>
      </c>
      <c r="L36" s="115">
        <f t="shared" si="1"/>
        <v>0.05</v>
      </c>
      <c r="N36" s="12" t="s">
        <v>284</v>
      </c>
      <c r="O36" s="114">
        <v>0.1</v>
      </c>
    </row>
    <row r="37" spans="2:15" x14ac:dyDescent="0.2">
      <c r="B37" s="100">
        <v>41034</v>
      </c>
      <c r="C37" s="12" t="s">
        <v>279</v>
      </c>
      <c r="D37" s="24">
        <v>0</v>
      </c>
      <c r="E37" s="24" t="s">
        <v>281</v>
      </c>
      <c r="F37" s="84">
        <v>90</v>
      </c>
      <c r="G37" s="85">
        <v>4.99</v>
      </c>
      <c r="H37" s="115"/>
      <c r="I37" s="112">
        <f t="shared" si="0"/>
        <v>449.1</v>
      </c>
      <c r="L37" s="115">
        <f t="shared" si="1"/>
        <v>7.0000000000000007E-2</v>
      </c>
      <c r="N37" s="12" t="s">
        <v>296</v>
      </c>
      <c r="O37" s="114">
        <v>0.2</v>
      </c>
    </row>
    <row r="38" spans="2:15" x14ac:dyDescent="0.2">
      <c r="B38" s="100">
        <v>41051</v>
      </c>
      <c r="C38" s="12" t="s">
        <v>288</v>
      </c>
      <c r="D38" s="24">
        <v>1</v>
      </c>
      <c r="E38" s="24" t="s">
        <v>281</v>
      </c>
      <c r="F38" s="84">
        <v>32</v>
      </c>
      <c r="G38" s="85">
        <v>1.99</v>
      </c>
      <c r="H38" s="115"/>
      <c r="I38" s="112">
        <f t="shared" si="0"/>
        <v>63.68</v>
      </c>
      <c r="L38" s="115">
        <f t="shared" si="1"/>
        <v>0.05</v>
      </c>
      <c r="N38" s="12" t="s">
        <v>287</v>
      </c>
      <c r="O38" s="114">
        <v>0.05</v>
      </c>
    </row>
    <row r="39" spans="2:15" x14ac:dyDescent="0.2">
      <c r="B39" s="100">
        <v>41068</v>
      </c>
      <c r="C39" s="12" t="s">
        <v>282</v>
      </c>
      <c r="D39" s="24">
        <v>1</v>
      </c>
      <c r="E39" s="24" t="s">
        <v>284</v>
      </c>
      <c r="F39" s="84">
        <v>60</v>
      </c>
      <c r="G39" s="85">
        <v>8.99</v>
      </c>
      <c r="H39" s="115"/>
      <c r="I39" s="112">
        <f t="shared" si="0"/>
        <v>539.4</v>
      </c>
      <c r="L39" s="115">
        <f t="shared" si="1"/>
        <v>0.02</v>
      </c>
      <c r="N39" s="12" t="s">
        <v>297</v>
      </c>
      <c r="O39" s="114">
        <v>0.2</v>
      </c>
    </row>
    <row r="40" spans="2:15" x14ac:dyDescent="0.2">
      <c r="B40" s="100">
        <v>41085</v>
      </c>
      <c r="C40" s="12" t="s">
        <v>288</v>
      </c>
      <c r="D40" s="24">
        <v>1</v>
      </c>
      <c r="E40" s="24" t="s">
        <v>281</v>
      </c>
      <c r="F40" s="84">
        <v>90</v>
      </c>
      <c r="G40" s="85">
        <v>4.99</v>
      </c>
      <c r="H40" s="115"/>
      <c r="I40" s="112">
        <f t="shared" si="0"/>
        <v>449.1</v>
      </c>
      <c r="L40" s="115">
        <f t="shared" si="1"/>
        <v>0.05</v>
      </c>
      <c r="N40" s="12" t="s">
        <v>281</v>
      </c>
      <c r="O40" s="114">
        <v>0.05</v>
      </c>
    </row>
    <row r="41" spans="2:15" x14ac:dyDescent="0.2">
      <c r="B41" s="100">
        <v>41102</v>
      </c>
      <c r="C41" s="12" t="s">
        <v>279</v>
      </c>
      <c r="D41" s="24">
        <v>1</v>
      </c>
      <c r="E41" s="24" t="s">
        <v>284</v>
      </c>
      <c r="F41" s="84">
        <v>29</v>
      </c>
      <c r="G41" s="85">
        <v>1.99</v>
      </c>
      <c r="H41" s="115"/>
      <c r="I41" s="112">
        <f t="shared" si="0"/>
        <v>57.71</v>
      </c>
      <c r="L41" s="115">
        <f t="shared" si="1"/>
        <v>7.0000000000000007E-2</v>
      </c>
      <c r="N41" s="12" t="s">
        <v>301</v>
      </c>
      <c r="O41" s="114">
        <v>0.05</v>
      </c>
    </row>
    <row r="42" spans="2:15" x14ac:dyDescent="0.2">
      <c r="B42" s="100">
        <v>41119</v>
      </c>
      <c r="C42" s="12" t="s">
        <v>279</v>
      </c>
      <c r="D42" s="24">
        <v>1</v>
      </c>
      <c r="E42" s="24" t="s">
        <v>284</v>
      </c>
      <c r="F42" s="84">
        <v>81</v>
      </c>
      <c r="G42" s="85">
        <v>19.989999999999998</v>
      </c>
      <c r="H42" s="115"/>
      <c r="I42" s="112">
        <f t="shared" si="0"/>
        <v>1619.1899999999998</v>
      </c>
      <c r="L42" s="115">
        <f t="shared" si="1"/>
        <v>7.0000000000000007E-2</v>
      </c>
    </row>
    <row r="43" spans="2:15" ht="16" thickBot="1" x14ac:dyDescent="0.25">
      <c r="B43" s="83"/>
      <c r="E43" s="24"/>
      <c r="F43" s="84"/>
      <c r="G43" s="85"/>
      <c r="I43" s="116">
        <f>SUM(I30:I42)</f>
        <v>7052.76</v>
      </c>
    </row>
    <row r="44" spans="2:15" ht="16" thickTop="1" x14ac:dyDescent="0.2"/>
  </sheetData>
  <mergeCells count="7">
    <mergeCell ref="B2:D2"/>
    <mergeCell ref="N35:O35"/>
    <mergeCell ref="C8:K9"/>
    <mergeCell ref="C11:K13"/>
    <mergeCell ref="C15:K18"/>
    <mergeCell ref="C20:K23"/>
    <mergeCell ref="N28:P28"/>
  </mergeCells>
  <pageMargins left="0.5" right="0.46" top="0.52" bottom="0.75" header="0.3" footer="0.3"/>
  <pageSetup scale="84" orientation="landscape"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A1:N21"/>
  <sheetViews>
    <sheetView showGridLines="0" zoomScale="120" zoomScaleNormal="120" zoomScalePageLayoutView="120" workbookViewId="0">
      <selection activeCell="B2" sqref="B2:D2"/>
    </sheetView>
  </sheetViews>
  <sheetFormatPr baseColWidth="10" defaultColWidth="9.1640625" defaultRowHeight="15" outlineLevelCol="1" x14ac:dyDescent="0.2"/>
  <cols>
    <col min="1" max="1" width="7.33203125" style="6" customWidth="1"/>
    <col min="2" max="2" width="13" style="12" customWidth="1"/>
    <col min="3" max="3" width="11.1640625" style="12" customWidth="1"/>
    <col min="4" max="4" width="11.83203125" style="12" customWidth="1"/>
    <col min="5" max="5" width="9.83203125" style="12" customWidth="1"/>
    <col min="6" max="6" width="11.6640625" style="12" bestFit="1" customWidth="1"/>
    <col min="7" max="8" width="9.83203125" style="12" customWidth="1"/>
    <col min="9" max="9" width="15.6640625" style="12" customWidth="1"/>
    <col min="10" max="10" width="15.33203125" style="12" customWidth="1"/>
    <col min="11" max="12" width="9.1640625" style="12"/>
    <col min="13" max="13" width="16.33203125" style="12" hidden="1" customWidth="1" outlineLevel="1"/>
    <col min="14" max="14" width="9.1640625" style="12" collapsed="1"/>
    <col min="15" max="16384" width="9.1640625" style="12"/>
  </cols>
  <sheetData>
    <row r="1" spans="1:13" ht="5.25" customHeight="1" x14ac:dyDescent="0.2"/>
    <row r="2" spans="1:13" ht="19" x14ac:dyDescent="0.25">
      <c r="B2" s="224" t="s">
        <v>591</v>
      </c>
      <c r="C2" s="224"/>
      <c r="D2" s="224"/>
    </row>
    <row r="3" spans="1:13" ht="7.5" customHeight="1" x14ac:dyDescent="0.2"/>
    <row r="4" spans="1:13" x14ac:dyDescent="0.2">
      <c r="C4" s="99"/>
      <c r="D4" s="99"/>
      <c r="E4" s="99"/>
      <c r="F4" s="99"/>
      <c r="G4" s="99"/>
      <c r="H4" s="99"/>
      <c r="J4" s="99"/>
    </row>
    <row r="5" spans="1:13" ht="48.75" customHeight="1" x14ac:dyDescent="0.2">
      <c r="B5" s="104" t="s">
        <v>270</v>
      </c>
      <c r="C5" s="103" t="s">
        <v>348</v>
      </c>
      <c r="D5" s="27"/>
      <c r="E5" s="27"/>
      <c r="F5" s="27"/>
      <c r="G5" s="27"/>
      <c r="H5" s="27"/>
      <c r="I5" s="27"/>
      <c r="J5" s="27"/>
    </row>
    <row r="7" spans="1:13" s="78" customFormat="1" ht="29" x14ac:dyDescent="0.2">
      <c r="A7" s="105"/>
      <c r="B7" s="108" t="s">
        <v>174</v>
      </c>
      <c r="C7" s="106" t="s">
        <v>276</v>
      </c>
      <c r="D7" s="106" t="s">
        <v>313</v>
      </c>
      <c r="E7" s="106" t="s">
        <v>177</v>
      </c>
      <c r="F7" s="106" t="s">
        <v>278</v>
      </c>
      <c r="G7" s="109" t="s">
        <v>341</v>
      </c>
      <c r="H7" s="109" t="s">
        <v>347</v>
      </c>
      <c r="I7" s="109" t="s">
        <v>345</v>
      </c>
      <c r="J7" s="113" t="s">
        <v>346</v>
      </c>
      <c r="M7" s="109" t="s">
        <v>345</v>
      </c>
    </row>
    <row r="8" spans="1:13" x14ac:dyDescent="0.2">
      <c r="B8" s="100">
        <v>40914</v>
      </c>
      <c r="C8" s="12" t="s">
        <v>279</v>
      </c>
      <c r="D8" s="24">
        <v>1</v>
      </c>
      <c r="E8" s="24" t="s">
        <v>281</v>
      </c>
      <c r="F8" s="84">
        <v>95</v>
      </c>
      <c r="G8" s="85">
        <v>1.99</v>
      </c>
      <c r="H8" s="112">
        <f>F8*G8</f>
        <v>189.05</v>
      </c>
      <c r="I8" s="115"/>
      <c r="J8" s="112">
        <f>I8*H8</f>
        <v>0</v>
      </c>
      <c r="M8" s="115">
        <f>VLOOKUP(E8,'3f'!$N$36:$O$41,2,0)</f>
        <v>0.05</v>
      </c>
    </row>
    <row r="9" spans="1:13" x14ac:dyDescent="0.2">
      <c r="B9" s="100">
        <v>40931</v>
      </c>
      <c r="C9" s="12" t="s">
        <v>279</v>
      </c>
      <c r="D9" s="24">
        <v>1</v>
      </c>
      <c r="E9" s="24" t="s">
        <v>284</v>
      </c>
      <c r="F9" s="84">
        <v>50</v>
      </c>
      <c r="G9" s="85">
        <v>19.989999999999998</v>
      </c>
      <c r="H9" s="112">
        <f t="shared" ref="H9:H20" si="0">F9*G9</f>
        <v>999.49999999999989</v>
      </c>
      <c r="I9" s="115"/>
      <c r="J9" s="112">
        <f t="shared" ref="J9:J20" si="1">I9*H9</f>
        <v>0</v>
      </c>
      <c r="M9" s="115">
        <f>VLOOKUP(E9,'3f'!$N$36:$O$41,2,0)</f>
        <v>0.1</v>
      </c>
    </row>
    <row r="10" spans="1:13" x14ac:dyDescent="0.2">
      <c r="B10" s="100">
        <v>40948</v>
      </c>
      <c r="C10" s="12" t="s">
        <v>288</v>
      </c>
      <c r="D10" s="24">
        <v>1</v>
      </c>
      <c r="E10" s="24" t="s">
        <v>281</v>
      </c>
      <c r="F10" s="84">
        <v>36</v>
      </c>
      <c r="G10" s="85">
        <v>4.99</v>
      </c>
      <c r="H10" s="112">
        <f t="shared" si="0"/>
        <v>179.64000000000001</v>
      </c>
      <c r="I10" s="115"/>
      <c r="J10" s="112">
        <f t="shared" si="1"/>
        <v>0</v>
      </c>
      <c r="M10" s="115">
        <f>VLOOKUP(E10,'3f'!$N$36:$O$41,2,0)</f>
        <v>0.05</v>
      </c>
    </row>
    <row r="11" spans="1:13" x14ac:dyDescent="0.2">
      <c r="B11" s="100">
        <v>40965</v>
      </c>
      <c r="C11" s="12" t="s">
        <v>282</v>
      </c>
      <c r="D11" s="24">
        <v>0</v>
      </c>
      <c r="E11" s="24" t="s">
        <v>287</v>
      </c>
      <c r="F11" s="84">
        <v>27</v>
      </c>
      <c r="G11" s="85">
        <v>19.989999999999998</v>
      </c>
      <c r="H11" s="112">
        <f t="shared" si="0"/>
        <v>539.7299999999999</v>
      </c>
      <c r="I11" s="115"/>
      <c r="J11" s="112">
        <f t="shared" si="1"/>
        <v>0</v>
      </c>
      <c r="M11" s="115">
        <f>VLOOKUP(E11,'3f'!$N$36:$O$41,2,0)</f>
        <v>0.05</v>
      </c>
    </row>
    <row r="12" spans="1:13" x14ac:dyDescent="0.2">
      <c r="B12" s="100">
        <v>40983</v>
      </c>
      <c r="C12" s="12" t="s">
        <v>282</v>
      </c>
      <c r="D12" s="24">
        <v>1</v>
      </c>
      <c r="E12" s="24" t="s">
        <v>281</v>
      </c>
      <c r="F12" s="84">
        <v>56</v>
      </c>
      <c r="G12" s="85">
        <v>2.99</v>
      </c>
      <c r="H12" s="112">
        <f t="shared" si="0"/>
        <v>167.44</v>
      </c>
      <c r="I12" s="115"/>
      <c r="J12" s="112">
        <f t="shared" si="1"/>
        <v>0</v>
      </c>
      <c r="M12" s="115">
        <f>VLOOKUP(E12,'3f'!$N$36:$O$41,2,0)</f>
        <v>0.05</v>
      </c>
    </row>
    <row r="13" spans="1:13" x14ac:dyDescent="0.2">
      <c r="B13" s="100">
        <v>41000</v>
      </c>
      <c r="C13" s="12" t="s">
        <v>288</v>
      </c>
      <c r="D13" s="24">
        <v>1</v>
      </c>
      <c r="E13" s="24" t="s">
        <v>296</v>
      </c>
      <c r="F13" s="84">
        <v>3</v>
      </c>
      <c r="G13" s="85">
        <v>549.99</v>
      </c>
      <c r="H13" s="112">
        <f t="shared" si="0"/>
        <v>1649.97</v>
      </c>
      <c r="I13" s="115"/>
      <c r="J13" s="112">
        <f t="shared" si="1"/>
        <v>0</v>
      </c>
      <c r="M13" s="115">
        <f>VLOOKUP(E13,'3f'!$N$36:$O$41,2,0)</f>
        <v>0.2</v>
      </c>
    </row>
    <row r="14" spans="1:13" x14ac:dyDescent="0.2">
      <c r="B14" s="100">
        <v>41017</v>
      </c>
      <c r="C14" s="12" t="s">
        <v>288</v>
      </c>
      <c r="D14" s="24">
        <v>0</v>
      </c>
      <c r="E14" s="24" t="s">
        <v>281</v>
      </c>
      <c r="F14" s="84">
        <v>75</v>
      </c>
      <c r="G14" s="85">
        <v>1.99</v>
      </c>
      <c r="H14" s="112">
        <f t="shared" si="0"/>
        <v>149.25</v>
      </c>
      <c r="I14" s="115"/>
      <c r="J14" s="112">
        <f t="shared" si="1"/>
        <v>0</v>
      </c>
      <c r="M14" s="115">
        <f>VLOOKUP(E14,'3f'!$N$36:$O$41,2,0)</f>
        <v>0.05</v>
      </c>
    </row>
    <row r="15" spans="1:13" x14ac:dyDescent="0.2">
      <c r="B15" s="100">
        <v>41034</v>
      </c>
      <c r="C15" s="12" t="s">
        <v>279</v>
      </c>
      <c r="D15" s="24">
        <v>0</v>
      </c>
      <c r="E15" s="24" t="s">
        <v>281</v>
      </c>
      <c r="F15" s="84">
        <v>90</v>
      </c>
      <c r="G15" s="85">
        <v>4.99</v>
      </c>
      <c r="H15" s="112">
        <f t="shared" si="0"/>
        <v>449.1</v>
      </c>
      <c r="I15" s="115"/>
      <c r="J15" s="112">
        <f t="shared" si="1"/>
        <v>0</v>
      </c>
      <c r="M15" s="115">
        <f>VLOOKUP(E15,'3f'!$N$36:$O$41,2,0)</f>
        <v>0.05</v>
      </c>
    </row>
    <row r="16" spans="1:13" x14ac:dyDescent="0.2">
      <c r="B16" s="100">
        <v>41051</v>
      </c>
      <c r="C16" s="12" t="s">
        <v>288</v>
      </c>
      <c r="D16" s="24">
        <v>1</v>
      </c>
      <c r="E16" s="24" t="s">
        <v>281</v>
      </c>
      <c r="F16" s="84">
        <v>32</v>
      </c>
      <c r="G16" s="85">
        <v>1.99</v>
      </c>
      <c r="H16" s="112">
        <f t="shared" si="0"/>
        <v>63.68</v>
      </c>
      <c r="I16" s="115"/>
      <c r="J16" s="112">
        <f t="shared" si="1"/>
        <v>0</v>
      </c>
      <c r="M16" s="115">
        <f>VLOOKUP(E16,'3f'!$N$36:$O$41,2,0)</f>
        <v>0.05</v>
      </c>
    </row>
    <row r="17" spans="2:13" x14ac:dyDescent="0.2">
      <c r="B17" s="100">
        <v>41068</v>
      </c>
      <c r="C17" s="12" t="s">
        <v>282</v>
      </c>
      <c r="D17" s="24">
        <v>1</v>
      </c>
      <c r="E17" s="24" t="s">
        <v>284</v>
      </c>
      <c r="F17" s="84">
        <v>60</v>
      </c>
      <c r="G17" s="85">
        <v>8.99</v>
      </c>
      <c r="H17" s="112">
        <f t="shared" si="0"/>
        <v>539.4</v>
      </c>
      <c r="I17" s="115"/>
      <c r="J17" s="112">
        <f t="shared" si="1"/>
        <v>0</v>
      </c>
      <c r="M17" s="115">
        <f>VLOOKUP(E17,'3f'!$N$36:$O$41,2,0)</f>
        <v>0.1</v>
      </c>
    </row>
    <row r="18" spans="2:13" x14ac:dyDescent="0.2">
      <c r="B18" s="100">
        <v>41085</v>
      </c>
      <c r="C18" s="12" t="s">
        <v>288</v>
      </c>
      <c r="D18" s="24">
        <v>1</v>
      </c>
      <c r="E18" s="24" t="s">
        <v>281</v>
      </c>
      <c r="F18" s="84">
        <v>90</v>
      </c>
      <c r="G18" s="85">
        <v>4.99</v>
      </c>
      <c r="H18" s="112">
        <f t="shared" si="0"/>
        <v>449.1</v>
      </c>
      <c r="I18" s="115"/>
      <c r="J18" s="112">
        <f t="shared" si="1"/>
        <v>0</v>
      </c>
      <c r="M18" s="115">
        <f>VLOOKUP(E18,'3f'!$N$36:$O$41,2,0)</f>
        <v>0.05</v>
      </c>
    </row>
    <row r="19" spans="2:13" x14ac:dyDescent="0.2">
      <c r="B19" s="100">
        <v>41102</v>
      </c>
      <c r="C19" s="12" t="s">
        <v>279</v>
      </c>
      <c r="D19" s="24">
        <v>1</v>
      </c>
      <c r="E19" s="24" t="s">
        <v>284</v>
      </c>
      <c r="F19" s="84">
        <v>29</v>
      </c>
      <c r="G19" s="85">
        <v>1.99</v>
      </c>
      <c r="H19" s="112">
        <f t="shared" si="0"/>
        <v>57.71</v>
      </c>
      <c r="I19" s="115"/>
      <c r="J19" s="112">
        <f t="shared" si="1"/>
        <v>0</v>
      </c>
      <c r="M19" s="115">
        <f>VLOOKUP(E19,'3f'!$N$36:$O$41,2,0)</f>
        <v>0.1</v>
      </c>
    </row>
    <row r="20" spans="2:13" x14ac:dyDescent="0.2">
      <c r="B20" s="100">
        <v>41119</v>
      </c>
      <c r="C20" s="12" t="s">
        <v>279</v>
      </c>
      <c r="D20" s="24">
        <v>1</v>
      </c>
      <c r="E20" s="24" t="s">
        <v>284</v>
      </c>
      <c r="F20" s="84">
        <v>81</v>
      </c>
      <c r="G20" s="85">
        <v>19.989999999999998</v>
      </c>
      <c r="H20" s="112">
        <f t="shared" si="0"/>
        <v>1619.1899999999998</v>
      </c>
      <c r="I20" s="115"/>
      <c r="J20" s="112">
        <f t="shared" si="1"/>
        <v>0</v>
      </c>
      <c r="M20" s="115">
        <f>VLOOKUP(E20,'3f'!$N$36:$O$41,2,0)</f>
        <v>0.1</v>
      </c>
    </row>
    <row r="21" spans="2:13" x14ac:dyDescent="0.2">
      <c r="B21" s="83"/>
      <c r="E21" s="24"/>
      <c r="F21" s="84"/>
      <c r="G21" s="85"/>
      <c r="H21" s="85"/>
      <c r="J21" s="85"/>
    </row>
  </sheetData>
  <mergeCells count="1">
    <mergeCell ref="B2:D2"/>
  </mergeCells>
  <pageMargins left="0.5" right="0.46" top="0.52" bottom="0.75" header="0.3" footer="0.3"/>
  <pageSetup scale="84"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A1:M51"/>
  <sheetViews>
    <sheetView showGridLines="0" zoomScale="120" zoomScaleNormal="120" zoomScalePageLayoutView="120" workbookViewId="0">
      <selection activeCell="B2" sqref="B2:D2"/>
    </sheetView>
  </sheetViews>
  <sheetFormatPr baseColWidth="10" defaultColWidth="9.1640625" defaultRowHeight="15" outlineLevelCol="1" x14ac:dyDescent="0.2"/>
  <cols>
    <col min="1" max="1" width="7.33203125" style="6" customWidth="1"/>
    <col min="2" max="2" width="13" style="12" customWidth="1"/>
    <col min="3" max="3" width="11.1640625" style="12" customWidth="1"/>
    <col min="4" max="4" width="11.83203125" style="12" customWidth="1"/>
    <col min="5" max="5" width="9.83203125" style="12" customWidth="1"/>
    <col min="6" max="6" width="12.5" style="12" hidden="1" customWidth="1" outlineLevel="1"/>
    <col min="7" max="7" width="9.83203125" style="12" customWidth="1" collapsed="1"/>
    <col min="8" max="8" width="9.83203125" style="12" customWidth="1"/>
    <col min="9" max="9" width="15.6640625" style="12" customWidth="1"/>
    <col min="10" max="10" width="15.33203125" style="12" customWidth="1"/>
    <col min="11" max="16384" width="9.1640625" style="12"/>
  </cols>
  <sheetData>
    <row r="1" spans="1:13" ht="5.25" customHeight="1" x14ac:dyDescent="0.2"/>
    <row r="2" spans="1:13" ht="19" x14ac:dyDescent="0.25">
      <c r="B2" s="224" t="s">
        <v>592</v>
      </c>
      <c r="C2" s="224"/>
      <c r="D2" s="224"/>
    </row>
    <row r="3" spans="1:13" ht="7.5" customHeight="1" x14ac:dyDescent="0.2"/>
    <row r="4" spans="1:13" x14ac:dyDescent="0.2">
      <c r="B4" s="12" t="s">
        <v>353</v>
      </c>
    </row>
    <row r="6" spans="1:13" x14ac:dyDescent="0.2">
      <c r="B6" s="221" t="s">
        <v>368</v>
      </c>
      <c r="C6" s="221"/>
      <c r="D6" s="221"/>
      <c r="E6" s="221"/>
      <c r="F6" s="221"/>
      <c r="G6" s="221"/>
      <c r="H6" s="221"/>
      <c r="I6" s="221"/>
      <c r="J6" s="221"/>
      <c r="K6" s="221"/>
      <c r="L6" s="221"/>
      <c r="M6" s="221"/>
    </row>
    <row r="7" spans="1:13" x14ac:dyDescent="0.2">
      <c r="B7" s="221"/>
      <c r="C7" s="221"/>
      <c r="D7" s="221"/>
      <c r="E7" s="221"/>
      <c r="F7" s="221"/>
      <c r="G7" s="221"/>
      <c r="H7" s="221"/>
      <c r="I7" s="221"/>
      <c r="J7" s="221"/>
      <c r="K7" s="221"/>
      <c r="L7" s="221"/>
      <c r="M7" s="221"/>
    </row>
    <row r="8" spans="1:13" x14ac:dyDescent="0.2">
      <c r="B8" s="221"/>
      <c r="C8" s="221"/>
      <c r="D8" s="221"/>
      <c r="E8" s="221"/>
      <c r="F8" s="221"/>
      <c r="G8" s="221"/>
      <c r="H8" s="221"/>
      <c r="I8" s="221"/>
      <c r="J8" s="221"/>
      <c r="K8" s="221"/>
      <c r="L8" s="221"/>
      <c r="M8" s="221"/>
    </row>
    <row r="9" spans="1:13" x14ac:dyDescent="0.2">
      <c r="C9" s="99"/>
      <c r="D9" s="99"/>
      <c r="E9" s="99"/>
      <c r="F9" s="99"/>
      <c r="G9" s="99"/>
      <c r="H9" s="99"/>
      <c r="J9" s="99"/>
    </row>
    <row r="10" spans="1:13" ht="48.75" customHeight="1" x14ac:dyDescent="0.2">
      <c r="B10" s="104" t="s">
        <v>270</v>
      </c>
      <c r="C10" s="103" t="s">
        <v>367</v>
      </c>
      <c r="D10" s="27"/>
      <c r="E10" s="27"/>
      <c r="F10" s="27"/>
      <c r="G10" s="27"/>
      <c r="H10" s="27"/>
      <c r="I10" s="27"/>
      <c r="J10" s="27"/>
    </row>
    <row r="12" spans="1:13" s="78" customFormat="1" ht="29" x14ac:dyDescent="0.2">
      <c r="A12" s="105"/>
      <c r="B12" s="108" t="s">
        <v>354</v>
      </c>
      <c r="C12" s="106" t="s">
        <v>355</v>
      </c>
      <c r="D12" s="124" t="s">
        <v>356</v>
      </c>
      <c r="E12" s="12"/>
      <c r="F12" s="124" t="s">
        <v>356</v>
      </c>
      <c r="G12" s="12"/>
      <c r="H12" s="12"/>
      <c r="I12" s="94" t="s">
        <v>357</v>
      </c>
      <c r="J12" s="94" t="s">
        <v>358</v>
      </c>
    </row>
    <row r="13" spans="1:13" x14ac:dyDescent="0.2">
      <c r="B13" s="100">
        <v>40914</v>
      </c>
      <c r="C13" s="12">
        <v>87</v>
      </c>
      <c r="D13" s="125"/>
      <c r="F13" s="125" t="str">
        <f>VLOOKUP(C13,$I$13:$J$20,2,1)</f>
        <v>B+</v>
      </c>
      <c r="I13" s="118">
        <v>0</v>
      </c>
      <c r="J13" s="119" t="s">
        <v>359</v>
      </c>
    </row>
    <row r="14" spans="1:13" x14ac:dyDescent="0.2">
      <c r="B14" s="100">
        <v>40931</v>
      </c>
      <c r="C14" s="12">
        <v>97</v>
      </c>
      <c r="D14" s="125"/>
      <c r="F14" s="125" t="str">
        <f t="shared" ref="F14:F25" si="0">VLOOKUP(C14,$I$13:$J$20,2,1)</f>
        <v>A+</v>
      </c>
      <c r="I14" s="120">
        <v>60</v>
      </c>
      <c r="J14" s="121" t="s">
        <v>360</v>
      </c>
    </row>
    <row r="15" spans="1:13" x14ac:dyDescent="0.2">
      <c r="B15" s="100">
        <v>40948</v>
      </c>
      <c r="C15" s="12">
        <v>75</v>
      </c>
      <c r="D15" s="125"/>
      <c r="F15" s="125" t="str">
        <f t="shared" si="0"/>
        <v>C+</v>
      </c>
      <c r="I15" s="120">
        <v>70</v>
      </c>
      <c r="J15" s="121" t="s">
        <v>361</v>
      </c>
    </row>
    <row r="16" spans="1:13" x14ac:dyDescent="0.2">
      <c r="B16" s="100">
        <v>40965</v>
      </c>
      <c r="C16" s="12">
        <v>90</v>
      </c>
      <c r="D16" s="125"/>
      <c r="F16" s="125" t="str">
        <f t="shared" si="0"/>
        <v>A</v>
      </c>
      <c r="I16" s="120">
        <v>75</v>
      </c>
      <c r="J16" s="121" t="s">
        <v>362</v>
      </c>
    </row>
    <row r="17" spans="1:10" x14ac:dyDescent="0.2">
      <c r="B17" s="100">
        <v>40983</v>
      </c>
      <c r="C17" s="12">
        <v>99</v>
      </c>
      <c r="D17" s="125"/>
      <c r="F17" s="125" t="str">
        <f t="shared" si="0"/>
        <v>A+</v>
      </c>
      <c r="I17" s="120">
        <v>80</v>
      </c>
      <c r="J17" s="121" t="s">
        <v>363</v>
      </c>
    </row>
    <row r="18" spans="1:10" x14ac:dyDescent="0.2">
      <c r="B18" s="100">
        <v>41000</v>
      </c>
      <c r="C18" s="12">
        <v>80</v>
      </c>
      <c r="D18" s="125"/>
      <c r="F18" s="125" t="str">
        <f t="shared" si="0"/>
        <v>B</v>
      </c>
      <c r="I18" s="120">
        <v>85</v>
      </c>
      <c r="J18" s="121" t="s">
        <v>364</v>
      </c>
    </row>
    <row r="19" spans="1:10" x14ac:dyDescent="0.2">
      <c r="B19" s="100">
        <v>41017</v>
      </c>
      <c r="C19" s="12">
        <v>88</v>
      </c>
      <c r="D19" s="125"/>
      <c r="F19" s="125" t="str">
        <f t="shared" si="0"/>
        <v>B+</v>
      </c>
      <c r="I19" s="120">
        <v>90</v>
      </c>
      <c r="J19" s="121" t="s">
        <v>365</v>
      </c>
    </row>
    <row r="20" spans="1:10" x14ac:dyDescent="0.2">
      <c r="B20" s="100">
        <v>41034</v>
      </c>
      <c r="C20" s="12">
        <v>98</v>
      </c>
      <c r="D20" s="125"/>
      <c r="F20" s="125" t="str">
        <f t="shared" si="0"/>
        <v>A+</v>
      </c>
      <c r="I20" s="122">
        <v>95</v>
      </c>
      <c r="J20" s="123" t="s">
        <v>366</v>
      </c>
    </row>
    <row r="21" spans="1:10" x14ac:dyDescent="0.2">
      <c r="B21" s="100">
        <v>41051</v>
      </c>
      <c r="C21" s="12">
        <v>76</v>
      </c>
      <c r="D21" s="125"/>
      <c r="F21" s="125" t="str">
        <f t="shared" si="0"/>
        <v>C+</v>
      </c>
    </row>
    <row r="22" spans="1:10" x14ac:dyDescent="0.2">
      <c r="B22" s="100">
        <v>41068</v>
      </c>
      <c r="C22" s="12">
        <v>81</v>
      </c>
      <c r="D22" s="125"/>
      <c r="F22" s="125" t="str">
        <f t="shared" si="0"/>
        <v>B</v>
      </c>
    </row>
    <row r="23" spans="1:10" x14ac:dyDescent="0.2">
      <c r="B23" s="100">
        <v>41085</v>
      </c>
      <c r="C23" s="12">
        <v>78</v>
      </c>
      <c r="D23" s="125"/>
      <c r="F23" s="125" t="str">
        <f t="shared" si="0"/>
        <v>C+</v>
      </c>
    </row>
    <row r="24" spans="1:10" x14ac:dyDescent="0.2">
      <c r="B24" s="100">
        <v>41102</v>
      </c>
      <c r="C24" s="12">
        <v>82</v>
      </c>
      <c r="D24" s="125"/>
      <c r="F24" s="125" t="str">
        <f t="shared" si="0"/>
        <v>B</v>
      </c>
    </row>
    <row r="25" spans="1:10" x14ac:dyDescent="0.2">
      <c r="B25" s="100">
        <v>41119</v>
      </c>
      <c r="C25" s="12">
        <v>71</v>
      </c>
      <c r="D25" s="125"/>
      <c r="F25" s="125" t="str">
        <f t="shared" si="0"/>
        <v>C</v>
      </c>
    </row>
    <row r="26" spans="1:10" x14ac:dyDescent="0.2">
      <c r="B26" s="83"/>
      <c r="E26" s="24"/>
      <c r="F26" s="84"/>
      <c r="G26" s="85"/>
      <c r="H26" s="85"/>
      <c r="J26" s="85"/>
    </row>
    <row r="29" spans="1:10" ht="48.75" customHeight="1" x14ac:dyDescent="0.2">
      <c r="B29" s="135" t="s">
        <v>270</v>
      </c>
      <c r="C29" s="103" t="s">
        <v>416</v>
      </c>
      <c r="D29" s="27"/>
      <c r="E29" s="27"/>
      <c r="F29" s="27"/>
      <c r="G29" s="27"/>
      <c r="H29" s="27"/>
      <c r="I29" s="27"/>
      <c r="J29" s="27"/>
    </row>
    <row r="31" spans="1:10" s="134" customFormat="1" x14ac:dyDescent="0.2">
      <c r="A31" s="105"/>
      <c r="B31" s="108" t="s">
        <v>421</v>
      </c>
      <c r="C31" s="108" t="s">
        <v>417</v>
      </c>
      <c r="D31" s="124" t="s">
        <v>420</v>
      </c>
      <c r="E31" s="12"/>
      <c r="F31" s="124" t="s">
        <v>420</v>
      </c>
      <c r="G31" s="12"/>
      <c r="H31" s="12"/>
      <c r="I31" s="94" t="s">
        <v>417</v>
      </c>
      <c r="J31" s="94" t="s">
        <v>420</v>
      </c>
    </row>
    <row r="32" spans="1:10" x14ac:dyDescent="0.2">
      <c r="B32" s="100" t="s">
        <v>422</v>
      </c>
      <c r="C32" s="12" t="s">
        <v>423</v>
      </c>
      <c r="D32" s="125"/>
      <c r="F32" s="125">
        <f>VLOOKUP(C32,$I$32:$J$34,2,1)</f>
        <v>102</v>
      </c>
      <c r="I32" s="118" t="s">
        <v>365</v>
      </c>
      <c r="J32" s="119">
        <v>101</v>
      </c>
    </row>
    <row r="33" spans="2:10" x14ac:dyDescent="0.2">
      <c r="B33" s="100" t="s">
        <v>424</v>
      </c>
      <c r="C33" s="12" t="s">
        <v>425</v>
      </c>
      <c r="D33" s="125"/>
      <c r="F33" s="125">
        <f t="shared" ref="F33:F44" si="1">VLOOKUP(C33,$I$32:$J$34,2,1)</f>
        <v>103</v>
      </c>
      <c r="I33" s="120" t="s">
        <v>418</v>
      </c>
      <c r="J33" s="121">
        <v>102</v>
      </c>
    </row>
    <row r="34" spans="2:10" x14ac:dyDescent="0.2">
      <c r="B34" s="100" t="s">
        <v>426</v>
      </c>
      <c r="C34" s="12" t="s">
        <v>427</v>
      </c>
      <c r="D34" s="125"/>
      <c r="F34" s="125">
        <f t="shared" si="1"/>
        <v>102</v>
      </c>
      <c r="I34" s="122" t="s">
        <v>419</v>
      </c>
      <c r="J34" s="123">
        <v>103</v>
      </c>
    </row>
    <row r="35" spans="2:10" x14ac:dyDescent="0.2">
      <c r="B35" s="100" t="s">
        <v>428</v>
      </c>
      <c r="C35" s="12" t="s">
        <v>429</v>
      </c>
      <c r="D35" s="125"/>
      <c r="F35" s="125">
        <f t="shared" si="1"/>
        <v>103</v>
      </c>
    </row>
    <row r="36" spans="2:10" x14ac:dyDescent="0.2">
      <c r="B36" s="100" t="s">
        <v>430</v>
      </c>
      <c r="C36" s="12" t="s">
        <v>431</v>
      </c>
      <c r="D36" s="125"/>
      <c r="F36" s="125">
        <f t="shared" si="1"/>
        <v>102</v>
      </c>
    </row>
    <row r="37" spans="2:10" x14ac:dyDescent="0.2">
      <c r="B37" s="100" t="s">
        <v>432</v>
      </c>
      <c r="C37" s="12" t="s">
        <v>433</v>
      </c>
      <c r="D37" s="125"/>
      <c r="F37" s="125">
        <f t="shared" si="1"/>
        <v>101</v>
      </c>
    </row>
    <row r="38" spans="2:10" x14ac:dyDescent="0.2">
      <c r="B38" s="100" t="s">
        <v>434</v>
      </c>
      <c r="C38" s="12" t="s">
        <v>435</v>
      </c>
      <c r="D38" s="125"/>
      <c r="F38" s="125">
        <f t="shared" si="1"/>
        <v>101</v>
      </c>
    </row>
    <row r="39" spans="2:10" x14ac:dyDescent="0.2">
      <c r="B39" s="100" t="s">
        <v>428</v>
      </c>
      <c r="C39" s="12" t="s">
        <v>436</v>
      </c>
      <c r="D39" s="125"/>
      <c r="F39" s="125">
        <f t="shared" si="1"/>
        <v>102</v>
      </c>
    </row>
    <row r="40" spans="2:10" x14ac:dyDescent="0.2">
      <c r="B40" s="100" t="s">
        <v>437</v>
      </c>
      <c r="C40" s="12" t="s">
        <v>438</v>
      </c>
      <c r="D40" s="125"/>
      <c r="F40" s="125">
        <f t="shared" si="1"/>
        <v>102</v>
      </c>
    </row>
    <row r="41" spans="2:10" x14ac:dyDescent="0.2">
      <c r="B41" s="100" t="s">
        <v>439</v>
      </c>
      <c r="C41" s="12" t="s">
        <v>440</v>
      </c>
      <c r="D41" s="125"/>
      <c r="F41" s="125">
        <f t="shared" si="1"/>
        <v>103</v>
      </c>
    </row>
    <row r="42" spans="2:10" x14ac:dyDescent="0.2">
      <c r="B42" s="100" t="s">
        <v>441</v>
      </c>
      <c r="C42" s="12" t="s">
        <v>442</v>
      </c>
      <c r="D42" s="125"/>
      <c r="F42" s="125">
        <f t="shared" si="1"/>
        <v>102</v>
      </c>
    </row>
    <row r="43" spans="2:10" x14ac:dyDescent="0.2">
      <c r="B43" s="100" t="s">
        <v>443</v>
      </c>
      <c r="C43" s="12" t="s">
        <v>444</v>
      </c>
      <c r="D43" s="125"/>
      <c r="F43" s="125">
        <f t="shared" si="1"/>
        <v>102</v>
      </c>
    </row>
    <row r="44" spans="2:10" x14ac:dyDescent="0.2">
      <c r="B44" s="100" t="s">
        <v>445</v>
      </c>
      <c r="C44" s="12" t="s">
        <v>446</v>
      </c>
      <c r="D44" s="125"/>
      <c r="F44" s="125">
        <f t="shared" si="1"/>
        <v>101</v>
      </c>
    </row>
    <row r="45" spans="2:10" x14ac:dyDescent="0.2">
      <c r="B45" s="12" t="s">
        <v>447</v>
      </c>
      <c r="C45" s="12" t="s">
        <v>448</v>
      </c>
      <c r="D45" s="125"/>
    </row>
    <row r="46" spans="2:10" x14ac:dyDescent="0.2">
      <c r="B46" s="12" t="s">
        <v>449</v>
      </c>
      <c r="C46" s="12" t="s">
        <v>450</v>
      </c>
      <c r="D46" s="125"/>
    </row>
    <row r="47" spans="2:10" x14ac:dyDescent="0.2">
      <c r="B47" s="12" t="s">
        <v>451</v>
      </c>
      <c r="C47" s="12" t="s">
        <v>452</v>
      </c>
      <c r="D47" s="125"/>
    </row>
    <row r="48" spans="2:10" x14ac:dyDescent="0.2">
      <c r="B48" s="12" t="s">
        <v>453</v>
      </c>
      <c r="C48" s="12" t="s">
        <v>454</v>
      </c>
      <c r="D48" s="125"/>
    </row>
    <row r="49" spans="2:4" x14ac:dyDescent="0.2">
      <c r="B49" s="12" t="s">
        <v>455</v>
      </c>
      <c r="C49" s="12" t="s">
        <v>456</v>
      </c>
      <c r="D49" s="125"/>
    </row>
    <row r="50" spans="2:4" x14ac:dyDescent="0.2">
      <c r="B50" s="12" t="s">
        <v>457</v>
      </c>
      <c r="C50" s="12" t="s">
        <v>458</v>
      </c>
      <c r="D50" s="125"/>
    </row>
    <row r="51" spans="2:4" x14ac:dyDescent="0.2">
      <c r="B51" s="12" t="s">
        <v>459</v>
      </c>
      <c r="C51" s="12" t="s">
        <v>460</v>
      </c>
      <c r="D51" s="125"/>
    </row>
  </sheetData>
  <mergeCells count="2">
    <mergeCell ref="B2:D2"/>
    <mergeCell ref="B6:M8"/>
  </mergeCells>
  <pageMargins left="0.5" right="0.46" top="0.52" bottom="0.75" header="0.3" footer="0.3"/>
  <pageSetup scale="84"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showGridLines="0" zoomScale="89" zoomScaleNormal="89" zoomScalePageLayoutView="89" workbookViewId="0">
      <selection activeCell="A3" sqref="A3"/>
    </sheetView>
  </sheetViews>
  <sheetFormatPr baseColWidth="10" defaultColWidth="8.83203125" defaultRowHeight="15" x14ac:dyDescent="0.2"/>
  <cols>
    <col min="1" max="1" width="192.33203125" bestFit="1" customWidth="1"/>
  </cols>
  <sheetData>
    <row r="1" spans="1:21" ht="191" x14ac:dyDescent="2.0499999999999998">
      <c r="A1" s="127" t="s">
        <v>378</v>
      </c>
      <c r="B1" s="128"/>
      <c r="C1" s="128"/>
      <c r="D1" s="128"/>
      <c r="E1" s="128"/>
      <c r="F1" s="128"/>
      <c r="G1" s="128"/>
      <c r="H1" s="128"/>
      <c r="I1" s="128"/>
      <c r="J1" s="128"/>
      <c r="K1" s="128"/>
      <c r="L1" s="128"/>
      <c r="M1" s="128"/>
      <c r="N1" s="128"/>
      <c r="O1" s="128"/>
      <c r="P1" s="128"/>
      <c r="Q1" s="128"/>
      <c r="R1" s="128"/>
      <c r="S1" s="128"/>
      <c r="T1" s="128"/>
      <c r="U1" s="128"/>
    </row>
    <row r="2" spans="1:21" ht="141" x14ac:dyDescent="1.55">
      <c r="A2" s="166" t="s">
        <v>607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A1:L24"/>
  <sheetViews>
    <sheetView showGridLines="0" zoomScale="120" zoomScaleNormal="120" zoomScalePageLayoutView="120" workbookViewId="0">
      <selection activeCell="D13" sqref="D13"/>
    </sheetView>
  </sheetViews>
  <sheetFormatPr baseColWidth="10" defaultColWidth="9.1640625" defaultRowHeight="15" x14ac:dyDescent="0.2"/>
  <cols>
    <col min="1" max="1" width="7.33203125" style="6" customWidth="1"/>
    <col min="2" max="2" width="13" style="12" customWidth="1"/>
    <col min="3" max="3" width="11.1640625" style="12" customWidth="1"/>
    <col min="4" max="4" width="11.83203125" style="12" customWidth="1"/>
    <col min="5" max="7" width="9.83203125" style="12" customWidth="1"/>
    <col min="8" max="8" width="15.6640625" style="12" customWidth="1"/>
    <col min="9" max="9" width="15.33203125" style="12" customWidth="1"/>
    <col min="10" max="16384" width="9.1640625" style="12"/>
  </cols>
  <sheetData>
    <row r="1" spans="1:12" ht="5.25" customHeight="1" x14ac:dyDescent="0.2"/>
    <row r="2" spans="1:12" ht="19" x14ac:dyDescent="0.25">
      <c r="B2" s="224" t="s">
        <v>593</v>
      </c>
      <c r="C2" s="224"/>
      <c r="D2" s="224"/>
    </row>
    <row r="3" spans="1:12" ht="7.5" customHeight="1" x14ac:dyDescent="0.2"/>
    <row r="4" spans="1:12" x14ac:dyDescent="0.2">
      <c r="B4" s="12" t="s">
        <v>369</v>
      </c>
    </row>
    <row r="6" spans="1:12" x14ac:dyDescent="0.2">
      <c r="B6" s="221" t="s">
        <v>370</v>
      </c>
      <c r="C6" s="221"/>
      <c r="D6" s="221"/>
      <c r="E6" s="221"/>
      <c r="F6" s="221"/>
      <c r="G6" s="221"/>
      <c r="H6" s="221"/>
      <c r="I6" s="221"/>
      <c r="J6" s="221"/>
      <c r="K6" s="221"/>
      <c r="L6" s="221"/>
    </row>
    <row r="7" spans="1:12" x14ac:dyDescent="0.2">
      <c r="B7" s="221"/>
      <c r="C7" s="221"/>
      <c r="D7" s="221"/>
      <c r="E7" s="221"/>
      <c r="F7" s="221"/>
      <c r="G7" s="221"/>
      <c r="H7" s="221"/>
      <c r="I7" s="221"/>
      <c r="J7" s="221"/>
      <c r="K7" s="221"/>
      <c r="L7" s="221"/>
    </row>
    <row r="8" spans="1:12" x14ac:dyDescent="0.2">
      <c r="C8" s="99"/>
      <c r="D8" s="99"/>
      <c r="E8" s="99"/>
      <c r="F8" s="99"/>
      <c r="G8" s="99"/>
      <c r="I8" s="99"/>
    </row>
    <row r="10" spans="1:12" s="78" customFormat="1" ht="29" x14ac:dyDescent="0.2">
      <c r="A10" s="105"/>
      <c r="B10" s="108" t="s">
        <v>354</v>
      </c>
      <c r="C10" s="106" t="s">
        <v>355</v>
      </c>
      <c r="D10" s="124" t="s">
        <v>356</v>
      </c>
      <c r="E10" s="12"/>
      <c r="F10" s="12"/>
      <c r="G10" s="12"/>
      <c r="H10" s="94" t="s">
        <v>357</v>
      </c>
      <c r="I10" s="94" t="s">
        <v>358</v>
      </c>
    </row>
    <row r="11" spans="1:12" x14ac:dyDescent="0.2">
      <c r="B11" s="100">
        <v>40914</v>
      </c>
      <c r="C11" s="12">
        <v>87</v>
      </c>
      <c r="D11" s="125" t="str">
        <f t="shared" ref="D11:D23" si="0">VLOOKUP(C11,$H$11:$I$18,2,1)</f>
        <v>F</v>
      </c>
      <c r="H11" s="118">
        <v>95</v>
      </c>
      <c r="I11" s="119" t="s">
        <v>366</v>
      </c>
    </row>
    <row r="12" spans="1:12" x14ac:dyDescent="0.2">
      <c r="B12" s="100">
        <v>40931</v>
      </c>
      <c r="C12" s="12">
        <v>97</v>
      </c>
      <c r="D12" s="125" t="str">
        <f t="shared" si="0"/>
        <v>F</v>
      </c>
      <c r="H12" s="120">
        <v>90</v>
      </c>
      <c r="I12" s="121" t="s">
        <v>365</v>
      </c>
    </row>
    <row r="13" spans="1:12" x14ac:dyDescent="0.2">
      <c r="B13" s="100">
        <v>40948</v>
      </c>
      <c r="C13" s="12">
        <v>75</v>
      </c>
      <c r="D13" s="125" t="e">
        <f t="shared" si="0"/>
        <v>#N/A</v>
      </c>
      <c r="H13" s="120">
        <v>85</v>
      </c>
      <c r="I13" s="121" t="s">
        <v>364</v>
      </c>
    </row>
    <row r="14" spans="1:12" x14ac:dyDescent="0.2">
      <c r="B14" s="100">
        <v>40965</v>
      </c>
      <c r="C14" s="12">
        <v>90</v>
      </c>
      <c r="D14" s="125" t="str">
        <f t="shared" si="0"/>
        <v>F</v>
      </c>
      <c r="H14" s="120">
        <v>80</v>
      </c>
      <c r="I14" s="121" t="s">
        <v>363</v>
      </c>
    </row>
    <row r="15" spans="1:12" x14ac:dyDescent="0.2">
      <c r="B15" s="100">
        <v>40983</v>
      </c>
      <c r="C15" s="12">
        <v>99</v>
      </c>
      <c r="D15" s="125" t="str">
        <f t="shared" si="0"/>
        <v>F</v>
      </c>
      <c r="H15" s="120">
        <v>75</v>
      </c>
      <c r="I15" s="121" t="s">
        <v>362</v>
      </c>
    </row>
    <row r="16" spans="1:12" x14ac:dyDescent="0.2">
      <c r="B16" s="100">
        <v>41000</v>
      </c>
      <c r="C16" s="12">
        <v>80</v>
      </c>
      <c r="D16" s="125" t="str">
        <f t="shared" si="0"/>
        <v>B</v>
      </c>
      <c r="H16" s="120">
        <v>70</v>
      </c>
      <c r="I16" s="121" t="s">
        <v>362</v>
      </c>
    </row>
    <row r="17" spans="2:9" x14ac:dyDescent="0.2">
      <c r="B17" s="100">
        <v>41017</v>
      </c>
      <c r="C17" s="12">
        <v>88</v>
      </c>
      <c r="D17" s="125" t="str">
        <f t="shared" si="0"/>
        <v>F</v>
      </c>
      <c r="H17" s="120">
        <v>60</v>
      </c>
      <c r="I17" s="121" t="s">
        <v>360</v>
      </c>
    </row>
    <row r="18" spans="2:9" x14ac:dyDescent="0.2">
      <c r="B18" s="100">
        <v>41034</v>
      </c>
      <c r="C18" s="12">
        <v>98</v>
      </c>
      <c r="D18" s="125" t="str">
        <f t="shared" si="0"/>
        <v>F</v>
      </c>
      <c r="H18" s="122">
        <v>0</v>
      </c>
      <c r="I18" s="123" t="s">
        <v>359</v>
      </c>
    </row>
    <row r="19" spans="2:9" x14ac:dyDescent="0.2">
      <c r="B19" s="100">
        <v>41051</v>
      </c>
      <c r="C19" s="12">
        <v>76</v>
      </c>
      <c r="D19" s="125" t="e">
        <f t="shared" si="0"/>
        <v>#N/A</v>
      </c>
    </row>
    <row r="20" spans="2:9" x14ac:dyDescent="0.2">
      <c r="B20" s="100">
        <v>41068</v>
      </c>
      <c r="C20" s="12">
        <v>81</v>
      </c>
      <c r="D20" s="125" t="str">
        <f t="shared" si="0"/>
        <v>F</v>
      </c>
    </row>
    <row r="21" spans="2:9" x14ac:dyDescent="0.2">
      <c r="B21" s="100">
        <v>41085</v>
      </c>
      <c r="C21" s="12">
        <v>78</v>
      </c>
      <c r="D21" s="125" t="e">
        <f t="shared" si="0"/>
        <v>#N/A</v>
      </c>
    </row>
    <row r="22" spans="2:9" x14ac:dyDescent="0.2">
      <c r="B22" s="100">
        <v>41102</v>
      </c>
      <c r="C22" s="12">
        <v>82</v>
      </c>
      <c r="D22" s="125" t="str">
        <f t="shared" si="0"/>
        <v>F</v>
      </c>
    </row>
    <row r="23" spans="2:9" x14ac:dyDescent="0.2">
      <c r="B23" s="100">
        <v>41119</v>
      </c>
      <c r="C23" s="12">
        <v>71</v>
      </c>
      <c r="D23" s="125" t="e">
        <f t="shared" si="0"/>
        <v>#N/A</v>
      </c>
    </row>
    <row r="24" spans="2:9" x14ac:dyDescent="0.2">
      <c r="B24" s="83"/>
      <c r="E24" s="24"/>
      <c r="F24" s="85"/>
      <c r="G24" s="85"/>
      <c r="I24" s="85"/>
    </row>
  </sheetData>
  <mergeCells count="2">
    <mergeCell ref="B2:D2"/>
    <mergeCell ref="B6:L7"/>
  </mergeCells>
  <pageMargins left="0.5" right="0.46" top="0.52" bottom="0.75" header="0.3" footer="0.3"/>
  <pageSetup scale="84" orientation="landscape"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pageSetUpPr fitToPage="1"/>
  </sheetPr>
  <dimension ref="A1:R45"/>
  <sheetViews>
    <sheetView showGridLines="0" topLeftCell="F4" zoomScale="110" zoomScaleNormal="110" zoomScalePageLayoutView="110" workbookViewId="0">
      <selection activeCell="B2" sqref="B2:D2"/>
    </sheetView>
  </sheetViews>
  <sheetFormatPr baseColWidth="10" defaultColWidth="9.1640625" defaultRowHeight="15" outlineLevelCol="1" x14ac:dyDescent="0.2"/>
  <cols>
    <col min="1" max="1" width="7.33203125" style="6" customWidth="1"/>
    <col min="2" max="2" width="13" style="12" customWidth="1"/>
    <col min="3" max="3" width="11.1640625" style="12" customWidth="1"/>
    <col min="4" max="4" width="11.83203125" style="12" customWidth="1"/>
    <col min="5" max="5" width="9.83203125" style="12" customWidth="1"/>
    <col min="6" max="6" width="11.6640625" style="12" bestFit="1" customWidth="1"/>
    <col min="7" max="7" width="9.83203125" style="12" customWidth="1"/>
    <col min="8" max="8" width="11.33203125" style="12" bestFit="1" customWidth="1"/>
    <col min="9" max="9" width="15" style="12" customWidth="1"/>
    <col min="10" max="10" width="10.5" style="12" bestFit="1" customWidth="1"/>
    <col min="11" max="11" width="1" style="12" customWidth="1"/>
    <col min="12" max="12" width="11.33203125" style="12" customWidth="1"/>
    <col min="13" max="13" width="9.1640625" style="12"/>
    <col min="14" max="14" width="12.6640625" style="12" customWidth="1" outlineLevel="1"/>
    <col min="15" max="17" width="9.1640625" style="12"/>
    <col min="18" max="18" width="14.33203125" style="12" bestFit="1" customWidth="1"/>
    <col min="19" max="16384" width="9.1640625" style="12"/>
  </cols>
  <sheetData>
    <row r="1" spans="1:18" ht="5.25" customHeight="1" x14ac:dyDescent="0.2"/>
    <row r="2" spans="1:18" ht="19" x14ac:dyDescent="0.25">
      <c r="B2" s="224" t="s">
        <v>594</v>
      </c>
      <c r="C2" s="224"/>
      <c r="D2" s="224"/>
    </row>
    <row r="3" spans="1:18" ht="7.5" customHeight="1" x14ac:dyDescent="0.2"/>
    <row r="4" spans="1:18" x14ac:dyDescent="0.2">
      <c r="B4" s="12" t="s">
        <v>513</v>
      </c>
    </row>
    <row r="6" spans="1:18" ht="48.75" customHeight="1" x14ac:dyDescent="0.2">
      <c r="B6" s="169" t="s">
        <v>270</v>
      </c>
      <c r="C6" s="227" t="s">
        <v>553</v>
      </c>
      <c r="D6" s="227"/>
      <c r="E6" s="227"/>
      <c r="F6" s="227"/>
      <c r="G6" s="227"/>
      <c r="H6" s="227"/>
      <c r="I6" s="227"/>
      <c r="J6" s="227"/>
    </row>
    <row r="8" spans="1:18" s="168" customFormat="1" ht="29" x14ac:dyDescent="0.2">
      <c r="A8" s="105"/>
      <c r="B8" s="108" t="s">
        <v>174</v>
      </c>
      <c r="C8" s="106" t="s">
        <v>276</v>
      </c>
      <c r="D8" s="106" t="s">
        <v>313</v>
      </c>
      <c r="E8" s="106" t="s">
        <v>177</v>
      </c>
      <c r="F8" s="106" t="s">
        <v>278</v>
      </c>
      <c r="G8" s="109" t="s">
        <v>341</v>
      </c>
      <c r="H8" s="106" t="s">
        <v>180</v>
      </c>
      <c r="I8" s="106" t="s">
        <v>552</v>
      </c>
      <c r="J8" s="176" t="s">
        <v>48</v>
      </c>
      <c r="K8" s="179"/>
      <c r="L8" s="178" t="s">
        <v>48</v>
      </c>
      <c r="M8" s="179"/>
      <c r="N8" s="177" t="s">
        <v>48</v>
      </c>
    </row>
    <row r="9" spans="1:18" x14ac:dyDescent="0.2">
      <c r="B9" s="100">
        <v>40914</v>
      </c>
      <c r="C9" s="12" t="s">
        <v>279</v>
      </c>
      <c r="D9" s="24">
        <v>1</v>
      </c>
      <c r="E9" s="24" t="s">
        <v>281</v>
      </c>
      <c r="F9" s="84">
        <v>95</v>
      </c>
      <c r="G9" s="85">
        <v>1.99</v>
      </c>
      <c r="H9" s="172">
        <f>F9*G9</f>
        <v>189.05</v>
      </c>
      <c r="I9" s="174">
        <f>F9*0.25</f>
        <v>23.75</v>
      </c>
      <c r="J9" s="175">
        <f>+H9+I9</f>
        <v>212.8</v>
      </c>
      <c r="L9" s="181"/>
      <c r="N9" s="173">
        <f>F9*G9+F9*0.25</f>
        <v>212.8</v>
      </c>
      <c r="P9" s="180" t="s">
        <v>555</v>
      </c>
      <c r="Q9" s="111" t="s">
        <v>556</v>
      </c>
      <c r="R9" s="180" t="s">
        <v>557</v>
      </c>
    </row>
    <row r="10" spans="1:18" x14ac:dyDescent="0.2">
      <c r="B10" s="100">
        <v>40931</v>
      </c>
      <c r="C10" s="12" t="s">
        <v>279</v>
      </c>
      <c r="D10" s="24">
        <v>1</v>
      </c>
      <c r="E10" s="24" t="s">
        <v>284</v>
      </c>
      <c r="F10" s="84">
        <v>50</v>
      </c>
      <c r="G10" s="85">
        <v>19.989999999999998</v>
      </c>
      <c r="H10" s="172">
        <f t="shared" ref="H10:H21" si="0">F10*G10</f>
        <v>999.49999999999989</v>
      </c>
      <c r="I10" s="174">
        <f t="shared" ref="I10:I21" si="1">F10*0.25</f>
        <v>12.5</v>
      </c>
      <c r="J10" s="175">
        <f t="shared" ref="J10:J21" si="2">+H10+I10</f>
        <v>1011.9999999999999</v>
      </c>
      <c r="L10" s="173"/>
      <c r="N10" s="173">
        <f t="shared" ref="N10:N21" si="3">F10*G10+F10*0.25</f>
        <v>1011.9999999999999</v>
      </c>
    </row>
    <row r="11" spans="1:18" x14ac:dyDescent="0.2">
      <c r="B11" s="100">
        <v>40948</v>
      </c>
      <c r="C11" s="12" t="s">
        <v>288</v>
      </c>
      <c r="D11" s="24">
        <v>1</v>
      </c>
      <c r="E11" s="24" t="s">
        <v>281</v>
      </c>
      <c r="F11" s="84">
        <v>36</v>
      </c>
      <c r="G11" s="85">
        <v>4.99</v>
      </c>
      <c r="H11" s="172">
        <f t="shared" si="0"/>
        <v>179.64000000000001</v>
      </c>
      <c r="I11" s="174">
        <f t="shared" si="1"/>
        <v>9</v>
      </c>
      <c r="J11" s="175">
        <f t="shared" si="2"/>
        <v>188.64000000000001</v>
      </c>
      <c r="L11" s="173"/>
      <c r="N11" s="173">
        <f t="shared" si="3"/>
        <v>188.64000000000001</v>
      </c>
      <c r="P11" s="111" t="s">
        <v>558</v>
      </c>
      <c r="Q11" s="111" t="s">
        <v>556</v>
      </c>
      <c r="R11" s="111" t="s">
        <v>559</v>
      </c>
    </row>
    <row r="12" spans="1:18" x14ac:dyDescent="0.2">
      <c r="B12" s="100">
        <v>40965</v>
      </c>
      <c r="C12" s="12" t="s">
        <v>282</v>
      </c>
      <c r="D12" s="24">
        <v>0</v>
      </c>
      <c r="E12" s="24" t="s">
        <v>287</v>
      </c>
      <c r="F12" s="84">
        <v>27</v>
      </c>
      <c r="G12" s="85">
        <v>19.989999999999998</v>
      </c>
      <c r="H12" s="172">
        <f t="shared" si="0"/>
        <v>539.7299999999999</v>
      </c>
      <c r="I12" s="174">
        <f t="shared" si="1"/>
        <v>6.75</v>
      </c>
      <c r="J12" s="175">
        <f t="shared" si="2"/>
        <v>546.4799999999999</v>
      </c>
      <c r="L12" s="173"/>
      <c r="N12" s="173">
        <f t="shared" si="3"/>
        <v>546.4799999999999</v>
      </c>
    </row>
    <row r="13" spans="1:18" x14ac:dyDescent="0.2">
      <c r="B13" s="100">
        <v>40983</v>
      </c>
      <c r="C13" s="12" t="s">
        <v>282</v>
      </c>
      <c r="D13" s="24">
        <v>1</v>
      </c>
      <c r="E13" s="24" t="s">
        <v>281</v>
      </c>
      <c r="F13" s="84">
        <v>56</v>
      </c>
      <c r="G13" s="85">
        <v>2.99</v>
      </c>
      <c r="H13" s="172">
        <f t="shared" si="0"/>
        <v>167.44</v>
      </c>
      <c r="I13" s="174">
        <f t="shared" si="1"/>
        <v>14</v>
      </c>
      <c r="J13" s="175">
        <f t="shared" si="2"/>
        <v>181.44</v>
      </c>
      <c r="L13" s="173"/>
      <c r="N13" s="173">
        <f t="shared" si="3"/>
        <v>181.44</v>
      </c>
    </row>
    <row r="14" spans="1:18" x14ac:dyDescent="0.2">
      <c r="B14" s="100">
        <v>41000</v>
      </c>
      <c r="C14" s="12" t="s">
        <v>288</v>
      </c>
      <c r="D14" s="24">
        <v>1</v>
      </c>
      <c r="E14" s="24" t="s">
        <v>296</v>
      </c>
      <c r="F14" s="84">
        <v>3</v>
      </c>
      <c r="G14" s="85">
        <v>549.99</v>
      </c>
      <c r="H14" s="172">
        <f t="shared" si="0"/>
        <v>1649.97</v>
      </c>
      <c r="I14" s="174">
        <f t="shared" si="1"/>
        <v>0.75</v>
      </c>
      <c r="J14" s="175">
        <f t="shared" si="2"/>
        <v>1650.72</v>
      </c>
      <c r="L14" s="173"/>
      <c r="N14" s="173">
        <f t="shared" si="3"/>
        <v>1650.72</v>
      </c>
    </row>
    <row r="15" spans="1:18" x14ac:dyDescent="0.2">
      <c r="B15" s="100">
        <v>41017</v>
      </c>
      <c r="C15" s="12" t="s">
        <v>288</v>
      </c>
      <c r="D15" s="24">
        <v>0</v>
      </c>
      <c r="E15" s="24" t="s">
        <v>281</v>
      </c>
      <c r="F15" s="84">
        <v>75</v>
      </c>
      <c r="G15" s="85">
        <v>1.99</v>
      </c>
      <c r="H15" s="172">
        <f t="shared" si="0"/>
        <v>149.25</v>
      </c>
      <c r="I15" s="174">
        <f t="shared" si="1"/>
        <v>18.75</v>
      </c>
      <c r="J15" s="175">
        <f t="shared" si="2"/>
        <v>168</v>
      </c>
      <c r="L15" s="173"/>
      <c r="N15" s="173">
        <f t="shared" si="3"/>
        <v>168</v>
      </c>
    </row>
    <row r="16" spans="1:18" x14ac:dyDescent="0.2">
      <c r="B16" s="100">
        <v>41034</v>
      </c>
      <c r="C16" s="12" t="s">
        <v>279</v>
      </c>
      <c r="D16" s="24">
        <v>0</v>
      </c>
      <c r="E16" s="24" t="s">
        <v>281</v>
      </c>
      <c r="F16" s="84">
        <v>90</v>
      </c>
      <c r="G16" s="85">
        <v>4.99</v>
      </c>
      <c r="H16" s="172">
        <f t="shared" si="0"/>
        <v>449.1</v>
      </c>
      <c r="I16" s="174">
        <f t="shared" si="1"/>
        <v>22.5</v>
      </c>
      <c r="J16" s="175">
        <f t="shared" si="2"/>
        <v>471.6</v>
      </c>
      <c r="L16" s="173"/>
      <c r="N16" s="173">
        <f t="shared" si="3"/>
        <v>471.6</v>
      </c>
    </row>
    <row r="17" spans="1:18" x14ac:dyDescent="0.2">
      <c r="B17" s="100">
        <v>41051</v>
      </c>
      <c r="C17" s="12" t="s">
        <v>288</v>
      </c>
      <c r="D17" s="24">
        <v>1</v>
      </c>
      <c r="E17" s="24" t="s">
        <v>281</v>
      </c>
      <c r="F17" s="84">
        <v>32</v>
      </c>
      <c r="G17" s="85">
        <v>1.99</v>
      </c>
      <c r="H17" s="172">
        <f t="shared" si="0"/>
        <v>63.68</v>
      </c>
      <c r="I17" s="174">
        <f t="shared" si="1"/>
        <v>8</v>
      </c>
      <c r="J17" s="175">
        <f t="shared" si="2"/>
        <v>71.680000000000007</v>
      </c>
      <c r="L17" s="173"/>
      <c r="N17" s="173">
        <f t="shared" si="3"/>
        <v>71.680000000000007</v>
      </c>
    </row>
    <row r="18" spans="1:18" x14ac:dyDescent="0.2">
      <c r="B18" s="100">
        <v>41068</v>
      </c>
      <c r="C18" s="12" t="s">
        <v>282</v>
      </c>
      <c r="D18" s="24">
        <v>1</v>
      </c>
      <c r="E18" s="24" t="s">
        <v>284</v>
      </c>
      <c r="F18" s="84">
        <v>60</v>
      </c>
      <c r="G18" s="85">
        <v>8.99</v>
      </c>
      <c r="H18" s="172">
        <f t="shared" si="0"/>
        <v>539.4</v>
      </c>
      <c r="I18" s="174">
        <f t="shared" si="1"/>
        <v>15</v>
      </c>
      <c r="J18" s="175">
        <f t="shared" si="2"/>
        <v>554.4</v>
      </c>
      <c r="L18" s="173"/>
      <c r="N18" s="173">
        <f t="shared" si="3"/>
        <v>554.4</v>
      </c>
    </row>
    <row r="19" spans="1:18" x14ac:dyDescent="0.2">
      <c r="B19" s="100">
        <v>41085</v>
      </c>
      <c r="C19" s="12" t="s">
        <v>288</v>
      </c>
      <c r="D19" s="24">
        <v>1</v>
      </c>
      <c r="E19" s="24" t="s">
        <v>281</v>
      </c>
      <c r="F19" s="84">
        <v>90</v>
      </c>
      <c r="G19" s="85">
        <v>4.99</v>
      </c>
      <c r="H19" s="172">
        <f t="shared" si="0"/>
        <v>449.1</v>
      </c>
      <c r="I19" s="174">
        <f t="shared" si="1"/>
        <v>22.5</v>
      </c>
      <c r="J19" s="175">
        <f t="shared" si="2"/>
        <v>471.6</v>
      </c>
      <c r="L19" s="173"/>
      <c r="N19" s="173">
        <f t="shared" si="3"/>
        <v>471.6</v>
      </c>
    </row>
    <row r="20" spans="1:18" x14ac:dyDescent="0.2">
      <c r="B20" s="100">
        <v>41102</v>
      </c>
      <c r="C20" s="12" t="s">
        <v>279</v>
      </c>
      <c r="D20" s="24">
        <v>1</v>
      </c>
      <c r="E20" s="24" t="s">
        <v>284</v>
      </c>
      <c r="F20" s="84">
        <v>29</v>
      </c>
      <c r="G20" s="85">
        <v>1.99</v>
      </c>
      <c r="H20" s="172">
        <f t="shared" si="0"/>
        <v>57.71</v>
      </c>
      <c r="I20" s="174">
        <f t="shared" si="1"/>
        <v>7.25</v>
      </c>
      <c r="J20" s="175">
        <f t="shared" si="2"/>
        <v>64.960000000000008</v>
      </c>
      <c r="L20" s="173"/>
      <c r="N20" s="173">
        <f t="shared" si="3"/>
        <v>64.960000000000008</v>
      </c>
    </row>
    <row r="21" spans="1:18" x14ac:dyDescent="0.2">
      <c r="B21" s="100">
        <v>41119</v>
      </c>
      <c r="C21" s="12" t="s">
        <v>279</v>
      </c>
      <c r="D21" s="24">
        <v>1</v>
      </c>
      <c r="E21" s="24" t="s">
        <v>284</v>
      </c>
      <c r="F21" s="84">
        <v>81</v>
      </c>
      <c r="G21" s="85">
        <v>19.989999999999998</v>
      </c>
      <c r="H21" s="172">
        <f t="shared" si="0"/>
        <v>1619.1899999999998</v>
      </c>
      <c r="I21" s="174">
        <f t="shared" si="1"/>
        <v>20.25</v>
      </c>
      <c r="J21" s="175">
        <f t="shared" si="2"/>
        <v>1639.4399999999998</v>
      </c>
      <c r="L21" s="173"/>
      <c r="N21" s="173">
        <f t="shared" si="3"/>
        <v>1639.4399999999998</v>
      </c>
    </row>
    <row r="22" spans="1:18" ht="16" thickBot="1" x14ac:dyDescent="0.25">
      <c r="B22" s="83"/>
      <c r="E22" s="24"/>
      <c r="F22" s="84"/>
      <c r="G22" s="85"/>
      <c r="H22" s="116">
        <f>SUM(H9:H21)</f>
        <v>7052.76</v>
      </c>
      <c r="J22" s="116">
        <f>SUM(J9:J21)</f>
        <v>7233.76</v>
      </c>
      <c r="L22" s="116">
        <f>SUM(L9:L21)</f>
        <v>0</v>
      </c>
      <c r="N22" s="116">
        <f>SUM(N9:N21)</f>
        <v>7233.76</v>
      </c>
    </row>
    <row r="23" spans="1:18" ht="16" thickTop="1" x14ac:dyDescent="0.2"/>
    <row r="28" spans="1:18" ht="48.75" customHeight="1" x14ac:dyDescent="0.2">
      <c r="B28" s="169" t="s">
        <v>270</v>
      </c>
      <c r="C28" s="103" t="s">
        <v>554</v>
      </c>
      <c r="D28" s="27"/>
      <c r="E28" s="27"/>
      <c r="F28" s="27"/>
      <c r="G28" s="27"/>
      <c r="H28" s="27"/>
    </row>
    <row r="30" spans="1:18" s="168" customFormat="1" ht="29" x14ac:dyDescent="0.2">
      <c r="A30" s="105"/>
      <c r="B30" s="108" t="s">
        <v>174</v>
      </c>
      <c r="C30" s="106" t="s">
        <v>276</v>
      </c>
      <c r="D30" s="106" t="s">
        <v>313</v>
      </c>
      <c r="E30" s="106" t="s">
        <v>177</v>
      </c>
      <c r="F30" s="106" t="s">
        <v>278</v>
      </c>
      <c r="G30" s="109" t="s">
        <v>341</v>
      </c>
      <c r="H30" s="106" t="s">
        <v>180</v>
      </c>
      <c r="I30" s="106" t="s">
        <v>551</v>
      </c>
      <c r="J30" s="113" t="s">
        <v>48</v>
      </c>
      <c r="L30" s="178" t="s">
        <v>48</v>
      </c>
      <c r="M30" s="179"/>
      <c r="N30" s="177" t="s">
        <v>48</v>
      </c>
    </row>
    <row r="31" spans="1:18" x14ac:dyDescent="0.2">
      <c r="B31" s="100">
        <v>40914</v>
      </c>
      <c r="C31" s="12" t="s">
        <v>279</v>
      </c>
      <c r="D31" s="24">
        <v>1</v>
      </c>
      <c r="E31" s="24" t="s">
        <v>281</v>
      </c>
      <c r="F31" s="84">
        <v>95</v>
      </c>
      <c r="G31" s="85">
        <v>1.99</v>
      </c>
      <c r="H31" s="172">
        <f>F31*G31</f>
        <v>189.05</v>
      </c>
      <c r="I31" s="174">
        <f>IF(F31&lt;50,10,0)</f>
        <v>0</v>
      </c>
      <c r="J31" s="175">
        <f>+H31+I31</f>
        <v>189.05</v>
      </c>
      <c r="L31" s="181"/>
      <c r="N31" s="173">
        <f>IF(F31&lt;50,10,0)+F31*G31</f>
        <v>189.05</v>
      </c>
      <c r="P31" s="180" t="s">
        <v>560</v>
      </c>
      <c r="Q31" s="111" t="s">
        <v>556</v>
      </c>
      <c r="R31" s="180" t="s">
        <v>561</v>
      </c>
    </row>
    <row r="32" spans="1:18" x14ac:dyDescent="0.2">
      <c r="B32" s="100">
        <v>40931</v>
      </c>
      <c r="C32" s="12" t="s">
        <v>279</v>
      </c>
      <c r="D32" s="24">
        <v>1</v>
      </c>
      <c r="E32" s="24" t="s">
        <v>284</v>
      </c>
      <c r="F32" s="84">
        <v>50</v>
      </c>
      <c r="G32" s="85">
        <v>19.989999999999998</v>
      </c>
      <c r="H32" s="172">
        <f t="shared" ref="H32:H43" si="4">F32*G32</f>
        <v>999.49999999999989</v>
      </c>
      <c r="I32" s="174">
        <f t="shared" ref="I32:I43" si="5">IF(F32&lt;50,10,0)</f>
        <v>0</v>
      </c>
      <c r="J32" s="175">
        <f t="shared" ref="J32:J43" si="6">+H32+I32</f>
        <v>999.49999999999989</v>
      </c>
      <c r="L32" s="173"/>
      <c r="N32" s="173">
        <f t="shared" ref="N32:N43" si="7">IF(F32&lt;50,10,0)+F32*G32</f>
        <v>999.49999999999989</v>
      </c>
    </row>
    <row r="33" spans="2:18" x14ac:dyDescent="0.2">
      <c r="B33" s="100">
        <v>40948</v>
      </c>
      <c r="C33" s="12" t="s">
        <v>288</v>
      </c>
      <c r="D33" s="24">
        <v>1</v>
      </c>
      <c r="E33" s="24" t="s">
        <v>281</v>
      </c>
      <c r="F33" s="84">
        <v>36</v>
      </c>
      <c r="G33" s="85">
        <v>4.99</v>
      </c>
      <c r="H33" s="172">
        <f t="shared" si="4"/>
        <v>179.64000000000001</v>
      </c>
      <c r="I33" s="174">
        <f t="shared" si="5"/>
        <v>10</v>
      </c>
      <c r="J33" s="175">
        <f t="shared" si="6"/>
        <v>189.64000000000001</v>
      </c>
      <c r="L33" s="173"/>
      <c r="N33" s="173">
        <f t="shared" si="7"/>
        <v>189.64000000000001</v>
      </c>
      <c r="P33" s="111" t="s">
        <v>562</v>
      </c>
      <c r="Q33" s="111" t="s">
        <v>556</v>
      </c>
      <c r="R33" s="111" t="s">
        <v>563</v>
      </c>
    </row>
    <row r="34" spans="2:18" x14ac:dyDescent="0.2">
      <c r="B34" s="100">
        <v>40965</v>
      </c>
      <c r="C34" s="12" t="s">
        <v>282</v>
      </c>
      <c r="D34" s="24">
        <v>0</v>
      </c>
      <c r="E34" s="24" t="s">
        <v>287</v>
      </c>
      <c r="F34" s="84">
        <v>27</v>
      </c>
      <c r="G34" s="85">
        <v>19.989999999999998</v>
      </c>
      <c r="H34" s="172">
        <f t="shared" si="4"/>
        <v>539.7299999999999</v>
      </c>
      <c r="I34" s="174">
        <f t="shared" si="5"/>
        <v>10</v>
      </c>
      <c r="J34" s="175">
        <f t="shared" si="6"/>
        <v>549.7299999999999</v>
      </c>
      <c r="L34" s="173"/>
      <c r="N34" s="173">
        <f t="shared" si="7"/>
        <v>549.7299999999999</v>
      </c>
    </row>
    <row r="35" spans="2:18" x14ac:dyDescent="0.2">
      <c r="B35" s="100">
        <v>40983</v>
      </c>
      <c r="C35" s="12" t="s">
        <v>282</v>
      </c>
      <c r="D35" s="24">
        <v>1</v>
      </c>
      <c r="E35" s="24" t="s">
        <v>281</v>
      </c>
      <c r="F35" s="84">
        <v>56</v>
      </c>
      <c r="G35" s="85">
        <v>2.99</v>
      </c>
      <c r="H35" s="172">
        <f t="shared" si="4"/>
        <v>167.44</v>
      </c>
      <c r="I35" s="174">
        <f t="shared" si="5"/>
        <v>0</v>
      </c>
      <c r="J35" s="175">
        <f t="shared" si="6"/>
        <v>167.44</v>
      </c>
      <c r="L35" s="173"/>
      <c r="N35" s="173">
        <f t="shared" si="7"/>
        <v>167.44</v>
      </c>
    </row>
    <row r="36" spans="2:18" x14ac:dyDescent="0.2">
      <c r="B36" s="100">
        <v>41000</v>
      </c>
      <c r="C36" s="12" t="s">
        <v>288</v>
      </c>
      <c r="D36" s="24">
        <v>1</v>
      </c>
      <c r="E36" s="24" t="s">
        <v>296</v>
      </c>
      <c r="F36" s="84">
        <v>3</v>
      </c>
      <c r="G36" s="85">
        <v>549.99</v>
      </c>
      <c r="H36" s="172">
        <f t="shared" si="4"/>
        <v>1649.97</v>
      </c>
      <c r="I36" s="174">
        <f t="shared" si="5"/>
        <v>10</v>
      </c>
      <c r="J36" s="175">
        <f t="shared" si="6"/>
        <v>1659.97</v>
      </c>
      <c r="L36" s="173"/>
      <c r="N36" s="173">
        <f t="shared" si="7"/>
        <v>1659.97</v>
      </c>
    </row>
    <row r="37" spans="2:18" x14ac:dyDescent="0.2">
      <c r="B37" s="100">
        <v>41017</v>
      </c>
      <c r="C37" s="12" t="s">
        <v>288</v>
      </c>
      <c r="D37" s="24">
        <v>0</v>
      </c>
      <c r="E37" s="24" t="s">
        <v>281</v>
      </c>
      <c r="F37" s="84">
        <v>75</v>
      </c>
      <c r="G37" s="85">
        <v>1.99</v>
      </c>
      <c r="H37" s="172">
        <f t="shared" si="4"/>
        <v>149.25</v>
      </c>
      <c r="I37" s="174">
        <f t="shared" si="5"/>
        <v>0</v>
      </c>
      <c r="J37" s="175">
        <f t="shared" si="6"/>
        <v>149.25</v>
      </c>
      <c r="L37" s="173"/>
      <c r="N37" s="173">
        <f t="shared" si="7"/>
        <v>149.25</v>
      </c>
    </row>
    <row r="38" spans="2:18" x14ac:dyDescent="0.2">
      <c r="B38" s="100">
        <v>41034</v>
      </c>
      <c r="C38" s="12" t="s">
        <v>279</v>
      </c>
      <c r="D38" s="24">
        <v>0</v>
      </c>
      <c r="E38" s="24" t="s">
        <v>281</v>
      </c>
      <c r="F38" s="84">
        <v>90</v>
      </c>
      <c r="G38" s="85">
        <v>4.99</v>
      </c>
      <c r="H38" s="172">
        <f t="shared" si="4"/>
        <v>449.1</v>
      </c>
      <c r="I38" s="174">
        <f t="shared" si="5"/>
        <v>0</v>
      </c>
      <c r="J38" s="175">
        <f t="shared" si="6"/>
        <v>449.1</v>
      </c>
      <c r="L38" s="173"/>
      <c r="N38" s="173">
        <f t="shared" si="7"/>
        <v>449.1</v>
      </c>
    </row>
    <row r="39" spans="2:18" x14ac:dyDescent="0.2">
      <c r="B39" s="100">
        <v>41051</v>
      </c>
      <c r="C39" s="12" t="s">
        <v>288</v>
      </c>
      <c r="D39" s="24">
        <v>1</v>
      </c>
      <c r="E39" s="24" t="s">
        <v>281</v>
      </c>
      <c r="F39" s="84">
        <v>32</v>
      </c>
      <c r="G39" s="85">
        <v>1.99</v>
      </c>
      <c r="H39" s="172">
        <f t="shared" si="4"/>
        <v>63.68</v>
      </c>
      <c r="I39" s="174">
        <f t="shared" si="5"/>
        <v>10</v>
      </c>
      <c r="J39" s="175">
        <f t="shared" si="6"/>
        <v>73.680000000000007</v>
      </c>
      <c r="L39" s="173"/>
      <c r="N39" s="173">
        <f t="shared" si="7"/>
        <v>73.680000000000007</v>
      </c>
    </row>
    <row r="40" spans="2:18" x14ac:dyDescent="0.2">
      <c r="B40" s="100">
        <v>41068</v>
      </c>
      <c r="C40" s="12" t="s">
        <v>282</v>
      </c>
      <c r="D40" s="24">
        <v>1</v>
      </c>
      <c r="E40" s="24" t="s">
        <v>284</v>
      </c>
      <c r="F40" s="84">
        <v>60</v>
      </c>
      <c r="G40" s="85">
        <v>8.99</v>
      </c>
      <c r="H40" s="172">
        <f t="shared" si="4"/>
        <v>539.4</v>
      </c>
      <c r="I40" s="174">
        <f t="shared" si="5"/>
        <v>0</v>
      </c>
      <c r="J40" s="175">
        <f t="shared" si="6"/>
        <v>539.4</v>
      </c>
      <c r="L40" s="173"/>
      <c r="N40" s="173">
        <f t="shared" si="7"/>
        <v>539.4</v>
      </c>
    </row>
    <row r="41" spans="2:18" x14ac:dyDescent="0.2">
      <c r="B41" s="100">
        <v>41085</v>
      </c>
      <c r="C41" s="12" t="s">
        <v>288</v>
      </c>
      <c r="D41" s="24">
        <v>1</v>
      </c>
      <c r="E41" s="24" t="s">
        <v>281</v>
      </c>
      <c r="F41" s="84">
        <v>90</v>
      </c>
      <c r="G41" s="85">
        <v>4.99</v>
      </c>
      <c r="H41" s="172">
        <f t="shared" si="4"/>
        <v>449.1</v>
      </c>
      <c r="I41" s="174">
        <f t="shared" si="5"/>
        <v>0</v>
      </c>
      <c r="J41" s="175">
        <f t="shared" si="6"/>
        <v>449.1</v>
      </c>
      <c r="L41" s="173"/>
      <c r="N41" s="173">
        <f t="shared" si="7"/>
        <v>449.1</v>
      </c>
    </row>
    <row r="42" spans="2:18" x14ac:dyDescent="0.2">
      <c r="B42" s="100">
        <v>41102</v>
      </c>
      <c r="C42" s="12" t="s">
        <v>279</v>
      </c>
      <c r="D42" s="24">
        <v>1</v>
      </c>
      <c r="E42" s="24" t="s">
        <v>284</v>
      </c>
      <c r="F42" s="84">
        <v>29</v>
      </c>
      <c r="G42" s="85">
        <v>1.99</v>
      </c>
      <c r="H42" s="172">
        <f t="shared" si="4"/>
        <v>57.71</v>
      </c>
      <c r="I42" s="174">
        <f t="shared" si="5"/>
        <v>10</v>
      </c>
      <c r="J42" s="175">
        <f t="shared" si="6"/>
        <v>67.710000000000008</v>
      </c>
      <c r="L42" s="173"/>
      <c r="N42" s="173">
        <f t="shared" si="7"/>
        <v>67.710000000000008</v>
      </c>
    </row>
    <row r="43" spans="2:18" x14ac:dyDescent="0.2">
      <c r="B43" s="100">
        <v>41119</v>
      </c>
      <c r="C43" s="12" t="s">
        <v>279</v>
      </c>
      <c r="D43" s="24">
        <v>1</v>
      </c>
      <c r="E43" s="24" t="s">
        <v>284</v>
      </c>
      <c r="F43" s="84">
        <v>81</v>
      </c>
      <c r="G43" s="85">
        <v>19.989999999999998</v>
      </c>
      <c r="H43" s="172">
        <f t="shared" si="4"/>
        <v>1619.1899999999998</v>
      </c>
      <c r="I43" s="174">
        <f t="shared" si="5"/>
        <v>0</v>
      </c>
      <c r="J43" s="175">
        <f t="shared" si="6"/>
        <v>1619.1899999999998</v>
      </c>
      <c r="L43" s="173"/>
      <c r="N43" s="173">
        <f t="shared" si="7"/>
        <v>1619.1899999999998</v>
      </c>
    </row>
    <row r="44" spans="2:18" ht="16" thickBot="1" x14ac:dyDescent="0.25">
      <c r="B44" s="83"/>
      <c r="E44" s="24"/>
      <c r="F44" s="84"/>
      <c r="G44" s="85"/>
      <c r="H44" s="116">
        <f>SUM(H31:H43)</f>
        <v>7052.76</v>
      </c>
      <c r="J44" s="116">
        <f>SUM(J31:J43)</f>
        <v>7102.76</v>
      </c>
      <c r="L44" s="116">
        <f>SUM(L31:L43)</f>
        <v>0</v>
      </c>
      <c r="N44" s="116">
        <f>SUM(N31:N43)</f>
        <v>7102.76</v>
      </c>
    </row>
    <row r="45" spans="2:18" ht="16" thickTop="1" x14ac:dyDescent="0.2"/>
  </sheetData>
  <mergeCells count="2">
    <mergeCell ref="B2:D2"/>
    <mergeCell ref="C6:J6"/>
  </mergeCells>
  <pageMargins left="0.5" right="0.46" top="0.52" bottom="0.75" header="0.3" footer="0.3"/>
  <pageSetup scale="84" orientation="landscape"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sheetPr>
  <dimension ref="A2:P21"/>
  <sheetViews>
    <sheetView showGridLines="0" zoomScale="110" zoomScaleNormal="110" zoomScalePageLayoutView="110" workbookViewId="0">
      <selection activeCell="B2" sqref="B2:E2"/>
    </sheetView>
  </sheetViews>
  <sheetFormatPr baseColWidth="10" defaultColWidth="9.1640625" defaultRowHeight="15" x14ac:dyDescent="0.2"/>
  <cols>
    <col min="1" max="1" width="4" style="6" customWidth="1"/>
    <col min="2" max="2" width="5.1640625" style="12" customWidth="1"/>
    <col min="3" max="3" width="17" style="12" customWidth="1"/>
    <col min="4" max="4" width="2.83203125" style="12" customWidth="1"/>
    <col min="5" max="5" width="22.33203125" style="12" customWidth="1"/>
    <col min="6" max="6" width="2.83203125" style="12" customWidth="1"/>
    <col min="7" max="7" width="16.33203125" style="12" customWidth="1"/>
    <col min="8" max="8" width="2.83203125" style="12" customWidth="1"/>
    <col min="9" max="9" width="10.1640625" style="12" customWidth="1"/>
    <col min="10" max="10" width="2.5" style="12" customWidth="1"/>
    <col min="11" max="11" width="8.33203125" style="12" bestFit="1" customWidth="1"/>
    <col min="12" max="12" width="9.5" style="12" bestFit="1" customWidth="1"/>
    <col min="13" max="13" width="9.1640625" style="12" bestFit="1" customWidth="1"/>
    <col min="14" max="14" width="6.5" style="12" bestFit="1" customWidth="1"/>
    <col min="15" max="15" width="10.33203125" style="12" bestFit="1" customWidth="1"/>
    <col min="16" max="16" width="14.33203125" style="12" bestFit="1" customWidth="1"/>
    <col min="17" max="16384" width="9.1640625" style="12"/>
  </cols>
  <sheetData>
    <row r="2" spans="1:16" ht="19" x14ac:dyDescent="0.25">
      <c r="B2" s="230" t="s">
        <v>639</v>
      </c>
      <c r="C2" s="223"/>
      <c r="D2" s="223"/>
      <c r="E2" s="223"/>
    </row>
    <row r="4" spans="1:16" x14ac:dyDescent="0.2">
      <c r="B4" s="12" t="s">
        <v>608</v>
      </c>
    </row>
    <row r="5" spans="1:16" x14ac:dyDescent="0.2">
      <c r="B5" s="12" t="s">
        <v>609</v>
      </c>
    </row>
    <row r="6" spans="1:16" ht="29" x14ac:dyDescent="0.2">
      <c r="B6" s="86" t="s">
        <v>306</v>
      </c>
      <c r="C6" s="111"/>
      <c r="K6" s="203" t="s">
        <v>276</v>
      </c>
      <c r="L6" s="106" t="s">
        <v>313</v>
      </c>
      <c r="M6" s="106" t="s">
        <v>177</v>
      </c>
      <c r="N6" s="106" t="s">
        <v>278</v>
      </c>
      <c r="O6" s="176" t="s">
        <v>341</v>
      </c>
      <c r="P6" s="204"/>
    </row>
    <row r="7" spans="1:16" x14ac:dyDescent="0.2">
      <c r="K7" s="12" t="s">
        <v>279</v>
      </c>
      <c r="L7" s="24">
        <v>1</v>
      </c>
      <c r="M7" s="24" t="s">
        <v>281</v>
      </c>
      <c r="N7" s="84">
        <v>95</v>
      </c>
      <c r="O7" s="85">
        <v>1.99</v>
      </c>
    </row>
    <row r="8" spans="1:16" x14ac:dyDescent="0.2">
      <c r="B8" s="191" t="s">
        <v>577</v>
      </c>
      <c r="C8" s="193" t="s">
        <v>578</v>
      </c>
      <c r="D8" s="191" t="s">
        <v>572</v>
      </c>
      <c r="E8" s="194" t="s">
        <v>579</v>
      </c>
      <c r="F8" s="191" t="s">
        <v>572</v>
      </c>
      <c r="G8" s="194" t="s">
        <v>580</v>
      </c>
      <c r="H8" s="191" t="s">
        <v>574</v>
      </c>
      <c r="K8" s="12" t="s">
        <v>279</v>
      </c>
      <c r="L8" s="24">
        <v>0</v>
      </c>
      <c r="M8" s="24" t="s">
        <v>284</v>
      </c>
      <c r="N8" s="84">
        <v>50</v>
      </c>
      <c r="O8" s="85">
        <v>19.989999999999998</v>
      </c>
    </row>
    <row r="9" spans="1:16" x14ac:dyDescent="0.2">
      <c r="K9" s="12" t="s">
        <v>288</v>
      </c>
      <c r="L9" s="24">
        <v>1</v>
      </c>
      <c r="M9" s="24" t="s">
        <v>281</v>
      </c>
      <c r="N9" s="84">
        <v>36</v>
      </c>
      <c r="O9" s="85">
        <v>4.99</v>
      </c>
    </row>
    <row r="10" spans="1:16" x14ac:dyDescent="0.2">
      <c r="A10" s="12"/>
      <c r="I10" s="205" t="s">
        <v>610</v>
      </c>
    </row>
    <row r="11" spans="1:16" x14ac:dyDescent="0.2">
      <c r="A11" s="206"/>
    </row>
    <row r="12" spans="1:16" x14ac:dyDescent="0.2">
      <c r="A12" s="6" t="s">
        <v>365</v>
      </c>
      <c r="C12" s="12" t="b">
        <v>1</v>
      </c>
      <c r="E12" s="12" t="s">
        <v>611</v>
      </c>
      <c r="G12" s="12" t="s">
        <v>612</v>
      </c>
      <c r="I12" s="207" t="str">
        <f>IF(TRUE,"Yes","No")</f>
        <v>Yes</v>
      </c>
    </row>
    <row r="13" spans="1:16" x14ac:dyDescent="0.2">
      <c r="A13" s="6" t="s">
        <v>363</v>
      </c>
      <c r="C13" s="12" t="b">
        <v>0</v>
      </c>
      <c r="E13" s="12" t="s">
        <v>611</v>
      </c>
      <c r="G13" s="12" t="s">
        <v>612</v>
      </c>
      <c r="I13" s="207" t="str">
        <f>IF(FALSE,"Yes","No")</f>
        <v>No</v>
      </c>
    </row>
    <row r="14" spans="1:16" x14ac:dyDescent="0.2">
      <c r="A14" s="6" t="s">
        <v>361</v>
      </c>
      <c r="C14" s="208" t="s">
        <v>613</v>
      </c>
      <c r="E14" s="12" t="s">
        <v>614</v>
      </c>
      <c r="G14" s="25">
        <v>0</v>
      </c>
      <c r="I14" s="207">
        <f>IF(N7&gt;=50,N7*O7,)</f>
        <v>189.05</v>
      </c>
    </row>
    <row r="15" spans="1:16" x14ac:dyDescent="0.2">
      <c r="A15" s="6" t="s">
        <v>360</v>
      </c>
      <c r="C15" s="12" t="s">
        <v>615</v>
      </c>
      <c r="E15" s="12" t="s">
        <v>614</v>
      </c>
      <c r="G15" s="25">
        <v>0</v>
      </c>
      <c r="I15" s="207">
        <f>IF(AND(N7&gt;=50,L7=1),N7*O7,)</f>
        <v>189.05</v>
      </c>
    </row>
    <row r="16" spans="1:16" x14ac:dyDescent="0.2">
      <c r="A16" s="6" t="s">
        <v>616</v>
      </c>
      <c r="C16" s="12" t="s">
        <v>617</v>
      </c>
      <c r="E16" s="12" t="s">
        <v>618</v>
      </c>
      <c r="G16" s="25">
        <v>0</v>
      </c>
      <c r="I16" s="207">
        <f>IF(AND(N8&gt;=50,L8=1),N8*O8,)</f>
        <v>0</v>
      </c>
    </row>
    <row r="17" spans="1:9" x14ac:dyDescent="0.2">
      <c r="A17" s="6" t="s">
        <v>359</v>
      </c>
      <c r="C17" s="12" t="s">
        <v>619</v>
      </c>
      <c r="E17" s="12" t="s">
        <v>618</v>
      </c>
      <c r="G17" s="25">
        <v>0</v>
      </c>
      <c r="I17" s="207">
        <f>IF(OR(N8&gt;=50,L8=1),N8*O8,)</f>
        <v>999.49999999999989</v>
      </c>
    </row>
    <row r="18" spans="1:9" x14ac:dyDescent="0.2">
      <c r="A18" s="6" t="s">
        <v>418</v>
      </c>
      <c r="C18" s="208" t="s">
        <v>613</v>
      </c>
      <c r="E18" s="209" t="s">
        <v>620</v>
      </c>
      <c r="G18" s="25">
        <v>0</v>
      </c>
      <c r="I18" s="207">
        <f>IF(N7&gt;=50,IF(L7=1,N7*O7,0),0)</f>
        <v>189.05</v>
      </c>
    </row>
    <row r="19" spans="1:9" x14ac:dyDescent="0.2">
      <c r="A19" s="6" t="s">
        <v>621</v>
      </c>
      <c r="C19" s="208" t="s">
        <v>622</v>
      </c>
      <c r="E19" s="209" t="s">
        <v>623</v>
      </c>
      <c r="G19" s="210" t="s">
        <v>624</v>
      </c>
      <c r="I19" s="207" t="str">
        <f>IF(N8&gt;=50,IF(L8=1,N8*O8,"Inactive"),"Not Bulk")</f>
        <v>Inactive</v>
      </c>
    </row>
    <row r="20" spans="1:9" x14ac:dyDescent="0.2">
      <c r="A20" s="6" t="s">
        <v>625</v>
      </c>
      <c r="C20" s="208" t="s">
        <v>626</v>
      </c>
      <c r="E20" s="209" t="s">
        <v>627</v>
      </c>
      <c r="G20" s="210" t="s">
        <v>628</v>
      </c>
      <c r="I20" s="211">
        <f>IF(SUM(N7:N9)&gt;100,MAX(N7:N9),MIN(N7:N9))</f>
        <v>95</v>
      </c>
    </row>
    <row r="21" spans="1:9" x14ac:dyDescent="0.2">
      <c r="A21" s="6" t="s">
        <v>629</v>
      </c>
      <c r="C21" s="12" t="s">
        <v>630</v>
      </c>
      <c r="E21" s="209" t="s">
        <v>631</v>
      </c>
      <c r="G21" s="12" t="s">
        <v>612</v>
      </c>
      <c r="I21" s="212"/>
    </row>
  </sheetData>
  <mergeCells count="1">
    <mergeCell ref="B2:E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pageSetUpPr fitToPage="1"/>
  </sheetPr>
  <dimension ref="A1:V24"/>
  <sheetViews>
    <sheetView showGridLines="0" zoomScale="120" zoomScaleNormal="120" zoomScalePageLayoutView="120" workbookViewId="0">
      <selection activeCell="L2" sqref="L2:O2"/>
    </sheetView>
  </sheetViews>
  <sheetFormatPr baseColWidth="10" defaultColWidth="9.1640625" defaultRowHeight="15" outlineLevelCol="1" x14ac:dyDescent="0.2"/>
  <cols>
    <col min="1" max="1" width="4" style="6" customWidth="1"/>
    <col min="2" max="2" width="3.5" style="6" hidden="1" customWidth="1"/>
    <col min="3" max="3" width="11.6640625" style="6" hidden="1" customWidth="1"/>
    <col min="4" max="4" width="1.6640625" style="6" hidden="1" customWidth="1"/>
    <col min="5" max="5" width="40.1640625" style="6" hidden="1" customWidth="1"/>
    <col min="6" max="6" width="1.6640625" style="6" hidden="1" customWidth="1"/>
    <col min="7" max="7" width="13.5" style="6" hidden="1" customWidth="1"/>
    <col min="8" max="10" width="1.83203125" style="6" hidden="1" customWidth="1"/>
    <col min="11" max="11" width="4" style="6" hidden="1" customWidth="1"/>
    <col min="12" max="12" width="12.6640625" style="12" customWidth="1"/>
    <col min="13" max="13" width="11.1640625" style="12" customWidth="1"/>
    <col min="14" max="14" width="11.83203125" style="12" customWidth="1"/>
    <col min="15" max="15" width="9.83203125" style="12" customWidth="1"/>
    <col min="16" max="16" width="11.6640625" style="12" bestFit="1" customWidth="1"/>
    <col min="17" max="17" width="9.83203125" style="12" customWidth="1"/>
    <col min="18" max="18" width="19.5" style="12" customWidth="1"/>
    <col min="19" max="19" width="11.33203125" style="12" bestFit="1" customWidth="1"/>
    <col min="20" max="21" width="20" style="12" hidden="1" customWidth="1" outlineLevel="1"/>
    <col min="22" max="22" width="9.1640625" style="12" collapsed="1"/>
    <col min="23" max="24" width="9.1640625" style="12"/>
    <col min="25" max="25" width="22.5" style="12" bestFit="1" customWidth="1"/>
    <col min="26" max="16384" width="9.1640625" style="12"/>
  </cols>
  <sheetData>
    <row r="1" spans="1:21" ht="5.25" customHeight="1" x14ac:dyDescent="0.2"/>
    <row r="2" spans="1:21" ht="19" x14ac:dyDescent="0.25">
      <c r="L2" s="230" t="s">
        <v>596</v>
      </c>
      <c r="M2" s="223"/>
      <c r="N2" s="223"/>
      <c r="O2" s="223"/>
    </row>
    <row r="3" spans="1:21" ht="7.5" customHeight="1" x14ac:dyDescent="0.2"/>
    <row r="5" spans="1:21" x14ac:dyDescent="0.2">
      <c r="B5" s="191" t="s">
        <v>577</v>
      </c>
      <c r="C5" s="193" t="s">
        <v>578</v>
      </c>
      <c r="D5" s="191" t="s">
        <v>572</v>
      </c>
      <c r="E5" s="194" t="s">
        <v>579</v>
      </c>
      <c r="F5" s="191" t="s">
        <v>572</v>
      </c>
      <c r="G5" s="194" t="s">
        <v>580</v>
      </c>
      <c r="H5" s="191" t="s">
        <v>574</v>
      </c>
      <c r="I5" s="191"/>
      <c r="J5" s="191"/>
      <c r="K5" s="192"/>
      <c r="L5" s="86"/>
    </row>
    <row r="7" spans="1:21" x14ac:dyDescent="0.2">
      <c r="B7" s="191" t="s">
        <v>577</v>
      </c>
      <c r="C7" s="193" t="s">
        <v>578</v>
      </c>
      <c r="D7" s="191" t="s">
        <v>572</v>
      </c>
      <c r="E7" s="194" t="s">
        <v>581</v>
      </c>
      <c r="F7" s="191" t="s">
        <v>572</v>
      </c>
      <c r="G7" s="194" t="s">
        <v>580</v>
      </c>
      <c r="H7" s="191" t="s">
        <v>574</v>
      </c>
    </row>
    <row r="9" spans="1:21" ht="48.75" customHeight="1" x14ac:dyDescent="0.2">
      <c r="L9" s="169" t="s">
        <v>270</v>
      </c>
      <c r="M9" s="227" t="s">
        <v>469</v>
      </c>
      <c r="N9" s="227"/>
      <c r="O9" s="227"/>
      <c r="P9" s="227"/>
      <c r="Q9" s="227"/>
      <c r="R9" s="227"/>
      <c r="S9" s="27"/>
      <c r="T9" s="27"/>
      <c r="U9" s="27"/>
    </row>
    <row r="10" spans="1:21" x14ac:dyDescent="0.2">
      <c r="U10" s="156" t="s">
        <v>468</v>
      </c>
    </row>
    <row r="11" spans="1:21" s="168" customFormat="1" ht="29" x14ac:dyDescent="0.2">
      <c r="A11" s="105"/>
      <c r="B11" s="105"/>
      <c r="C11" s="105"/>
      <c r="D11" s="105"/>
      <c r="E11" s="105"/>
      <c r="F11" s="105"/>
      <c r="G11" s="105"/>
      <c r="H11" s="105"/>
      <c r="I11" s="105"/>
      <c r="J11" s="105"/>
      <c r="K11" s="105"/>
      <c r="L11" s="108" t="s">
        <v>174</v>
      </c>
      <c r="M11" s="106" t="s">
        <v>276</v>
      </c>
      <c r="N11" s="106" t="s">
        <v>313</v>
      </c>
      <c r="O11" s="106" t="s">
        <v>177</v>
      </c>
      <c r="P11" s="106" t="s">
        <v>278</v>
      </c>
      <c r="Q11" s="109" t="s">
        <v>341</v>
      </c>
      <c r="R11" s="110" t="s">
        <v>467</v>
      </c>
      <c r="T11" s="155" t="s">
        <v>467</v>
      </c>
      <c r="U11" s="155" t="s">
        <v>467</v>
      </c>
    </row>
    <row r="12" spans="1:21" x14ac:dyDescent="0.2">
      <c r="L12" s="100">
        <v>40914</v>
      </c>
      <c r="M12" s="12" t="s">
        <v>279</v>
      </c>
      <c r="N12" s="24" t="s">
        <v>315</v>
      </c>
      <c r="O12" s="24" t="s">
        <v>281</v>
      </c>
      <c r="P12" s="84">
        <v>95</v>
      </c>
      <c r="Q12" s="85">
        <v>1.99</v>
      </c>
      <c r="R12" s="102"/>
      <c r="T12" s="154">
        <f>IF(P12&gt;50,IF(N12="active",P12*Q12,0),0)</f>
        <v>189.05</v>
      </c>
      <c r="U12" s="154">
        <f>IF(AND(P12&gt;50,N12="active"),P12*Q12,0)</f>
        <v>189.05</v>
      </c>
    </row>
    <row r="13" spans="1:21" x14ac:dyDescent="0.2">
      <c r="L13" s="100">
        <v>40931</v>
      </c>
      <c r="M13" s="12" t="s">
        <v>279</v>
      </c>
      <c r="N13" s="24" t="s">
        <v>315</v>
      </c>
      <c r="O13" s="24" t="s">
        <v>284</v>
      </c>
      <c r="P13" s="84">
        <v>50</v>
      </c>
      <c r="Q13" s="85">
        <v>19.989999999999998</v>
      </c>
      <c r="R13" s="102"/>
      <c r="T13" s="102">
        <f t="shared" ref="T13:T24" si="0">IF(P13&gt;50,IF(N13="active",P13*Q13,0),0)</f>
        <v>0</v>
      </c>
      <c r="U13" s="154">
        <f t="shared" ref="U13:U24" si="1">IF(AND(P13&gt;50,N13="active"),P13*Q13,0)</f>
        <v>0</v>
      </c>
    </row>
    <row r="14" spans="1:21" x14ac:dyDescent="0.2">
      <c r="L14" s="100">
        <v>40948</v>
      </c>
      <c r="M14" s="12" t="s">
        <v>288</v>
      </c>
      <c r="N14" s="24" t="s">
        <v>315</v>
      </c>
      <c r="O14" s="24" t="s">
        <v>281</v>
      </c>
      <c r="P14" s="84">
        <v>36</v>
      </c>
      <c r="Q14" s="85">
        <v>4.99</v>
      </c>
      <c r="R14" s="102"/>
      <c r="T14" s="102">
        <f t="shared" si="0"/>
        <v>0</v>
      </c>
      <c r="U14" s="154">
        <f t="shared" si="1"/>
        <v>0</v>
      </c>
    </row>
    <row r="15" spans="1:21" x14ac:dyDescent="0.2">
      <c r="L15" s="100">
        <v>40965</v>
      </c>
      <c r="M15" s="12" t="s">
        <v>282</v>
      </c>
      <c r="N15" s="24" t="s">
        <v>316</v>
      </c>
      <c r="O15" s="24" t="s">
        <v>287</v>
      </c>
      <c r="P15" s="84">
        <v>27</v>
      </c>
      <c r="Q15" s="85">
        <v>19.989999999999998</v>
      </c>
      <c r="R15" s="102"/>
      <c r="T15" s="102">
        <f t="shared" si="0"/>
        <v>0</v>
      </c>
      <c r="U15" s="154">
        <f t="shared" si="1"/>
        <v>0</v>
      </c>
    </row>
    <row r="16" spans="1:21" x14ac:dyDescent="0.2">
      <c r="L16" s="100">
        <v>40983</v>
      </c>
      <c r="M16" s="12" t="s">
        <v>282</v>
      </c>
      <c r="N16" s="24" t="s">
        <v>315</v>
      </c>
      <c r="O16" s="24" t="s">
        <v>281</v>
      </c>
      <c r="P16" s="84">
        <v>56</v>
      </c>
      <c r="Q16" s="85">
        <v>2.99</v>
      </c>
      <c r="R16" s="102"/>
      <c r="T16" s="102">
        <f t="shared" si="0"/>
        <v>167.44</v>
      </c>
      <c r="U16" s="154">
        <f t="shared" si="1"/>
        <v>167.44</v>
      </c>
    </row>
    <row r="17" spans="12:21" x14ac:dyDescent="0.2">
      <c r="L17" s="100">
        <v>41000</v>
      </c>
      <c r="M17" s="12" t="s">
        <v>288</v>
      </c>
      <c r="N17" s="24" t="s">
        <v>315</v>
      </c>
      <c r="O17" s="24" t="s">
        <v>284</v>
      </c>
      <c r="P17" s="84">
        <v>60</v>
      </c>
      <c r="Q17" s="85">
        <v>4.99</v>
      </c>
      <c r="R17" s="102"/>
      <c r="T17" s="102">
        <f t="shared" si="0"/>
        <v>299.40000000000003</v>
      </c>
      <c r="U17" s="154">
        <f t="shared" si="1"/>
        <v>299.40000000000003</v>
      </c>
    </row>
    <row r="18" spans="12:21" x14ac:dyDescent="0.2">
      <c r="L18" s="100">
        <v>41017</v>
      </c>
      <c r="M18" s="12" t="s">
        <v>288</v>
      </c>
      <c r="N18" s="24" t="s">
        <v>316</v>
      </c>
      <c r="O18" s="24" t="s">
        <v>281</v>
      </c>
      <c r="P18" s="84">
        <v>75</v>
      </c>
      <c r="Q18" s="85">
        <v>1.99</v>
      </c>
      <c r="R18" s="102"/>
      <c r="T18" s="102">
        <f t="shared" si="0"/>
        <v>0</v>
      </c>
      <c r="U18" s="154">
        <f t="shared" si="1"/>
        <v>0</v>
      </c>
    </row>
    <row r="19" spans="12:21" x14ac:dyDescent="0.2">
      <c r="L19" s="100">
        <v>41034</v>
      </c>
      <c r="M19" s="12" t="s">
        <v>279</v>
      </c>
      <c r="N19" s="24" t="s">
        <v>316</v>
      </c>
      <c r="O19" s="24" t="s">
        <v>281</v>
      </c>
      <c r="P19" s="84">
        <v>90</v>
      </c>
      <c r="Q19" s="85">
        <v>4.99</v>
      </c>
      <c r="R19" s="102"/>
      <c r="T19" s="102">
        <f t="shared" si="0"/>
        <v>0</v>
      </c>
      <c r="U19" s="154">
        <f t="shared" si="1"/>
        <v>0</v>
      </c>
    </row>
    <row r="20" spans="12:21" x14ac:dyDescent="0.2">
      <c r="L20" s="100">
        <v>41051</v>
      </c>
      <c r="M20" s="12" t="s">
        <v>288</v>
      </c>
      <c r="N20" s="24" t="s">
        <v>315</v>
      </c>
      <c r="O20" s="24" t="s">
        <v>281</v>
      </c>
      <c r="P20" s="84">
        <v>32</v>
      </c>
      <c r="Q20" s="85">
        <v>1.99</v>
      </c>
      <c r="R20" s="102"/>
      <c r="T20" s="102">
        <f t="shared" si="0"/>
        <v>0</v>
      </c>
      <c r="U20" s="154">
        <f t="shared" si="1"/>
        <v>0</v>
      </c>
    </row>
    <row r="21" spans="12:21" x14ac:dyDescent="0.2">
      <c r="L21" s="100">
        <v>41068</v>
      </c>
      <c r="M21" s="12" t="s">
        <v>282</v>
      </c>
      <c r="N21" s="24" t="s">
        <v>315</v>
      </c>
      <c r="O21" s="24" t="s">
        <v>284</v>
      </c>
      <c r="P21" s="84">
        <v>60</v>
      </c>
      <c r="Q21" s="85">
        <v>8.99</v>
      </c>
      <c r="R21" s="102"/>
      <c r="T21" s="102">
        <f t="shared" si="0"/>
        <v>539.4</v>
      </c>
      <c r="U21" s="154">
        <f t="shared" si="1"/>
        <v>539.4</v>
      </c>
    </row>
    <row r="22" spans="12:21" x14ac:dyDescent="0.2">
      <c r="L22" s="100">
        <v>41085</v>
      </c>
      <c r="M22" s="12" t="s">
        <v>288</v>
      </c>
      <c r="N22" s="24" t="s">
        <v>315</v>
      </c>
      <c r="O22" s="24" t="s">
        <v>281</v>
      </c>
      <c r="P22" s="84">
        <v>90</v>
      </c>
      <c r="Q22" s="85">
        <v>4.99</v>
      </c>
      <c r="R22" s="102"/>
      <c r="T22" s="102">
        <f t="shared" si="0"/>
        <v>449.1</v>
      </c>
      <c r="U22" s="154">
        <f t="shared" si="1"/>
        <v>449.1</v>
      </c>
    </row>
    <row r="23" spans="12:21" x14ac:dyDescent="0.2">
      <c r="L23" s="100">
        <v>41102</v>
      </c>
      <c r="M23" s="12" t="s">
        <v>279</v>
      </c>
      <c r="N23" s="24" t="s">
        <v>315</v>
      </c>
      <c r="O23" s="24" t="s">
        <v>284</v>
      </c>
      <c r="P23" s="84">
        <v>29</v>
      </c>
      <c r="Q23" s="85">
        <v>1.99</v>
      </c>
      <c r="R23" s="102"/>
      <c r="T23" s="102">
        <f t="shared" si="0"/>
        <v>0</v>
      </c>
      <c r="U23" s="154">
        <f t="shared" si="1"/>
        <v>0</v>
      </c>
    </row>
    <row r="24" spans="12:21" x14ac:dyDescent="0.2">
      <c r="L24" s="100">
        <v>41119</v>
      </c>
      <c r="M24" s="12" t="s">
        <v>279</v>
      </c>
      <c r="N24" s="24" t="s">
        <v>315</v>
      </c>
      <c r="O24" s="24" t="s">
        <v>284</v>
      </c>
      <c r="P24" s="84">
        <v>81</v>
      </c>
      <c r="Q24" s="85">
        <v>19.989999999999998</v>
      </c>
      <c r="R24" s="102"/>
      <c r="T24" s="102">
        <f t="shared" si="0"/>
        <v>1619.1899999999998</v>
      </c>
      <c r="U24" s="154">
        <f t="shared" si="1"/>
        <v>1619.1899999999998</v>
      </c>
    </row>
  </sheetData>
  <mergeCells count="2">
    <mergeCell ref="M9:R9"/>
    <mergeCell ref="L2:O2"/>
  </mergeCells>
  <pageMargins left="0.5" right="0.46" top="0.52" bottom="0.75" header="0.3" footer="0.3"/>
  <pageSetup scale="84" orientation="landscape"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pageSetUpPr fitToPage="1"/>
  </sheetPr>
  <dimension ref="A1:W73"/>
  <sheetViews>
    <sheetView showGridLines="0" zoomScale="110" zoomScaleNormal="110" zoomScalePageLayoutView="110" workbookViewId="0">
      <selection activeCell="B2" sqref="B2:D2"/>
    </sheetView>
  </sheetViews>
  <sheetFormatPr baseColWidth="10" defaultColWidth="9.1640625" defaultRowHeight="15" outlineLevelCol="1" x14ac:dyDescent="0.2"/>
  <cols>
    <col min="1" max="1" width="7.33203125" style="6" customWidth="1"/>
    <col min="2" max="2" width="13" style="12" customWidth="1"/>
    <col min="3" max="3" width="13.5" style="12" customWidth="1"/>
    <col min="4" max="4" width="11.83203125" style="12" customWidth="1"/>
    <col min="5" max="5" width="9.83203125" style="12" customWidth="1"/>
    <col min="6" max="6" width="3.33203125" style="12" customWidth="1"/>
    <col min="7" max="7" width="9.83203125" style="12" customWidth="1"/>
    <col min="8" max="8" width="10.5" style="12" bestFit="1" customWidth="1"/>
    <col min="9" max="9" width="11.33203125" style="12" bestFit="1" customWidth="1"/>
    <col min="10" max="10" width="2.5" style="12" customWidth="1"/>
    <col min="11" max="11" width="9.1640625" style="12"/>
    <col min="12" max="12" width="2.5" style="12" customWidth="1"/>
    <col min="13" max="13" width="11.33203125" style="12" hidden="1" customWidth="1" outlineLevel="1"/>
    <col min="14" max="16" width="9.1640625" style="12" hidden="1" customWidth="1" outlineLevel="1"/>
    <col min="17" max="17" width="9.1640625" style="12" collapsed="1"/>
    <col min="18" max="20" width="9.1640625" style="12"/>
    <col min="21" max="21" width="1.5" style="12" bestFit="1" customWidth="1"/>
    <col min="22" max="22" width="21.5" style="12" bestFit="1" customWidth="1"/>
    <col min="23" max="23" width="1.6640625" style="12" bestFit="1" customWidth="1"/>
    <col min="24" max="16384" width="9.1640625" style="12"/>
  </cols>
  <sheetData>
    <row r="1" spans="1:12" ht="5.25" customHeight="1" x14ac:dyDescent="0.2"/>
    <row r="2" spans="1:12" ht="19" x14ac:dyDescent="0.25">
      <c r="B2" s="224" t="s">
        <v>595</v>
      </c>
      <c r="C2" s="224"/>
      <c r="D2" s="224"/>
    </row>
    <row r="3" spans="1:12" ht="7.5" customHeight="1" x14ac:dyDescent="0.2"/>
    <row r="4" spans="1:12" x14ac:dyDescent="0.2">
      <c r="B4" s="12" t="s">
        <v>470</v>
      </c>
    </row>
    <row r="6" spans="1:12" x14ac:dyDescent="0.2">
      <c r="B6" s="35" t="s">
        <v>474</v>
      </c>
    </row>
    <row r="7" spans="1:12" x14ac:dyDescent="0.2">
      <c r="B7" s="157"/>
    </row>
    <row r="8" spans="1:12" ht="16" x14ac:dyDescent="0.2">
      <c r="A8" s="160" t="s">
        <v>497</v>
      </c>
    </row>
    <row r="10" spans="1:12" x14ac:dyDescent="0.2">
      <c r="B10" s="86" t="s">
        <v>477</v>
      </c>
    </row>
    <row r="12" spans="1:12" ht="15" customHeight="1" x14ac:dyDescent="0.2">
      <c r="B12" s="87" t="s">
        <v>475</v>
      </c>
      <c r="C12" s="226" t="s">
        <v>476</v>
      </c>
      <c r="D12" s="226"/>
      <c r="E12" s="226"/>
      <c r="F12" s="226"/>
      <c r="G12" s="226"/>
      <c r="H12" s="226"/>
      <c r="I12" s="226"/>
      <c r="J12" s="226"/>
      <c r="K12" s="226"/>
      <c r="L12" s="226"/>
    </row>
    <row r="13" spans="1:12" x14ac:dyDescent="0.2">
      <c r="C13" s="136"/>
      <c r="D13" s="136"/>
      <c r="E13" s="136"/>
      <c r="F13" s="136"/>
      <c r="G13" s="136"/>
      <c r="H13" s="117"/>
      <c r="I13" s="117"/>
      <c r="J13" s="117"/>
      <c r="K13" s="117"/>
      <c r="L13" s="117"/>
    </row>
    <row r="14" spans="1:12" ht="15" customHeight="1" x14ac:dyDescent="0.2">
      <c r="B14" s="87" t="s">
        <v>478</v>
      </c>
      <c r="C14" s="226" t="s">
        <v>479</v>
      </c>
      <c r="D14" s="226"/>
      <c r="E14" s="226"/>
      <c r="F14" s="226"/>
      <c r="G14" s="226"/>
      <c r="H14" s="226"/>
      <c r="I14" s="226"/>
      <c r="J14" s="226"/>
      <c r="K14" s="226"/>
      <c r="L14" s="226"/>
    </row>
    <row r="15" spans="1:12" ht="15" customHeight="1" x14ac:dyDescent="0.2">
      <c r="B15" s="87"/>
      <c r="C15" s="226"/>
      <c r="D15" s="226"/>
      <c r="E15" s="226"/>
      <c r="F15" s="226"/>
      <c r="G15" s="226"/>
      <c r="H15" s="226"/>
      <c r="I15" s="226"/>
      <c r="J15" s="226"/>
      <c r="K15" s="226"/>
      <c r="L15" s="226"/>
    </row>
    <row r="16" spans="1:12" ht="15" customHeight="1" x14ac:dyDescent="0.2">
      <c r="B16" s="87"/>
      <c r="C16" s="226"/>
      <c r="D16" s="226"/>
      <c r="E16" s="226"/>
      <c r="F16" s="226"/>
      <c r="G16" s="226"/>
      <c r="H16" s="226"/>
      <c r="I16" s="226"/>
      <c r="J16" s="226"/>
      <c r="K16" s="226"/>
      <c r="L16" s="226"/>
    </row>
    <row r="17" spans="1:16" ht="15" customHeight="1" x14ac:dyDescent="0.2">
      <c r="B17" s="87" t="s">
        <v>480</v>
      </c>
      <c r="C17" s="226" t="s">
        <v>481</v>
      </c>
      <c r="D17" s="226"/>
      <c r="E17" s="226"/>
      <c r="F17" s="226"/>
      <c r="G17" s="226"/>
      <c r="H17" s="226"/>
      <c r="I17" s="226"/>
      <c r="J17" s="226"/>
      <c r="K17" s="226"/>
      <c r="L17" s="226"/>
    </row>
    <row r="18" spans="1:16" x14ac:dyDescent="0.2">
      <c r="C18" s="136"/>
      <c r="D18" s="136"/>
      <c r="E18" s="136"/>
      <c r="F18" s="136"/>
      <c r="G18" s="136"/>
    </row>
    <row r="19" spans="1:16" ht="48.75" customHeight="1" x14ac:dyDescent="0.2">
      <c r="B19" s="135" t="s">
        <v>270</v>
      </c>
      <c r="C19" s="103" t="s">
        <v>566</v>
      </c>
      <c r="D19" s="27"/>
      <c r="E19" s="27"/>
      <c r="F19" s="27"/>
      <c r="G19" s="27"/>
      <c r="H19" s="27"/>
      <c r="I19" s="27"/>
    </row>
    <row r="21" spans="1:16" s="134" customFormat="1" x14ac:dyDescent="0.2">
      <c r="A21" s="105"/>
      <c r="B21" s="108" t="s">
        <v>565</v>
      </c>
      <c r="C21" s="124" t="s">
        <v>177</v>
      </c>
      <c r="I21" s="158" t="s">
        <v>177</v>
      </c>
      <c r="K21" s="168"/>
      <c r="M21" s="158" t="s">
        <v>177</v>
      </c>
      <c r="O21" s="12"/>
      <c r="P21" s="12"/>
    </row>
    <row r="22" spans="1:16" x14ac:dyDescent="0.2">
      <c r="B22" s="100">
        <v>2</v>
      </c>
      <c r="C22" s="152"/>
      <c r="D22" s="134"/>
      <c r="E22" s="134"/>
      <c r="G22" s="134"/>
      <c r="H22" s="182">
        <v>1</v>
      </c>
      <c r="I22" s="4" t="s">
        <v>365</v>
      </c>
      <c r="M22" s="115" t="str">
        <f>INDEX($I$22:$I$25,B22)</f>
        <v>B</v>
      </c>
    </row>
    <row r="23" spans="1:16" x14ac:dyDescent="0.2">
      <c r="B23" s="100">
        <v>4</v>
      </c>
      <c r="C23" s="152"/>
      <c r="D23" s="134"/>
      <c r="E23" s="134"/>
      <c r="G23" s="134"/>
      <c r="H23" s="182">
        <v>2</v>
      </c>
      <c r="I23" s="4" t="s">
        <v>363</v>
      </c>
      <c r="M23" s="115" t="str">
        <f>INDEX($I$22:$I$25,B23)</f>
        <v>D</v>
      </c>
    </row>
    <row r="24" spans="1:16" x14ac:dyDescent="0.2">
      <c r="B24" s="100">
        <v>1</v>
      </c>
      <c r="C24" s="152"/>
      <c r="D24" s="134"/>
      <c r="E24" s="134"/>
      <c r="G24" s="134"/>
      <c r="H24" s="182">
        <v>3</v>
      </c>
      <c r="I24" s="4" t="s">
        <v>361</v>
      </c>
      <c r="M24" s="115" t="str">
        <f>INDEX($I$22:$I$25,B24)</f>
        <v>A</v>
      </c>
    </row>
    <row r="25" spans="1:16" x14ac:dyDescent="0.2">
      <c r="B25" s="100">
        <v>3</v>
      </c>
      <c r="C25" s="152"/>
      <c r="D25" s="134"/>
      <c r="E25" s="134"/>
      <c r="G25" s="134"/>
      <c r="H25" s="182">
        <v>4</v>
      </c>
      <c r="I25" s="183" t="s">
        <v>360</v>
      </c>
      <c r="M25" s="115" t="str">
        <f>INDEX($I$22:$I$25,B25)</f>
        <v>C</v>
      </c>
    </row>
    <row r="26" spans="1:16" x14ac:dyDescent="0.2">
      <c r="D26" s="134"/>
      <c r="E26" s="134"/>
      <c r="F26" s="134"/>
      <c r="G26" s="134"/>
      <c r="H26" s="134"/>
      <c r="I26" s="134"/>
    </row>
    <row r="27" spans="1:16" x14ac:dyDescent="0.2">
      <c r="D27" s="134"/>
      <c r="E27" s="134"/>
      <c r="F27" s="134"/>
      <c r="G27" s="134"/>
      <c r="H27" s="134"/>
      <c r="I27" s="134"/>
    </row>
    <row r="28" spans="1:16" x14ac:dyDescent="0.2">
      <c r="D28" s="134"/>
      <c r="E28" s="134"/>
      <c r="F28" s="134"/>
      <c r="G28" s="134"/>
      <c r="H28" s="134"/>
      <c r="I28" s="134"/>
    </row>
    <row r="29" spans="1:16" ht="16" x14ac:dyDescent="0.2">
      <c r="A29" s="160" t="s">
        <v>496</v>
      </c>
    </row>
    <row r="31" spans="1:16" x14ac:dyDescent="0.2">
      <c r="B31" s="86" t="s">
        <v>487</v>
      </c>
    </row>
    <row r="33" spans="1:16" ht="15" customHeight="1" x14ac:dyDescent="0.2">
      <c r="B33" s="87" t="s">
        <v>488</v>
      </c>
      <c r="C33" s="226" t="s">
        <v>489</v>
      </c>
      <c r="D33" s="226"/>
      <c r="E33" s="226"/>
      <c r="F33" s="226"/>
      <c r="G33" s="226"/>
      <c r="H33" s="226"/>
      <c r="I33" s="226"/>
      <c r="J33" s="226"/>
      <c r="K33" s="226"/>
      <c r="L33" s="226"/>
    </row>
    <row r="34" spans="1:16" x14ac:dyDescent="0.2">
      <c r="C34" s="136"/>
      <c r="D34" s="136"/>
      <c r="E34" s="136"/>
      <c r="F34" s="136"/>
      <c r="G34" s="136"/>
      <c r="H34" s="117"/>
      <c r="I34" s="117"/>
      <c r="J34" s="117"/>
      <c r="K34" s="117"/>
      <c r="L34" s="117"/>
    </row>
    <row r="35" spans="1:16" ht="15" customHeight="1" x14ac:dyDescent="0.2">
      <c r="B35" s="87" t="s">
        <v>490</v>
      </c>
      <c r="C35" s="226" t="s">
        <v>491</v>
      </c>
      <c r="D35" s="226"/>
      <c r="E35" s="226"/>
      <c r="F35" s="226"/>
      <c r="G35" s="226"/>
      <c r="H35" s="226"/>
      <c r="I35" s="226"/>
      <c r="J35" s="226"/>
      <c r="K35" s="226"/>
      <c r="L35" s="226"/>
    </row>
    <row r="36" spans="1:16" ht="15" customHeight="1" x14ac:dyDescent="0.2">
      <c r="B36" s="87"/>
      <c r="C36" s="226"/>
      <c r="D36" s="226"/>
      <c r="E36" s="226"/>
      <c r="F36" s="226"/>
      <c r="G36" s="226"/>
      <c r="H36" s="226"/>
      <c r="I36" s="226"/>
      <c r="J36" s="226"/>
      <c r="K36" s="226"/>
      <c r="L36" s="226"/>
    </row>
    <row r="37" spans="1:16" ht="15" customHeight="1" x14ac:dyDescent="0.2">
      <c r="B37" s="87" t="s">
        <v>492</v>
      </c>
      <c r="C37" s="226" t="s">
        <v>493</v>
      </c>
      <c r="D37" s="226"/>
      <c r="E37" s="226"/>
      <c r="F37" s="226"/>
      <c r="G37" s="226"/>
      <c r="H37" s="226"/>
      <c r="I37" s="226"/>
      <c r="J37" s="226"/>
      <c r="K37" s="226"/>
      <c r="L37" s="226"/>
    </row>
    <row r="38" spans="1:16" x14ac:dyDescent="0.2">
      <c r="C38" s="136"/>
      <c r="D38" s="136"/>
      <c r="E38" s="136"/>
      <c r="F38" s="136"/>
      <c r="G38" s="136"/>
    </row>
    <row r="39" spans="1:16" ht="48.75" customHeight="1" x14ac:dyDescent="0.2">
      <c r="B39" s="135" t="s">
        <v>270</v>
      </c>
      <c r="C39" s="103" t="s">
        <v>494</v>
      </c>
      <c r="D39" s="27"/>
      <c r="E39" s="27"/>
      <c r="F39" s="27"/>
      <c r="G39" s="27"/>
      <c r="H39" s="27"/>
      <c r="I39" s="27"/>
    </row>
    <row r="41" spans="1:16" s="134" customFormat="1" x14ac:dyDescent="0.2">
      <c r="A41" s="105"/>
      <c r="B41" s="108" t="s">
        <v>482</v>
      </c>
      <c r="C41" s="124" t="s">
        <v>565</v>
      </c>
      <c r="I41" s="158" t="s">
        <v>482</v>
      </c>
      <c r="K41" s="168"/>
      <c r="M41" s="158" t="s">
        <v>565</v>
      </c>
      <c r="O41" s="12"/>
      <c r="P41" s="12"/>
    </row>
    <row r="42" spans="1:16" x14ac:dyDescent="0.2">
      <c r="B42" s="100" t="s">
        <v>484</v>
      </c>
      <c r="C42" s="152"/>
      <c r="D42" s="134"/>
      <c r="E42" s="134"/>
      <c r="G42" s="134"/>
      <c r="H42" s="184">
        <v>1</v>
      </c>
      <c r="I42" s="12" t="s">
        <v>483</v>
      </c>
      <c r="M42" s="159">
        <f>MATCH(B42,$I$42:$I$45,0)</f>
        <v>2</v>
      </c>
    </row>
    <row r="43" spans="1:16" x14ac:dyDescent="0.2">
      <c r="B43" s="100" t="s">
        <v>486</v>
      </c>
      <c r="C43" s="152"/>
      <c r="D43" s="134"/>
      <c r="E43" s="134"/>
      <c r="G43" s="134"/>
      <c r="H43" s="184">
        <v>2</v>
      </c>
      <c r="I43" s="12" t="s">
        <v>484</v>
      </c>
      <c r="M43" s="159">
        <f t="shared" ref="M43:M45" si="0">MATCH(B43,$I$42:$I$45,0)</f>
        <v>4</v>
      </c>
    </row>
    <row r="44" spans="1:16" x14ac:dyDescent="0.2">
      <c r="B44" s="100" t="s">
        <v>483</v>
      </c>
      <c r="C44" s="152"/>
      <c r="D44" s="134"/>
      <c r="E44" s="134"/>
      <c r="G44" s="134"/>
      <c r="H44" s="184">
        <v>3</v>
      </c>
      <c r="I44" s="12" t="s">
        <v>485</v>
      </c>
      <c r="M44" s="159">
        <f t="shared" si="0"/>
        <v>1</v>
      </c>
    </row>
    <row r="45" spans="1:16" x14ac:dyDescent="0.2">
      <c r="B45" s="100" t="s">
        <v>485</v>
      </c>
      <c r="C45" s="152"/>
      <c r="D45" s="134"/>
      <c r="E45" s="134"/>
      <c r="G45" s="134"/>
      <c r="H45" s="184">
        <v>4</v>
      </c>
      <c r="I45" s="134" t="s">
        <v>486</v>
      </c>
      <c r="M45" s="159">
        <f t="shared" si="0"/>
        <v>3</v>
      </c>
    </row>
    <row r="49" spans="1:23" ht="16" x14ac:dyDescent="0.2">
      <c r="A49" s="160" t="s">
        <v>567</v>
      </c>
    </row>
    <row r="51" spans="1:23" x14ac:dyDescent="0.2">
      <c r="B51" s="86" t="s">
        <v>495</v>
      </c>
    </row>
    <row r="53" spans="1:23" ht="48.75" customHeight="1" x14ac:dyDescent="0.2">
      <c r="B53" s="169" t="s">
        <v>270</v>
      </c>
      <c r="C53" s="103" t="s">
        <v>499</v>
      </c>
      <c r="D53" s="27"/>
      <c r="E53" s="27"/>
      <c r="F53" s="27"/>
      <c r="G53" s="27"/>
      <c r="H53" s="27"/>
      <c r="I53" s="27"/>
    </row>
    <row r="57" spans="1:23" s="168" customFormat="1" ht="30" x14ac:dyDescent="0.2">
      <c r="A57" s="105"/>
      <c r="B57" s="108" t="s">
        <v>174</v>
      </c>
      <c r="C57" s="106" t="s">
        <v>498</v>
      </c>
      <c r="D57" s="106" t="s">
        <v>313</v>
      </c>
      <c r="E57" s="124" t="s">
        <v>276</v>
      </c>
      <c r="F57" s="12"/>
      <c r="G57" s="185" t="s">
        <v>498</v>
      </c>
      <c r="H57" s="186" t="s">
        <v>569</v>
      </c>
      <c r="I57" s="187" t="s">
        <v>568</v>
      </c>
      <c r="K57" s="188" t="s">
        <v>564</v>
      </c>
      <c r="M57" s="186" t="s">
        <v>569</v>
      </c>
      <c r="N57" s="187" t="s">
        <v>568</v>
      </c>
      <c r="O57" s="12"/>
      <c r="P57" s="188" t="s">
        <v>564</v>
      </c>
    </row>
    <row r="58" spans="1:23" x14ac:dyDescent="0.2">
      <c r="B58" s="100">
        <v>40914</v>
      </c>
      <c r="C58" s="12" t="s">
        <v>472</v>
      </c>
      <c r="D58" s="24">
        <v>1</v>
      </c>
      <c r="E58" s="24" t="s">
        <v>385</v>
      </c>
      <c r="G58" s="12" t="s">
        <v>508</v>
      </c>
      <c r="H58" s="165"/>
      <c r="I58" s="165"/>
      <c r="K58" s="165"/>
      <c r="M58" s="165">
        <f>MATCH(G58,$C$58:$C$70,0)</f>
        <v>10</v>
      </c>
      <c r="N58" s="165">
        <f>INDEX($B$58:$B$70,M58)</f>
        <v>41068</v>
      </c>
      <c r="P58" s="165">
        <f>INDEX($B$58:$B$70,MATCH(G58,$C$58:$C$70,0))</f>
        <v>41068</v>
      </c>
    </row>
    <row r="59" spans="1:23" x14ac:dyDescent="0.2">
      <c r="B59" s="100">
        <v>40931</v>
      </c>
      <c r="C59" s="12" t="s">
        <v>500</v>
      </c>
      <c r="D59" s="24">
        <v>1</v>
      </c>
      <c r="E59" s="24" t="s">
        <v>279</v>
      </c>
      <c r="G59" s="12" t="s">
        <v>503</v>
      </c>
      <c r="H59" s="165"/>
      <c r="I59" s="165"/>
      <c r="K59" s="165"/>
      <c r="M59" s="165">
        <f t="shared" ref="M59:M62" si="1">MATCH(G59,$C$58:$C$70,0)</f>
        <v>5</v>
      </c>
      <c r="N59" s="165">
        <f t="shared" ref="N59:N63" si="2">INDEX($B$58:$B$70,M59)</f>
        <v>40983</v>
      </c>
      <c r="P59" s="165">
        <f t="shared" ref="P59:P63" si="3">INDEX($B$58:$B$70,MATCH(G59,$C$58:$C$70,0))</f>
        <v>40983</v>
      </c>
    </row>
    <row r="60" spans="1:23" x14ac:dyDescent="0.2">
      <c r="B60" s="100">
        <v>40948</v>
      </c>
      <c r="C60" s="12" t="s">
        <v>501</v>
      </c>
      <c r="D60" s="24">
        <v>1</v>
      </c>
      <c r="E60" s="24" t="s">
        <v>288</v>
      </c>
      <c r="G60" s="12" t="s">
        <v>501</v>
      </c>
      <c r="H60" s="165"/>
      <c r="I60" s="165"/>
      <c r="K60" s="165"/>
      <c r="M60" s="165">
        <f t="shared" si="1"/>
        <v>3</v>
      </c>
      <c r="N60" s="165">
        <f t="shared" si="2"/>
        <v>40948</v>
      </c>
      <c r="P60" s="165">
        <f t="shared" si="3"/>
        <v>40948</v>
      </c>
    </row>
    <row r="61" spans="1:23" x14ac:dyDescent="0.2">
      <c r="B61" s="100">
        <v>40965</v>
      </c>
      <c r="C61" s="12" t="s">
        <v>502</v>
      </c>
      <c r="D61" s="24">
        <v>0</v>
      </c>
      <c r="E61" s="24" t="s">
        <v>288</v>
      </c>
      <c r="G61" s="12" t="s">
        <v>500</v>
      </c>
      <c r="H61" s="165"/>
      <c r="I61" s="165"/>
      <c r="K61" s="165"/>
      <c r="M61" s="165">
        <f t="shared" si="1"/>
        <v>2</v>
      </c>
      <c r="N61" s="165">
        <f t="shared" si="2"/>
        <v>40931</v>
      </c>
      <c r="P61" s="165">
        <f t="shared" si="3"/>
        <v>40931</v>
      </c>
    </row>
    <row r="62" spans="1:23" x14ac:dyDescent="0.2">
      <c r="B62" s="100">
        <v>40983</v>
      </c>
      <c r="C62" s="12" t="s">
        <v>503</v>
      </c>
      <c r="D62" s="24">
        <v>1</v>
      </c>
      <c r="E62" s="24" t="s">
        <v>288</v>
      </c>
      <c r="G62" s="12" t="s">
        <v>504</v>
      </c>
      <c r="H62" s="165"/>
      <c r="I62" s="165"/>
      <c r="K62" s="165"/>
      <c r="M62" s="165">
        <f t="shared" si="1"/>
        <v>6</v>
      </c>
      <c r="N62" s="165">
        <f t="shared" si="2"/>
        <v>41000</v>
      </c>
      <c r="P62" s="165">
        <f t="shared" si="3"/>
        <v>41000</v>
      </c>
    </row>
    <row r="63" spans="1:23" x14ac:dyDescent="0.2">
      <c r="B63" s="100">
        <v>41000</v>
      </c>
      <c r="C63" s="12" t="s">
        <v>504</v>
      </c>
      <c r="D63" s="24">
        <v>1</v>
      </c>
      <c r="E63" s="24" t="s">
        <v>385</v>
      </c>
      <c r="G63" s="12" t="s">
        <v>507</v>
      </c>
      <c r="H63" s="165"/>
      <c r="I63" s="189"/>
      <c r="K63" s="165"/>
      <c r="M63" s="165">
        <f>MATCH(G63,$C$58:$C$70,0)</f>
        <v>9</v>
      </c>
      <c r="N63" s="165">
        <f t="shared" si="2"/>
        <v>41051</v>
      </c>
      <c r="P63" s="165">
        <f t="shared" si="3"/>
        <v>41051</v>
      </c>
      <c r="S63" s="111" t="s">
        <v>570</v>
      </c>
      <c r="T63" s="190" t="s">
        <v>571</v>
      </c>
      <c r="U63" s="111" t="s">
        <v>572</v>
      </c>
      <c r="V63" s="190" t="s">
        <v>573</v>
      </c>
      <c r="W63" s="111" t="s">
        <v>574</v>
      </c>
    </row>
    <row r="64" spans="1:23" x14ac:dyDescent="0.2">
      <c r="B64" s="100">
        <v>41017</v>
      </c>
      <c r="C64" s="12" t="s">
        <v>505</v>
      </c>
      <c r="D64" s="24">
        <v>0</v>
      </c>
      <c r="E64" s="24" t="s">
        <v>385</v>
      </c>
    </row>
    <row r="65" spans="2:22" x14ac:dyDescent="0.2">
      <c r="B65" s="100">
        <v>41034</v>
      </c>
      <c r="C65" s="12" t="s">
        <v>506</v>
      </c>
      <c r="D65" s="24">
        <v>0</v>
      </c>
      <c r="E65" s="24" t="s">
        <v>288</v>
      </c>
      <c r="T65" s="24" t="s">
        <v>571</v>
      </c>
      <c r="V65" s="12" t="s">
        <v>575</v>
      </c>
    </row>
    <row r="66" spans="2:22" x14ac:dyDescent="0.2">
      <c r="B66" s="100">
        <v>41051</v>
      </c>
      <c r="C66" s="12" t="s">
        <v>507</v>
      </c>
      <c r="D66" s="24">
        <v>1</v>
      </c>
      <c r="E66" s="24" t="s">
        <v>288</v>
      </c>
    </row>
    <row r="67" spans="2:22" x14ac:dyDescent="0.2">
      <c r="B67" s="100">
        <v>41068</v>
      </c>
      <c r="C67" s="12" t="s">
        <v>508</v>
      </c>
      <c r="D67" s="24">
        <v>1</v>
      </c>
      <c r="E67" s="24" t="s">
        <v>288</v>
      </c>
    </row>
    <row r="68" spans="2:22" x14ac:dyDescent="0.2">
      <c r="B68" s="100">
        <v>41085</v>
      </c>
      <c r="C68" s="12" t="s">
        <v>509</v>
      </c>
      <c r="D68" s="24">
        <v>1</v>
      </c>
      <c r="E68" s="24" t="s">
        <v>279</v>
      </c>
    </row>
    <row r="69" spans="2:22" x14ac:dyDescent="0.2">
      <c r="B69" s="100">
        <v>41102</v>
      </c>
      <c r="C69" s="12" t="s">
        <v>510</v>
      </c>
      <c r="D69" s="24">
        <v>1</v>
      </c>
      <c r="E69" s="24" t="s">
        <v>385</v>
      </c>
    </row>
    <row r="70" spans="2:22" x14ac:dyDescent="0.2">
      <c r="B70" s="100">
        <v>41119</v>
      </c>
      <c r="C70" s="12" t="s">
        <v>511</v>
      </c>
      <c r="D70" s="24">
        <v>1</v>
      </c>
      <c r="E70" s="24" t="s">
        <v>385</v>
      </c>
    </row>
    <row r="71" spans="2:22" x14ac:dyDescent="0.2">
      <c r="B71" s="83"/>
      <c r="E71" s="24"/>
    </row>
    <row r="73" spans="2:22" x14ac:dyDescent="0.2">
      <c r="B73" s="83"/>
      <c r="E73" s="24"/>
    </row>
  </sheetData>
  <mergeCells count="7">
    <mergeCell ref="C33:L33"/>
    <mergeCell ref="C35:L36"/>
    <mergeCell ref="C37:L37"/>
    <mergeCell ref="B2:D2"/>
    <mergeCell ref="C12:L12"/>
    <mergeCell ref="C14:L16"/>
    <mergeCell ref="C17:L17"/>
  </mergeCells>
  <pageMargins left="0.5" right="0.46" top="0.52" bottom="0.75" header="0.3" footer="0.3"/>
  <pageSetup scale="84" orientation="landscape"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pageSetUpPr fitToPage="1"/>
  </sheetPr>
  <dimension ref="A1:T77"/>
  <sheetViews>
    <sheetView showGridLines="0" zoomScale="110" zoomScaleNormal="110" zoomScalePageLayoutView="110" workbookViewId="0">
      <selection activeCell="B2" sqref="B2:D2"/>
    </sheetView>
  </sheetViews>
  <sheetFormatPr baseColWidth="10" defaultColWidth="9.1640625" defaultRowHeight="15" outlineLevelCol="1" x14ac:dyDescent="0.2"/>
  <cols>
    <col min="1" max="1" width="7.33203125" style="6" customWidth="1"/>
    <col min="2" max="2" width="13" style="12" customWidth="1"/>
    <col min="3" max="3" width="11.1640625" style="12" customWidth="1"/>
    <col min="4" max="4" width="11.83203125" style="12" customWidth="1"/>
    <col min="5" max="5" width="9.83203125" style="12" customWidth="1"/>
    <col min="6" max="6" width="11.6640625" style="12" bestFit="1" customWidth="1"/>
    <col min="7" max="7" width="9.83203125" style="12" customWidth="1"/>
    <col min="8" max="8" width="9.33203125" style="12" customWidth="1"/>
    <col min="9" max="9" width="10.5" style="12" bestFit="1" customWidth="1"/>
    <col min="10" max="10" width="11.5" style="12" customWidth="1"/>
    <col min="11" max="11" width="10.5" style="12" bestFit="1" customWidth="1"/>
    <col min="12" max="12" width="2.1640625" style="12" customWidth="1"/>
    <col min="13" max="14" width="9.33203125" style="12" hidden="1" customWidth="1" outlineLevel="1"/>
    <col min="15" max="15" width="9.1640625" style="12" hidden="1" customWidth="1" outlineLevel="1"/>
    <col min="16" max="16" width="9.1640625" style="12" collapsed="1"/>
    <col min="17" max="16384" width="9.1640625" style="12"/>
  </cols>
  <sheetData>
    <row r="1" spans="1:19" ht="5.25" customHeight="1" x14ac:dyDescent="0.2"/>
    <row r="2" spans="1:19" ht="19" x14ac:dyDescent="0.25">
      <c r="B2" s="224" t="s">
        <v>637</v>
      </c>
      <c r="C2" s="224"/>
      <c r="D2" s="224"/>
    </row>
    <row r="3" spans="1:19" ht="7.5" customHeight="1" x14ac:dyDescent="0.2"/>
    <row r="4" spans="1:19" x14ac:dyDescent="0.2">
      <c r="B4" s="12" t="s">
        <v>513</v>
      </c>
    </row>
    <row r="6" spans="1:19" ht="48.75" customHeight="1" x14ac:dyDescent="0.2">
      <c r="B6" s="200" t="s">
        <v>270</v>
      </c>
      <c r="C6" s="103" t="s">
        <v>584</v>
      </c>
      <c r="D6" s="27"/>
      <c r="E6" s="27"/>
      <c r="F6" s="27"/>
      <c r="G6" s="27"/>
      <c r="H6" s="27"/>
      <c r="I6" s="27"/>
    </row>
    <row r="8" spans="1:19" s="199" customFormat="1" ht="29" x14ac:dyDescent="0.2">
      <c r="A8" s="196">
        <v>1</v>
      </c>
      <c r="B8" s="195" t="s">
        <v>276</v>
      </c>
      <c r="C8" s="80" t="s">
        <v>177</v>
      </c>
      <c r="D8" s="81" t="s">
        <v>278</v>
      </c>
      <c r="E8" s="109" t="s">
        <v>341</v>
      </c>
      <c r="F8" s="82" t="s">
        <v>19</v>
      </c>
      <c r="G8" s="12"/>
      <c r="H8" s="195" t="s">
        <v>276</v>
      </c>
      <c r="I8" s="213" t="s">
        <v>632</v>
      </c>
      <c r="J8" s="176" t="s">
        <v>633</v>
      </c>
      <c r="K8" s="179"/>
      <c r="L8" s="179"/>
      <c r="M8" s="214" t="s">
        <v>632</v>
      </c>
      <c r="N8" s="176" t="s">
        <v>633</v>
      </c>
      <c r="O8" s="12"/>
      <c r="Q8" s="12"/>
      <c r="R8" s="12"/>
      <c r="S8" s="12"/>
    </row>
    <row r="9" spans="1:19" x14ac:dyDescent="0.2">
      <c r="B9" s="90" t="s">
        <v>279</v>
      </c>
      <c r="C9" s="91" t="s">
        <v>281</v>
      </c>
      <c r="D9" s="92">
        <v>95</v>
      </c>
      <c r="E9" s="93">
        <v>1.99</v>
      </c>
      <c r="F9" s="93">
        <v>189.05</v>
      </c>
      <c r="H9" s="12" t="s">
        <v>279</v>
      </c>
      <c r="I9" s="159"/>
      <c r="J9" s="159"/>
      <c r="M9" s="159">
        <f>SUMIF($B$9:$B$22,H9,$F$9:$F$22)</f>
        <v>2879.4</v>
      </c>
      <c r="N9" s="159" t="str">
        <f>IF(M9&gt;2000,"Yes","No")</f>
        <v>Yes</v>
      </c>
    </row>
    <row r="10" spans="1:19" x14ac:dyDescent="0.2">
      <c r="B10" s="90" t="s">
        <v>282</v>
      </c>
      <c r="C10" s="91" t="s">
        <v>284</v>
      </c>
      <c r="D10" s="92">
        <v>50</v>
      </c>
      <c r="E10" s="93">
        <v>19.989999999999998</v>
      </c>
      <c r="F10" s="93">
        <v>999.5</v>
      </c>
      <c r="H10" s="12" t="s">
        <v>282</v>
      </c>
      <c r="I10" s="159"/>
      <c r="J10" s="159"/>
      <c r="M10" s="159">
        <f t="shared" ref="M10:M11" si="0">SUMIF($B$9:$B$22,H10,$F$9:$F$22)</f>
        <v>2766.3199999999997</v>
      </c>
      <c r="N10" s="159" t="str">
        <f>IF(M10&gt;2000,"Yes","No")</f>
        <v>Yes</v>
      </c>
    </row>
    <row r="11" spans="1:19" x14ac:dyDescent="0.2">
      <c r="B11" s="90" t="s">
        <v>282</v>
      </c>
      <c r="C11" s="91" t="s">
        <v>281</v>
      </c>
      <c r="D11" s="92">
        <v>36</v>
      </c>
      <c r="E11" s="93">
        <v>4.99</v>
      </c>
      <c r="F11" s="93">
        <v>179.64</v>
      </c>
      <c r="H11" s="202" t="s">
        <v>288</v>
      </c>
      <c r="I11" s="159"/>
      <c r="J11" s="159"/>
      <c r="M11" s="159">
        <f t="shared" si="0"/>
        <v>231.12</v>
      </c>
      <c r="N11" s="159" t="str">
        <f>IF(M11&gt;2000,"Yes","No")</f>
        <v>No</v>
      </c>
    </row>
    <row r="12" spans="1:19" x14ac:dyDescent="0.2">
      <c r="B12" s="90" t="s">
        <v>282</v>
      </c>
      <c r="C12" s="91" t="s">
        <v>287</v>
      </c>
      <c r="D12" s="92">
        <v>27</v>
      </c>
      <c r="E12" s="93">
        <v>19.989999999999998</v>
      </c>
      <c r="F12" s="93">
        <v>539.73</v>
      </c>
    </row>
    <row r="13" spans="1:19" x14ac:dyDescent="0.2">
      <c r="B13" s="90" t="s">
        <v>288</v>
      </c>
      <c r="C13" s="91" t="s">
        <v>281</v>
      </c>
      <c r="D13" s="92">
        <v>56</v>
      </c>
      <c r="E13" s="93">
        <v>2.99</v>
      </c>
      <c r="F13" s="93">
        <v>167.44</v>
      </c>
    </row>
    <row r="14" spans="1:19" x14ac:dyDescent="0.2">
      <c r="B14" s="90" t="s">
        <v>279</v>
      </c>
      <c r="C14" s="91" t="s">
        <v>284</v>
      </c>
      <c r="D14" s="92">
        <v>60</v>
      </c>
      <c r="E14" s="93">
        <v>4.99</v>
      </c>
      <c r="F14" s="93">
        <v>299.39999999999998</v>
      </c>
    </row>
    <row r="15" spans="1:19" x14ac:dyDescent="0.2">
      <c r="B15" s="90" t="s">
        <v>282</v>
      </c>
      <c r="C15" s="91" t="s">
        <v>281</v>
      </c>
      <c r="D15" s="92">
        <v>75</v>
      </c>
      <c r="E15" s="93">
        <v>1.99</v>
      </c>
      <c r="F15" s="93">
        <v>149.25</v>
      </c>
    </row>
    <row r="16" spans="1:19" x14ac:dyDescent="0.2">
      <c r="B16" s="90" t="s">
        <v>282</v>
      </c>
      <c r="C16" s="91" t="s">
        <v>281</v>
      </c>
      <c r="D16" s="92">
        <v>90</v>
      </c>
      <c r="E16" s="93">
        <v>4.99</v>
      </c>
      <c r="F16" s="93">
        <v>449.1</v>
      </c>
    </row>
    <row r="17" spans="1:19" x14ac:dyDescent="0.2">
      <c r="B17" s="90" t="s">
        <v>288</v>
      </c>
      <c r="C17" s="91" t="s">
        <v>281</v>
      </c>
      <c r="D17" s="92">
        <v>32</v>
      </c>
      <c r="E17" s="93">
        <v>1.99</v>
      </c>
      <c r="F17" s="93">
        <v>63.68</v>
      </c>
    </row>
    <row r="18" spans="1:19" x14ac:dyDescent="0.2">
      <c r="B18" s="90" t="s">
        <v>279</v>
      </c>
      <c r="C18" s="91" t="s">
        <v>284</v>
      </c>
      <c r="D18" s="92">
        <v>60</v>
      </c>
      <c r="E18" s="93">
        <v>8.99</v>
      </c>
      <c r="F18" s="93">
        <v>539.4</v>
      </c>
    </row>
    <row r="19" spans="1:19" x14ac:dyDescent="0.2">
      <c r="B19" s="90" t="s">
        <v>282</v>
      </c>
      <c r="C19" s="91" t="s">
        <v>281</v>
      </c>
      <c r="D19" s="92">
        <v>90</v>
      </c>
      <c r="E19" s="93">
        <v>4.99</v>
      </c>
      <c r="F19" s="93">
        <v>449.1</v>
      </c>
    </row>
    <row r="20" spans="1:19" x14ac:dyDescent="0.2">
      <c r="B20" s="90" t="s">
        <v>279</v>
      </c>
      <c r="C20" s="91" t="s">
        <v>284</v>
      </c>
      <c r="D20" s="92">
        <v>29</v>
      </c>
      <c r="E20" s="93">
        <v>1.99</v>
      </c>
      <c r="F20" s="93">
        <v>57.71</v>
      </c>
    </row>
    <row r="21" spans="1:19" x14ac:dyDescent="0.2">
      <c r="B21" s="90" t="s">
        <v>279</v>
      </c>
      <c r="C21" s="91" t="s">
        <v>284</v>
      </c>
      <c r="D21" s="92">
        <v>81</v>
      </c>
      <c r="E21" s="93">
        <v>19.989999999999998</v>
      </c>
      <c r="F21" s="93">
        <v>1619.19</v>
      </c>
    </row>
    <row r="22" spans="1:19" x14ac:dyDescent="0.2">
      <c r="B22" s="90" t="s">
        <v>279</v>
      </c>
      <c r="C22" s="91" t="s">
        <v>281</v>
      </c>
      <c r="D22" s="92">
        <v>35</v>
      </c>
      <c r="E22" s="93">
        <v>4.99</v>
      </c>
      <c r="F22" s="93">
        <v>174.65</v>
      </c>
    </row>
    <row r="25" spans="1:19" s="199" customFormat="1" ht="29" x14ac:dyDescent="0.2">
      <c r="A25" s="196">
        <v>2</v>
      </c>
      <c r="B25" s="195" t="s">
        <v>276</v>
      </c>
      <c r="C25" s="80" t="s">
        <v>177</v>
      </c>
      <c r="D25" s="81" t="s">
        <v>278</v>
      </c>
      <c r="E25" s="109" t="s">
        <v>341</v>
      </c>
      <c r="F25" s="82" t="s">
        <v>19</v>
      </c>
      <c r="G25" s="12"/>
      <c r="H25" s="195" t="s">
        <v>276</v>
      </c>
      <c r="I25" s="176" t="s">
        <v>583</v>
      </c>
      <c r="J25" s="179"/>
      <c r="K25" s="179"/>
      <c r="N25" s="178" t="s">
        <v>583</v>
      </c>
      <c r="O25" s="12"/>
      <c r="Q25" s="12"/>
      <c r="R25" s="12"/>
      <c r="S25" s="12"/>
    </row>
    <row r="26" spans="1:19" x14ac:dyDescent="0.2">
      <c r="B26" s="90" t="s">
        <v>279</v>
      </c>
      <c r="C26" s="91" t="s">
        <v>281</v>
      </c>
      <c r="D26" s="92">
        <v>95</v>
      </c>
      <c r="E26" s="93">
        <v>1.99</v>
      </c>
      <c r="F26" s="93">
        <v>189.05</v>
      </c>
      <c r="H26" s="12" t="s">
        <v>279</v>
      </c>
      <c r="I26" s="159"/>
      <c r="N26" s="159" t="str">
        <f>IF(SUMIF($B$9:$B$22,H26,$F$9:$F$22)&gt;2000,"Yes","No")</f>
        <v>Yes</v>
      </c>
    </row>
    <row r="27" spans="1:19" x14ac:dyDescent="0.2">
      <c r="B27" s="90" t="s">
        <v>282</v>
      </c>
      <c r="C27" s="91" t="s">
        <v>284</v>
      </c>
      <c r="D27" s="92">
        <v>50</v>
      </c>
      <c r="E27" s="93">
        <v>19.989999999999998</v>
      </c>
      <c r="F27" s="93">
        <v>999.5</v>
      </c>
      <c r="H27" s="12" t="s">
        <v>282</v>
      </c>
      <c r="I27" s="159"/>
      <c r="N27" s="159" t="str">
        <f>IF(SUMIF($B$9:$B$22,H27,$F$9:$F$22)&gt;2000,"Yes","No")</f>
        <v>Yes</v>
      </c>
    </row>
    <row r="28" spans="1:19" x14ac:dyDescent="0.2">
      <c r="B28" s="90" t="s">
        <v>282</v>
      </c>
      <c r="C28" s="91" t="s">
        <v>281</v>
      </c>
      <c r="D28" s="92">
        <v>36</v>
      </c>
      <c r="E28" s="93">
        <v>4.99</v>
      </c>
      <c r="F28" s="93">
        <v>179.64</v>
      </c>
      <c r="H28" s="202" t="s">
        <v>288</v>
      </c>
      <c r="I28" s="159"/>
      <c r="N28" s="159" t="str">
        <f>IF(SUMIF($B$9:$B$22,H28,$F$9:$F$22)&gt;2000,"Yes","No")</f>
        <v>No</v>
      </c>
    </row>
    <row r="29" spans="1:19" x14ac:dyDescent="0.2">
      <c r="B29" s="90" t="s">
        <v>282</v>
      </c>
      <c r="C29" s="91" t="s">
        <v>287</v>
      </c>
      <c r="D29" s="92">
        <v>27</v>
      </c>
      <c r="E29" s="93">
        <v>19.989999999999998</v>
      </c>
      <c r="F29" s="93">
        <v>539.73</v>
      </c>
    </row>
    <row r="30" spans="1:19" x14ac:dyDescent="0.2">
      <c r="B30" s="90" t="s">
        <v>288</v>
      </c>
      <c r="C30" s="91" t="s">
        <v>281</v>
      </c>
      <c r="D30" s="92">
        <v>56</v>
      </c>
      <c r="E30" s="93">
        <v>2.99</v>
      </c>
      <c r="F30" s="93">
        <v>167.44</v>
      </c>
    </row>
    <row r="31" spans="1:19" x14ac:dyDescent="0.2">
      <c r="B31" s="90" t="s">
        <v>279</v>
      </c>
      <c r="C31" s="91" t="s">
        <v>284</v>
      </c>
      <c r="D31" s="92">
        <v>60</v>
      </c>
      <c r="E31" s="93">
        <v>4.99</v>
      </c>
      <c r="F31" s="93">
        <v>299.39999999999998</v>
      </c>
    </row>
    <row r="32" spans="1:19" x14ac:dyDescent="0.2">
      <c r="B32" s="90" t="s">
        <v>282</v>
      </c>
      <c r="C32" s="91" t="s">
        <v>281</v>
      </c>
      <c r="D32" s="92">
        <v>75</v>
      </c>
      <c r="E32" s="93">
        <v>1.99</v>
      </c>
      <c r="F32" s="93">
        <v>149.25</v>
      </c>
    </row>
    <row r="33" spans="1:20" x14ac:dyDescent="0.2">
      <c r="B33" s="90" t="s">
        <v>282</v>
      </c>
      <c r="C33" s="91" t="s">
        <v>281</v>
      </c>
      <c r="D33" s="92">
        <v>90</v>
      </c>
      <c r="E33" s="93">
        <v>4.99</v>
      </c>
      <c r="F33" s="93">
        <v>449.1</v>
      </c>
    </row>
    <row r="34" spans="1:20" x14ac:dyDescent="0.2">
      <c r="B34" s="90" t="s">
        <v>288</v>
      </c>
      <c r="C34" s="91" t="s">
        <v>281</v>
      </c>
      <c r="D34" s="92">
        <v>32</v>
      </c>
      <c r="E34" s="93">
        <v>1.99</v>
      </c>
      <c r="F34" s="93">
        <v>63.68</v>
      </c>
    </row>
    <row r="35" spans="1:20" x14ac:dyDescent="0.2">
      <c r="B35" s="90" t="s">
        <v>279</v>
      </c>
      <c r="C35" s="91" t="s">
        <v>284</v>
      </c>
      <c r="D35" s="92">
        <v>60</v>
      </c>
      <c r="E35" s="93">
        <v>8.99</v>
      </c>
      <c r="F35" s="93">
        <v>539.4</v>
      </c>
    </row>
    <row r="36" spans="1:20" x14ac:dyDescent="0.2">
      <c r="B36" s="90" t="s">
        <v>282</v>
      </c>
      <c r="C36" s="91" t="s">
        <v>281</v>
      </c>
      <c r="D36" s="92">
        <v>90</v>
      </c>
      <c r="E36" s="93">
        <v>4.99</v>
      </c>
      <c r="F36" s="93">
        <v>449.1</v>
      </c>
    </row>
    <row r="37" spans="1:20" x14ac:dyDescent="0.2">
      <c r="B37" s="90" t="s">
        <v>279</v>
      </c>
      <c r="C37" s="91" t="s">
        <v>284</v>
      </c>
      <c r="D37" s="92">
        <v>29</v>
      </c>
      <c r="E37" s="93">
        <v>1.99</v>
      </c>
      <c r="F37" s="93">
        <v>57.71</v>
      </c>
    </row>
    <row r="38" spans="1:20" x14ac:dyDescent="0.2">
      <c r="B38" s="90" t="s">
        <v>279</v>
      </c>
      <c r="C38" s="91" t="s">
        <v>284</v>
      </c>
      <c r="D38" s="92">
        <v>81</v>
      </c>
      <c r="E38" s="93">
        <v>19.989999999999998</v>
      </c>
      <c r="F38" s="93">
        <v>1619.19</v>
      </c>
    </row>
    <row r="39" spans="1:20" x14ac:dyDescent="0.2">
      <c r="B39" s="90" t="s">
        <v>279</v>
      </c>
      <c r="C39" s="91" t="s">
        <v>281</v>
      </c>
      <c r="D39" s="92">
        <v>35</v>
      </c>
      <c r="E39" s="93">
        <v>4.99</v>
      </c>
      <c r="F39" s="93">
        <v>174.65</v>
      </c>
    </row>
    <row r="42" spans="1:20" ht="48.75" customHeight="1" x14ac:dyDescent="0.2">
      <c r="B42" s="200" t="s">
        <v>270</v>
      </c>
      <c r="C42" s="227" t="s">
        <v>634</v>
      </c>
      <c r="D42" s="227"/>
      <c r="E42" s="227"/>
      <c r="F42" s="227"/>
      <c r="G42" s="227"/>
      <c r="H42" s="227"/>
      <c r="I42" s="227"/>
      <c r="J42" s="227"/>
      <c r="K42" s="227"/>
      <c r="L42" s="227"/>
      <c r="M42" s="227"/>
      <c r="N42" s="227"/>
      <c r="O42" s="227"/>
      <c r="P42" s="227"/>
      <c r="Q42" s="201"/>
      <c r="R42" s="201"/>
      <c r="S42" s="201"/>
      <c r="T42" s="201"/>
    </row>
    <row r="43" spans="1:20" x14ac:dyDescent="0.2">
      <c r="Q43" s="231" t="s">
        <v>344</v>
      </c>
      <c r="R43" s="232"/>
      <c r="S43" s="233"/>
    </row>
    <row r="44" spans="1:20" s="199" customFormat="1" ht="43" x14ac:dyDescent="0.2">
      <c r="A44" s="105">
        <v>3</v>
      </c>
      <c r="B44" s="108" t="s">
        <v>174</v>
      </c>
      <c r="C44" s="106" t="s">
        <v>276</v>
      </c>
      <c r="D44" s="106" t="s">
        <v>313</v>
      </c>
      <c r="E44" s="106" t="s">
        <v>177</v>
      </c>
      <c r="F44" s="106" t="s">
        <v>278</v>
      </c>
      <c r="G44" s="109" t="s">
        <v>341</v>
      </c>
      <c r="H44" s="213" t="s">
        <v>635</v>
      </c>
      <c r="I44" s="213" t="s">
        <v>636</v>
      </c>
      <c r="J44" s="109" t="s">
        <v>340</v>
      </c>
      <c r="K44" s="176" t="s">
        <v>342</v>
      </c>
      <c r="L44" s="179"/>
      <c r="M44" s="214" t="s">
        <v>635</v>
      </c>
      <c r="N44" s="213" t="s">
        <v>636</v>
      </c>
      <c r="O44" s="176" t="s">
        <v>340</v>
      </c>
      <c r="P44" s="179"/>
      <c r="Q44" s="215" t="s">
        <v>177</v>
      </c>
      <c r="R44" s="109" t="s">
        <v>514</v>
      </c>
      <c r="S44" s="113" t="s">
        <v>515</v>
      </c>
    </row>
    <row r="45" spans="1:20" x14ac:dyDescent="0.2">
      <c r="B45" s="100">
        <v>40914</v>
      </c>
      <c r="C45" s="12" t="s">
        <v>279</v>
      </c>
      <c r="D45" s="24">
        <v>1</v>
      </c>
      <c r="E45" s="24" t="s">
        <v>281</v>
      </c>
      <c r="F45" s="84">
        <v>95</v>
      </c>
      <c r="G45" s="85">
        <v>1.99</v>
      </c>
      <c r="H45" s="115"/>
      <c r="I45" s="115"/>
      <c r="J45" s="115"/>
      <c r="K45" s="112">
        <f t="shared" ref="K45:K57" si="1">F45*G45*(1+J45)</f>
        <v>189.05</v>
      </c>
      <c r="M45" s="115">
        <f>VLOOKUP(E45,$Q$45:$S$48,2,0)</f>
        <v>0.05</v>
      </c>
      <c r="N45" s="115">
        <f>VLOOKUP(E45,$Q$45:$S$48,3,0)</f>
        <v>0.04</v>
      </c>
      <c r="O45" s="115">
        <f>IF(F45&gt;=50,N45,M45)</f>
        <v>0.04</v>
      </c>
      <c r="Q45" s="12" t="s">
        <v>281</v>
      </c>
      <c r="R45" s="114">
        <v>0.05</v>
      </c>
      <c r="S45" s="114">
        <v>0.04</v>
      </c>
    </row>
    <row r="46" spans="1:20" x14ac:dyDescent="0.2">
      <c r="B46" s="100">
        <v>40931</v>
      </c>
      <c r="C46" s="12" t="s">
        <v>279</v>
      </c>
      <c r="D46" s="24">
        <v>1</v>
      </c>
      <c r="E46" s="24" t="s">
        <v>284</v>
      </c>
      <c r="F46" s="84">
        <v>50</v>
      </c>
      <c r="G46" s="85">
        <v>19.989999999999998</v>
      </c>
      <c r="H46" s="115"/>
      <c r="I46" s="115"/>
      <c r="J46" s="115"/>
      <c r="K46" s="112">
        <f t="shared" si="1"/>
        <v>999.49999999999989</v>
      </c>
      <c r="M46" s="115">
        <f t="shared" ref="M46:M57" si="2">VLOOKUP(E46,$Q$45:$S$48,2,0)</f>
        <v>0.02</v>
      </c>
      <c r="N46" s="115">
        <f t="shared" ref="N46:N57" si="3">VLOOKUP(E46,$Q$45:$S$48,3,0)</f>
        <v>0</v>
      </c>
      <c r="O46" s="115">
        <f t="shared" ref="O46:O57" si="4">IF(F46&gt;=50,N46,M46)</f>
        <v>0</v>
      </c>
      <c r="Q46" s="12" t="s">
        <v>284</v>
      </c>
      <c r="R46" s="114">
        <v>0.02</v>
      </c>
      <c r="S46" s="114">
        <v>0</v>
      </c>
    </row>
    <row r="47" spans="1:20" x14ac:dyDescent="0.2">
      <c r="B47" s="100">
        <v>40948</v>
      </c>
      <c r="C47" s="12" t="s">
        <v>288</v>
      </c>
      <c r="D47" s="24">
        <v>1</v>
      </c>
      <c r="E47" s="24" t="s">
        <v>281</v>
      </c>
      <c r="F47" s="84">
        <v>36</v>
      </c>
      <c r="G47" s="85">
        <v>4.99</v>
      </c>
      <c r="H47" s="115"/>
      <c r="I47" s="115"/>
      <c r="J47" s="115"/>
      <c r="K47" s="112">
        <f t="shared" si="1"/>
        <v>179.64000000000001</v>
      </c>
      <c r="M47" s="115">
        <f t="shared" si="2"/>
        <v>0.05</v>
      </c>
      <c r="N47" s="115">
        <f t="shared" si="3"/>
        <v>0.04</v>
      </c>
      <c r="O47" s="115">
        <f t="shared" si="4"/>
        <v>0.05</v>
      </c>
      <c r="Q47" s="12" t="s">
        <v>287</v>
      </c>
      <c r="R47" s="114">
        <v>0.03</v>
      </c>
      <c r="S47" s="114">
        <v>0.02</v>
      </c>
    </row>
    <row r="48" spans="1:20" x14ac:dyDescent="0.2">
      <c r="B48" s="100">
        <v>40965</v>
      </c>
      <c r="C48" s="12" t="s">
        <v>282</v>
      </c>
      <c r="D48" s="24">
        <v>0</v>
      </c>
      <c r="E48" s="24" t="s">
        <v>287</v>
      </c>
      <c r="F48" s="84">
        <v>27</v>
      </c>
      <c r="G48" s="85">
        <v>19.989999999999998</v>
      </c>
      <c r="H48" s="115"/>
      <c r="I48" s="115"/>
      <c r="J48" s="115"/>
      <c r="K48" s="112">
        <f t="shared" si="1"/>
        <v>539.7299999999999</v>
      </c>
      <c r="M48" s="115">
        <f t="shared" si="2"/>
        <v>0.03</v>
      </c>
      <c r="N48" s="115">
        <f t="shared" si="3"/>
        <v>0.02</v>
      </c>
      <c r="O48" s="115">
        <f t="shared" si="4"/>
        <v>0.03</v>
      </c>
      <c r="Q48" s="12" t="s">
        <v>296</v>
      </c>
      <c r="R48" s="114">
        <v>0.03</v>
      </c>
      <c r="S48" s="114">
        <v>0.01</v>
      </c>
    </row>
    <row r="49" spans="1:19" x14ac:dyDescent="0.2">
      <c r="B49" s="100">
        <v>40983</v>
      </c>
      <c r="C49" s="12" t="s">
        <v>282</v>
      </c>
      <c r="D49" s="24">
        <v>1</v>
      </c>
      <c r="E49" s="24" t="s">
        <v>281</v>
      </c>
      <c r="F49" s="84">
        <v>56</v>
      </c>
      <c r="G49" s="85">
        <v>2.99</v>
      </c>
      <c r="H49" s="115"/>
      <c r="I49" s="115"/>
      <c r="J49" s="115"/>
      <c r="K49" s="112">
        <f t="shared" si="1"/>
        <v>167.44</v>
      </c>
      <c r="M49" s="115">
        <f t="shared" si="2"/>
        <v>0.05</v>
      </c>
      <c r="N49" s="115">
        <f t="shared" si="3"/>
        <v>0.04</v>
      </c>
      <c r="O49" s="115">
        <f t="shared" si="4"/>
        <v>0.04</v>
      </c>
    </row>
    <row r="50" spans="1:19" x14ac:dyDescent="0.2">
      <c r="B50" s="100">
        <v>41000</v>
      </c>
      <c r="C50" s="12" t="s">
        <v>288</v>
      </c>
      <c r="D50" s="24">
        <v>1</v>
      </c>
      <c r="E50" s="24" t="s">
        <v>296</v>
      </c>
      <c r="F50" s="84">
        <v>3</v>
      </c>
      <c r="G50" s="85">
        <v>549.99</v>
      </c>
      <c r="H50" s="115"/>
      <c r="I50" s="115"/>
      <c r="J50" s="115"/>
      <c r="K50" s="112">
        <f t="shared" si="1"/>
        <v>1649.97</v>
      </c>
      <c r="M50" s="115">
        <f t="shared" si="2"/>
        <v>0.03</v>
      </c>
      <c r="N50" s="115">
        <f t="shared" si="3"/>
        <v>0.01</v>
      </c>
      <c r="O50" s="115">
        <f t="shared" si="4"/>
        <v>0.03</v>
      </c>
    </row>
    <row r="51" spans="1:19" x14ac:dyDescent="0.2">
      <c r="B51" s="100">
        <v>41017</v>
      </c>
      <c r="C51" s="12" t="s">
        <v>288</v>
      </c>
      <c r="D51" s="24">
        <v>0</v>
      </c>
      <c r="E51" s="24" t="s">
        <v>281</v>
      </c>
      <c r="F51" s="84">
        <v>75</v>
      </c>
      <c r="G51" s="85">
        <v>1.99</v>
      </c>
      <c r="H51" s="115"/>
      <c r="I51" s="115"/>
      <c r="J51" s="115"/>
      <c r="K51" s="112">
        <f t="shared" si="1"/>
        <v>149.25</v>
      </c>
      <c r="M51" s="115">
        <f t="shared" si="2"/>
        <v>0.05</v>
      </c>
      <c r="N51" s="115">
        <f t="shared" si="3"/>
        <v>0.04</v>
      </c>
      <c r="O51" s="115">
        <f t="shared" si="4"/>
        <v>0.04</v>
      </c>
    </row>
    <row r="52" spans="1:19" x14ac:dyDescent="0.2">
      <c r="B52" s="100">
        <v>41034</v>
      </c>
      <c r="C52" s="12" t="s">
        <v>279</v>
      </c>
      <c r="D52" s="24">
        <v>0</v>
      </c>
      <c r="E52" s="24" t="s">
        <v>281</v>
      </c>
      <c r="F52" s="84">
        <v>90</v>
      </c>
      <c r="G52" s="85">
        <v>4.99</v>
      </c>
      <c r="H52" s="115"/>
      <c r="I52" s="115"/>
      <c r="J52" s="115"/>
      <c r="K52" s="112">
        <f t="shared" si="1"/>
        <v>449.1</v>
      </c>
      <c r="M52" s="115">
        <f t="shared" si="2"/>
        <v>0.05</v>
      </c>
      <c r="N52" s="115">
        <f t="shared" si="3"/>
        <v>0.04</v>
      </c>
      <c r="O52" s="115">
        <f t="shared" si="4"/>
        <v>0.04</v>
      </c>
    </row>
    <row r="53" spans="1:19" x14ac:dyDescent="0.2">
      <c r="B53" s="100">
        <v>41051</v>
      </c>
      <c r="C53" s="12" t="s">
        <v>288</v>
      </c>
      <c r="D53" s="24">
        <v>1</v>
      </c>
      <c r="E53" s="24" t="s">
        <v>281</v>
      </c>
      <c r="F53" s="84">
        <v>32</v>
      </c>
      <c r="G53" s="85">
        <v>1.99</v>
      </c>
      <c r="H53" s="115"/>
      <c r="I53" s="115"/>
      <c r="J53" s="115"/>
      <c r="K53" s="112">
        <f t="shared" si="1"/>
        <v>63.68</v>
      </c>
      <c r="M53" s="115">
        <f t="shared" si="2"/>
        <v>0.05</v>
      </c>
      <c r="N53" s="115">
        <f t="shared" si="3"/>
        <v>0.04</v>
      </c>
      <c r="O53" s="115">
        <f t="shared" si="4"/>
        <v>0.05</v>
      </c>
    </row>
    <row r="54" spans="1:19" x14ac:dyDescent="0.2">
      <c r="B54" s="100">
        <v>41068</v>
      </c>
      <c r="C54" s="12" t="s">
        <v>282</v>
      </c>
      <c r="D54" s="24">
        <v>1</v>
      </c>
      <c r="E54" s="24" t="s">
        <v>284</v>
      </c>
      <c r="F54" s="84">
        <v>60</v>
      </c>
      <c r="G54" s="85">
        <v>8.99</v>
      </c>
      <c r="H54" s="115"/>
      <c r="I54" s="115"/>
      <c r="J54" s="115"/>
      <c r="K54" s="112">
        <f t="shared" si="1"/>
        <v>539.4</v>
      </c>
      <c r="M54" s="115">
        <f t="shared" si="2"/>
        <v>0.02</v>
      </c>
      <c r="N54" s="115">
        <f t="shared" si="3"/>
        <v>0</v>
      </c>
      <c r="O54" s="115">
        <f t="shared" si="4"/>
        <v>0</v>
      </c>
    </row>
    <row r="55" spans="1:19" x14ac:dyDescent="0.2">
      <c r="B55" s="100">
        <v>41085</v>
      </c>
      <c r="C55" s="12" t="s">
        <v>288</v>
      </c>
      <c r="D55" s="24">
        <v>1</v>
      </c>
      <c r="E55" s="24" t="s">
        <v>281</v>
      </c>
      <c r="F55" s="84">
        <v>90</v>
      </c>
      <c r="G55" s="85">
        <v>4.99</v>
      </c>
      <c r="H55" s="115"/>
      <c r="I55" s="115"/>
      <c r="J55" s="115"/>
      <c r="K55" s="112">
        <f t="shared" si="1"/>
        <v>449.1</v>
      </c>
      <c r="M55" s="115">
        <f t="shared" si="2"/>
        <v>0.05</v>
      </c>
      <c r="N55" s="115">
        <f t="shared" si="3"/>
        <v>0.04</v>
      </c>
      <c r="O55" s="115">
        <f t="shared" si="4"/>
        <v>0.04</v>
      </c>
    </row>
    <row r="56" spans="1:19" x14ac:dyDescent="0.2">
      <c r="B56" s="100">
        <v>41102</v>
      </c>
      <c r="C56" s="12" t="s">
        <v>279</v>
      </c>
      <c r="D56" s="24">
        <v>1</v>
      </c>
      <c r="E56" s="24" t="s">
        <v>284</v>
      </c>
      <c r="F56" s="84">
        <v>29</v>
      </c>
      <c r="G56" s="85">
        <v>1.99</v>
      </c>
      <c r="H56" s="115"/>
      <c r="I56" s="115"/>
      <c r="J56" s="115"/>
      <c r="K56" s="112">
        <f t="shared" si="1"/>
        <v>57.71</v>
      </c>
      <c r="M56" s="115">
        <f t="shared" si="2"/>
        <v>0.02</v>
      </c>
      <c r="N56" s="115">
        <f t="shared" si="3"/>
        <v>0</v>
      </c>
      <c r="O56" s="115">
        <f t="shared" si="4"/>
        <v>0.02</v>
      </c>
    </row>
    <row r="57" spans="1:19" x14ac:dyDescent="0.2">
      <c r="B57" s="100">
        <v>41119</v>
      </c>
      <c r="C57" s="12" t="s">
        <v>279</v>
      </c>
      <c r="D57" s="24">
        <v>1</v>
      </c>
      <c r="E57" s="24" t="s">
        <v>284</v>
      </c>
      <c r="F57" s="84">
        <v>81</v>
      </c>
      <c r="G57" s="85">
        <v>19.989999999999998</v>
      </c>
      <c r="H57" s="115"/>
      <c r="I57" s="115"/>
      <c r="J57" s="115"/>
      <c r="K57" s="112">
        <f t="shared" si="1"/>
        <v>1619.1899999999998</v>
      </c>
      <c r="M57" s="115">
        <f t="shared" si="2"/>
        <v>0.02</v>
      </c>
      <c r="N57" s="115">
        <f t="shared" si="3"/>
        <v>0</v>
      </c>
      <c r="O57" s="115">
        <f t="shared" si="4"/>
        <v>0</v>
      </c>
    </row>
    <row r="58" spans="1:19" ht="16" thickBot="1" x14ac:dyDescent="0.25">
      <c r="B58" s="83"/>
      <c r="E58" s="24"/>
      <c r="F58" s="84"/>
      <c r="G58" s="85"/>
      <c r="K58" s="116">
        <f>SUM(K45:K57)</f>
        <v>7052.76</v>
      </c>
    </row>
    <row r="59" spans="1:19" ht="16" thickTop="1" x14ac:dyDescent="0.2"/>
    <row r="61" spans="1:19" x14ac:dyDescent="0.2">
      <c r="Q61" s="231" t="s">
        <v>344</v>
      </c>
      <c r="R61" s="232"/>
      <c r="S61" s="233"/>
    </row>
    <row r="62" spans="1:19" s="199" customFormat="1" ht="29" x14ac:dyDescent="0.2">
      <c r="A62" s="105">
        <v>4</v>
      </c>
      <c r="B62" s="108" t="s">
        <v>174</v>
      </c>
      <c r="C62" s="106" t="s">
        <v>276</v>
      </c>
      <c r="D62" s="106" t="s">
        <v>313</v>
      </c>
      <c r="E62" s="106" t="s">
        <v>177</v>
      </c>
      <c r="F62" s="106" t="s">
        <v>278</v>
      </c>
      <c r="G62" s="109" t="s">
        <v>341</v>
      </c>
      <c r="H62" s="109" t="s">
        <v>340</v>
      </c>
      <c r="I62" s="113" t="s">
        <v>342</v>
      </c>
      <c r="M62" s="155" t="s">
        <v>340</v>
      </c>
      <c r="N62" s="12"/>
      <c r="O62" s="12"/>
      <c r="Q62" s="161" t="s">
        <v>177</v>
      </c>
      <c r="R62" s="109" t="s">
        <v>514</v>
      </c>
      <c r="S62" s="113" t="s">
        <v>515</v>
      </c>
    </row>
    <row r="63" spans="1:19" x14ac:dyDescent="0.2">
      <c r="B63" s="100">
        <v>40914</v>
      </c>
      <c r="C63" s="12" t="s">
        <v>279</v>
      </c>
      <c r="D63" s="24">
        <v>1</v>
      </c>
      <c r="E63" s="24" t="s">
        <v>281</v>
      </c>
      <c r="F63" s="84">
        <v>95</v>
      </c>
      <c r="G63" s="85">
        <v>1.99</v>
      </c>
      <c r="H63" s="115"/>
      <c r="I63" s="112">
        <f t="shared" ref="I63:I75" si="5">F63*G63*(1+H63)</f>
        <v>189.05</v>
      </c>
      <c r="M63" s="115">
        <f t="shared" ref="M63:M75" si="6">VLOOKUP(E63,$Q$45:$S$48,IF(F63&lt;50,2,3),0)</f>
        <v>0.04</v>
      </c>
      <c r="Q63" s="12" t="s">
        <v>281</v>
      </c>
      <c r="R63" s="114">
        <v>0.05</v>
      </c>
      <c r="S63" s="114">
        <v>0.04</v>
      </c>
    </row>
    <row r="64" spans="1:19" x14ac:dyDescent="0.2">
      <c r="B64" s="100">
        <v>40931</v>
      </c>
      <c r="C64" s="12" t="s">
        <v>279</v>
      </c>
      <c r="D64" s="24">
        <v>1</v>
      </c>
      <c r="E64" s="24" t="s">
        <v>284</v>
      </c>
      <c r="F64" s="84">
        <v>50</v>
      </c>
      <c r="G64" s="85">
        <v>19.989999999999998</v>
      </c>
      <c r="H64" s="115"/>
      <c r="I64" s="112">
        <f t="shared" si="5"/>
        <v>999.49999999999989</v>
      </c>
      <c r="M64" s="115">
        <f t="shared" si="6"/>
        <v>0</v>
      </c>
      <c r="Q64" s="12" t="s">
        <v>284</v>
      </c>
      <c r="R64" s="114">
        <v>0.02</v>
      </c>
      <c r="S64" s="114">
        <v>0</v>
      </c>
    </row>
    <row r="65" spans="2:19" x14ac:dyDescent="0.2">
      <c r="B65" s="100">
        <v>40948</v>
      </c>
      <c r="C65" s="12" t="s">
        <v>288</v>
      </c>
      <c r="D65" s="24">
        <v>1</v>
      </c>
      <c r="E65" s="24" t="s">
        <v>281</v>
      </c>
      <c r="F65" s="84">
        <v>36</v>
      </c>
      <c r="G65" s="85">
        <v>4.99</v>
      </c>
      <c r="H65" s="115"/>
      <c r="I65" s="112">
        <f t="shared" si="5"/>
        <v>179.64000000000001</v>
      </c>
      <c r="M65" s="115">
        <f t="shared" si="6"/>
        <v>0.05</v>
      </c>
      <c r="Q65" s="12" t="s">
        <v>287</v>
      </c>
      <c r="R65" s="114">
        <v>0.03</v>
      </c>
      <c r="S65" s="114">
        <v>0.02</v>
      </c>
    </row>
    <row r="66" spans="2:19" x14ac:dyDescent="0.2">
      <c r="B66" s="100">
        <v>40965</v>
      </c>
      <c r="C66" s="12" t="s">
        <v>282</v>
      </c>
      <c r="D66" s="24">
        <v>0</v>
      </c>
      <c r="E66" s="24" t="s">
        <v>287</v>
      </c>
      <c r="F66" s="84">
        <v>27</v>
      </c>
      <c r="G66" s="85">
        <v>19.989999999999998</v>
      </c>
      <c r="H66" s="115"/>
      <c r="I66" s="112">
        <f t="shared" si="5"/>
        <v>539.7299999999999</v>
      </c>
      <c r="M66" s="115">
        <f t="shared" si="6"/>
        <v>0.03</v>
      </c>
      <c r="Q66" s="12" t="s">
        <v>296</v>
      </c>
      <c r="R66" s="114">
        <v>0.03</v>
      </c>
      <c r="S66" s="114">
        <v>0.01</v>
      </c>
    </row>
    <row r="67" spans="2:19" x14ac:dyDescent="0.2">
      <c r="B67" s="100">
        <v>40983</v>
      </c>
      <c r="C67" s="12" t="s">
        <v>282</v>
      </c>
      <c r="D67" s="24">
        <v>1</v>
      </c>
      <c r="E67" s="24" t="s">
        <v>281</v>
      </c>
      <c r="F67" s="84">
        <v>56</v>
      </c>
      <c r="G67" s="85">
        <v>2.99</v>
      </c>
      <c r="H67" s="115"/>
      <c r="I67" s="112">
        <f t="shared" si="5"/>
        <v>167.44</v>
      </c>
      <c r="M67" s="115">
        <f t="shared" si="6"/>
        <v>0.04</v>
      </c>
    </row>
    <row r="68" spans="2:19" x14ac:dyDescent="0.2">
      <c r="B68" s="100">
        <v>41000</v>
      </c>
      <c r="C68" s="12" t="s">
        <v>288</v>
      </c>
      <c r="D68" s="24">
        <v>1</v>
      </c>
      <c r="E68" s="24" t="s">
        <v>296</v>
      </c>
      <c r="F68" s="84">
        <v>3</v>
      </c>
      <c r="G68" s="85">
        <v>549.99</v>
      </c>
      <c r="H68" s="115"/>
      <c r="I68" s="112">
        <f t="shared" si="5"/>
        <v>1649.97</v>
      </c>
      <c r="M68" s="115">
        <f t="shared" si="6"/>
        <v>0.03</v>
      </c>
    </row>
    <row r="69" spans="2:19" x14ac:dyDescent="0.2">
      <c r="B69" s="100">
        <v>41017</v>
      </c>
      <c r="C69" s="12" t="s">
        <v>288</v>
      </c>
      <c r="D69" s="24">
        <v>0</v>
      </c>
      <c r="E69" s="24" t="s">
        <v>281</v>
      </c>
      <c r="F69" s="84">
        <v>75</v>
      </c>
      <c r="G69" s="85">
        <v>1.99</v>
      </c>
      <c r="H69" s="115"/>
      <c r="I69" s="112">
        <f t="shared" si="5"/>
        <v>149.25</v>
      </c>
      <c r="M69" s="115">
        <f t="shared" si="6"/>
        <v>0.04</v>
      </c>
    </row>
    <row r="70" spans="2:19" x14ac:dyDescent="0.2">
      <c r="B70" s="100">
        <v>41034</v>
      </c>
      <c r="C70" s="12" t="s">
        <v>279</v>
      </c>
      <c r="D70" s="24">
        <v>0</v>
      </c>
      <c r="E70" s="24" t="s">
        <v>281</v>
      </c>
      <c r="F70" s="84">
        <v>90</v>
      </c>
      <c r="G70" s="85">
        <v>4.99</v>
      </c>
      <c r="H70" s="115"/>
      <c r="I70" s="112">
        <f t="shared" si="5"/>
        <v>449.1</v>
      </c>
      <c r="M70" s="115">
        <f t="shared" si="6"/>
        <v>0.04</v>
      </c>
    </row>
    <row r="71" spans="2:19" x14ac:dyDescent="0.2">
      <c r="B71" s="100">
        <v>41051</v>
      </c>
      <c r="C71" s="12" t="s">
        <v>288</v>
      </c>
      <c r="D71" s="24">
        <v>1</v>
      </c>
      <c r="E71" s="24" t="s">
        <v>281</v>
      </c>
      <c r="F71" s="84">
        <v>32</v>
      </c>
      <c r="G71" s="85">
        <v>1.99</v>
      </c>
      <c r="H71" s="115"/>
      <c r="I71" s="112">
        <f t="shared" si="5"/>
        <v>63.68</v>
      </c>
      <c r="M71" s="115">
        <f t="shared" si="6"/>
        <v>0.05</v>
      </c>
    </row>
    <row r="72" spans="2:19" x14ac:dyDescent="0.2">
      <c r="B72" s="100">
        <v>41068</v>
      </c>
      <c r="C72" s="12" t="s">
        <v>282</v>
      </c>
      <c r="D72" s="24">
        <v>1</v>
      </c>
      <c r="E72" s="24" t="s">
        <v>284</v>
      </c>
      <c r="F72" s="84">
        <v>60</v>
      </c>
      <c r="G72" s="85">
        <v>8.99</v>
      </c>
      <c r="H72" s="115"/>
      <c r="I72" s="112">
        <f t="shared" si="5"/>
        <v>539.4</v>
      </c>
      <c r="M72" s="115">
        <f t="shared" si="6"/>
        <v>0</v>
      </c>
    </row>
    <row r="73" spans="2:19" x14ac:dyDescent="0.2">
      <c r="B73" s="100">
        <v>41085</v>
      </c>
      <c r="C73" s="12" t="s">
        <v>288</v>
      </c>
      <c r="D73" s="24">
        <v>1</v>
      </c>
      <c r="E73" s="24" t="s">
        <v>281</v>
      </c>
      <c r="F73" s="84">
        <v>90</v>
      </c>
      <c r="G73" s="85">
        <v>4.99</v>
      </c>
      <c r="H73" s="115"/>
      <c r="I73" s="112">
        <f t="shared" si="5"/>
        <v>449.1</v>
      </c>
      <c r="M73" s="115">
        <f t="shared" si="6"/>
        <v>0.04</v>
      </c>
    </row>
    <row r="74" spans="2:19" x14ac:dyDescent="0.2">
      <c r="B74" s="100">
        <v>41102</v>
      </c>
      <c r="C74" s="12" t="s">
        <v>279</v>
      </c>
      <c r="D74" s="24">
        <v>1</v>
      </c>
      <c r="E74" s="24" t="s">
        <v>284</v>
      </c>
      <c r="F74" s="84">
        <v>29</v>
      </c>
      <c r="G74" s="85">
        <v>1.99</v>
      </c>
      <c r="H74" s="115"/>
      <c r="I74" s="112">
        <f t="shared" si="5"/>
        <v>57.71</v>
      </c>
      <c r="M74" s="115">
        <f t="shared" si="6"/>
        <v>0.02</v>
      </c>
    </row>
    <row r="75" spans="2:19" x14ac:dyDescent="0.2">
      <c r="B75" s="100">
        <v>41119</v>
      </c>
      <c r="C75" s="12" t="s">
        <v>279</v>
      </c>
      <c r="D75" s="24">
        <v>1</v>
      </c>
      <c r="E75" s="24" t="s">
        <v>284</v>
      </c>
      <c r="F75" s="84">
        <v>81</v>
      </c>
      <c r="G75" s="85">
        <v>19.989999999999998</v>
      </c>
      <c r="H75" s="115"/>
      <c r="I75" s="112">
        <f t="shared" si="5"/>
        <v>1619.1899999999998</v>
      </c>
      <c r="M75" s="115">
        <f t="shared" si="6"/>
        <v>0</v>
      </c>
    </row>
    <row r="76" spans="2:19" ht="16" thickBot="1" x14ac:dyDescent="0.25">
      <c r="B76" s="83"/>
      <c r="E76" s="24"/>
      <c r="F76" s="84"/>
      <c r="G76" s="85"/>
      <c r="I76" s="116">
        <f>SUM(I63:I75)</f>
        <v>7052.76</v>
      </c>
    </row>
    <row r="77" spans="2:19" ht="16" thickTop="1" x14ac:dyDescent="0.2"/>
  </sheetData>
  <mergeCells count="4">
    <mergeCell ref="B2:D2"/>
    <mergeCell ref="C42:P42"/>
    <mergeCell ref="Q43:S43"/>
    <mergeCell ref="Q61:S61"/>
  </mergeCells>
  <pageMargins left="0.5" right="0.46" top="0.52" bottom="0.75" header="0.3" footer="0.3"/>
  <pageSetup scale="84" orientation="landscape"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pageSetUpPr fitToPage="1"/>
  </sheetPr>
  <dimension ref="A1:M25"/>
  <sheetViews>
    <sheetView showGridLines="0" zoomScale="110" zoomScaleNormal="110" zoomScalePageLayoutView="110" workbookViewId="0">
      <selection activeCell="H3" sqref="H1:L1048576"/>
    </sheetView>
  </sheetViews>
  <sheetFormatPr baseColWidth="10" defaultColWidth="9.1640625" defaultRowHeight="15" outlineLevelCol="1" x14ac:dyDescent="0.2"/>
  <cols>
    <col min="1" max="1" width="7.33203125" style="6" customWidth="1"/>
    <col min="2" max="2" width="13" style="12" customWidth="1"/>
    <col min="3" max="3" width="11.1640625" style="12" customWidth="1"/>
    <col min="4" max="4" width="11.83203125" style="12" customWidth="1"/>
    <col min="5" max="5" width="9.83203125" style="12" customWidth="1"/>
    <col min="6" max="6" width="11.6640625" style="12" bestFit="1" customWidth="1"/>
    <col min="7" max="7" width="9.83203125" style="12" customWidth="1"/>
    <col min="8" max="8" width="12.5" style="12" hidden="1" customWidth="1" outlineLevel="1"/>
    <col min="9" max="9" width="15.5" style="12" hidden="1" customWidth="1" outlineLevel="1"/>
    <col min="10" max="10" width="4.5" style="12" hidden="1" customWidth="1" outlineLevel="1"/>
    <col min="11" max="11" width="5.1640625" style="12" hidden="1" customWidth="1" outlineLevel="1"/>
    <col min="12" max="12" width="11" style="12" hidden="1" customWidth="1" outlineLevel="1"/>
    <col min="13" max="13" width="9.1640625" style="12" collapsed="1"/>
    <col min="14" max="16384" width="9.1640625" style="12"/>
  </cols>
  <sheetData>
    <row r="1" spans="1:12" ht="5.25" customHeight="1" x14ac:dyDescent="0.2"/>
    <row r="2" spans="1:12" ht="19" x14ac:dyDescent="0.25">
      <c r="B2" s="224" t="s">
        <v>641</v>
      </c>
      <c r="C2" s="224"/>
      <c r="D2" s="224"/>
    </row>
    <row r="3" spans="1:12" ht="7.5" customHeight="1" x14ac:dyDescent="0.2"/>
    <row r="4" spans="1:12" x14ac:dyDescent="0.2">
      <c r="B4" s="12" t="s">
        <v>642</v>
      </c>
    </row>
    <row r="6" spans="1:12" ht="48.75" customHeight="1" x14ac:dyDescent="0.2">
      <c r="B6" s="217" t="s">
        <v>270</v>
      </c>
      <c r="C6" s="103" t="s">
        <v>643</v>
      </c>
      <c r="D6" s="27"/>
      <c r="E6" s="27"/>
      <c r="F6" s="27"/>
      <c r="G6" s="27"/>
    </row>
    <row r="8" spans="1:12" s="216" customFormat="1" ht="29" x14ac:dyDescent="0.2">
      <c r="A8" s="196">
        <v>1</v>
      </c>
      <c r="B8" s="195" t="s">
        <v>276</v>
      </c>
      <c r="C8" s="80" t="s">
        <v>177</v>
      </c>
      <c r="D8" s="81" t="s">
        <v>278</v>
      </c>
      <c r="E8" s="109" t="s">
        <v>341</v>
      </c>
      <c r="F8" s="82" t="s">
        <v>19</v>
      </c>
      <c r="G8" s="12"/>
      <c r="H8" s="219" t="s">
        <v>646</v>
      </c>
      <c r="I8" s="219" t="s">
        <v>644</v>
      </c>
      <c r="J8"/>
      <c r="K8"/>
      <c r="L8"/>
    </row>
    <row r="9" spans="1:12" x14ac:dyDescent="0.2">
      <c r="B9" s="90" t="s">
        <v>279</v>
      </c>
      <c r="C9" s="91" t="s">
        <v>281</v>
      </c>
      <c r="D9" s="92">
        <v>95</v>
      </c>
      <c r="E9" s="93">
        <v>1.99</v>
      </c>
      <c r="F9" s="93">
        <v>189.05</v>
      </c>
      <c r="H9" s="219" t="s">
        <v>645</v>
      </c>
      <c r="I9" s="12" t="s">
        <v>282</v>
      </c>
      <c r="J9" s="12" t="s">
        <v>279</v>
      </c>
      <c r="K9" s="12" t="s">
        <v>288</v>
      </c>
      <c r="L9" s="12" t="s">
        <v>48</v>
      </c>
    </row>
    <row r="10" spans="1:12" x14ac:dyDescent="0.2">
      <c r="B10" s="90" t="s">
        <v>282</v>
      </c>
      <c r="C10" s="91" t="s">
        <v>284</v>
      </c>
      <c r="D10" s="92">
        <v>50</v>
      </c>
      <c r="E10" s="93">
        <v>19.989999999999998</v>
      </c>
      <c r="F10" s="93">
        <v>999.5</v>
      </c>
      <c r="H10" s="25" t="s">
        <v>284</v>
      </c>
      <c r="I10" s="220">
        <v>50</v>
      </c>
      <c r="J10" s="220">
        <v>230</v>
      </c>
      <c r="K10" s="220"/>
      <c r="L10" s="220">
        <v>280</v>
      </c>
    </row>
    <row r="11" spans="1:12" x14ac:dyDescent="0.2">
      <c r="B11" s="90" t="s">
        <v>282</v>
      </c>
      <c r="C11" s="91" t="s">
        <v>281</v>
      </c>
      <c r="D11" s="92">
        <v>36</v>
      </c>
      <c r="E11" s="93">
        <v>4.99</v>
      </c>
      <c r="F11" s="93">
        <v>179.64</v>
      </c>
      <c r="H11" s="25" t="s">
        <v>287</v>
      </c>
      <c r="I11" s="220">
        <v>27</v>
      </c>
      <c r="J11" s="220"/>
      <c r="K11" s="220"/>
      <c r="L11" s="220">
        <v>27</v>
      </c>
    </row>
    <row r="12" spans="1:12" x14ac:dyDescent="0.2">
      <c r="B12" s="90" t="s">
        <v>282</v>
      </c>
      <c r="C12" s="91" t="s">
        <v>287</v>
      </c>
      <c r="D12" s="92">
        <v>27</v>
      </c>
      <c r="E12" s="93">
        <v>19.989999999999998</v>
      </c>
      <c r="F12" s="93">
        <v>539.73</v>
      </c>
      <c r="H12" s="25" t="s">
        <v>281</v>
      </c>
      <c r="I12" s="220">
        <v>291</v>
      </c>
      <c r="J12" s="220">
        <v>130</v>
      </c>
      <c r="K12" s="220">
        <v>88</v>
      </c>
      <c r="L12" s="220">
        <v>509</v>
      </c>
    </row>
    <row r="13" spans="1:12" x14ac:dyDescent="0.2">
      <c r="B13" s="90" t="s">
        <v>288</v>
      </c>
      <c r="C13" s="91" t="s">
        <v>281</v>
      </c>
      <c r="D13" s="92">
        <v>56</v>
      </c>
      <c r="E13" s="93">
        <v>2.99</v>
      </c>
      <c r="F13" s="93">
        <v>167.44</v>
      </c>
      <c r="H13" s="25" t="s">
        <v>48</v>
      </c>
      <c r="I13" s="220">
        <v>368</v>
      </c>
      <c r="J13" s="220">
        <v>360</v>
      </c>
      <c r="K13" s="220">
        <v>88</v>
      </c>
      <c r="L13" s="220">
        <v>816</v>
      </c>
    </row>
    <row r="14" spans="1:12" x14ac:dyDescent="0.2">
      <c r="B14" s="90" t="s">
        <v>279</v>
      </c>
      <c r="C14" s="91" t="s">
        <v>284</v>
      </c>
      <c r="D14" s="92">
        <v>60</v>
      </c>
      <c r="E14" s="93">
        <v>4.99</v>
      </c>
      <c r="F14" s="93">
        <v>299.39999999999998</v>
      </c>
      <c r="H14"/>
      <c r="I14"/>
      <c r="J14"/>
    </row>
    <row r="15" spans="1:12" x14ac:dyDescent="0.2">
      <c r="B15" s="90" t="s">
        <v>282</v>
      </c>
      <c r="C15" s="91" t="s">
        <v>281</v>
      </c>
      <c r="D15" s="92">
        <v>75</v>
      </c>
      <c r="E15" s="93">
        <v>1.99</v>
      </c>
      <c r="F15" s="93">
        <v>149.25</v>
      </c>
      <c r="H15"/>
      <c r="I15"/>
      <c r="J15"/>
    </row>
    <row r="16" spans="1:12" x14ac:dyDescent="0.2">
      <c r="B16" s="90" t="s">
        <v>282</v>
      </c>
      <c r="C16" s="91" t="s">
        <v>281</v>
      </c>
      <c r="D16" s="92">
        <v>90</v>
      </c>
      <c r="E16" s="93">
        <v>4.99</v>
      </c>
      <c r="F16" s="93">
        <v>449.1</v>
      </c>
      <c r="H16"/>
      <c r="I16"/>
      <c r="J16"/>
    </row>
    <row r="17" spans="2:10" x14ac:dyDescent="0.2">
      <c r="B17" s="90" t="s">
        <v>288</v>
      </c>
      <c r="C17" s="91" t="s">
        <v>281</v>
      </c>
      <c r="D17" s="92">
        <v>32</v>
      </c>
      <c r="E17" s="93">
        <v>1.99</v>
      </c>
      <c r="F17" s="93">
        <v>63.68</v>
      </c>
      <c r="H17"/>
      <c r="I17"/>
      <c r="J17"/>
    </row>
    <row r="18" spans="2:10" x14ac:dyDescent="0.2">
      <c r="B18" s="90" t="s">
        <v>279</v>
      </c>
      <c r="C18" s="91" t="s">
        <v>284</v>
      </c>
      <c r="D18" s="92">
        <v>60</v>
      </c>
      <c r="E18" s="93">
        <v>8.99</v>
      </c>
      <c r="F18" s="93">
        <v>539.4</v>
      </c>
      <c r="H18"/>
      <c r="I18"/>
      <c r="J18"/>
    </row>
    <row r="19" spans="2:10" x14ac:dyDescent="0.2">
      <c r="B19" s="90" t="s">
        <v>282</v>
      </c>
      <c r="C19" s="91" t="s">
        <v>281</v>
      </c>
      <c r="D19" s="92">
        <v>90</v>
      </c>
      <c r="E19" s="93">
        <v>4.99</v>
      </c>
      <c r="F19" s="93">
        <v>449.1</v>
      </c>
      <c r="H19"/>
      <c r="I19"/>
      <c r="J19"/>
    </row>
    <row r="20" spans="2:10" x14ac:dyDescent="0.2">
      <c r="B20" s="90" t="s">
        <v>279</v>
      </c>
      <c r="C20" s="91" t="s">
        <v>284</v>
      </c>
      <c r="D20" s="92">
        <v>29</v>
      </c>
      <c r="E20" s="93">
        <v>1.99</v>
      </c>
      <c r="F20" s="93">
        <v>57.71</v>
      </c>
      <c r="H20"/>
      <c r="I20"/>
      <c r="J20"/>
    </row>
    <row r="21" spans="2:10" x14ac:dyDescent="0.2">
      <c r="B21" s="90" t="s">
        <v>279</v>
      </c>
      <c r="C21" s="91" t="s">
        <v>284</v>
      </c>
      <c r="D21" s="92">
        <v>81</v>
      </c>
      <c r="E21" s="93">
        <v>19.989999999999998</v>
      </c>
      <c r="F21" s="93">
        <v>1619.19</v>
      </c>
      <c r="H21"/>
      <c r="I21"/>
      <c r="J21"/>
    </row>
    <row r="22" spans="2:10" x14ac:dyDescent="0.2">
      <c r="B22" s="90" t="s">
        <v>279</v>
      </c>
      <c r="C22" s="91" t="s">
        <v>281</v>
      </c>
      <c r="D22" s="92">
        <v>35</v>
      </c>
      <c r="E22" s="93">
        <v>4.99</v>
      </c>
      <c r="F22" s="93">
        <v>174.65</v>
      </c>
      <c r="H22"/>
      <c r="I22"/>
      <c r="J22"/>
    </row>
    <row r="23" spans="2:10" x14ac:dyDescent="0.2">
      <c r="H23"/>
      <c r="I23"/>
      <c r="J23"/>
    </row>
    <row r="24" spans="2:10" x14ac:dyDescent="0.2">
      <c r="H24"/>
      <c r="I24"/>
      <c r="J24"/>
    </row>
    <row r="25" spans="2:10" x14ac:dyDescent="0.2">
      <c r="H25"/>
      <c r="I25"/>
      <c r="J25"/>
    </row>
  </sheetData>
  <mergeCells count="1">
    <mergeCell ref="B2:D2"/>
  </mergeCells>
  <pageMargins left="0.5" right="0.46" top="0.52" bottom="0.75" header="0.3" footer="0.3"/>
  <pageSetup scale="84" orientation="landscape" verticalDpi="0"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fitToPage="1"/>
  </sheetPr>
  <dimension ref="A1:F95"/>
  <sheetViews>
    <sheetView showGridLines="0" topLeftCell="A58" zoomScale="120" zoomScaleNormal="120" zoomScalePageLayoutView="120" workbookViewId="0">
      <selection activeCell="L23" sqref="L23"/>
    </sheetView>
  </sheetViews>
  <sheetFormatPr baseColWidth="10" defaultColWidth="9.1640625" defaultRowHeight="15" x14ac:dyDescent="0.2"/>
  <cols>
    <col min="1" max="1" width="4" style="6" customWidth="1"/>
    <col min="2" max="3" width="9.1640625" style="12"/>
    <col min="4" max="4" width="9.33203125" style="12" customWidth="1"/>
    <col min="5" max="5" width="9.1640625" style="12" customWidth="1"/>
    <col min="6" max="6" width="10.5" style="12" customWidth="1"/>
    <col min="7" max="11" width="9.1640625" style="12"/>
    <col min="12" max="12" width="10" style="12" customWidth="1"/>
    <col min="13" max="13" width="10.1640625" style="12" customWidth="1"/>
    <col min="14" max="16384" width="9.1640625" style="12"/>
  </cols>
  <sheetData>
    <row r="1" spans="2:6" ht="5.25" customHeight="1" x14ac:dyDescent="0.2"/>
    <row r="2" spans="2:6" ht="19" x14ac:dyDescent="0.25">
      <c r="B2" s="223" t="s">
        <v>597</v>
      </c>
      <c r="C2" s="223"/>
      <c r="D2" s="223"/>
      <c r="E2" s="223"/>
      <c r="F2" s="223"/>
    </row>
    <row r="3" spans="2:6" ht="7.5" customHeight="1" x14ac:dyDescent="0.2"/>
    <row r="4" spans="2:6" x14ac:dyDescent="0.2">
      <c r="B4" s="12" t="s">
        <v>91</v>
      </c>
    </row>
    <row r="5" spans="2:6" x14ac:dyDescent="0.2">
      <c r="B5" s="12" t="s">
        <v>92</v>
      </c>
    </row>
    <row r="7" spans="2:6" x14ac:dyDescent="0.2">
      <c r="B7" s="52" t="s">
        <v>196</v>
      </c>
    </row>
    <row r="17" spans="1:3" x14ac:dyDescent="0.2">
      <c r="B17" s="52" t="s">
        <v>197</v>
      </c>
    </row>
    <row r="23" spans="1:3" ht="51" customHeight="1" x14ac:dyDescent="0.2">
      <c r="B23" s="73" t="s">
        <v>270</v>
      </c>
    </row>
    <row r="24" spans="1:3" x14ac:dyDescent="0.2">
      <c r="A24" s="6">
        <v>1</v>
      </c>
      <c r="B24" s="12" t="s">
        <v>93</v>
      </c>
    </row>
    <row r="25" spans="1:3" x14ac:dyDescent="0.2">
      <c r="B25" s="12" t="s">
        <v>245</v>
      </c>
    </row>
    <row r="27" spans="1:3" x14ac:dyDescent="0.2">
      <c r="B27" s="55" t="s">
        <v>94</v>
      </c>
    </row>
    <row r="29" spans="1:3" x14ac:dyDescent="0.2">
      <c r="B29" s="55" t="s">
        <v>4</v>
      </c>
    </row>
    <row r="30" spans="1:3" x14ac:dyDescent="0.2">
      <c r="B30" s="59" t="s">
        <v>15</v>
      </c>
      <c r="C30" s="61" t="s">
        <v>30</v>
      </c>
    </row>
    <row r="31" spans="1:3" x14ac:dyDescent="0.2">
      <c r="B31" s="12" t="s">
        <v>23</v>
      </c>
      <c r="C31" s="14">
        <v>110</v>
      </c>
    </row>
    <row r="32" spans="1:3" x14ac:dyDescent="0.2">
      <c r="B32" s="12" t="s">
        <v>24</v>
      </c>
      <c r="C32" s="14">
        <v>345</v>
      </c>
    </row>
    <row r="33" spans="1:3" x14ac:dyDescent="0.2">
      <c r="B33" s="9" t="s">
        <v>25</v>
      </c>
      <c r="C33" s="14">
        <v>415</v>
      </c>
    </row>
    <row r="34" spans="1:3" x14ac:dyDescent="0.2">
      <c r="B34" s="9" t="s">
        <v>21</v>
      </c>
      <c r="C34" s="14">
        <v>75</v>
      </c>
    </row>
    <row r="35" spans="1:3" x14ac:dyDescent="0.2">
      <c r="B35" s="19" t="s">
        <v>48</v>
      </c>
    </row>
    <row r="46" spans="1:3" x14ac:dyDescent="0.2">
      <c r="A46" s="6">
        <v>2</v>
      </c>
      <c r="B46" s="12" t="s">
        <v>95</v>
      </c>
    </row>
    <row r="47" spans="1:3" x14ac:dyDescent="0.2">
      <c r="B47" s="12" t="s">
        <v>96</v>
      </c>
    </row>
    <row r="61" spans="1:2" x14ac:dyDescent="0.2">
      <c r="A61" s="6">
        <v>3</v>
      </c>
      <c r="B61" s="1" t="s">
        <v>97</v>
      </c>
    </row>
    <row r="62" spans="1:2" x14ac:dyDescent="0.2">
      <c r="B62" s="12" t="s">
        <v>98</v>
      </c>
    </row>
    <row r="64" spans="1:2" x14ac:dyDescent="0.2">
      <c r="B64" s="12" t="s">
        <v>101</v>
      </c>
    </row>
    <row r="65" spans="1:2" x14ac:dyDescent="0.2">
      <c r="B65" s="12" t="s">
        <v>246</v>
      </c>
    </row>
    <row r="80" spans="1:2" x14ac:dyDescent="0.2">
      <c r="A80" s="10" t="s">
        <v>17</v>
      </c>
    </row>
    <row r="81" spans="1:2" x14ac:dyDescent="0.2">
      <c r="B81" s="12" t="s">
        <v>99</v>
      </c>
    </row>
    <row r="82" spans="1:2" x14ac:dyDescent="0.2">
      <c r="B82" s="12" t="s">
        <v>100</v>
      </c>
    </row>
    <row r="83" spans="1:2" x14ac:dyDescent="0.2">
      <c r="A83" s="12"/>
    </row>
    <row r="84" spans="1:2" x14ac:dyDescent="0.2">
      <c r="A84" s="12"/>
    </row>
    <row r="85" spans="1:2" x14ac:dyDescent="0.2">
      <c r="A85" s="12"/>
    </row>
    <row r="86" spans="1:2" x14ac:dyDescent="0.2">
      <c r="A86" s="12"/>
    </row>
    <row r="87" spans="1:2" x14ac:dyDescent="0.2">
      <c r="A87" s="12"/>
    </row>
    <row r="88" spans="1:2" x14ac:dyDescent="0.2">
      <c r="A88" s="12"/>
    </row>
    <row r="89" spans="1:2" x14ac:dyDescent="0.2">
      <c r="A89" s="12"/>
    </row>
    <row r="90" spans="1:2" x14ac:dyDescent="0.2">
      <c r="A90" s="12"/>
    </row>
    <row r="91" spans="1:2" x14ac:dyDescent="0.2">
      <c r="A91" s="12"/>
    </row>
    <row r="92" spans="1:2" x14ac:dyDescent="0.2">
      <c r="A92" s="12"/>
    </row>
    <row r="93" spans="1:2" x14ac:dyDescent="0.2">
      <c r="A93" s="12"/>
    </row>
    <row r="94" spans="1:2" x14ac:dyDescent="0.2">
      <c r="A94" s="12"/>
    </row>
    <row r="95" spans="1:2" x14ac:dyDescent="0.2">
      <c r="A95" s="12"/>
    </row>
  </sheetData>
  <mergeCells count="1">
    <mergeCell ref="B2:F2"/>
  </mergeCells>
  <pageMargins left="0.5" right="0.46" top="0.52" bottom="0.75" header="0.3" footer="0.3"/>
  <pageSetup scale="37" orientation="landscape" verticalDpi="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fitToPage="1"/>
  </sheetPr>
  <dimension ref="A1:F69"/>
  <sheetViews>
    <sheetView showGridLines="0" topLeftCell="A25" zoomScale="120" zoomScaleNormal="120" zoomScalePageLayoutView="120" workbookViewId="0">
      <selection activeCell="B27" sqref="B27:F32"/>
    </sheetView>
  </sheetViews>
  <sheetFormatPr baseColWidth="10" defaultColWidth="9.1640625" defaultRowHeight="15" x14ac:dyDescent="0.2"/>
  <cols>
    <col min="1" max="1" width="4" style="6" customWidth="1"/>
    <col min="2" max="2" width="9.1640625" style="12"/>
    <col min="3" max="3" width="9.5" style="12" bestFit="1" customWidth="1"/>
    <col min="4" max="4" width="9.33203125" style="12" customWidth="1"/>
    <col min="5" max="5" width="9.1640625" style="12" customWidth="1"/>
    <col min="6" max="6" width="10.5" style="12" customWidth="1"/>
    <col min="7" max="11" width="9.1640625" style="12"/>
    <col min="12" max="12" width="10" style="12" customWidth="1"/>
    <col min="13" max="13" width="10.1640625" style="12" customWidth="1"/>
    <col min="14" max="16384" width="9.1640625" style="12"/>
  </cols>
  <sheetData>
    <row r="1" spans="2:6" ht="5.25" customHeight="1" x14ac:dyDescent="0.2"/>
    <row r="2" spans="2:6" ht="19" x14ac:dyDescent="0.25">
      <c r="B2" s="223" t="s">
        <v>598</v>
      </c>
      <c r="C2" s="223"/>
      <c r="D2" s="223"/>
      <c r="E2" s="223"/>
      <c r="F2" s="223"/>
    </row>
    <row r="3" spans="2:6" ht="7.5" customHeight="1" x14ac:dyDescent="0.2"/>
    <row r="4" spans="2:6" x14ac:dyDescent="0.2">
      <c r="B4" s="12" t="s">
        <v>406</v>
      </c>
    </row>
    <row r="6" spans="2:6" x14ac:dyDescent="0.2">
      <c r="B6" s="52" t="s">
        <v>196</v>
      </c>
    </row>
    <row r="16" spans="2:6" x14ac:dyDescent="0.2">
      <c r="B16" s="52" t="s">
        <v>197</v>
      </c>
    </row>
    <row r="22" spans="2:6" ht="51" customHeight="1" x14ac:dyDescent="0.2">
      <c r="B22" s="132" t="s">
        <v>270</v>
      </c>
    </row>
    <row r="24" spans="2:6" x14ac:dyDescent="0.2">
      <c r="B24" s="55" t="s">
        <v>407</v>
      </c>
    </row>
    <row r="26" spans="2:6" x14ac:dyDescent="0.2">
      <c r="B26" s="55" t="s">
        <v>4</v>
      </c>
    </row>
    <row r="27" spans="2:6" x14ac:dyDescent="0.2">
      <c r="B27" s="59" t="s">
        <v>15</v>
      </c>
      <c r="C27" s="60">
        <v>2011</v>
      </c>
      <c r="D27" s="60">
        <v>2012</v>
      </c>
      <c r="E27" s="60">
        <v>2013</v>
      </c>
      <c r="F27" s="61">
        <v>2014</v>
      </c>
    </row>
    <row r="28" spans="2:6" x14ac:dyDescent="0.2">
      <c r="B28" s="12" t="s">
        <v>23</v>
      </c>
      <c r="C28" s="14">
        <v>210</v>
      </c>
      <c r="D28" s="14">
        <v>289</v>
      </c>
      <c r="E28" s="14">
        <v>205</v>
      </c>
      <c r="F28" s="14">
        <v>238</v>
      </c>
    </row>
    <row r="29" spans="2:6" x14ac:dyDescent="0.2">
      <c r="B29" s="12" t="s">
        <v>24</v>
      </c>
      <c r="C29" s="14">
        <v>345</v>
      </c>
      <c r="D29" s="14">
        <v>355</v>
      </c>
      <c r="E29" s="14">
        <v>354</v>
      </c>
      <c r="F29" s="14">
        <v>350</v>
      </c>
    </row>
    <row r="30" spans="2:6" x14ac:dyDescent="0.2">
      <c r="B30" s="133" t="s">
        <v>25</v>
      </c>
      <c r="C30" s="14">
        <v>415</v>
      </c>
      <c r="D30" s="14">
        <v>397</v>
      </c>
      <c r="E30" s="14">
        <v>374</v>
      </c>
      <c r="F30" s="14">
        <v>320</v>
      </c>
    </row>
    <row r="31" spans="2:6" x14ac:dyDescent="0.2">
      <c r="B31" s="133" t="s">
        <v>21</v>
      </c>
      <c r="C31" s="14">
        <v>375</v>
      </c>
      <c r="D31" s="14">
        <v>385</v>
      </c>
      <c r="E31" s="14">
        <v>315</v>
      </c>
      <c r="F31" s="14">
        <v>425</v>
      </c>
    </row>
    <row r="32" spans="2:6" x14ac:dyDescent="0.2">
      <c r="B32" s="139" t="s">
        <v>48</v>
      </c>
      <c r="C32" s="138">
        <f>SUM(C27:C31)</f>
        <v>3356</v>
      </c>
      <c r="D32" s="138">
        <f t="shared" ref="D32:F32" si="0">SUM(D27:D31)</f>
        <v>3438</v>
      </c>
      <c r="E32" s="138">
        <f t="shared" si="0"/>
        <v>3261</v>
      </c>
      <c r="F32" s="138">
        <f t="shared" si="0"/>
        <v>3347</v>
      </c>
    </row>
    <row r="43" spans="1:1" x14ac:dyDescent="0.2">
      <c r="A43" s="12"/>
    </row>
    <row r="50" spans="2:6" x14ac:dyDescent="0.2">
      <c r="B50" s="55" t="s">
        <v>408</v>
      </c>
    </row>
    <row r="52" spans="2:6" x14ac:dyDescent="0.2">
      <c r="B52" s="55" t="s">
        <v>3</v>
      </c>
    </row>
    <row r="53" spans="2:6" x14ac:dyDescent="0.2">
      <c r="B53" s="59" t="s">
        <v>15</v>
      </c>
      <c r="C53" s="60">
        <v>2011</v>
      </c>
      <c r="D53" s="60">
        <v>2012</v>
      </c>
      <c r="E53" s="60">
        <v>2013</v>
      </c>
      <c r="F53" s="61">
        <v>2014</v>
      </c>
    </row>
    <row r="54" spans="2:6" x14ac:dyDescent="0.2">
      <c r="B54" s="12" t="s">
        <v>23</v>
      </c>
      <c r="C54" s="14">
        <v>210</v>
      </c>
      <c r="D54" s="14">
        <v>289</v>
      </c>
      <c r="E54" s="14">
        <v>205</v>
      </c>
      <c r="F54" s="14">
        <v>238</v>
      </c>
    </row>
    <row r="55" spans="2:6" x14ac:dyDescent="0.2">
      <c r="B55" s="12" t="s">
        <v>24</v>
      </c>
      <c r="C55" s="14">
        <v>345</v>
      </c>
      <c r="D55" s="14">
        <v>355</v>
      </c>
      <c r="E55" s="14">
        <v>354</v>
      </c>
      <c r="F55" s="14">
        <v>350</v>
      </c>
    </row>
    <row r="56" spans="2:6" x14ac:dyDescent="0.2">
      <c r="B56" s="133" t="s">
        <v>25</v>
      </c>
      <c r="C56" s="14">
        <v>415</v>
      </c>
      <c r="D56" s="14">
        <v>397</v>
      </c>
      <c r="E56" s="14">
        <v>374</v>
      </c>
      <c r="F56" s="14">
        <v>320</v>
      </c>
    </row>
    <row r="57" spans="2:6" x14ac:dyDescent="0.2">
      <c r="B57" s="140" t="s">
        <v>21</v>
      </c>
      <c r="C57" s="141">
        <v>375</v>
      </c>
      <c r="D57" s="141">
        <v>385</v>
      </c>
      <c r="E57" s="141">
        <v>315</v>
      </c>
      <c r="F57" s="141">
        <v>425</v>
      </c>
    </row>
    <row r="58" spans="2:6" x14ac:dyDescent="0.2">
      <c r="B58" s="139" t="s">
        <v>48</v>
      </c>
      <c r="C58" s="138">
        <f>SUM(C53:C57)</f>
        <v>3356</v>
      </c>
      <c r="D58" s="138">
        <f t="shared" ref="D58" si="1">SUM(D53:D57)</f>
        <v>3438</v>
      </c>
      <c r="E58" s="138">
        <f t="shared" ref="E58" si="2">SUM(E53:E57)</f>
        <v>3261</v>
      </c>
      <c r="F58" s="138">
        <f t="shared" ref="F58" si="3">SUM(F53:F57)</f>
        <v>3347</v>
      </c>
    </row>
    <row r="69" spans="1:1" x14ac:dyDescent="0.2">
      <c r="A69" s="12"/>
    </row>
  </sheetData>
  <mergeCells count="1">
    <mergeCell ref="B2:F2"/>
  </mergeCells>
  <pageMargins left="0.5" right="0.46" top="0.52" bottom="0.75" header="0.3" footer="0.3"/>
  <pageSetup scale="37" orientation="landscape" verticalDpi="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fitToPage="1"/>
  </sheetPr>
  <dimension ref="A1:R117"/>
  <sheetViews>
    <sheetView showGridLines="0" topLeftCell="A68" zoomScale="120" zoomScaleNormal="120" zoomScalePageLayoutView="120" workbookViewId="0">
      <selection activeCell="B2" sqref="B2:F2"/>
    </sheetView>
  </sheetViews>
  <sheetFormatPr baseColWidth="10" defaultColWidth="9.1640625" defaultRowHeight="15" x14ac:dyDescent="0.2"/>
  <cols>
    <col min="1" max="1" width="4" style="6" customWidth="1"/>
    <col min="2" max="2" width="10" style="12" customWidth="1"/>
    <col min="3" max="3" width="11.33203125" style="12" customWidth="1"/>
    <col min="4" max="4" width="9.33203125" style="12" customWidth="1"/>
    <col min="5" max="5" width="9.1640625" style="12" customWidth="1"/>
    <col min="6" max="6" width="10.5" style="12" customWidth="1"/>
    <col min="7" max="11" width="9.1640625" style="12"/>
    <col min="12" max="12" width="10" style="12" customWidth="1"/>
    <col min="13" max="13" width="10.1640625" style="12" customWidth="1"/>
    <col min="14" max="16384" width="9.1640625" style="12"/>
  </cols>
  <sheetData>
    <row r="1" spans="2:6" ht="5.25" customHeight="1" x14ac:dyDescent="0.2"/>
    <row r="2" spans="2:6" ht="19" x14ac:dyDescent="0.25">
      <c r="B2" s="223" t="s">
        <v>599</v>
      </c>
      <c r="C2" s="223"/>
      <c r="D2" s="223"/>
      <c r="E2" s="223"/>
      <c r="F2" s="223"/>
    </row>
    <row r="3" spans="2:6" ht="7.5" customHeight="1" x14ac:dyDescent="0.2"/>
    <row r="4" spans="2:6" x14ac:dyDescent="0.2">
      <c r="B4" s="12" t="s">
        <v>247</v>
      </c>
    </row>
    <row r="6" spans="2:6" x14ac:dyDescent="0.2">
      <c r="B6" s="12" t="s">
        <v>248</v>
      </c>
    </row>
    <row r="18" spans="1:18" x14ac:dyDescent="0.2">
      <c r="A18" s="52" t="s">
        <v>196</v>
      </c>
      <c r="B18" s="12" t="s">
        <v>249</v>
      </c>
    </row>
    <row r="24" spans="1:18" x14ac:dyDescent="0.2">
      <c r="O24" s="10" t="s">
        <v>17</v>
      </c>
    </row>
    <row r="25" spans="1:18" x14ac:dyDescent="0.2">
      <c r="O25" s="234" t="s">
        <v>143</v>
      </c>
      <c r="P25" s="234"/>
      <c r="Q25" s="234"/>
      <c r="R25" s="234"/>
    </row>
    <row r="26" spans="1:18" x14ac:dyDescent="0.2">
      <c r="O26" s="234"/>
      <c r="P26" s="234"/>
      <c r="Q26" s="234"/>
      <c r="R26" s="234"/>
    </row>
    <row r="27" spans="1:18" x14ac:dyDescent="0.2">
      <c r="O27" s="234"/>
      <c r="P27" s="234"/>
      <c r="Q27" s="234"/>
      <c r="R27" s="234"/>
    </row>
    <row r="28" spans="1:18" x14ac:dyDescent="0.2">
      <c r="O28" s="234"/>
      <c r="P28" s="234"/>
      <c r="Q28" s="234"/>
      <c r="R28" s="234"/>
    </row>
    <row r="36" spans="1:13" x14ac:dyDescent="0.2">
      <c r="A36" s="52" t="s">
        <v>197</v>
      </c>
    </row>
    <row r="44" spans="1:13" x14ac:dyDescent="0.2">
      <c r="A44" s="6">
        <v>1</v>
      </c>
      <c r="B44" s="12" t="s">
        <v>252</v>
      </c>
    </row>
    <row r="45" spans="1:13" x14ac:dyDescent="0.2">
      <c r="B45" s="222" t="s">
        <v>142</v>
      </c>
      <c r="C45" s="222"/>
      <c r="D45" s="222"/>
      <c r="E45" s="222"/>
      <c r="F45" s="222"/>
      <c r="G45" s="222"/>
      <c r="H45" s="222"/>
      <c r="I45" s="222"/>
      <c r="J45" s="222"/>
    </row>
    <row r="46" spans="1:13" x14ac:dyDescent="0.2">
      <c r="B46" s="29"/>
    </row>
    <row r="47" spans="1:13" x14ac:dyDescent="0.2">
      <c r="B47" s="55" t="s">
        <v>4</v>
      </c>
      <c r="F47" s="2"/>
      <c r="M47" s="2"/>
    </row>
    <row r="48" spans="1:13" ht="27" x14ac:dyDescent="0.2">
      <c r="B48" s="64" t="s">
        <v>54</v>
      </c>
      <c r="C48" s="65" t="s">
        <v>104</v>
      </c>
    </row>
    <row r="49" spans="1:3" x14ac:dyDescent="0.2">
      <c r="B49" s="23">
        <v>2008</v>
      </c>
      <c r="C49" s="14">
        <v>150</v>
      </c>
    </row>
    <row r="50" spans="1:3" x14ac:dyDescent="0.2">
      <c r="B50" s="23">
        <v>2009</v>
      </c>
      <c r="C50" s="14">
        <v>180</v>
      </c>
    </row>
    <row r="51" spans="1:3" x14ac:dyDescent="0.2">
      <c r="B51" s="23">
        <v>2010</v>
      </c>
      <c r="C51" s="14">
        <v>220</v>
      </c>
    </row>
    <row r="52" spans="1:3" x14ac:dyDescent="0.2">
      <c r="B52" s="23">
        <v>2011</v>
      </c>
      <c r="C52" s="14">
        <v>300</v>
      </c>
    </row>
    <row r="53" spans="1:3" x14ac:dyDescent="0.2">
      <c r="B53" s="23">
        <v>2012</v>
      </c>
      <c r="C53" s="14">
        <v>310</v>
      </c>
    </row>
    <row r="54" spans="1:3" x14ac:dyDescent="0.2">
      <c r="B54" s="23">
        <v>2013</v>
      </c>
      <c r="C54" s="14">
        <v>345</v>
      </c>
    </row>
    <row r="55" spans="1:3" x14ac:dyDescent="0.2">
      <c r="B55" s="23">
        <v>2014</v>
      </c>
      <c r="C55" s="14">
        <v>415</v>
      </c>
    </row>
    <row r="56" spans="1:3" x14ac:dyDescent="0.2">
      <c r="B56" s="23">
        <v>2015</v>
      </c>
      <c r="C56" s="14">
        <v>410</v>
      </c>
    </row>
    <row r="57" spans="1:3" x14ac:dyDescent="0.2">
      <c r="B57" s="19"/>
    </row>
    <row r="60" spans="1:3" ht="47.25" customHeight="1" x14ac:dyDescent="0.2">
      <c r="B60" s="73" t="s">
        <v>270</v>
      </c>
    </row>
    <row r="61" spans="1:3" x14ac:dyDescent="0.2">
      <c r="A61" s="6">
        <v>2</v>
      </c>
      <c r="B61" s="55" t="s">
        <v>253</v>
      </c>
    </row>
    <row r="62" spans="1:3" x14ac:dyDescent="0.2">
      <c r="B62" s="2"/>
    </row>
    <row r="63" spans="1:3" ht="40" x14ac:dyDescent="0.2">
      <c r="B63" s="64" t="s">
        <v>250</v>
      </c>
      <c r="C63" s="65" t="s">
        <v>251</v>
      </c>
    </row>
    <row r="64" spans="1:3" x14ac:dyDescent="0.2">
      <c r="B64" s="12">
        <v>26</v>
      </c>
      <c r="C64" s="63">
        <v>200</v>
      </c>
    </row>
    <row r="65" spans="2:3" x14ac:dyDescent="0.2">
      <c r="B65" s="12">
        <v>22</v>
      </c>
      <c r="C65" s="63">
        <v>190</v>
      </c>
    </row>
    <row r="66" spans="2:3" x14ac:dyDescent="0.2">
      <c r="B66" s="12">
        <v>26</v>
      </c>
      <c r="C66" s="63">
        <v>220</v>
      </c>
    </row>
    <row r="67" spans="2:3" x14ac:dyDescent="0.2">
      <c r="B67" s="12">
        <v>34</v>
      </c>
      <c r="C67" s="63">
        <v>140</v>
      </c>
    </row>
    <row r="68" spans="2:3" x14ac:dyDescent="0.2">
      <c r="B68" s="12">
        <v>24</v>
      </c>
      <c r="C68" s="63">
        <v>190</v>
      </c>
    </row>
    <row r="69" spans="2:3" x14ac:dyDescent="0.2">
      <c r="B69" s="12">
        <v>36</v>
      </c>
      <c r="C69" s="63">
        <v>130</v>
      </c>
    </row>
    <row r="70" spans="2:3" x14ac:dyDescent="0.2">
      <c r="B70" s="12">
        <v>21</v>
      </c>
      <c r="C70" s="63">
        <v>250</v>
      </c>
    </row>
    <row r="71" spans="2:3" x14ac:dyDescent="0.2">
      <c r="B71" s="12">
        <v>15</v>
      </c>
      <c r="C71" s="63">
        <v>325</v>
      </c>
    </row>
    <row r="72" spans="2:3" x14ac:dyDescent="0.2">
      <c r="B72" s="12">
        <v>30</v>
      </c>
      <c r="C72" s="63">
        <v>150</v>
      </c>
    </row>
    <row r="73" spans="2:3" x14ac:dyDescent="0.2">
      <c r="B73" s="12">
        <v>32</v>
      </c>
      <c r="C73" s="63">
        <v>155</v>
      </c>
    </row>
    <row r="74" spans="2:3" x14ac:dyDescent="0.2">
      <c r="B74" s="12">
        <v>22</v>
      </c>
      <c r="C74" s="63">
        <v>240</v>
      </c>
    </row>
    <row r="75" spans="2:3" x14ac:dyDescent="0.2">
      <c r="B75" s="12">
        <v>35</v>
      </c>
      <c r="C75" s="63">
        <v>125</v>
      </c>
    </row>
    <row r="76" spans="2:3" x14ac:dyDescent="0.2">
      <c r="B76" s="12">
        <v>28</v>
      </c>
      <c r="C76" s="63">
        <v>200</v>
      </c>
    </row>
    <row r="77" spans="2:3" x14ac:dyDescent="0.2">
      <c r="B77" s="12">
        <v>25</v>
      </c>
      <c r="C77" s="63">
        <v>220</v>
      </c>
    </row>
    <row r="78" spans="2:3" x14ac:dyDescent="0.2">
      <c r="B78" s="12">
        <v>18</v>
      </c>
      <c r="C78" s="63">
        <v>275</v>
      </c>
    </row>
    <row r="83" spans="2:3" x14ac:dyDescent="0.2">
      <c r="B83" s="64" t="s">
        <v>179</v>
      </c>
      <c r="C83" s="65" t="s">
        <v>254</v>
      </c>
    </row>
    <row r="84" spans="2:3" x14ac:dyDescent="0.2">
      <c r="B84" s="12">
        <v>1200</v>
      </c>
      <c r="C84" s="63">
        <v>2</v>
      </c>
    </row>
    <row r="85" spans="2:3" x14ac:dyDescent="0.2">
      <c r="B85" s="12">
        <v>1000</v>
      </c>
      <c r="C85" s="63">
        <v>4</v>
      </c>
    </row>
    <row r="86" spans="2:3" x14ac:dyDescent="0.2">
      <c r="B86" s="12">
        <v>800</v>
      </c>
      <c r="C86" s="63">
        <v>6</v>
      </c>
    </row>
    <row r="87" spans="2:3" x14ac:dyDescent="0.2">
      <c r="B87" s="12">
        <v>600</v>
      </c>
      <c r="C87" s="63">
        <v>8</v>
      </c>
    </row>
    <row r="88" spans="2:3" x14ac:dyDescent="0.2">
      <c r="B88" s="12">
        <v>500</v>
      </c>
      <c r="C88" s="63">
        <v>10</v>
      </c>
    </row>
    <row r="89" spans="2:3" x14ac:dyDescent="0.2">
      <c r="B89" s="12">
        <v>400</v>
      </c>
      <c r="C89" s="63">
        <v>12</v>
      </c>
    </row>
    <row r="90" spans="2:3" x14ac:dyDescent="0.2">
      <c r="B90" s="12">
        <v>300</v>
      </c>
      <c r="C90" s="63">
        <v>14</v>
      </c>
    </row>
    <row r="91" spans="2:3" x14ac:dyDescent="0.2">
      <c r="B91" s="12">
        <v>250</v>
      </c>
      <c r="C91" s="63">
        <v>16</v>
      </c>
    </row>
    <row r="92" spans="2:3" x14ac:dyDescent="0.2">
      <c r="B92" s="12">
        <v>200</v>
      </c>
      <c r="C92" s="63">
        <v>18</v>
      </c>
    </row>
    <row r="93" spans="2:3" x14ac:dyDescent="0.2">
      <c r="B93" s="12">
        <v>180</v>
      </c>
      <c r="C93" s="63">
        <v>20</v>
      </c>
    </row>
    <row r="94" spans="2:3" x14ac:dyDescent="0.2">
      <c r="B94" s="12">
        <v>150</v>
      </c>
      <c r="C94" s="63">
        <v>22</v>
      </c>
    </row>
    <row r="95" spans="2:3" x14ac:dyDescent="0.2">
      <c r="B95" s="12">
        <v>140</v>
      </c>
      <c r="C95" s="63">
        <v>24</v>
      </c>
    </row>
    <row r="96" spans="2:3" x14ac:dyDescent="0.2">
      <c r="B96" s="12">
        <v>120</v>
      </c>
      <c r="C96" s="63">
        <v>26</v>
      </c>
    </row>
    <row r="97" spans="2:6" x14ac:dyDescent="0.2">
      <c r="B97" s="12">
        <v>100</v>
      </c>
      <c r="C97" s="63">
        <v>28</v>
      </c>
    </row>
    <row r="98" spans="2:6" x14ac:dyDescent="0.2">
      <c r="B98" s="12">
        <v>75</v>
      </c>
      <c r="C98" s="63">
        <v>30</v>
      </c>
    </row>
    <row r="100" spans="2:6" x14ac:dyDescent="0.2">
      <c r="F100" s="55" t="s">
        <v>256</v>
      </c>
    </row>
    <row r="102" spans="2:6" x14ac:dyDescent="0.2">
      <c r="B102" s="64" t="s">
        <v>54</v>
      </c>
      <c r="C102" s="65" t="s">
        <v>255</v>
      </c>
    </row>
    <row r="103" spans="2:6" x14ac:dyDescent="0.2">
      <c r="B103" s="12">
        <v>2008</v>
      </c>
      <c r="C103" s="63">
        <v>55</v>
      </c>
    </row>
    <row r="104" spans="2:6" x14ac:dyDescent="0.2">
      <c r="B104" s="12">
        <v>2009</v>
      </c>
      <c r="C104" s="63">
        <v>57</v>
      </c>
    </row>
    <row r="105" spans="2:6" x14ac:dyDescent="0.2">
      <c r="B105" s="12">
        <v>2010</v>
      </c>
      <c r="C105" s="63">
        <v>65</v>
      </c>
    </row>
    <row r="106" spans="2:6" x14ac:dyDescent="0.2">
      <c r="B106" s="12">
        <v>2011</v>
      </c>
      <c r="C106" s="63">
        <v>80</v>
      </c>
    </row>
    <row r="107" spans="2:6" x14ac:dyDescent="0.2">
      <c r="B107" s="12">
        <v>2012</v>
      </c>
      <c r="C107" s="63">
        <v>135</v>
      </c>
    </row>
    <row r="108" spans="2:6" x14ac:dyDescent="0.2">
      <c r="B108" s="12">
        <v>2013</v>
      </c>
      <c r="C108" s="63">
        <v>190</v>
      </c>
    </row>
    <row r="109" spans="2:6" x14ac:dyDescent="0.2">
      <c r="B109" s="12">
        <v>2014</v>
      </c>
      <c r="C109" s="63">
        <v>250</v>
      </c>
    </row>
    <row r="110" spans="2:6" x14ac:dyDescent="0.2">
      <c r="B110" s="12">
        <v>2015</v>
      </c>
      <c r="C110" s="63">
        <v>325</v>
      </c>
    </row>
    <row r="111" spans="2:6" x14ac:dyDescent="0.2">
      <c r="C111" s="63"/>
    </row>
    <row r="112" spans="2:6" x14ac:dyDescent="0.2">
      <c r="C112" s="63"/>
    </row>
    <row r="113" spans="3:3" x14ac:dyDescent="0.2">
      <c r="C113" s="63"/>
    </row>
    <row r="114" spans="3:3" x14ac:dyDescent="0.2">
      <c r="C114" s="63"/>
    </row>
    <row r="115" spans="3:3" x14ac:dyDescent="0.2">
      <c r="C115" s="63"/>
    </row>
    <row r="116" spans="3:3" x14ac:dyDescent="0.2">
      <c r="C116" s="63"/>
    </row>
    <row r="117" spans="3:3" x14ac:dyDescent="0.2">
      <c r="C117" s="63"/>
    </row>
  </sheetData>
  <mergeCells count="3">
    <mergeCell ref="B2:F2"/>
    <mergeCell ref="B45:J45"/>
    <mergeCell ref="O25:R28"/>
  </mergeCells>
  <hyperlinks>
    <hyperlink ref="B45" r:id="rId1"/>
  </hyperlinks>
  <pageMargins left="0.5" right="0.46" top="0.52" bottom="0.75" header="0.3" footer="0.3"/>
  <pageSetup scale="32" orientation="landscape"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B1:D56"/>
  <sheetViews>
    <sheetView showGridLines="0" zoomScale="140" zoomScaleNormal="140" zoomScalePageLayoutView="140" workbookViewId="0">
      <selection activeCell="D34" sqref="D34"/>
    </sheetView>
  </sheetViews>
  <sheetFormatPr baseColWidth="10" defaultColWidth="8.83203125" defaultRowHeight="15" x14ac:dyDescent="0.2"/>
  <cols>
    <col min="1" max="1" width="4.1640625" customWidth="1"/>
    <col min="2" max="2" width="3.5" style="53" customWidth="1"/>
    <col min="3" max="3" width="2.1640625" style="53" bestFit="1" customWidth="1"/>
    <col min="4" max="4" width="67" bestFit="1" customWidth="1"/>
  </cols>
  <sheetData>
    <row r="1" spans="2:4" ht="16" x14ac:dyDescent="0.2">
      <c r="B1" s="38" t="s">
        <v>8</v>
      </c>
      <c r="D1" s="5"/>
    </row>
    <row r="2" spans="2:4" ht="16" x14ac:dyDescent="0.2">
      <c r="B2" s="38" t="s">
        <v>170</v>
      </c>
    </row>
    <row r="4" spans="2:4" x14ac:dyDescent="0.2">
      <c r="D4" s="37" t="s">
        <v>161</v>
      </c>
    </row>
    <row r="5" spans="2:4" x14ac:dyDescent="0.2">
      <c r="B5" s="53">
        <v>1</v>
      </c>
      <c r="D5" s="33" t="s">
        <v>0</v>
      </c>
    </row>
    <row r="6" spans="2:4" x14ac:dyDescent="0.2">
      <c r="C6" s="53" t="s">
        <v>9</v>
      </c>
      <c r="D6" s="3" t="s">
        <v>74</v>
      </c>
    </row>
    <row r="7" spans="2:4" x14ac:dyDescent="0.2">
      <c r="C7" s="53" t="s">
        <v>10</v>
      </c>
      <c r="D7" s="3" t="s">
        <v>14</v>
      </c>
    </row>
    <row r="8" spans="2:4" x14ac:dyDescent="0.2">
      <c r="B8" s="53">
        <v>2</v>
      </c>
      <c r="D8" s="33" t="s">
        <v>5</v>
      </c>
    </row>
    <row r="9" spans="2:4" s="12" customFormat="1" x14ac:dyDescent="0.2">
      <c r="B9" s="53"/>
      <c r="C9" s="53" t="s">
        <v>9</v>
      </c>
      <c r="D9" s="3" t="s">
        <v>162</v>
      </c>
    </row>
    <row r="10" spans="2:4" x14ac:dyDescent="0.2">
      <c r="C10" s="53" t="s">
        <v>10</v>
      </c>
      <c r="D10" s="3" t="s">
        <v>172</v>
      </c>
    </row>
    <row r="11" spans="2:4" s="12" customFormat="1" x14ac:dyDescent="0.2">
      <c r="B11" s="53"/>
      <c r="C11" s="53" t="s">
        <v>11</v>
      </c>
      <c r="D11" s="3" t="s">
        <v>2</v>
      </c>
    </row>
    <row r="12" spans="2:4" x14ac:dyDescent="0.2">
      <c r="C12" s="53" t="s">
        <v>12</v>
      </c>
      <c r="D12" s="3" t="s">
        <v>6</v>
      </c>
    </row>
    <row r="13" spans="2:4" s="12" customFormat="1" x14ac:dyDescent="0.2">
      <c r="B13" s="53"/>
      <c r="C13" s="53" t="s">
        <v>13</v>
      </c>
      <c r="D13" s="3" t="s">
        <v>549</v>
      </c>
    </row>
    <row r="14" spans="2:4" s="12" customFormat="1" x14ac:dyDescent="0.2">
      <c r="B14" s="53"/>
      <c r="C14" s="53" t="s">
        <v>272</v>
      </c>
      <c r="D14" s="3" t="s">
        <v>415</v>
      </c>
    </row>
    <row r="15" spans="2:4" s="12" customFormat="1" x14ac:dyDescent="0.2">
      <c r="B15" s="53">
        <v>3</v>
      </c>
      <c r="C15" s="54" t="s">
        <v>163</v>
      </c>
      <c r="D15" s="33" t="s">
        <v>163</v>
      </c>
    </row>
    <row r="16" spans="2:4" s="12" customFormat="1" x14ac:dyDescent="0.2">
      <c r="B16" s="53"/>
      <c r="C16" s="53" t="s">
        <v>9</v>
      </c>
      <c r="D16" s="3" t="s">
        <v>43</v>
      </c>
    </row>
    <row r="17" spans="2:4" x14ac:dyDescent="0.2">
      <c r="C17" s="53" t="s">
        <v>10</v>
      </c>
      <c r="D17" s="3" t="s">
        <v>44</v>
      </c>
    </row>
    <row r="18" spans="2:4" s="12" customFormat="1" x14ac:dyDescent="0.2">
      <c r="B18" s="53"/>
      <c r="C18" s="53" t="s">
        <v>11</v>
      </c>
      <c r="D18" s="3" t="s">
        <v>273</v>
      </c>
    </row>
    <row r="19" spans="2:4" x14ac:dyDescent="0.2">
      <c r="C19" s="53" t="s">
        <v>12</v>
      </c>
      <c r="D19" s="3" t="s">
        <v>164</v>
      </c>
    </row>
    <row r="20" spans="2:4" x14ac:dyDescent="0.2">
      <c r="C20" s="53" t="s">
        <v>13</v>
      </c>
      <c r="D20" s="3" t="s">
        <v>165</v>
      </c>
    </row>
    <row r="21" spans="2:4" x14ac:dyDescent="0.2">
      <c r="C21" s="53" t="s">
        <v>272</v>
      </c>
      <c r="D21" s="3" t="s">
        <v>373</v>
      </c>
    </row>
    <row r="22" spans="2:4" s="12" customFormat="1" x14ac:dyDescent="0.2">
      <c r="B22" s="53"/>
      <c r="C22" s="53" t="s">
        <v>371</v>
      </c>
      <c r="D22" s="3" t="s">
        <v>374</v>
      </c>
    </row>
    <row r="23" spans="2:4" s="12" customFormat="1" x14ac:dyDescent="0.2">
      <c r="B23" s="53"/>
      <c r="C23" s="53" t="s">
        <v>372</v>
      </c>
      <c r="D23" s="3" t="s">
        <v>375</v>
      </c>
    </row>
    <row r="24" spans="2:4" s="12" customFormat="1" x14ac:dyDescent="0.2">
      <c r="B24" s="53"/>
      <c r="C24" s="53" t="s">
        <v>377</v>
      </c>
      <c r="D24" s="3" t="s">
        <v>376</v>
      </c>
    </row>
    <row r="25" spans="2:4" s="12" customFormat="1" x14ac:dyDescent="0.2">
      <c r="B25" s="53">
        <v>4</v>
      </c>
      <c r="C25" s="54" t="s">
        <v>163</v>
      </c>
      <c r="D25" s="35" t="s">
        <v>512</v>
      </c>
    </row>
    <row r="26" spans="2:4" s="12" customFormat="1" x14ac:dyDescent="0.2">
      <c r="B26" s="53"/>
      <c r="C26" s="53" t="s">
        <v>9</v>
      </c>
      <c r="D26" s="3" t="s">
        <v>550</v>
      </c>
    </row>
    <row r="27" spans="2:4" s="12" customFormat="1" x14ac:dyDescent="0.2">
      <c r="B27" s="53"/>
      <c r="C27" s="53" t="s">
        <v>10</v>
      </c>
      <c r="D27" s="3" t="s">
        <v>638</v>
      </c>
    </row>
    <row r="28" spans="2:4" s="12" customFormat="1" x14ac:dyDescent="0.2">
      <c r="B28" s="53"/>
      <c r="C28" s="53" t="s">
        <v>11</v>
      </c>
      <c r="D28" s="3" t="s">
        <v>576</v>
      </c>
    </row>
    <row r="29" spans="2:4" s="12" customFormat="1" x14ac:dyDescent="0.2">
      <c r="B29" s="53"/>
      <c r="C29" s="53" t="s">
        <v>12</v>
      </c>
      <c r="D29" s="3" t="s">
        <v>564</v>
      </c>
    </row>
    <row r="30" spans="2:4" s="12" customFormat="1" x14ac:dyDescent="0.2">
      <c r="B30" s="53"/>
      <c r="C30" s="53" t="s">
        <v>13</v>
      </c>
      <c r="D30" s="3" t="s">
        <v>582</v>
      </c>
    </row>
    <row r="31" spans="2:4" x14ac:dyDescent="0.2">
      <c r="B31" s="53">
        <v>5</v>
      </c>
      <c r="D31" s="33" t="s">
        <v>166</v>
      </c>
    </row>
    <row r="32" spans="2:4" x14ac:dyDescent="0.2">
      <c r="C32" s="53" t="s">
        <v>9</v>
      </c>
      <c r="D32" s="3" t="s">
        <v>167</v>
      </c>
    </row>
    <row r="33" spans="2:4" x14ac:dyDescent="0.2">
      <c r="C33" s="53" t="s">
        <v>10</v>
      </c>
      <c r="D33" s="3" t="s">
        <v>168</v>
      </c>
    </row>
    <row r="34" spans="2:4" x14ac:dyDescent="0.2">
      <c r="C34" s="53" t="s">
        <v>11</v>
      </c>
      <c r="D34" s="3" t="s">
        <v>169</v>
      </c>
    </row>
    <row r="35" spans="2:4" s="12" customFormat="1" x14ac:dyDescent="0.2">
      <c r="B35" s="53">
        <v>6</v>
      </c>
      <c r="C35" s="53"/>
      <c r="D35" s="33" t="s">
        <v>1</v>
      </c>
    </row>
    <row r="36" spans="2:4" s="12" customFormat="1" x14ac:dyDescent="0.2">
      <c r="B36" s="53"/>
      <c r="C36" s="53" t="s">
        <v>9</v>
      </c>
      <c r="D36" s="3" t="s">
        <v>171</v>
      </c>
    </row>
    <row r="37" spans="2:4" s="12" customFormat="1" x14ac:dyDescent="0.2">
      <c r="B37" s="53"/>
      <c r="C37" s="53" t="s">
        <v>10</v>
      </c>
      <c r="D37" s="3" t="s">
        <v>464</v>
      </c>
    </row>
    <row r="38" spans="2:4" s="12" customFormat="1" x14ac:dyDescent="0.2">
      <c r="B38" s="53"/>
      <c r="C38" s="53" t="s">
        <v>11</v>
      </c>
      <c r="D38" s="3" t="s">
        <v>144</v>
      </c>
    </row>
    <row r="39" spans="2:4" s="12" customFormat="1" x14ac:dyDescent="0.2">
      <c r="B39" s="53"/>
      <c r="C39" s="53" t="s">
        <v>12</v>
      </c>
      <c r="D39" s="3" t="s">
        <v>257</v>
      </c>
    </row>
    <row r="40" spans="2:4" s="12" customFormat="1" x14ac:dyDescent="0.2">
      <c r="B40" s="53"/>
      <c r="C40" s="53" t="s">
        <v>13</v>
      </c>
      <c r="D40" s="3" t="s">
        <v>258</v>
      </c>
    </row>
    <row r="41" spans="2:4" s="12" customFormat="1" x14ac:dyDescent="0.2">
      <c r="B41" s="53"/>
      <c r="C41" s="53" t="s">
        <v>272</v>
      </c>
      <c r="D41" s="3" t="s">
        <v>465</v>
      </c>
    </row>
    <row r="42" spans="2:4" s="12" customFormat="1" x14ac:dyDescent="0.2">
      <c r="B42" s="53"/>
      <c r="C42" s="53" t="s">
        <v>371</v>
      </c>
      <c r="D42" s="3" t="s">
        <v>606</v>
      </c>
    </row>
    <row r="44" spans="2:4" x14ac:dyDescent="0.2">
      <c r="B44" s="72"/>
    </row>
    <row r="56" ht="8.25" customHeight="1" x14ac:dyDescent="0.2"/>
  </sheetData>
  <pageMargins left="0.7" right="0.7" top="0.75" bottom="0.75" header="0.3" footer="0.3"/>
  <pageSetup scale="86"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fitToPage="1"/>
  </sheetPr>
  <dimension ref="A1:Q55"/>
  <sheetViews>
    <sheetView showGridLines="0" zoomScale="120" zoomScaleNormal="120" zoomScalePageLayoutView="120" workbookViewId="0">
      <selection activeCell="O45" sqref="O45"/>
    </sheetView>
  </sheetViews>
  <sheetFormatPr baseColWidth="10" defaultColWidth="9.1640625" defaultRowHeight="15" x14ac:dyDescent="0.2"/>
  <cols>
    <col min="1" max="1" width="4" style="6" customWidth="1"/>
    <col min="2" max="2" width="9.1640625" style="12"/>
    <col min="3" max="14" width="4.6640625" style="12" customWidth="1"/>
    <col min="15" max="16384" width="9.1640625" style="12"/>
  </cols>
  <sheetData>
    <row r="1" spans="2:12" ht="5.25" customHeight="1" x14ac:dyDescent="0.2"/>
    <row r="2" spans="2:12" ht="19" x14ac:dyDescent="0.25">
      <c r="B2" s="223" t="s">
        <v>600</v>
      </c>
      <c r="C2" s="223"/>
      <c r="D2" s="223"/>
      <c r="E2" s="223"/>
      <c r="F2" s="223"/>
      <c r="G2" s="223"/>
      <c r="H2" s="223"/>
      <c r="I2" s="223"/>
      <c r="J2" s="223"/>
      <c r="K2" s="223"/>
      <c r="L2" s="223"/>
    </row>
    <row r="3" spans="2:12" ht="7.5" customHeight="1" x14ac:dyDescent="0.2"/>
    <row r="4" spans="2:12" x14ac:dyDescent="0.2">
      <c r="B4" s="12" t="s">
        <v>105</v>
      </c>
    </row>
    <row r="5" spans="2:12" x14ac:dyDescent="0.2">
      <c r="B5" s="12" t="s">
        <v>106</v>
      </c>
    </row>
    <row r="7" spans="2:12" x14ac:dyDescent="0.2">
      <c r="B7" s="52" t="s">
        <v>196</v>
      </c>
    </row>
    <row r="16" spans="2:12" x14ac:dyDescent="0.2">
      <c r="B16" s="52" t="s">
        <v>197</v>
      </c>
    </row>
    <row r="24" spans="1:14" x14ac:dyDescent="0.2">
      <c r="A24" s="6">
        <v>1</v>
      </c>
      <c r="B24" s="1" t="s">
        <v>107</v>
      </c>
    </row>
    <row r="25" spans="1:14" x14ac:dyDescent="0.2">
      <c r="B25" s="12" t="s">
        <v>108</v>
      </c>
    </row>
    <row r="26" spans="1:14" ht="3.75" customHeight="1" x14ac:dyDescent="0.2"/>
    <row r="27" spans="1:14" x14ac:dyDescent="0.2">
      <c r="B27" s="12" t="s">
        <v>109</v>
      </c>
    </row>
    <row r="28" spans="1:14" x14ac:dyDescent="0.2">
      <c r="B28" s="12" t="s">
        <v>110</v>
      </c>
    </row>
    <row r="30" spans="1:14" x14ac:dyDescent="0.2">
      <c r="B30" s="55" t="s">
        <v>4</v>
      </c>
      <c r="C30" s="231" t="s">
        <v>33</v>
      </c>
      <c r="D30" s="232"/>
      <c r="E30" s="232"/>
      <c r="F30" s="232"/>
      <c r="G30" s="232"/>
      <c r="H30" s="232"/>
      <c r="I30" s="232"/>
      <c r="J30" s="232"/>
      <c r="K30" s="232"/>
      <c r="L30" s="232"/>
      <c r="M30" s="232"/>
      <c r="N30" s="233"/>
    </row>
    <row r="31" spans="1:14" x14ac:dyDescent="0.2">
      <c r="B31" s="15" t="s">
        <v>15</v>
      </c>
      <c r="C31" s="15" t="s">
        <v>111</v>
      </c>
      <c r="D31" s="15" t="s">
        <v>112</v>
      </c>
      <c r="E31" s="15" t="s">
        <v>113</v>
      </c>
      <c r="F31" s="15" t="s">
        <v>114</v>
      </c>
      <c r="G31" s="15" t="s">
        <v>115</v>
      </c>
      <c r="H31" s="15" t="s">
        <v>116</v>
      </c>
      <c r="I31" s="15" t="s">
        <v>117</v>
      </c>
      <c r="J31" s="15" t="s">
        <v>118</v>
      </c>
      <c r="K31" s="15" t="s">
        <v>119</v>
      </c>
      <c r="L31" s="15" t="s">
        <v>120</v>
      </c>
      <c r="M31" s="15" t="s">
        <v>121</v>
      </c>
      <c r="N31" s="15" t="s">
        <v>122</v>
      </c>
    </row>
    <row r="32" spans="1:14" x14ac:dyDescent="0.2">
      <c r="B32" s="12" t="s">
        <v>23</v>
      </c>
      <c r="C32" s="4">
        <v>110</v>
      </c>
      <c r="D32" s="4">
        <v>-50</v>
      </c>
      <c r="E32" s="4">
        <v>120</v>
      </c>
      <c r="F32" s="4">
        <v>67</v>
      </c>
      <c r="G32" s="4">
        <v>8</v>
      </c>
      <c r="H32" s="4">
        <v>8</v>
      </c>
      <c r="I32" s="4">
        <v>-18</v>
      </c>
      <c r="J32" s="4">
        <v>9</v>
      </c>
      <c r="K32" s="4">
        <v>-1</v>
      </c>
      <c r="L32" s="4">
        <v>12</v>
      </c>
      <c r="M32" s="4">
        <v>123</v>
      </c>
      <c r="N32" s="4">
        <v>233</v>
      </c>
    </row>
    <row r="33" spans="1:17" ht="35.25" customHeight="1" x14ac:dyDescent="0.2"/>
    <row r="35" spans="1:17" x14ac:dyDescent="0.2">
      <c r="B35" s="9" t="s">
        <v>123</v>
      </c>
    </row>
    <row r="36" spans="1:17" x14ac:dyDescent="0.2">
      <c r="B36" s="9"/>
    </row>
    <row r="37" spans="1:17" x14ac:dyDescent="0.2">
      <c r="B37" s="9" t="s">
        <v>124</v>
      </c>
    </row>
    <row r="39" spans="1:17" x14ac:dyDescent="0.2">
      <c r="A39" s="6" t="s">
        <v>9</v>
      </c>
      <c r="B39" s="26" t="s">
        <v>125</v>
      </c>
    </row>
    <row r="40" spans="1:17" x14ac:dyDescent="0.2">
      <c r="A40" s="6" t="s">
        <v>10</v>
      </c>
      <c r="B40" s="26" t="s">
        <v>126</v>
      </c>
    </row>
    <row r="41" spans="1:17" x14ac:dyDescent="0.2">
      <c r="A41" s="6" t="s">
        <v>11</v>
      </c>
      <c r="B41" s="26" t="s">
        <v>127</v>
      </c>
    </row>
    <row r="42" spans="1:17" x14ac:dyDescent="0.2">
      <c r="A42" s="6" t="s">
        <v>12</v>
      </c>
      <c r="B42" s="235" t="s">
        <v>128</v>
      </c>
      <c r="C42" s="235"/>
      <c r="D42" s="235"/>
      <c r="E42" s="235"/>
      <c r="F42" s="235"/>
      <c r="G42" s="235"/>
      <c r="H42" s="235"/>
      <c r="I42" s="235"/>
      <c r="J42" s="235"/>
      <c r="K42" s="235"/>
      <c r="L42" s="235"/>
      <c r="M42" s="235"/>
      <c r="N42" s="235"/>
      <c r="O42" s="235"/>
      <c r="P42" s="235"/>
      <c r="Q42" s="235"/>
    </row>
    <row r="43" spans="1:17" x14ac:dyDescent="0.2">
      <c r="B43" s="235"/>
      <c r="C43" s="235"/>
      <c r="D43" s="235"/>
      <c r="E43" s="235"/>
      <c r="F43" s="235"/>
      <c r="G43" s="235"/>
      <c r="H43" s="235"/>
      <c r="I43" s="235"/>
      <c r="J43" s="235"/>
      <c r="K43" s="235"/>
      <c r="L43" s="235"/>
      <c r="M43" s="235"/>
      <c r="N43" s="235"/>
      <c r="O43" s="235"/>
      <c r="P43" s="235"/>
      <c r="Q43" s="235"/>
    </row>
    <row r="45" spans="1:17" x14ac:dyDescent="0.2">
      <c r="B45" s="225" t="s">
        <v>270</v>
      </c>
      <c r="C45" s="55" t="s">
        <v>129</v>
      </c>
    </row>
    <row r="46" spans="1:17" x14ac:dyDescent="0.2">
      <c r="B46" s="225"/>
      <c r="C46" s="55" t="s">
        <v>130</v>
      </c>
    </row>
    <row r="47" spans="1:17" x14ac:dyDescent="0.2">
      <c r="B47" s="225"/>
      <c r="C47" s="55" t="s">
        <v>131</v>
      </c>
    </row>
    <row r="49" spans="1:14" x14ac:dyDescent="0.2">
      <c r="B49" s="55" t="s">
        <v>3</v>
      </c>
      <c r="C49" s="231" t="s">
        <v>33</v>
      </c>
      <c r="D49" s="232"/>
      <c r="E49" s="232"/>
      <c r="F49" s="232"/>
      <c r="G49" s="232"/>
      <c r="H49" s="232"/>
      <c r="I49" s="232"/>
      <c r="J49" s="232"/>
      <c r="K49" s="232"/>
      <c r="L49" s="232"/>
      <c r="M49" s="232"/>
      <c r="N49" s="233"/>
    </row>
    <row r="50" spans="1:14" x14ac:dyDescent="0.2">
      <c r="B50" s="59" t="s">
        <v>15</v>
      </c>
      <c r="C50" s="60" t="s">
        <v>111</v>
      </c>
      <c r="D50" s="60" t="s">
        <v>112</v>
      </c>
      <c r="E50" s="60" t="s">
        <v>113</v>
      </c>
      <c r="F50" s="60" t="s">
        <v>114</v>
      </c>
      <c r="G50" s="60" t="s">
        <v>115</v>
      </c>
      <c r="H50" s="60" t="s">
        <v>116</v>
      </c>
      <c r="I50" s="60" t="s">
        <v>117</v>
      </c>
      <c r="J50" s="60" t="s">
        <v>118</v>
      </c>
      <c r="K50" s="60" t="s">
        <v>119</v>
      </c>
      <c r="L50" s="60" t="s">
        <v>120</v>
      </c>
      <c r="M50" s="60" t="s">
        <v>121</v>
      </c>
      <c r="N50" s="61" t="s">
        <v>122</v>
      </c>
    </row>
    <row r="51" spans="1:14" x14ac:dyDescent="0.2">
      <c r="B51" s="12" t="s">
        <v>23</v>
      </c>
      <c r="C51" s="4">
        <v>110</v>
      </c>
      <c r="D51" s="4">
        <v>-50</v>
      </c>
      <c r="E51" s="4">
        <v>120</v>
      </c>
      <c r="F51" s="4">
        <v>67</v>
      </c>
      <c r="G51" s="4">
        <v>8</v>
      </c>
      <c r="H51" s="4">
        <v>8</v>
      </c>
      <c r="I51" s="4">
        <v>-18</v>
      </c>
      <c r="J51" s="4">
        <v>9</v>
      </c>
      <c r="K51" s="4">
        <v>-1</v>
      </c>
      <c r="L51" s="4">
        <v>12</v>
      </c>
      <c r="M51" s="4">
        <v>123</v>
      </c>
      <c r="N51" s="4">
        <v>233</v>
      </c>
    </row>
    <row r="52" spans="1:14" ht="36.75" customHeight="1" x14ac:dyDescent="0.2"/>
    <row r="54" spans="1:14" x14ac:dyDescent="0.2">
      <c r="A54" s="10" t="s">
        <v>17</v>
      </c>
    </row>
    <row r="55" spans="1:14" x14ac:dyDescent="0.2">
      <c r="B55" s="12" t="s">
        <v>259</v>
      </c>
    </row>
  </sheetData>
  <mergeCells count="5">
    <mergeCell ref="B2:L2"/>
    <mergeCell ref="C30:N30"/>
    <mergeCell ref="B42:Q43"/>
    <mergeCell ref="C49:N49"/>
    <mergeCell ref="B45:B47"/>
  </mergeCells>
  <pageMargins left="0.5" right="0.46" top="0.52" bottom="0.75" header="0.3" footer="0.3"/>
  <pageSetup scale="62" orientation="landscape" verticalDpi="0" r:id="rId1"/>
  <drawing r:id="rId2"/>
  <extLst>
    <ext xmlns:x14="http://schemas.microsoft.com/office/spreadsheetml/2009/9/main" uri="{05C60535-1F16-4fd2-B633-F4F36F0B64E0}">
      <x14:sparklineGroups xmlns:xm="http://schemas.microsoft.com/office/excel/2006/main">
        <x14:sparklineGroup manualMax="0" manualMin="0" type="stacked" displayEmptyCellsAs="gap" negative="1">
          <x14:colorSeries rgb="FF00B050"/>
          <x14:colorNegative rgb="FFFF0000"/>
          <x14:colorAxis rgb="FF000000"/>
          <x14:colorMarkers rgb="FF0070C0"/>
          <x14:colorFirst rgb="FFFFC000"/>
          <x14:colorLast rgb="FFFFC000"/>
          <x14:colorHigh rgb="FF00B050"/>
          <x14:colorLow rgb="FFFF0000"/>
          <x14:sparklines>
            <x14:sparkline>
              <xm:f>'6d'!C32:C32</xm:f>
              <xm:sqref>C33</xm:sqref>
            </x14:sparkline>
            <x14:sparkline>
              <xm:f>'6d'!D32:D32</xm:f>
              <xm:sqref>D33</xm:sqref>
            </x14:sparkline>
            <x14:sparkline>
              <xm:f>'6d'!E32:E32</xm:f>
              <xm:sqref>E33</xm:sqref>
            </x14:sparkline>
            <x14:sparkline>
              <xm:f>'6d'!F32:F32</xm:f>
              <xm:sqref>F33</xm:sqref>
            </x14:sparkline>
            <x14:sparkline>
              <xm:f>'6d'!G32:G32</xm:f>
              <xm:sqref>G33</xm:sqref>
            </x14:sparkline>
            <x14:sparkline>
              <xm:f>'6d'!H32:H32</xm:f>
              <xm:sqref>H33</xm:sqref>
            </x14:sparkline>
            <x14:sparkline>
              <xm:f>'6d'!I32:I32</xm:f>
              <xm:sqref>I33</xm:sqref>
            </x14:sparkline>
            <x14:sparkline>
              <xm:f>'6d'!J32:J32</xm:f>
              <xm:sqref>J33</xm:sqref>
            </x14:sparkline>
            <x14:sparkline>
              <xm:f>'6d'!K32:K32</xm:f>
              <xm:sqref>K33</xm:sqref>
            </x14:sparkline>
            <x14:sparkline>
              <xm:f>'6d'!L32:L32</xm:f>
              <xm:sqref>L33</xm:sqref>
            </x14:sparkline>
            <x14:sparkline>
              <xm:f>'6d'!M32:M32</xm:f>
              <xm:sqref>M33</xm:sqref>
            </x14:sparkline>
            <x14:sparkline>
              <xm:f>'6d'!N32:N32</xm:f>
              <xm:sqref>N33</xm:sqref>
            </x14:sparkline>
          </x14:sparklines>
        </x14:sparklineGroup>
      </x14:sparklineGroup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fitToPage="1"/>
  </sheetPr>
  <dimension ref="A1:O59"/>
  <sheetViews>
    <sheetView showGridLines="0" zoomScale="120" zoomScaleNormal="120" zoomScalePageLayoutView="120" workbookViewId="0">
      <selection activeCell="C36" sqref="C36:N36"/>
    </sheetView>
  </sheetViews>
  <sheetFormatPr baseColWidth="10" defaultColWidth="9.1640625" defaultRowHeight="15" x14ac:dyDescent="0.2"/>
  <cols>
    <col min="1" max="1" width="4" style="6" customWidth="1"/>
    <col min="2" max="2" width="9.1640625" style="12"/>
    <col min="3" max="14" width="8.6640625" style="12" bestFit="1" customWidth="1"/>
    <col min="15" max="15" width="22.1640625" style="12" customWidth="1"/>
    <col min="16" max="17" width="9.1640625" style="12"/>
    <col min="18" max="18" width="18" style="12" customWidth="1"/>
    <col min="19" max="16384" width="9.1640625" style="12"/>
  </cols>
  <sheetData>
    <row r="1" spans="1:14" ht="5.25" customHeight="1" x14ac:dyDescent="0.2"/>
    <row r="2" spans="1:14" ht="19" x14ac:dyDescent="0.25">
      <c r="B2" s="223" t="s">
        <v>601</v>
      </c>
      <c r="C2" s="223"/>
      <c r="D2" s="223"/>
      <c r="E2" s="223"/>
      <c r="F2" s="223"/>
      <c r="G2" s="223"/>
      <c r="H2" s="223"/>
      <c r="I2" s="223"/>
      <c r="J2" s="223"/>
      <c r="K2" s="223"/>
      <c r="L2" s="223"/>
    </row>
    <row r="3" spans="1:14" ht="7.5" customHeight="1" x14ac:dyDescent="0.2"/>
    <row r="4" spans="1:14" x14ac:dyDescent="0.2">
      <c r="B4" s="12" t="s">
        <v>105</v>
      </c>
    </row>
    <row r="5" spans="1:14" x14ac:dyDescent="0.2">
      <c r="B5" s="12" t="s">
        <v>106</v>
      </c>
    </row>
    <row r="7" spans="1:14" x14ac:dyDescent="0.2">
      <c r="B7" s="12" t="s">
        <v>260</v>
      </c>
    </row>
    <row r="10" spans="1:14" x14ac:dyDescent="0.2">
      <c r="A10" s="6">
        <v>1</v>
      </c>
      <c r="B10" s="1" t="s">
        <v>132</v>
      </c>
    </row>
    <row r="11" spans="1:14" x14ac:dyDescent="0.2">
      <c r="B11" s="12" t="s">
        <v>133</v>
      </c>
    </row>
    <row r="12" spans="1:14" ht="3.75" customHeight="1" x14ac:dyDescent="0.2"/>
    <row r="13" spans="1:14" x14ac:dyDescent="0.2">
      <c r="B13" s="12" t="s">
        <v>134</v>
      </c>
    </row>
    <row r="14" spans="1:14" x14ac:dyDescent="0.2">
      <c r="B14" s="12" t="s">
        <v>135</v>
      </c>
    </row>
    <row r="16" spans="1:14" x14ac:dyDescent="0.2">
      <c r="B16" s="55" t="s">
        <v>4</v>
      </c>
      <c r="C16" s="231" t="s">
        <v>33</v>
      </c>
      <c r="D16" s="232"/>
      <c r="E16" s="232"/>
      <c r="F16" s="232"/>
      <c r="G16" s="232"/>
      <c r="H16" s="232"/>
      <c r="I16" s="232"/>
      <c r="J16" s="232"/>
      <c r="K16" s="232"/>
      <c r="L16" s="232"/>
      <c r="M16" s="232"/>
      <c r="N16" s="233"/>
    </row>
    <row r="17" spans="1:15" x14ac:dyDescent="0.2">
      <c r="B17" s="59" t="s">
        <v>15</v>
      </c>
      <c r="C17" s="60" t="s">
        <v>111</v>
      </c>
      <c r="D17" s="60" t="s">
        <v>112</v>
      </c>
      <c r="E17" s="60" t="s">
        <v>113</v>
      </c>
      <c r="F17" s="60" t="s">
        <v>114</v>
      </c>
      <c r="G17" s="60" t="s">
        <v>115</v>
      </c>
      <c r="H17" s="60" t="s">
        <v>116</v>
      </c>
      <c r="I17" s="60" t="s">
        <v>117</v>
      </c>
      <c r="J17" s="60" t="s">
        <v>118</v>
      </c>
      <c r="K17" s="60" t="s">
        <v>119</v>
      </c>
      <c r="L17" s="60" t="s">
        <v>120</v>
      </c>
      <c r="M17" s="60" t="s">
        <v>121</v>
      </c>
      <c r="N17" s="61" t="s">
        <v>122</v>
      </c>
    </row>
    <row r="18" spans="1:15" ht="48.75" customHeight="1" x14ac:dyDescent="0.2">
      <c r="B18" s="11" t="s">
        <v>23</v>
      </c>
      <c r="C18" s="27">
        <v>110</v>
      </c>
      <c r="D18" s="27">
        <v>50</v>
      </c>
      <c r="E18" s="27">
        <v>120</v>
      </c>
      <c r="F18" s="27">
        <v>67</v>
      </c>
      <c r="G18" s="27">
        <v>8</v>
      </c>
      <c r="H18" s="27">
        <v>-40</v>
      </c>
      <c r="I18" s="27">
        <v>18</v>
      </c>
      <c r="J18" s="27">
        <v>9</v>
      </c>
      <c r="K18" s="27">
        <v>1</v>
      </c>
      <c r="L18" s="27">
        <v>12</v>
      </c>
      <c r="M18" s="27">
        <v>123</v>
      </c>
      <c r="N18" s="27">
        <v>233</v>
      </c>
    </row>
    <row r="19" spans="1:15" ht="48.75" customHeight="1" x14ac:dyDescent="0.2">
      <c r="B19" s="73" t="s">
        <v>270</v>
      </c>
      <c r="C19" s="27"/>
      <c r="D19" s="27"/>
      <c r="E19" s="27"/>
      <c r="F19" s="27"/>
      <c r="G19" s="27"/>
      <c r="H19" s="27"/>
      <c r="I19" s="27"/>
      <c r="J19" s="27"/>
      <c r="K19" s="27"/>
      <c r="L19" s="27"/>
      <c r="M19" s="27"/>
      <c r="N19" s="27"/>
    </row>
    <row r="20" spans="1:15" x14ac:dyDescent="0.2">
      <c r="B20" s="59" t="s">
        <v>15</v>
      </c>
      <c r="C20" s="60" t="s">
        <v>111</v>
      </c>
      <c r="D20" s="60" t="s">
        <v>112</v>
      </c>
      <c r="E20" s="60" t="s">
        <v>113</v>
      </c>
      <c r="F20" s="60" t="s">
        <v>114</v>
      </c>
      <c r="G20" s="60" t="s">
        <v>115</v>
      </c>
      <c r="H20" s="60" t="s">
        <v>116</v>
      </c>
      <c r="I20" s="60" t="s">
        <v>117</v>
      </c>
      <c r="J20" s="60" t="s">
        <v>118</v>
      </c>
      <c r="K20" s="60" t="s">
        <v>119</v>
      </c>
      <c r="L20" s="60" t="s">
        <v>120</v>
      </c>
      <c r="M20" s="60" t="s">
        <v>121</v>
      </c>
      <c r="N20" s="61" t="s">
        <v>122</v>
      </c>
    </row>
    <row r="21" spans="1:15" ht="48.75" customHeight="1" x14ac:dyDescent="0.2">
      <c r="B21" s="11" t="s">
        <v>23</v>
      </c>
      <c r="C21" s="27">
        <v>110</v>
      </c>
      <c r="D21" s="27">
        <v>50</v>
      </c>
      <c r="E21" s="27">
        <v>120</v>
      </c>
      <c r="F21" s="27">
        <v>67</v>
      </c>
      <c r="G21" s="27">
        <v>8</v>
      </c>
      <c r="H21" s="27">
        <v>-40</v>
      </c>
      <c r="I21" s="27">
        <v>18</v>
      </c>
      <c r="J21" s="27">
        <v>9</v>
      </c>
      <c r="K21" s="27">
        <v>1</v>
      </c>
      <c r="L21" s="27">
        <v>12</v>
      </c>
      <c r="M21" s="27">
        <v>123</v>
      </c>
      <c r="N21" s="27">
        <v>233</v>
      </c>
      <c r="O21" s="68"/>
    </row>
    <row r="25" spans="1:15" x14ac:dyDescent="0.2">
      <c r="A25" s="6">
        <v>2</v>
      </c>
      <c r="B25" s="1" t="s">
        <v>136</v>
      </c>
    </row>
    <row r="27" spans="1:15" x14ac:dyDescent="0.2">
      <c r="B27" s="55" t="s">
        <v>3</v>
      </c>
      <c r="C27" s="231" t="s">
        <v>33</v>
      </c>
      <c r="D27" s="232"/>
      <c r="E27" s="232"/>
      <c r="F27" s="232"/>
      <c r="G27" s="232"/>
      <c r="H27" s="232"/>
      <c r="I27" s="232"/>
      <c r="J27" s="232"/>
      <c r="K27" s="232"/>
      <c r="L27" s="232"/>
      <c r="M27" s="232"/>
      <c r="N27" s="233"/>
    </row>
    <row r="28" spans="1:15" x14ac:dyDescent="0.2">
      <c r="B28" s="59" t="s">
        <v>15</v>
      </c>
      <c r="C28" s="60" t="s">
        <v>111</v>
      </c>
      <c r="D28" s="60" t="s">
        <v>112</v>
      </c>
      <c r="E28" s="60" t="s">
        <v>113</v>
      </c>
      <c r="F28" s="60" t="s">
        <v>114</v>
      </c>
      <c r="G28" s="60" t="s">
        <v>115</v>
      </c>
      <c r="H28" s="60" t="s">
        <v>116</v>
      </c>
      <c r="I28" s="60" t="s">
        <v>117</v>
      </c>
      <c r="J28" s="60" t="s">
        <v>118</v>
      </c>
      <c r="K28" s="60" t="s">
        <v>119</v>
      </c>
      <c r="L28" s="60" t="s">
        <v>120</v>
      </c>
      <c r="M28" s="60" t="s">
        <v>121</v>
      </c>
      <c r="N28" s="61" t="s">
        <v>122</v>
      </c>
    </row>
    <row r="29" spans="1:15" x14ac:dyDescent="0.2">
      <c r="B29" s="11" t="s">
        <v>23</v>
      </c>
      <c r="C29" s="27">
        <v>110</v>
      </c>
      <c r="D29" s="27">
        <v>50</v>
      </c>
      <c r="E29" s="27">
        <v>120</v>
      </c>
      <c r="F29" s="27">
        <v>67</v>
      </c>
      <c r="G29" s="27">
        <v>8</v>
      </c>
      <c r="H29" s="27">
        <v>-40</v>
      </c>
      <c r="I29" s="27">
        <v>18</v>
      </c>
      <c r="J29" s="27">
        <v>9</v>
      </c>
      <c r="K29" s="27">
        <v>1</v>
      </c>
      <c r="L29" s="27">
        <v>12</v>
      </c>
      <c r="M29" s="27">
        <v>123</v>
      </c>
      <c r="N29" s="27">
        <v>233</v>
      </c>
    </row>
    <row r="30" spans="1:15" ht="42.75" customHeight="1" x14ac:dyDescent="0.2">
      <c r="C30" s="236"/>
      <c r="D30" s="236"/>
      <c r="E30" s="236"/>
      <c r="F30" s="236"/>
      <c r="G30" s="236"/>
      <c r="H30" s="236"/>
      <c r="I30" s="236"/>
      <c r="J30" s="236"/>
      <c r="K30" s="236"/>
      <c r="L30" s="236"/>
      <c r="M30" s="236"/>
      <c r="N30" s="236"/>
    </row>
    <row r="33" spans="1:14" ht="48.75" customHeight="1" x14ac:dyDescent="0.2">
      <c r="B33" s="73" t="s">
        <v>270</v>
      </c>
      <c r="C33" s="27"/>
      <c r="D33" s="27"/>
      <c r="E33" s="27"/>
      <c r="F33" s="27"/>
      <c r="G33" s="27"/>
      <c r="H33" s="27"/>
      <c r="I33" s="27"/>
      <c r="J33" s="27"/>
      <c r="K33" s="27"/>
      <c r="L33" s="27"/>
      <c r="M33" s="27"/>
      <c r="N33" s="27"/>
    </row>
    <row r="34" spans="1:14" x14ac:dyDescent="0.2">
      <c r="B34" s="59" t="s">
        <v>15</v>
      </c>
      <c r="C34" s="60" t="s">
        <v>111</v>
      </c>
      <c r="D34" s="60" t="s">
        <v>112</v>
      </c>
      <c r="E34" s="60" t="s">
        <v>113</v>
      </c>
      <c r="F34" s="60" t="s">
        <v>114</v>
      </c>
      <c r="G34" s="60" t="s">
        <v>115</v>
      </c>
      <c r="H34" s="60" t="s">
        <v>116</v>
      </c>
      <c r="I34" s="60" t="s">
        <v>117</v>
      </c>
      <c r="J34" s="60" t="s">
        <v>118</v>
      </c>
      <c r="K34" s="60" t="s">
        <v>119</v>
      </c>
      <c r="L34" s="60" t="s">
        <v>120</v>
      </c>
      <c r="M34" s="60" t="s">
        <v>121</v>
      </c>
      <c r="N34" s="61" t="s">
        <v>122</v>
      </c>
    </row>
    <row r="35" spans="1:14" x14ac:dyDescent="0.2">
      <c r="B35" s="11" t="s">
        <v>23</v>
      </c>
      <c r="C35" s="27">
        <v>110</v>
      </c>
      <c r="D35" s="27">
        <v>50</v>
      </c>
      <c r="E35" s="27">
        <v>120</v>
      </c>
      <c r="F35" s="27">
        <v>67</v>
      </c>
      <c r="G35" s="27">
        <v>8</v>
      </c>
      <c r="H35" s="27">
        <v>-40</v>
      </c>
      <c r="I35" s="27">
        <v>18</v>
      </c>
      <c r="J35" s="27">
        <v>9</v>
      </c>
      <c r="K35" s="27">
        <v>1</v>
      </c>
      <c r="L35" s="27">
        <v>12</v>
      </c>
      <c r="M35" s="27">
        <v>123</v>
      </c>
      <c r="N35" s="27">
        <v>233</v>
      </c>
    </row>
    <row r="36" spans="1:14" ht="39.75" customHeight="1" x14ac:dyDescent="0.2">
      <c r="B36" s="11"/>
      <c r="C36" s="237"/>
      <c r="D36" s="237"/>
      <c r="E36" s="237"/>
      <c r="F36" s="237"/>
      <c r="G36" s="237"/>
      <c r="H36" s="237"/>
      <c r="I36" s="237"/>
      <c r="J36" s="237"/>
      <c r="K36" s="237"/>
      <c r="L36" s="237"/>
      <c r="M36" s="237"/>
      <c r="N36" s="237"/>
    </row>
    <row r="37" spans="1:14" x14ac:dyDescent="0.2">
      <c r="B37" s="11"/>
      <c r="C37" s="27"/>
      <c r="D37" s="27"/>
      <c r="E37" s="27"/>
      <c r="F37" s="27"/>
      <c r="G37" s="27"/>
      <c r="H37" s="27"/>
      <c r="I37" s="27"/>
      <c r="J37" s="27"/>
      <c r="K37" s="27"/>
      <c r="L37" s="27"/>
      <c r="M37" s="27"/>
      <c r="N37" s="27"/>
    </row>
    <row r="40" spans="1:14" x14ac:dyDescent="0.2">
      <c r="A40" s="6">
        <v>3</v>
      </c>
      <c r="B40" s="1" t="s">
        <v>137</v>
      </c>
    </row>
    <row r="42" spans="1:14" x14ac:dyDescent="0.2">
      <c r="B42" s="55" t="s">
        <v>16</v>
      </c>
      <c r="C42" s="231" t="s">
        <v>33</v>
      </c>
      <c r="D42" s="232"/>
      <c r="E42" s="232"/>
      <c r="F42" s="232"/>
      <c r="G42" s="232"/>
      <c r="H42" s="232"/>
      <c r="I42" s="232"/>
      <c r="J42" s="232"/>
      <c r="K42" s="232"/>
      <c r="L42" s="232"/>
      <c r="M42" s="232"/>
      <c r="N42" s="233"/>
    </row>
    <row r="43" spans="1:14" x14ac:dyDescent="0.2">
      <c r="B43" s="59" t="s">
        <v>15</v>
      </c>
      <c r="C43" s="60" t="s">
        <v>111</v>
      </c>
      <c r="D43" s="60" t="s">
        <v>112</v>
      </c>
      <c r="E43" s="60" t="s">
        <v>113</v>
      </c>
      <c r="F43" s="60" t="s">
        <v>114</v>
      </c>
      <c r="G43" s="60" t="s">
        <v>115</v>
      </c>
      <c r="H43" s="60" t="s">
        <v>116</v>
      </c>
      <c r="I43" s="60" t="s">
        <v>117</v>
      </c>
      <c r="J43" s="60" t="s">
        <v>118</v>
      </c>
      <c r="K43" s="60" t="s">
        <v>119</v>
      </c>
      <c r="L43" s="60" t="s">
        <v>120</v>
      </c>
      <c r="M43" s="60" t="s">
        <v>121</v>
      </c>
      <c r="N43" s="61" t="s">
        <v>122</v>
      </c>
    </row>
    <row r="44" spans="1:14" ht="48.75" customHeight="1" x14ac:dyDescent="0.2">
      <c r="B44" s="11" t="s">
        <v>23</v>
      </c>
      <c r="C44" s="27">
        <v>110</v>
      </c>
      <c r="D44" s="27">
        <v>50</v>
      </c>
      <c r="E44" s="27">
        <v>120</v>
      </c>
      <c r="F44" s="27">
        <v>67</v>
      </c>
      <c r="G44" s="27">
        <v>8</v>
      </c>
      <c r="H44" s="27">
        <v>-40</v>
      </c>
      <c r="I44" s="27">
        <v>18</v>
      </c>
      <c r="J44" s="27">
        <v>9</v>
      </c>
      <c r="K44" s="27">
        <v>1</v>
      </c>
      <c r="L44" s="27">
        <v>12</v>
      </c>
      <c r="M44" s="27">
        <v>123</v>
      </c>
      <c r="N44" s="27">
        <v>233</v>
      </c>
    </row>
    <row r="46" spans="1:14" x14ac:dyDescent="0.2">
      <c r="B46" s="55" t="s">
        <v>138</v>
      </c>
      <c r="C46" s="231" t="s">
        <v>33</v>
      </c>
      <c r="D46" s="232"/>
      <c r="E46" s="232"/>
      <c r="F46" s="232"/>
      <c r="G46" s="232"/>
      <c r="H46" s="232"/>
      <c r="I46" s="232"/>
      <c r="J46" s="232"/>
      <c r="K46" s="232"/>
      <c r="L46" s="232"/>
      <c r="M46" s="232"/>
      <c r="N46" s="233"/>
    </row>
    <row r="47" spans="1:14" x14ac:dyDescent="0.2">
      <c r="B47" s="59" t="s">
        <v>15</v>
      </c>
      <c r="C47" s="60" t="s">
        <v>111</v>
      </c>
      <c r="D47" s="60" t="s">
        <v>112</v>
      </c>
      <c r="E47" s="60" t="s">
        <v>113</v>
      </c>
      <c r="F47" s="60" t="s">
        <v>114</v>
      </c>
      <c r="G47" s="60" t="s">
        <v>115</v>
      </c>
      <c r="H47" s="60" t="s">
        <v>116</v>
      </c>
      <c r="I47" s="60" t="s">
        <v>117</v>
      </c>
      <c r="J47" s="60" t="s">
        <v>118</v>
      </c>
      <c r="K47" s="60" t="s">
        <v>119</v>
      </c>
      <c r="L47" s="60" t="s">
        <v>120</v>
      </c>
      <c r="M47" s="60" t="s">
        <v>121</v>
      </c>
      <c r="N47" s="61" t="s">
        <v>122</v>
      </c>
    </row>
    <row r="48" spans="1:14" x14ac:dyDescent="0.2">
      <c r="B48" s="11" t="s">
        <v>23</v>
      </c>
      <c r="C48" s="27">
        <v>110</v>
      </c>
      <c r="D48" s="27">
        <v>50</v>
      </c>
      <c r="E48" s="27">
        <v>120</v>
      </c>
      <c r="F48" s="27">
        <v>67</v>
      </c>
      <c r="G48" s="27">
        <v>8</v>
      </c>
      <c r="H48" s="27">
        <v>-40</v>
      </c>
      <c r="I48" s="27">
        <v>18</v>
      </c>
      <c r="J48" s="27">
        <v>9</v>
      </c>
      <c r="K48" s="27">
        <v>1</v>
      </c>
      <c r="L48" s="27">
        <v>12</v>
      </c>
      <c r="M48" s="27">
        <v>123</v>
      </c>
      <c r="N48" s="27">
        <v>233</v>
      </c>
    </row>
    <row r="49" spans="2:15" ht="42.75" customHeight="1" x14ac:dyDescent="0.2">
      <c r="C49" s="236"/>
      <c r="D49" s="236"/>
      <c r="E49" s="236"/>
      <c r="F49" s="236"/>
      <c r="G49" s="236"/>
      <c r="H49" s="236"/>
      <c r="I49" s="236"/>
      <c r="J49" s="236"/>
      <c r="K49" s="236"/>
      <c r="L49" s="236"/>
      <c r="M49" s="236"/>
      <c r="N49" s="236"/>
    </row>
    <row r="53" spans="2:15" ht="48.75" customHeight="1" x14ac:dyDescent="0.2">
      <c r="B53" s="73" t="s">
        <v>270</v>
      </c>
      <c r="C53" s="27"/>
      <c r="D53" s="27"/>
      <c r="E53" s="27"/>
      <c r="F53" s="27"/>
      <c r="G53" s="27"/>
      <c r="H53" s="27"/>
      <c r="I53" s="27"/>
      <c r="J53" s="27"/>
      <c r="K53" s="27"/>
      <c r="L53" s="27"/>
      <c r="M53" s="27"/>
      <c r="N53" s="27"/>
    </row>
    <row r="55" spans="2:15" x14ac:dyDescent="0.2">
      <c r="C55" s="62" t="s">
        <v>111</v>
      </c>
      <c r="D55" s="62" t="s">
        <v>112</v>
      </c>
      <c r="E55" s="62" t="s">
        <v>113</v>
      </c>
      <c r="F55" s="62" t="s">
        <v>114</v>
      </c>
      <c r="G55" s="62" t="s">
        <v>115</v>
      </c>
      <c r="H55" s="62" t="s">
        <v>116</v>
      </c>
      <c r="I55" s="62" t="s">
        <v>117</v>
      </c>
      <c r="J55" s="62" t="s">
        <v>118</v>
      </c>
      <c r="K55" s="62" t="s">
        <v>119</v>
      </c>
      <c r="L55" s="62" t="s">
        <v>120</v>
      </c>
      <c r="M55" s="62" t="s">
        <v>121</v>
      </c>
      <c r="N55" s="62" t="s">
        <v>122</v>
      </c>
    </row>
    <row r="56" spans="2:15" ht="29.25" customHeight="1" x14ac:dyDescent="0.2">
      <c r="B56" s="40" t="s">
        <v>23</v>
      </c>
      <c r="C56" s="67">
        <v>8752</v>
      </c>
      <c r="D56" s="67">
        <v>9125</v>
      </c>
      <c r="E56" s="67">
        <v>11025</v>
      </c>
      <c r="F56" s="67">
        <v>14550</v>
      </c>
      <c r="G56" s="67">
        <v>19000</v>
      </c>
      <c r="H56" s="67">
        <v>21252</v>
      </c>
      <c r="I56" s="67">
        <v>23452</v>
      </c>
      <c r="J56" s="67">
        <v>22010</v>
      </c>
      <c r="K56" s="67">
        <v>16850</v>
      </c>
      <c r="L56" s="67">
        <v>12090</v>
      </c>
      <c r="M56" s="67">
        <v>9501</v>
      </c>
      <c r="N56" s="67">
        <v>8575</v>
      </c>
      <c r="O56" s="68"/>
    </row>
    <row r="57" spans="2:15" ht="29.25" customHeight="1" x14ac:dyDescent="0.2">
      <c r="B57" s="40" t="s">
        <v>24</v>
      </c>
      <c r="C57" s="67">
        <v>9189.6</v>
      </c>
      <c r="D57" s="67">
        <v>8395</v>
      </c>
      <c r="E57" s="67">
        <v>10143</v>
      </c>
      <c r="F57" s="67">
        <v>14404.5</v>
      </c>
      <c r="G57" s="67">
        <v>18810</v>
      </c>
      <c r="H57" s="67">
        <v>20189.400000000001</v>
      </c>
      <c r="I57" s="67">
        <v>22513.919999999998</v>
      </c>
      <c r="J57" s="67">
        <v>22230.1</v>
      </c>
      <c r="K57" s="67">
        <v>17524</v>
      </c>
      <c r="L57" s="67">
        <v>12815.4</v>
      </c>
      <c r="M57" s="67">
        <v>9691.02</v>
      </c>
      <c r="N57" s="67">
        <v>8489.25</v>
      </c>
      <c r="O57" s="68"/>
    </row>
    <row r="58" spans="2:15" ht="29.25" customHeight="1" x14ac:dyDescent="0.2">
      <c r="B58" s="40" t="s">
        <v>25</v>
      </c>
      <c r="C58" s="67">
        <v>9924.768</v>
      </c>
      <c r="D58" s="67">
        <v>7891.3</v>
      </c>
      <c r="E58" s="67">
        <v>10041.57</v>
      </c>
      <c r="F58" s="67">
        <v>15124.725</v>
      </c>
      <c r="G58" s="67">
        <v>18245.7</v>
      </c>
      <c r="H58" s="67">
        <v>21198.87</v>
      </c>
      <c r="I58" s="67">
        <v>23414.476799999997</v>
      </c>
      <c r="J58" s="67">
        <v>24230.808999999997</v>
      </c>
      <c r="K58" s="67">
        <v>18049.72</v>
      </c>
      <c r="L58" s="67">
        <v>12046.475999999999</v>
      </c>
      <c r="M58" s="67">
        <v>9206.469000000001</v>
      </c>
      <c r="N58" s="67">
        <v>8489.25</v>
      </c>
      <c r="O58" s="68"/>
    </row>
    <row r="59" spans="2:15" ht="29.25" customHeight="1" x14ac:dyDescent="0.2">
      <c r="B59" s="40" t="s">
        <v>28</v>
      </c>
      <c r="C59" s="67">
        <v>17540</v>
      </c>
      <c r="D59" s="67">
        <v>16854</v>
      </c>
      <c r="E59" s="67">
        <v>18520</v>
      </c>
      <c r="F59" s="67">
        <v>16852</v>
      </c>
      <c r="G59" s="67">
        <v>19887.813000000002</v>
      </c>
      <c r="H59" s="67">
        <v>19926.9378</v>
      </c>
      <c r="I59" s="67">
        <v>21073.029119999996</v>
      </c>
      <c r="J59" s="67">
        <v>22045</v>
      </c>
      <c r="K59" s="67">
        <v>18049.72</v>
      </c>
      <c r="L59" s="67">
        <v>17852</v>
      </c>
      <c r="M59" s="67">
        <v>12745</v>
      </c>
      <c r="N59" s="67">
        <v>17854</v>
      </c>
      <c r="O59" s="68"/>
    </row>
  </sheetData>
  <mergeCells count="8">
    <mergeCell ref="C49:N49"/>
    <mergeCell ref="B2:L2"/>
    <mergeCell ref="C16:N16"/>
    <mergeCell ref="C27:N27"/>
    <mergeCell ref="C30:N30"/>
    <mergeCell ref="C42:N42"/>
    <mergeCell ref="C46:N46"/>
    <mergeCell ref="C36:N36"/>
  </mergeCells>
  <pageMargins left="0.5" right="0.46" top="0.52" bottom="0.75" header="0.3" footer="0.3"/>
  <pageSetup orientation="landscape" verticalDpi="0" r:id="rId1"/>
  <extLst>
    <ext xmlns:x14="http://schemas.microsoft.com/office/spreadsheetml/2009/9/main" uri="{05C60535-1F16-4fd2-B633-F4F36F0B64E0}">
      <x14:sparklineGroups xmlns:xm="http://schemas.microsoft.com/office/excel/2006/main">
        <x14:sparklineGroup manualMax="0" manualMin="0" displayEmptyCellsAs="gap">
          <x14:colorSeries theme="1"/>
          <x14:colorNegative theme="9"/>
          <x14:colorAxis rgb="FF000000"/>
          <x14:colorMarkers theme="8"/>
          <x14:colorFirst theme="4"/>
          <x14:colorLast theme="5"/>
          <x14:colorHigh theme="6"/>
          <x14:colorLow theme="7"/>
          <x14:sparklines>
            <x14:sparkline>
              <xm:f>'6e'!C18:N18</xm:f>
              <xm:sqref>O18</xm:sqref>
            </x14:sparkline>
          </x14:sparklines>
        </x14:sparklineGroup>
        <x14:sparklineGroup manualMax="0" manualMin="0" displayEmptyCellsAs="gap" markers="1" displayXAxis="1">
          <x14:colorSeries rgb="FFFF0000"/>
          <x14:colorNegative theme="6"/>
          <x14:colorAxis rgb="FF000000"/>
          <x14:colorMarkers theme="1"/>
          <x14:colorFirst theme="6" tint="-0.249977111117893"/>
          <x14:colorLast theme="6" tint="-0.249977111117893"/>
          <x14:colorHigh theme="6" tint="-0.249977111117893"/>
          <x14:colorLow theme="6" tint="-0.249977111117893"/>
          <x14:sparklines>
            <x14:sparkline>
              <xm:f>'6e'!C29:N29</xm:f>
              <xm:sqref>C30</xm:sqref>
            </x14:sparkline>
          </x14:sparklines>
        </x14:sparklineGroup>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'6e'!C48:N48</xm:f>
              <xm:sqref>C49</xm:sqref>
            </x14:sparkline>
          </x14:sparklines>
        </x14:sparklineGroup>
        <x14:sparklineGroup manualMax="0" manualMin="0" type="column" displayEmptyCellsAs="gap">
          <x14:colorSeries rgb="FF5687C2"/>
          <x14:colorNegative rgb="FFFFB620"/>
          <x14:colorAxis rgb="FF000000"/>
          <x14:colorMarkers rgb="FFD70077"/>
          <x14:colorFirst rgb="FF777777"/>
          <x14:colorLast rgb="FF359CEB"/>
          <x14:colorHigh rgb="FF56BE79"/>
          <x14:colorLow rgb="FFFF5055"/>
          <x14:sparklines>
            <x14:sparkline>
              <xm:f>'6e'!C44:N44</xm:f>
              <xm:sqref>O44</xm:sqref>
            </x14:sparkline>
          </x14:sparklines>
        </x14:sparklineGroup>
      </x14:sparklineGroup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fitToPage="1"/>
  </sheetPr>
  <dimension ref="A1:Q149"/>
  <sheetViews>
    <sheetView showGridLines="0" topLeftCell="A153" zoomScale="120" zoomScaleNormal="120" zoomScalePageLayoutView="120" workbookViewId="0">
      <selection activeCell="B2" sqref="B2:F2"/>
    </sheetView>
  </sheetViews>
  <sheetFormatPr baseColWidth="10" defaultColWidth="9.1640625" defaultRowHeight="15" x14ac:dyDescent="0.2"/>
  <cols>
    <col min="1" max="1" width="4" style="6" customWidth="1"/>
    <col min="2" max="2" width="9.1640625" style="12"/>
    <col min="3" max="3" width="11.33203125" style="12" bestFit="1" customWidth="1"/>
    <col min="4" max="4" width="9.33203125" style="12" customWidth="1"/>
    <col min="5" max="5" width="9.1640625" style="12" customWidth="1"/>
    <col min="6" max="6" width="10.5" style="12" customWidth="1"/>
    <col min="7" max="11" width="9.1640625" style="12"/>
    <col min="12" max="12" width="10" style="12" customWidth="1"/>
    <col min="13" max="13" width="10.1640625" style="12" customWidth="1"/>
    <col min="14" max="16384" width="9.1640625" style="12"/>
  </cols>
  <sheetData>
    <row r="1" spans="1:13" ht="5.25" customHeight="1" x14ac:dyDescent="0.2"/>
    <row r="2" spans="1:13" ht="19" x14ac:dyDescent="0.25">
      <c r="B2" s="223" t="s">
        <v>602</v>
      </c>
      <c r="C2" s="223"/>
      <c r="D2" s="223"/>
      <c r="E2" s="223"/>
      <c r="F2" s="223"/>
    </row>
    <row r="3" spans="1:13" ht="7.5" customHeight="1" x14ac:dyDescent="0.2"/>
    <row r="5" spans="1:13" x14ac:dyDescent="0.2">
      <c r="A5" s="6">
        <v>1</v>
      </c>
      <c r="B5" s="12" t="s">
        <v>146</v>
      </c>
    </row>
    <row r="6" spans="1:13" x14ac:dyDescent="0.2">
      <c r="B6" s="12" t="s">
        <v>147</v>
      </c>
    </row>
    <row r="7" spans="1:13" x14ac:dyDescent="0.2">
      <c r="B7" s="12" t="s">
        <v>148</v>
      </c>
    </row>
    <row r="10" spans="1:13" x14ac:dyDescent="0.2">
      <c r="B10" s="2" t="s">
        <v>4</v>
      </c>
      <c r="F10" s="2" t="s">
        <v>102</v>
      </c>
      <c r="M10" s="2"/>
    </row>
    <row r="11" spans="1:13" x14ac:dyDescent="0.2">
      <c r="B11" s="15" t="s">
        <v>54</v>
      </c>
      <c r="C11" s="15" t="s">
        <v>104</v>
      </c>
      <c r="D11" s="15" t="s">
        <v>145</v>
      </c>
    </row>
    <row r="12" spans="1:13" x14ac:dyDescent="0.2">
      <c r="B12" s="23">
        <v>2008</v>
      </c>
      <c r="C12" s="32">
        <v>110</v>
      </c>
      <c r="D12" s="30"/>
    </row>
    <row r="13" spans="1:13" x14ac:dyDescent="0.2">
      <c r="B13" s="23">
        <v>2009</v>
      </c>
      <c r="C13" s="32">
        <v>120</v>
      </c>
      <c r="D13" s="31">
        <f t="shared" ref="D13:D19" si="0">(C13-C12)/C12</f>
        <v>9.0909090909090912E-2</v>
      </c>
    </row>
    <row r="14" spans="1:13" x14ac:dyDescent="0.2">
      <c r="B14" s="23">
        <v>2010</v>
      </c>
      <c r="C14" s="32">
        <v>122</v>
      </c>
      <c r="D14" s="31">
        <f t="shared" si="0"/>
        <v>1.6666666666666666E-2</v>
      </c>
    </row>
    <row r="15" spans="1:13" x14ac:dyDescent="0.2">
      <c r="B15" s="23">
        <v>2011</v>
      </c>
      <c r="C15" s="32">
        <v>135</v>
      </c>
      <c r="D15" s="31">
        <f t="shared" si="0"/>
        <v>0.10655737704918032</v>
      </c>
    </row>
    <row r="16" spans="1:13" x14ac:dyDescent="0.2">
      <c r="B16" s="23">
        <v>2012</v>
      </c>
      <c r="C16" s="32">
        <v>145</v>
      </c>
      <c r="D16" s="31">
        <f t="shared" si="0"/>
        <v>7.407407407407407E-2</v>
      </c>
    </row>
    <row r="17" spans="1:13" x14ac:dyDescent="0.2">
      <c r="B17" s="23">
        <v>2013</v>
      </c>
      <c r="C17" s="32">
        <v>155</v>
      </c>
      <c r="D17" s="31">
        <f t="shared" si="0"/>
        <v>6.8965517241379309E-2</v>
      </c>
    </row>
    <row r="18" spans="1:13" x14ac:dyDescent="0.2">
      <c r="B18" s="23">
        <v>2014</v>
      </c>
      <c r="C18" s="32">
        <v>171</v>
      </c>
      <c r="D18" s="31">
        <f t="shared" si="0"/>
        <v>0.1032258064516129</v>
      </c>
    </row>
    <row r="19" spans="1:13" x14ac:dyDescent="0.2">
      <c r="B19" s="23">
        <v>2015</v>
      </c>
      <c r="C19" s="32">
        <v>180</v>
      </c>
      <c r="D19" s="31">
        <f t="shared" si="0"/>
        <v>5.2631578947368418E-2</v>
      </c>
    </row>
    <row r="25" spans="1:13" x14ac:dyDescent="0.2">
      <c r="C25" s="14"/>
      <c r="D25" s="14"/>
    </row>
    <row r="26" spans="1:13" x14ac:dyDescent="0.2">
      <c r="C26" s="14"/>
      <c r="D26" s="14"/>
    </row>
    <row r="27" spans="1:13" x14ac:dyDescent="0.2">
      <c r="A27" s="6">
        <v>2</v>
      </c>
      <c r="B27" s="12" t="s">
        <v>149</v>
      </c>
      <c r="C27" s="14"/>
      <c r="D27" s="14"/>
    </row>
    <row r="28" spans="1:13" x14ac:dyDescent="0.2">
      <c r="B28" s="12" t="s">
        <v>150</v>
      </c>
      <c r="C28" s="14"/>
      <c r="D28" s="14"/>
    </row>
    <row r="29" spans="1:13" x14ac:dyDescent="0.2">
      <c r="C29" s="14"/>
      <c r="D29" s="14"/>
    </row>
    <row r="30" spans="1:13" x14ac:dyDescent="0.2">
      <c r="C30" s="14"/>
      <c r="D30" s="14"/>
    </row>
    <row r="31" spans="1:13" x14ac:dyDescent="0.2">
      <c r="B31" s="2" t="s">
        <v>3</v>
      </c>
      <c r="F31" s="2" t="s">
        <v>103</v>
      </c>
      <c r="M31" s="2"/>
    </row>
    <row r="32" spans="1:13" x14ac:dyDescent="0.2">
      <c r="B32" s="15" t="s">
        <v>54</v>
      </c>
      <c r="C32" s="15" t="s">
        <v>104</v>
      </c>
      <c r="D32" s="15" t="s">
        <v>145</v>
      </c>
    </row>
    <row r="33" spans="2:4" x14ac:dyDescent="0.2">
      <c r="B33" s="23">
        <v>2008</v>
      </c>
      <c r="C33" s="32">
        <v>110</v>
      </c>
      <c r="D33" s="30"/>
    </row>
    <row r="34" spans="2:4" x14ac:dyDescent="0.2">
      <c r="B34" s="23">
        <v>2009</v>
      </c>
      <c r="C34" s="32">
        <v>120</v>
      </c>
      <c r="D34" s="31">
        <f t="shared" ref="D34:D40" si="1">(C34-C33)/C33</f>
        <v>9.0909090909090912E-2</v>
      </c>
    </row>
    <row r="35" spans="2:4" x14ac:dyDescent="0.2">
      <c r="B35" s="23">
        <v>2010</v>
      </c>
      <c r="C35" s="32">
        <v>122</v>
      </c>
      <c r="D35" s="31">
        <f t="shared" si="1"/>
        <v>1.6666666666666666E-2</v>
      </c>
    </row>
    <row r="36" spans="2:4" x14ac:dyDescent="0.2">
      <c r="B36" s="23">
        <v>2011</v>
      </c>
      <c r="C36" s="32">
        <v>135</v>
      </c>
      <c r="D36" s="31">
        <f t="shared" si="1"/>
        <v>0.10655737704918032</v>
      </c>
    </row>
    <row r="37" spans="2:4" x14ac:dyDescent="0.2">
      <c r="B37" s="23">
        <v>2012</v>
      </c>
      <c r="C37" s="32">
        <v>145</v>
      </c>
      <c r="D37" s="31">
        <f t="shared" si="1"/>
        <v>7.407407407407407E-2</v>
      </c>
    </row>
    <row r="38" spans="2:4" x14ac:dyDescent="0.2">
      <c r="B38" s="23">
        <v>2013</v>
      </c>
      <c r="C38" s="32">
        <v>155</v>
      </c>
      <c r="D38" s="31">
        <f t="shared" si="1"/>
        <v>6.8965517241379309E-2</v>
      </c>
    </row>
    <row r="39" spans="2:4" x14ac:dyDescent="0.2">
      <c r="B39" s="23">
        <v>2014</v>
      </c>
      <c r="C39" s="32">
        <v>171</v>
      </c>
      <c r="D39" s="31">
        <f t="shared" si="1"/>
        <v>0.1032258064516129</v>
      </c>
    </row>
    <row r="40" spans="2:4" x14ac:dyDescent="0.2">
      <c r="B40" s="23">
        <v>2015</v>
      </c>
      <c r="C40" s="32">
        <v>180</v>
      </c>
      <c r="D40" s="31">
        <f t="shared" si="1"/>
        <v>5.2631578947368418E-2</v>
      </c>
    </row>
    <row r="46" spans="2:4" x14ac:dyDescent="0.2">
      <c r="C46" s="14"/>
      <c r="D46" s="14"/>
    </row>
    <row r="47" spans="2:4" x14ac:dyDescent="0.2">
      <c r="B47" s="12" t="s">
        <v>151</v>
      </c>
    </row>
    <row r="48" spans="2:4" x14ac:dyDescent="0.2">
      <c r="B48" s="12" t="s">
        <v>152</v>
      </c>
    </row>
    <row r="50" spans="2:15" x14ac:dyDescent="0.2">
      <c r="B50" s="12" t="s">
        <v>153</v>
      </c>
    </row>
    <row r="51" spans="2:15" x14ac:dyDescent="0.2">
      <c r="B51" s="12" t="s">
        <v>154</v>
      </c>
    </row>
    <row r="52" spans="2:15" x14ac:dyDescent="0.2">
      <c r="B52" s="12" t="s">
        <v>155</v>
      </c>
    </row>
    <row r="54" spans="2:15" x14ac:dyDescent="0.2">
      <c r="B54" s="52" t="s">
        <v>196</v>
      </c>
      <c r="O54" s="52"/>
    </row>
    <row r="65" spans="1:11" x14ac:dyDescent="0.2">
      <c r="B65" s="52" t="s">
        <v>461</v>
      </c>
    </row>
    <row r="74" spans="1:11" x14ac:dyDescent="0.2">
      <c r="B74" s="12" t="s">
        <v>156</v>
      </c>
    </row>
    <row r="75" spans="1:11" x14ac:dyDescent="0.2">
      <c r="B75" s="12" t="s">
        <v>157</v>
      </c>
    </row>
    <row r="76" spans="1:11" x14ac:dyDescent="0.2">
      <c r="A76" s="52" t="s">
        <v>196</v>
      </c>
      <c r="K76" s="52" t="s">
        <v>461</v>
      </c>
    </row>
    <row r="106" spans="2:2" x14ac:dyDescent="0.2">
      <c r="B106" s="12" t="s">
        <v>158</v>
      </c>
    </row>
    <row r="124" spans="1:17" x14ac:dyDescent="0.2">
      <c r="B124" s="12" t="s">
        <v>159</v>
      </c>
    </row>
    <row r="125" spans="1:17" x14ac:dyDescent="0.2">
      <c r="A125" s="52" t="s">
        <v>196</v>
      </c>
    </row>
    <row r="128" spans="1:17" x14ac:dyDescent="0.2">
      <c r="H128" s="12" t="s">
        <v>160</v>
      </c>
      <c r="Q128" s="55" t="s">
        <v>463</v>
      </c>
    </row>
    <row r="129" spans="9:9" x14ac:dyDescent="0.2">
      <c r="I129" s="55" t="s">
        <v>462</v>
      </c>
    </row>
    <row r="149" spans="1:1" x14ac:dyDescent="0.2">
      <c r="A149" s="52" t="s">
        <v>461</v>
      </c>
    </row>
  </sheetData>
  <mergeCells count="1">
    <mergeCell ref="B2:F2"/>
  </mergeCells>
  <pageMargins left="0.5" right="0.46" top="0.52" bottom="0.75" header="0.3" footer="0.3"/>
  <pageSetup scale="32" orientation="landscape" verticalDpi="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fitToPage="1"/>
  </sheetPr>
  <dimension ref="B1:F16"/>
  <sheetViews>
    <sheetView showGridLines="0" zoomScale="120" zoomScaleNormal="120" zoomScalePageLayoutView="120" workbookViewId="0">
      <selection activeCell="F16" sqref="F16"/>
    </sheetView>
  </sheetViews>
  <sheetFormatPr baseColWidth="10" defaultColWidth="9.1640625" defaultRowHeight="15" x14ac:dyDescent="0.2"/>
  <cols>
    <col min="1" max="1" width="4" style="12" customWidth="1"/>
    <col min="2" max="3" width="9.1640625" style="12"/>
    <col min="4" max="4" width="9.33203125" style="12" customWidth="1"/>
    <col min="5" max="5" width="9.1640625" style="12" customWidth="1"/>
    <col min="6" max="6" width="10.5" style="12" customWidth="1"/>
    <col min="7" max="11" width="9.1640625" style="12"/>
    <col min="12" max="12" width="10" style="12" customWidth="1"/>
    <col min="13" max="13" width="10.1640625" style="12" customWidth="1"/>
    <col min="14" max="16384" width="9.1640625" style="12"/>
  </cols>
  <sheetData>
    <row r="1" spans="2:6" ht="5.25" customHeight="1" x14ac:dyDescent="0.2"/>
    <row r="2" spans="2:6" ht="19" x14ac:dyDescent="0.25">
      <c r="B2" s="223" t="s">
        <v>603</v>
      </c>
      <c r="C2" s="223"/>
      <c r="D2" s="223"/>
      <c r="E2" s="223"/>
      <c r="F2" s="223"/>
    </row>
    <row r="3" spans="2:6" ht="7.5" customHeight="1" x14ac:dyDescent="0.2"/>
    <row r="5" spans="2:6" x14ac:dyDescent="0.2">
      <c r="B5" s="55" t="s">
        <v>4</v>
      </c>
    </row>
    <row r="6" spans="2:6" x14ac:dyDescent="0.2">
      <c r="B6" s="59" t="s">
        <v>15</v>
      </c>
      <c r="C6" s="60">
        <v>2011</v>
      </c>
      <c r="D6" s="60">
        <v>2012</v>
      </c>
      <c r="E6" s="60">
        <v>2013</v>
      </c>
      <c r="F6" s="61">
        <v>2014</v>
      </c>
    </row>
    <row r="7" spans="2:6" x14ac:dyDescent="0.2">
      <c r="B7" s="12" t="s">
        <v>23</v>
      </c>
      <c r="C7" s="14">
        <v>210</v>
      </c>
      <c r="D7" s="14">
        <v>289</v>
      </c>
      <c r="E7" s="14">
        <v>205</v>
      </c>
      <c r="F7" s="14">
        <v>238</v>
      </c>
    </row>
    <row r="8" spans="2:6" x14ac:dyDescent="0.2">
      <c r="B8" s="12" t="s">
        <v>24</v>
      </c>
      <c r="C8" s="14">
        <v>345</v>
      </c>
      <c r="D8" s="14">
        <v>355</v>
      </c>
      <c r="E8" s="14">
        <v>354</v>
      </c>
      <c r="F8" s="14">
        <v>350</v>
      </c>
    </row>
    <row r="9" spans="2:6" x14ac:dyDescent="0.2">
      <c r="B9" s="170" t="s">
        <v>25</v>
      </c>
      <c r="C9" s="14">
        <v>415</v>
      </c>
      <c r="D9" s="14">
        <v>397</v>
      </c>
      <c r="E9" s="14">
        <v>374</v>
      </c>
      <c r="F9" s="14">
        <v>320</v>
      </c>
    </row>
    <row r="10" spans="2:6" x14ac:dyDescent="0.2">
      <c r="B10" s="170" t="s">
        <v>21</v>
      </c>
      <c r="C10" s="14">
        <v>375</v>
      </c>
      <c r="D10" s="14">
        <v>385</v>
      </c>
      <c r="E10" s="14">
        <v>315</v>
      </c>
      <c r="F10" s="14">
        <v>425</v>
      </c>
    </row>
    <row r="11" spans="2:6" x14ac:dyDescent="0.2">
      <c r="B11" s="19" t="s">
        <v>604</v>
      </c>
      <c r="C11" s="198">
        <f>SUM(C6:C10)</f>
        <v>3356</v>
      </c>
      <c r="D11" s="198">
        <f t="shared" ref="D11:F11" si="0">SUM(D6:D10)</f>
        <v>3438</v>
      </c>
      <c r="E11" s="198">
        <f t="shared" si="0"/>
        <v>3261</v>
      </c>
      <c r="F11" s="198">
        <f t="shared" si="0"/>
        <v>3347</v>
      </c>
    </row>
    <row r="14" spans="2:6" x14ac:dyDescent="0.2">
      <c r="B14" s="55" t="s">
        <v>605</v>
      </c>
    </row>
    <row r="15" spans="2:6" x14ac:dyDescent="0.2">
      <c r="B15" s="59" t="s">
        <v>15</v>
      </c>
      <c r="C15" s="60">
        <v>2011</v>
      </c>
      <c r="D15" s="60">
        <v>2012</v>
      </c>
      <c r="E15" s="60">
        <v>2013</v>
      </c>
      <c r="F15" s="61">
        <v>2014</v>
      </c>
    </row>
    <row r="16" spans="2:6" x14ac:dyDescent="0.2">
      <c r="B16" s="197" t="s">
        <v>24</v>
      </c>
      <c r="C16" s="14">
        <f>VLOOKUP($B16,$B$6:$F$11,2,0)</f>
        <v>345</v>
      </c>
      <c r="D16" s="14">
        <f>VLOOKUP($B16,$B$6:$F$11,3,0)</f>
        <v>355</v>
      </c>
      <c r="E16" s="14">
        <f>VLOOKUP($B16,$B$6:$F$11,4,0)</f>
        <v>354</v>
      </c>
      <c r="F16" s="14">
        <f>VLOOKUP($B16,$B$6:$F$11,5,0)</f>
        <v>350</v>
      </c>
    </row>
  </sheetData>
  <mergeCells count="1">
    <mergeCell ref="B2:F2"/>
  </mergeCells>
  <dataValidations count="1">
    <dataValidation type="list" allowBlank="1" showInputMessage="1" showErrorMessage="1" sqref="B16">
      <formula1>$B$7:$B$11</formula1>
    </dataValidation>
  </dataValidations>
  <pageMargins left="0.5" right="0.46" top="0.52" bottom="0.75" header="0.3" footer="0.3"/>
  <pageSetup scale="37" orientation="landscape" verticalDpi="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A1:M25"/>
  <sheetViews>
    <sheetView showGridLines="0" zoomScale="140" zoomScaleNormal="140" zoomScalePageLayoutView="140" workbookViewId="0">
      <selection activeCell="C11" sqref="C11:K12"/>
    </sheetView>
  </sheetViews>
  <sheetFormatPr baseColWidth="10" defaultColWidth="9.1640625" defaultRowHeight="15" outlineLevelCol="1" x14ac:dyDescent="0.2"/>
  <cols>
    <col min="1" max="1" width="7.33203125" style="6" customWidth="1"/>
    <col min="2" max="2" width="13" style="12" customWidth="1"/>
    <col min="3" max="3" width="11.1640625" style="12" customWidth="1"/>
    <col min="4" max="4" width="13.1640625" style="12" customWidth="1"/>
    <col min="5" max="5" width="13.6640625" style="12" customWidth="1"/>
    <col min="6" max="6" width="23.1640625" style="12" customWidth="1"/>
    <col min="7" max="8" width="9.1640625" style="12"/>
    <col min="9" max="9" width="12.5" style="12" hidden="1" customWidth="1" outlineLevel="1"/>
    <col min="10" max="10" width="9.1640625" style="12" collapsed="1"/>
    <col min="11" max="16384" width="9.1640625" style="12"/>
  </cols>
  <sheetData>
    <row r="1" spans="1:13" ht="5.25" customHeight="1" x14ac:dyDescent="0.2"/>
    <row r="2" spans="1:13" ht="19" x14ac:dyDescent="0.25">
      <c r="B2" s="224" t="s">
        <v>516</v>
      </c>
      <c r="C2" s="224"/>
      <c r="D2" s="224"/>
    </row>
    <row r="3" spans="1:13" ht="7.5" customHeight="1" x14ac:dyDescent="0.2"/>
    <row r="4" spans="1:13" x14ac:dyDescent="0.2">
      <c r="B4" s="12" t="s">
        <v>517</v>
      </c>
    </row>
    <row r="5" spans="1:13" x14ac:dyDescent="0.2">
      <c r="B5" s="86"/>
    </row>
    <row r="6" spans="1:13" x14ac:dyDescent="0.2">
      <c r="B6" s="86" t="s">
        <v>533</v>
      </c>
    </row>
    <row r="7" spans="1:13" x14ac:dyDescent="0.2">
      <c r="B7" s="86"/>
    </row>
    <row r="8" spans="1:13" ht="15" customHeight="1" x14ac:dyDescent="0.2">
      <c r="B8" s="87" t="s">
        <v>534</v>
      </c>
      <c r="C8" s="226" t="s">
        <v>535</v>
      </c>
      <c r="D8" s="226"/>
      <c r="E8" s="226"/>
      <c r="F8" s="226"/>
      <c r="G8" s="226"/>
      <c r="H8" s="226"/>
      <c r="I8" s="226"/>
      <c r="J8" s="226"/>
      <c r="K8" s="226"/>
    </row>
    <row r="9" spans="1:13" ht="15" customHeight="1" x14ac:dyDescent="0.2">
      <c r="C9" s="226"/>
      <c r="D9" s="226"/>
      <c r="E9" s="226"/>
      <c r="F9" s="226"/>
      <c r="G9" s="226"/>
      <c r="H9" s="226"/>
      <c r="I9" s="226"/>
      <c r="J9" s="226"/>
      <c r="K9" s="226"/>
    </row>
    <row r="10" spans="1:13" x14ac:dyDescent="0.2">
      <c r="B10" s="86"/>
    </row>
    <row r="11" spans="1:13" ht="15" customHeight="1" x14ac:dyDescent="0.2">
      <c r="B11" s="87" t="s">
        <v>536</v>
      </c>
      <c r="C11" s="226" t="s">
        <v>537</v>
      </c>
      <c r="D11" s="226"/>
      <c r="E11" s="226"/>
      <c r="F11" s="226"/>
      <c r="G11" s="226"/>
      <c r="H11" s="226"/>
      <c r="I11" s="226"/>
      <c r="J11" s="226"/>
      <c r="K11" s="226"/>
    </row>
    <row r="12" spans="1:13" ht="15" customHeight="1" x14ac:dyDescent="0.2">
      <c r="C12" s="226"/>
      <c r="D12" s="226"/>
      <c r="E12" s="226"/>
      <c r="F12" s="226"/>
      <c r="G12" s="226"/>
      <c r="H12" s="226"/>
      <c r="I12" s="226"/>
      <c r="J12" s="226"/>
      <c r="K12" s="226"/>
    </row>
    <row r="13" spans="1:13" x14ac:dyDescent="0.2">
      <c r="B13" s="86"/>
    </row>
    <row r="14" spans="1:13" ht="48.75" customHeight="1" x14ac:dyDescent="0.2">
      <c r="B14" s="135" t="s">
        <v>270</v>
      </c>
      <c r="C14" s="227" t="s">
        <v>532</v>
      </c>
      <c r="D14" s="227"/>
      <c r="E14" s="227"/>
      <c r="F14" s="227"/>
      <c r="G14" s="227"/>
      <c r="H14" s="227"/>
      <c r="I14" s="227"/>
      <c r="J14" s="227"/>
      <c r="K14" s="227"/>
      <c r="L14" s="227"/>
      <c r="M14" s="227"/>
    </row>
    <row r="15" spans="1:13" x14ac:dyDescent="0.2">
      <c r="K15" s="231" t="s">
        <v>529</v>
      </c>
      <c r="L15" s="232"/>
      <c r="M15" s="233"/>
    </row>
    <row r="16" spans="1:13" s="134" customFormat="1" ht="29" x14ac:dyDescent="0.2">
      <c r="A16" s="105"/>
      <c r="B16" s="108" t="s">
        <v>276</v>
      </c>
      <c r="C16" s="106" t="s">
        <v>482</v>
      </c>
      <c r="D16" s="106" t="s">
        <v>518</v>
      </c>
      <c r="E16" s="106" t="s">
        <v>527</v>
      </c>
      <c r="F16" s="113" t="s">
        <v>528</v>
      </c>
      <c r="I16" s="155" t="s">
        <v>340</v>
      </c>
      <c r="K16" s="161" t="s">
        <v>276</v>
      </c>
      <c r="L16" s="109" t="s">
        <v>471</v>
      </c>
      <c r="M16" s="113" t="s">
        <v>531</v>
      </c>
    </row>
    <row r="17" spans="2:13" x14ac:dyDescent="0.2">
      <c r="B17" s="100" t="s">
        <v>279</v>
      </c>
      <c r="C17" s="12" t="s">
        <v>519</v>
      </c>
      <c r="D17" s="24">
        <v>4</v>
      </c>
      <c r="E17" s="163">
        <v>750000</v>
      </c>
      <c r="F17" s="162"/>
      <c r="I17" s="162">
        <f>IFERROR(VLOOKUP(B17,$K$17:$M$19,3,0)*E17/D17,0)</f>
        <v>9375</v>
      </c>
      <c r="K17" s="12" t="s">
        <v>279</v>
      </c>
      <c r="L17" s="114" t="s">
        <v>473</v>
      </c>
      <c r="M17" s="114">
        <v>0.05</v>
      </c>
    </row>
    <row r="18" spans="2:13" x14ac:dyDescent="0.2">
      <c r="B18" s="100" t="s">
        <v>288</v>
      </c>
      <c r="C18" s="12" t="s">
        <v>520</v>
      </c>
      <c r="D18" s="24">
        <v>4</v>
      </c>
      <c r="E18" s="163">
        <v>1250000</v>
      </c>
      <c r="F18" s="162"/>
      <c r="I18" s="162">
        <f t="shared" ref="I18:I24" si="0">IFERROR(VLOOKUP(B18,$K$17:$M$19,3,0)*E18/D18,0)</f>
        <v>12500</v>
      </c>
      <c r="K18" s="12" t="s">
        <v>288</v>
      </c>
      <c r="L18" s="114" t="s">
        <v>505</v>
      </c>
      <c r="M18" s="114">
        <v>0.04</v>
      </c>
    </row>
    <row r="19" spans="2:13" x14ac:dyDescent="0.2">
      <c r="B19" s="100" t="s">
        <v>279</v>
      </c>
      <c r="C19" s="12" t="s">
        <v>521</v>
      </c>
      <c r="D19" s="24">
        <v>3</v>
      </c>
      <c r="E19" s="163">
        <v>195000</v>
      </c>
      <c r="F19" s="162"/>
      <c r="I19" s="162">
        <f t="shared" si="0"/>
        <v>3250</v>
      </c>
      <c r="K19" s="12" t="s">
        <v>386</v>
      </c>
      <c r="L19" s="114" t="s">
        <v>530</v>
      </c>
      <c r="M19" s="114">
        <v>0.03</v>
      </c>
    </row>
    <row r="20" spans="2:13" x14ac:dyDescent="0.2">
      <c r="B20" s="100" t="s">
        <v>279</v>
      </c>
      <c r="C20" s="12" t="s">
        <v>522</v>
      </c>
      <c r="D20" s="24">
        <v>0</v>
      </c>
      <c r="E20" s="163">
        <v>350000</v>
      </c>
      <c r="F20" s="164"/>
      <c r="I20" s="162">
        <f t="shared" si="0"/>
        <v>0</v>
      </c>
      <c r="L20" s="114"/>
      <c r="M20" s="114"/>
    </row>
    <row r="21" spans="2:13" x14ac:dyDescent="0.2">
      <c r="B21" s="100" t="s">
        <v>288</v>
      </c>
      <c r="C21" s="12" t="s">
        <v>523</v>
      </c>
      <c r="D21" s="24">
        <v>2</v>
      </c>
      <c r="E21" s="163">
        <v>75000</v>
      </c>
      <c r="F21" s="162"/>
      <c r="I21" s="162">
        <f t="shared" si="0"/>
        <v>1500</v>
      </c>
    </row>
    <row r="22" spans="2:13" x14ac:dyDescent="0.2">
      <c r="B22" s="100" t="s">
        <v>385</v>
      </c>
      <c r="C22" s="12" t="s">
        <v>524</v>
      </c>
      <c r="D22" s="24">
        <v>5</v>
      </c>
      <c r="E22" s="163">
        <v>425000</v>
      </c>
      <c r="F22" s="162"/>
      <c r="I22" s="162">
        <f t="shared" si="0"/>
        <v>0</v>
      </c>
    </row>
    <row r="23" spans="2:13" x14ac:dyDescent="0.2">
      <c r="B23" s="100" t="s">
        <v>386</v>
      </c>
      <c r="C23" s="12" t="s">
        <v>525</v>
      </c>
      <c r="D23" s="24">
        <v>4</v>
      </c>
      <c r="E23" s="163">
        <v>800000</v>
      </c>
      <c r="F23" s="162"/>
      <c r="I23" s="162">
        <f t="shared" si="0"/>
        <v>6000</v>
      </c>
    </row>
    <row r="24" spans="2:13" x14ac:dyDescent="0.2">
      <c r="B24" s="100" t="s">
        <v>386</v>
      </c>
      <c r="C24" s="12" t="s">
        <v>526</v>
      </c>
      <c r="D24" s="24">
        <v>3</v>
      </c>
      <c r="E24" s="163">
        <v>650100</v>
      </c>
      <c r="F24" s="162"/>
      <c r="I24" s="162">
        <f t="shared" si="0"/>
        <v>6501</v>
      </c>
    </row>
    <row r="25" spans="2:13" x14ac:dyDescent="0.2">
      <c r="B25" s="83"/>
      <c r="E25" s="24"/>
    </row>
  </sheetData>
  <mergeCells count="5">
    <mergeCell ref="B2:D2"/>
    <mergeCell ref="K15:M15"/>
    <mergeCell ref="C14:M14"/>
    <mergeCell ref="C8:K9"/>
    <mergeCell ref="C11:K12"/>
  </mergeCells>
  <pageMargins left="0.5" right="0.46" top="0.52" bottom="0.75" header="0.3" footer="0.3"/>
  <pageSetup scale="84"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J14"/>
  <sheetViews>
    <sheetView showGridLines="0" zoomScale="120" zoomScaleNormal="120" zoomScalePageLayoutView="120" workbookViewId="0">
      <selection activeCell="B2" sqref="B2:F2"/>
    </sheetView>
  </sheetViews>
  <sheetFormatPr baseColWidth="10" defaultColWidth="8.83203125" defaultRowHeight="15" x14ac:dyDescent="0.2"/>
  <cols>
    <col min="1" max="1" width="4" customWidth="1"/>
  </cols>
  <sheetData>
    <row r="1" spans="1:10" ht="6" customHeight="1" x14ac:dyDescent="0.2"/>
    <row r="2" spans="1:10" s="12" customFormat="1" ht="19" x14ac:dyDescent="0.25">
      <c r="B2" s="223" t="s">
        <v>140</v>
      </c>
      <c r="C2" s="223"/>
      <c r="D2" s="223"/>
      <c r="E2" s="223"/>
      <c r="F2" s="223"/>
    </row>
    <row r="3" spans="1:10" s="12" customFormat="1" x14ac:dyDescent="0.2"/>
    <row r="4" spans="1:10" s="12" customFormat="1" x14ac:dyDescent="0.2">
      <c r="A4" s="28" t="s">
        <v>81</v>
      </c>
    </row>
    <row r="5" spans="1:10" s="12" customFormat="1" x14ac:dyDescent="0.2">
      <c r="A5" s="222" t="s">
        <v>67</v>
      </c>
      <c r="B5" s="222"/>
      <c r="C5" s="222"/>
      <c r="D5" s="222"/>
      <c r="E5" s="222"/>
    </row>
    <row r="6" spans="1:10" s="12" customFormat="1" x14ac:dyDescent="0.2"/>
    <row r="7" spans="1:10" s="12" customFormat="1" x14ac:dyDescent="0.2">
      <c r="A7" s="12" t="s">
        <v>89</v>
      </c>
    </row>
    <row r="8" spans="1:10" s="12" customFormat="1" x14ac:dyDescent="0.2">
      <c r="A8" s="222" t="s">
        <v>87</v>
      </c>
      <c r="B8" s="222"/>
      <c r="C8" s="222"/>
      <c r="D8" s="222"/>
      <c r="E8" s="222"/>
      <c r="F8" s="222"/>
      <c r="G8" s="222"/>
      <c r="H8" s="222"/>
      <c r="I8" s="222"/>
      <c r="J8" s="222"/>
    </row>
    <row r="9" spans="1:10" s="12" customFormat="1" x14ac:dyDescent="0.2"/>
    <row r="10" spans="1:10" x14ac:dyDescent="0.2">
      <c r="A10" s="12" t="s">
        <v>88</v>
      </c>
    </row>
    <row r="11" spans="1:10" x14ac:dyDescent="0.2">
      <c r="A11" s="222" t="s">
        <v>68</v>
      </c>
      <c r="B11" s="222"/>
      <c r="C11" s="222"/>
      <c r="D11" s="222"/>
      <c r="E11" s="222"/>
      <c r="F11" s="222"/>
      <c r="G11" s="222"/>
      <c r="H11" s="222"/>
      <c r="I11" s="222"/>
      <c r="J11" s="222"/>
    </row>
    <row r="12" spans="1:10" s="12" customFormat="1" x14ac:dyDescent="0.2"/>
    <row r="13" spans="1:10" x14ac:dyDescent="0.2">
      <c r="A13" t="s">
        <v>90</v>
      </c>
    </row>
    <row r="14" spans="1:10" x14ac:dyDescent="0.2">
      <c r="A14" s="222" t="s">
        <v>20</v>
      </c>
      <c r="B14" s="222"/>
      <c r="C14" s="222"/>
      <c r="D14" s="222"/>
      <c r="E14" s="222"/>
      <c r="F14" s="222"/>
    </row>
  </sheetData>
  <mergeCells count="5">
    <mergeCell ref="A5:E5"/>
    <mergeCell ref="A14:F14"/>
    <mergeCell ref="A11:J11"/>
    <mergeCell ref="A8:J8"/>
    <mergeCell ref="B2:F2"/>
  </mergeCells>
  <hyperlinks>
    <hyperlink ref="A14" r:id="rId1"/>
    <hyperlink ref="A5" r:id="rId2" location="q=excel+2010+how+to"/>
    <hyperlink ref="A11" r:id="rId3"/>
    <hyperlink ref="A8"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K18"/>
  <sheetViews>
    <sheetView showGridLines="0" topLeftCell="A10" zoomScale="120" zoomScaleNormal="120" zoomScalePageLayoutView="120" workbookViewId="0">
      <selection activeCell="C26" sqref="C26"/>
    </sheetView>
  </sheetViews>
  <sheetFormatPr baseColWidth="10" defaultColWidth="9.1640625" defaultRowHeight="15" x14ac:dyDescent="0.2"/>
  <cols>
    <col min="1" max="1" width="17.5" style="1" customWidth="1"/>
    <col min="2" max="16384" width="9.1640625" style="12"/>
  </cols>
  <sheetData>
    <row r="1" spans="1:11" ht="19" x14ac:dyDescent="0.25">
      <c r="B1" s="223" t="s">
        <v>73</v>
      </c>
      <c r="C1" s="223"/>
      <c r="D1" s="223"/>
      <c r="E1" s="223"/>
      <c r="F1" s="223"/>
    </row>
    <row r="3" spans="1:11" x14ac:dyDescent="0.2">
      <c r="A3" s="1" t="s">
        <v>75</v>
      </c>
      <c r="B3" s="221" t="s">
        <v>72</v>
      </c>
      <c r="C3" s="221"/>
      <c r="D3" s="221"/>
      <c r="E3" s="221"/>
      <c r="F3" s="221"/>
      <c r="G3" s="221"/>
      <c r="H3" s="221"/>
      <c r="I3" s="221"/>
      <c r="J3" s="221"/>
      <c r="K3" s="221"/>
    </row>
    <row r="4" spans="1:11" x14ac:dyDescent="0.2">
      <c r="B4" s="221"/>
      <c r="C4" s="221"/>
      <c r="D4" s="221"/>
      <c r="E4" s="221"/>
      <c r="F4" s="221"/>
      <c r="G4" s="221"/>
      <c r="H4" s="221"/>
      <c r="I4" s="221"/>
      <c r="J4" s="221"/>
      <c r="K4" s="221"/>
    </row>
    <row r="6" spans="1:11" x14ac:dyDescent="0.2">
      <c r="A6" s="1" t="s">
        <v>76</v>
      </c>
      <c r="B6" s="221" t="s">
        <v>77</v>
      </c>
      <c r="C6" s="221"/>
      <c r="D6" s="221"/>
      <c r="E6" s="221"/>
      <c r="F6" s="221"/>
      <c r="G6" s="221"/>
      <c r="H6" s="221"/>
      <c r="I6" s="221"/>
      <c r="J6" s="221"/>
      <c r="K6" s="221"/>
    </row>
    <row r="7" spans="1:11" x14ac:dyDescent="0.2">
      <c r="B7" s="221"/>
      <c r="C7" s="221"/>
      <c r="D7" s="221"/>
      <c r="E7" s="221"/>
      <c r="F7" s="221"/>
      <c r="G7" s="221"/>
      <c r="H7" s="221"/>
      <c r="I7" s="221"/>
      <c r="J7" s="221"/>
      <c r="K7" s="221"/>
    </row>
    <row r="8" spans="1:11" x14ac:dyDescent="0.2">
      <c r="B8" s="13"/>
      <c r="C8" s="13"/>
      <c r="D8" s="13"/>
      <c r="E8" s="13"/>
      <c r="F8" s="13"/>
      <c r="G8" s="13"/>
      <c r="H8" s="13"/>
      <c r="I8" s="13"/>
      <c r="J8" s="13"/>
      <c r="K8" s="13"/>
    </row>
    <row r="9" spans="1:11" x14ac:dyDescent="0.2">
      <c r="A9" s="1" t="s">
        <v>69</v>
      </c>
      <c r="B9" s="221" t="s">
        <v>78</v>
      </c>
      <c r="C9" s="221"/>
      <c r="D9" s="221"/>
      <c r="E9" s="221"/>
      <c r="F9" s="221"/>
      <c r="G9" s="221"/>
      <c r="H9" s="221"/>
      <c r="I9" s="221"/>
      <c r="J9" s="221"/>
      <c r="K9" s="221"/>
    </row>
    <row r="10" spans="1:11" x14ac:dyDescent="0.2">
      <c r="B10" s="221"/>
      <c r="C10" s="221"/>
      <c r="D10" s="221"/>
      <c r="E10" s="221"/>
      <c r="F10" s="221"/>
      <c r="G10" s="221"/>
      <c r="H10" s="221"/>
      <c r="I10" s="221"/>
      <c r="J10" s="221"/>
      <c r="K10" s="221"/>
    </row>
    <row r="11" spans="1:11" x14ac:dyDescent="0.2">
      <c r="B11" s="13"/>
      <c r="C11" s="13"/>
      <c r="D11" s="13"/>
      <c r="E11" s="13"/>
      <c r="F11" s="13"/>
      <c r="G11" s="13"/>
      <c r="H11" s="13"/>
      <c r="I11" s="13"/>
      <c r="J11" s="13"/>
      <c r="K11" s="13"/>
    </row>
    <row r="12" spans="1:11" x14ac:dyDescent="0.2">
      <c r="A12" s="1" t="s">
        <v>70</v>
      </c>
      <c r="B12" s="221" t="s">
        <v>80</v>
      </c>
      <c r="C12" s="221"/>
      <c r="D12" s="221"/>
      <c r="E12" s="221"/>
      <c r="F12" s="221"/>
      <c r="G12" s="221"/>
      <c r="H12" s="221"/>
      <c r="I12" s="221"/>
      <c r="J12" s="221"/>
      <c r="K12" s="221"/>
    </row>
    <row r="13" spans="1:11" x14ac:dyDescent="0.2">
      <c r="B13" s="221"/>
      <c r="C13" s="221"/>
      <c r="D13" s="221"/>
      <c r="E13" s="221"/>
      <c r="F13" s="221"/>
      <c r="G13" s="221"/>
      <c r="H13" s="221"/>
      <c r="I13" s="221"/>
      <c r="J13" s="221"/>
      <c r="K13" s="221"/>
    </row>
    <row r="15" spans="1:11" x14ac:dyDescent="0.2">
      <c r="A15" s="1" t="s">
        <v>71</v>
      </c>
      <c r="B15" s="221" t="s">
        <v>79</v>
      </c>
      <c r="C15" s="221"/>
      <c r="D15" s="221"/>
      <c r="E15" s="221"/>
      <c r="F15" s="221"/>
      <c r="G15" s="221"/>
      <c r="H15" s="221"/>
      <c r="I15" s="221"/>
      <c r="J15" s="221"/>
      <c r="K15" s="221"/>
    </row>
    <row r="16" spans="1:11" x14ac:dyDescent="0.2">
      <c r="B16" s="221"/>
      <c r="C16" s="221"/>
      <c r="D16" s="221"/>
      <c r="E16" s="221"/>
      <c r="F16" s="221"/>
      <c r="G16" s="221"/>
      <c r="H16" s="221"/>
      <c r="I16" s="221"/>
      <c r="J16" s="221"/>
      <c r="K16" s="221"/>
    </row>
    <row r="18" spans="1:2" x14ac:dyDescent="0.2">
      <c r="A18" s="1" t="s">
        <v>141</v>
      </c>
      <c r="B18" s="12" t="s">
        <v>647</v>
      </c>
    </row>
  </sheetData>
  <mergeCells count="6">
    <mergeCell ref="B12:K13"/>
    <mergeCell ref="B15:K16"/>
    <mergeCell ref="B1:F1"/>
    <mergeCell ref="B6:K7"/>
    <mergeCell ref="B3:K4"/>
    <mergeCell ref="B9:K10"/>
  </mergeCells>
  <pageMargins left="0.7" right="0.7" top="0.75" bottom="0.75" header="0.3" footer="0.3"/>
  <pageSetup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B1:Q739"/>
  <sheetViews>
    <sheetView showGridLines="0" workbookViewId="0">
      <selection activeCell="A12" sqref="A12"/>
    </sheetView>
  </sheetViews>
  <sheetFormatPr baseColWidth="10" defaultColWidth="8.83203125" defaultRowHeight="15" x14ac:dyDescent="0.2"/>
  <cols>
    <col min="1" max="1" width="1.83203125" customWidth="1"/>
    <col min="2" max="2" width="24.1640625" bestFit="1" customWidth="1"/>
    <col min="3" max="3" width="9.5" bestFit="1" customWidth="1"/>
    <col min="4" max="4" width="2" customWidth="1"/>
    <col min="5" max="5" width="10.83203125" bestFit="1" customWidth="1"/>
    <col min="6" max="6" width="8.83203125" customWidth="1"/>
    <col min="7" max="7" width="10.33203125" bestFit="1" customWidth="1"/>
    <col min="8" max="8" width="9.33203125" bestFit="1" customWidth="1"/>
    <col min="9" max="9" width="10.6640625" bestFit="1" customWidth="1"/>
    <col min="10" max="10" width="12.5" bestFit="1" customWidth="1"/>
    <col min="11" max="11" width="14.83203125" bestFit="1" customWidth="1"/>
    <col min="12" max="12" width="17.33203125" bestFit="1" customWidth="1"/>
    <col min="13" max="13" width="10.33203125" bestFit="1" customWidth="1"/>
    <col min="14" max="14" width="12" bestFit="1" customWidth="1"/>
    <col min="16" max="16" width="11" bestFit="1" customWidth="1"/>
    <col min="17" max="17" width="18.5" bestFit="1" customWidth="1"/>
  </cols>
  <sheetData>
    <row r="1" spans="2:17" ht="19" x14ac:dyDescent="0.25">
      <c r="B1" s="223" t="s">
        <v>173</v>
      </c>
      <c r="C1" s="223"/>
      <c r="D1" s="223"/>
      <c r="E1" s="223"/>
      <c r="F1" s="223"/>
    </row>
    <row r="3" spans="2:17" ht="41.25" customHeight="1" x14ac:dyDescent="0.2">
      <c r="H3" s="73" t="s">
        <v>270</v>
      </c>
    </row>
    <row r="4" spans="2:17" x14ac:dyDescent="0.2">
      <c r="B4" s="12"/>
      <c r="C4" s="51" t="s">
        <v>196</v>
      </c>
      <c r="E4" s="51" t="s">
        <v>197</v>
      </c>
      <c r="H4" s="45" t="s">
        <v>174</v>
      </c>
      <c r="I4" s="46" t="s">
        <v>175</v>
      </c>
      <c r="J4" s="47" t="s">
        <v>176</v>
      </c>
      <c r="K4" s="47" t="s">
        <v>177</v>
      </c>
      <c r="L4" s="48" t="s">
        <v>178</v>
      </c>
      <c r="M4" s="49" t="s">
        <v>179</v>
      </c>
      <c r="N4" s="48" t="s">
        <v>180</v>
      </c>
      <c r="O4" s="48" t="s">
        <v>181</v>
      </c>
      <c r="P4" s="48" t="s">
        <v>19</v>
      </c>
      <c r="Q4" s="50" t="s">
        <v>182</v>
      </c>
    </row>
    <row r="5" spans="2:17" x14ac:dyDescent="0.2">
      <c r="H5" s="39">
        <v>1001001</v>
      </c>
      <c r="I5" s="40">
        <v>41821</v>
      </c>
      <c r="J5" s="41" t="s">
        <v>183</v>
      </c>
      <c r="K5" s="42" t="s">
        <v>184</v>
      </c>
      <c r="L5" s="43">
        <v>206.96</v>
      </c>
      <c r="M5" s="39">
        <v>4</v>
      </c>
      <c r="N5" s="43">
        <v>827.84</v>
      </c>
      <c r="O5" s="43">
        <v>49.670400000000001</v>
      </c>
      <c r="P5" s="43">
        <v>877.5104</v>
      </c>
      <c r="Q5" s="44" t="s">
        <v>185</v>
      </c>
    </row>
    <row r="6" spans="2:17" x14ac:dyDescent="0.2">
      <c r="B6" t="s">
        <v>198</v>
      </c>
      <c r="C6" s="52" t="s">
        <v>201</v>
      </c>
      <c r="D6" s="52"/>
      <c r="E6" s="52" t="s">
        <v>204</v>
      </c>
      <c r="H6" s="39">
        <v>1001002</v>
      </c>
      <c r="I6" s="40">
        <v>41821</v>
      </c>
      <c r="J6" s="41" t="s">
        <v>186</v>
      </c>
      <c r="K6" s="42" t="s">
        <v>187</v>
      </c>
      <c r="L6" s="43">
        <v>41.589600000000004</v>
      </c>
      <c r="M6" s="39">
        <v>2</v>
      </c>
      <c r="N6" s="43">
        <v>83.179200000000009</v>
      </c>
      <c r="O6" s="43">
        <v>4.9907520000000005</v>
      </c>
      <c r="P6" s="43">
        <v>88.169952000000009</v>
      </c>
      <c r="Q6" s="44" t="s">
        <v>185</v>
      </c>
    </row>
    <row r="7" spans="2:17" x14ac:dyDescent="0.2">
      <c r="B7" t="s">
        <v>200</v>
      </c>
      <c r="C7" s="52" t="s">
        <v>203</v>
      </c>
      <c r="D7" s="52"/>
      <c r="E7" s="52" t="s">
        <v>206</v>
      </c>
      <c r="H7" s="39">
        <v>1001003</v>
      </c>
      <c r="I7" s="40">
        <v>41821</v>
      </c>
      <c r="J7" s="41" t="s">
        <v>186</v>
      </c>
      <c r="K7" s="42" t="s">
        <v>188</v>
      </c>
      <c r="L7" s="43">
        <v>60.255000000000003</v>
      </c>
      <c r="M7" s="39">
        <v>3</v>
      </c>
      <c r="N7" s="43">
        <v>180.76500000000001</v>
      </c>
      <c r="O7" s="43">
        <v>10.8459</v>
      </c>
      <c r="P7" s="43">
        <v>191.61090000000002</v>
      </c>
      <c r="Q7" s="44" t="s">
        <v>189</v>
      </c>
    </row>
    <row r="8" spans="2:17" x14ac:dyDescent="0.2">
      <c r="B8" t="s">
        <v>199</v>
      </c>
      <c r="C8" s="52" t="s">
        <v>202</v>
      </c>
      <c r="D8" s="52"/>
      <c r="E8" s="52" t="s">
        <v>205</v>
      </c>
      <c r="H8" s="39">
        <v>1001004</v>
      </c>
      <c r="I8" s="40">
        <v>41821</v>
      </c>
      <c r="J8" s="41" t="s">
        <v>186</v>
      </c>
      <c r="K8" s="42" t="s">
        <v>187</v>
      </c>
      <c r="L8" s="43">
        <v>40.7898</v>
      </c>
      <c r="M8" s="39">
        <v>3</v>
      </c>
      <c r="N8" s="43">
        <v>122.3694</v>
      </c>
      <c r="O8" s="43">
        <v>7.3421639999999995</v>
      </c>
      <c r="P8" s="43">
        <v>129.71156400000001</v>
      </c>
      <c r="Q8" s="44" t="s">
        <v>185</v>
      </c>
    </row>
    <row r="9" spans="2:17" x14ac:dyDescent="0.2">
      <c r="B9" s="12" t="s">
        <v>216</v>
      </c>
      <c r="C9" s="52" t="s">
        <v>217</v>
      </c>
      <c r="D9" s="52"/>
      <c r="E9" s="52" t="s">
        <v>218</v>
      </c>
      <c r="H9" s="39">
        <v>1001005</v>
      </c>
      <c r="I9" s="40">
        <v>41821</v>
      </c>
      <c r="J9" s="41" t="s">
        <v>183</v>
      </c>
      <c r="K9" s="42" t="s">
        <v>184</v>
      </c>
      <c r="L9" s="43">
        <v>181.09</v>
      </c>
      <c r="M9" s="39">
        <v>3</v>
      </c>
      <c r="N9" s="43">
        <v>543.27</v>
      </c>
      <c r="O9" s="43">
        <v>32.596199999999996</v>
      </c>
      <c r="P9" s="43">
        <v>575.86619999999994</v>
      </c>
      <c r="Q9" s="44" t="s">
        <v>189</v>
      </c>
    </row>
    <row r="10" spans="2:17" x14ac:dyDescent="0.2">
      <c r="C10" s="52"/>
      <c r="D10" s="52"/>
      <c r="E10" s="52"/>
      <c r="H10" s="39">
        <v>1001008</v>
      </c>
      <c r="I10" s="40">
        <v>41821</v>
      </c>
      <c r="J10" s="41" t="s">
        <v>190</v>
      </c>
      <c r="K10" s="42" t="s">
        <v>191</v>
      </c>
      <c r="L10" s="43">
        <v>378.33250000000004</v>
      </c>
      <c r="M10" s="39">
        <v>2</v>
      </c>
      <c r="N10" s="43">
        <v>756.66500000000008</v>
      </c>
      <c r="O10" s="43">
        <v>45.399900000000002</v>
      </c>
      <c r="P10" s="43">
        <v>802.06490000000008</v>
      </c>
      <c r="Q10" s="44" t="s">
        <v>185</v>
      </c>
    </row>
    <row r="11" spans="2:17" x14ac:dyDescent="0.2">
      <c r="B11" t="s">
        <v>207</v>
      </c>
      <c r="C11" s="52" t="s">
        <v>208</v>
      </c>
      <c r="D11" s="52"/>
      <c r="E11" s="52" t="s">
        <v>209</v>
      </c>
      <c r="H11" s="39">
        <v>1001010</v>
      </c>
      <c r="I11" s="40">
        <v>41821</v>
      </c>
      <c r="J11" s="41" t="s">
        <v>190</v>
      </c>
      <c r="K11" s="42" t="s">
        <v>191</v>
      </c>
      <c r="L11" s="43">
        <v>394.96249999999998</v>
      </c>
      <c r="M11" s="39">
        <v>1</v>
      </c>
      <c r="N11" s="43">
        <v>394.96249999999998</v>
      </c>
      <c r="O11" s="43">
        <v>23.697749999999999</v>
      </c>
      <c r="P11" s="43">
        <v>418.66024999999996</v>
      </c>
      <c r="Q11" s="44" t="s">
        <v>185</v>
      </c>
    </row>
    <row r="12" spans="2:17" x14ac:dyDescent="0.2">
      <c r="B12" t="s">
        <v>210</v>
      </c>
      <c r="C12" s="52" t="s">
        <v>211</v>
      </c>
      <c r="D12" s="52"/>
      <c r="E12" s="52" t="s">
        <v>212</v>
      </c>
      <c r="H12" s="39">
        <v>1001012</v>
      </c>
      <c r="I12" s="40">
        <v>41821</v>
      </c>
      <c r="J12" s="41" t="s">
        <v>183</v>
      </c>
      <c r="K12" s="42" t="s">
        <v>187</v>
      </c>
      <c r="L12" s="43">
        <v>37.190700000000007</v>
      </c>
      <c r="M12" s="39">
        <v>4</v>
      </c>
      <c r="N12" s="43">
        <v>148.76280000000003</v>
      </c>
      <c r="O12" s="43">
        <v>8.9257680000000015</v>
      </c>
      <c r="P12" s="43">
        <v>157.68856800000003</v>
      </c>
      <c r="Q12" s="44" t="s">
        <v>185</v>
      </c>
    </row>
    <row r="13" spans="2:17" x14ac:dyDescent="0.2">
      <c r="C13" s="52"/>
      <c r="D13" s="52"/>
      <c r="E13" s="52"/>
      <c r="H13" s="39">
        <v>1001014</v>
      </c>
      <c r="I13" s="40">
        <v>41821</v>
      </c>
      <c r="J13" s="41" t="s">
        <v>192</v>
      </c>
      <c r="K13" s="42" t="s">
        <v>191</v>
      </c>
      <c r="L13" s="43">
        <v>457.32500000000005</v>
      </c>
      <c r="M13" s="39">
        <v>3</v>
      </c>
      <c r="N13" s="43">
        <v>1371.9750000000001</v>
      </c>
      <c r="O13" s="43">
        <v>82.3185</v>
      </c>
      <c r="P13" s="43">
        <v>1454.2935000000002</v>
      </c>
      <c r="Q13" s="44" t="s">
        <v>185</v>
      </c>
    </row>
    <row r="14" spans="2:17" x14ac:dyDescent="0.2">
      <c r="B14" t="s">
        <v>213</v>
      </c>
      <c r="C14" s="52" t="s">
        <v>214</v>
      </c>
      <c r="D14" s="52"/>
      <c r="E14" s="52" t="s">
        <v>215</v>
      </c>
      <c r="H14" s="39">
        <v>1001017</v>
      </c>
      <c r="I14" s="40">
        <v>41821</v>
      </c>
      <c r="J14" s="41" t="s">
        <v>190</v>
      </c>
      <c r="K14" s="42" t="s">
        <v>191</v>
      </c>
      <c r="L14" s="43">
        <v>374.17500000000001</v>
      </c>
      <c r="M14" s="39">
        <v>3</v>
      </c>
      <c r="N14" s="43">
        <v>1122.5250000000001</v>
      </c>
      <c r="O14" s="43">
        <v>67.351500000000001</v>
      </c>
      <c r="P14" s="43">
        <v>1189.8765000000001</v>
      </c>
      <c r="Q14" s="44" t="s">
        <v>189</v>
      </c>
    </row>
    <row r="15" spans="2:17" x14ac:dyDescent="0.2">
      <c r="C15" s="52"/>
      <c r="D15" s="52"/>
      <c r="E15" s="52"/>
      <c r="H15" s="39">
        <v>1001018</v>
      </c>
      <c r="I15" s="40">
        <v>41822</v>
      </c>
      <c r="J15" s="41" t="s">
        <v>192</v>
      </c>
      <c r="K15" s="42" t="s">
        <v>191</v>
      </c>
      <c r="L15" s="43">
        <v>411.59249999999997</v>
      </c>
      <c r="M15" s="39">
        <v>2</v>
      </c>
      <c r="N15" s="43">
        <v>823.18499999999995</v>
      </c>
      <c r="O15" s="43">
        <v>49.391099999999994</v>
      </c>
      <c r="P15" s="43">
        <v>872.5761</v>
      </c>
      <c r="Q15" s="44" t="s">
        <v>185</v>
      </c>
    </row>
    <row r="16" spans="2:17" x14ac:dyDescent="0.2">
      <c r="B16" t="s">
        <v>219</v>
      </c>
      <c r="C16" s="52" t="s">
        <v>220</v>
      </c>
      <c r="D16" s="52"/>
      <c r="E16" s="52" t="s">
        <v>221</v>
      </c>
      <c r="H16" s="39">
        <v>1001019</v>
      </c>
      <c r="I16" s="40">
        <v>41822</v>
      </c>
      <c r="J16" s="41" t="s">
        <v>193</v>
      </c>
      <c r="K16" s="42" t="s">
        <v>184</v>
      </c>
      <c r="L16" s="43">
        <v>204.97</v>
      </c>
      <c r="M16" s="39">
        <v>4</v>
      </c>
      <c r="N16" s="43">
        <v>819.88</v>
      </c>
      <c r="O16" s="43">
        <v>49.192799999999998</v>
      </c>
      <c r="P16" s="43">
        <v>869.07280000000003</v>
      </c>
      <c r="Q16" s="44" t="s">
        <v>189</v>
      </c>
    </row>
    <row r="17" spans="2:17" x14ac:dyDescent="0.2">
      <c r="C17" s="52"/>
      <c r="D17" s="52"/>
      <c r="E17" s="52"/>
      <c r="H17" s="39">
        <v>1001021</v>
      </c>
      <c r="I17" s="40">
        <v>41822</v>
      </c>
      <c r="J17" s="41" t="s">
        <v>183</v>
      </c>
      <c r="K17" s="42" t="s">
        <v>184</v>
      </c>
      <c r="L17" s="43">
        <v>208.95000000000002</v>
      </c>
      <c r="M17" s="39">
        <v>2</v>
      </c>
      <c r="N17" s="43">
        <v>417.90000000000003</v>
      </c>
      <c r="O17" s="43">
        <v>25.074000000000002</v>
      </c>
      <c r="P17" s="43">
        <v>442.97400000000005</v>
      </c>
      <c r="Q17" s="44" t="s">
        <v>185</v>
      </c>
    </row>
    <row r="18" spans="2:17" x14ac:dyDescent="0.2">
      <c r="B18" t="s">
        <v>222</v>
      </c>
      <c r="C18" s="52" t="s">
        <v>228</v>
      </c>
      <c r="D18" s="52"/>
      <c r="E18" s="52" t="s">
        <v>379</v>
      </c>
      <c r="H18" s="39">
        <v>1001022</v>
      </c>
      <c r="I18" s="40">
        <v>41822</v>
      </c>
      <c r="J18" s="41" t="s">
        <v>192</v>
      </c>
      <c r="K18" s="42" t="s">
        <v>191</v>
      </c>
      <c r="L18" s="43">
        <v>394.96249999999998</v>
      </c>
      <c r="M18" s="39">
        <v>4</v>
      </c>
      <c r="N18" s="43">
        <v>1579.85</v>
      </c>
      <c r="O18" s="43">
        <v>94.790999999999997</v>
      </c>
      <c r="P18" s="43">
        <v>1674.6409999999998</v>
      </c>
      <c r="Q18" s="44" t="s">
        <v>185</v>
      </c>
    </row>
    <row r="19" spans="2:17" x14ac:dyDescent="0.2">
      <c r="B19" t="s">
        <v>223</v>
      </c>
      <c r="C19" s="52" t="s">
        <v>229</v>
      </c>
      <c r="D19" s="52"/>
      <c r="E19" s="52" t="s">
        <v>380</v>
      </c>
      <c r="H19" s="39">
        <v>1001023</v>
      </c>
      <c r="I19" s="40">
        <v>41822</v>
      </c>
      <c r="J19" s="41" t="s">
        <v>192</v>
      </c>
      <c r="K19" s="42" t="s">
        <v>191</v>
      </c>
      <c r="L19" s="43">
        <v>444.85250000000002</v>
      </c>
      <c r="M19" s="39">
        <v>3</v>
      </c>
      <c r="N19" s="43">
        <v>1334.5575000000001</v>
      </c>
      <c r="O19" s="43">
        <v>80.073450000000008</v>
      </c>
      <c r="P19" s="43">
        <v>1414.6309500000002</v>
      </c>
      <c r="Q19" s="44" t="s">
        <v>189</v>
      </c>
    </row>
    <row r="20" spans="2:17" x14ac:dyDescent="0.2">
      <c r="B20" t="s">
        <v>224</v>
      </c>
      <c r="C20" s="52" t="s">
        <v>226</v>
      </c>
      <c r="D20" s="52"/>
      <c r="E20" s="52" t="s">
        <v>381</v>
      </c>
      <c r="H20" s="39">
        <v>1001024</v>
      </c>
      <c r="I20" s="40">
        <v>41822</v>
      </c>
      <c r="J20" s="41" t="s">
        <v>186</v>
      </c>
      <c r="K20" s="42" t="s">
        <v>184</v>
      </c>
      <c r="L20" s="43">
        <v>191.04</v>
      </c>
      <c r="M20" s="39">
        <v>1</v>
      </c>
      <c r="N20" s="43">
        <v>191.04</v>
      </c>
      <c r="O20" s="43">
        <v>11.462399999999999</v>
      </c>
      <c r="P20" s="43">
        <v>202.50239999999999</v>
      </c>
      <c r="Q20" s="44" t="s">
        <v>185</v>
      </c>
    </row>
    <row r="21" spans="2:17" x14ac:dyDescent="0.2">
      <c r="B21" t="s">
        <v>225</v>
      </c>
      <c r="C21" s="52" t="s">
        <v>227</v>
      </c>
      <c r="D21" s="52"/>
      <c r="E21" s="52" t="s">
        <v>382</v>
      </c>
      <c r="H21" s="39">
        <v>1001025</v>
      </c>
      <c r="I21" s="40">
        <v>41822</v>
      </c>
      <c r="J21" s="41" t="s">
        <v>183</v>
      </c>
      <c r="K21" s="42" t="s">
        <v>184</v>
      </c>
      <c r="L21" s="43">
        <v>202.98</v>
      </c>
      <c r="M21" s="39">
        <v>4</v>
      </c>
      <c r="N21" s="43">
        <v>811.92</v>
      </c>
      <c r="O21" s="43">
        <v>48.715199999999996</v>
      </c>
      <c r="P21" s="43">
        <v>860.63519999999994</v>
      </c>
      <c r="Q21" s="44" t="s">
        <v>185</v>
      </c>
    </row>
    <row r="22" spans="2:17" x14ac:dyDescent="0.2">
      <c r="C22" s="52"/>
      <c r="D22" s="52"/>
      <c r="E22" s="52"/>
      <c r="H22" s="39">
        <v>1001028</v>
      </c>
      <c r="I22" s="40">
        <v>41822</v>
      </c>
      <c r="J22" s="41" t="s">
        <v>183</v>
      </c>
      <c r="K22" s="42" t="s">
        <v>187</v>
      </c>
      <c r="L22" s="43">
        <v>43.189200000000007</v>
      </c>
      <c r="M22" s="39">
        <v>4</v>
      </c>
      <c r="N22" s="43">
        <v>172.75680000000003</v>
      </c>
      <c r="O22" s="43">
        <v>10.365408</v>
      </c>
      <c r="P22" s="43">
        <v>183.12220800000003</v>
      </c>
      <c r="Q22" s="44" t="s">
        <v>185</v>
      </c>
    </row>
    <row r="23" spans="2:17" x14ac:dyDescent="0.2">
      <c r="B23" t="s">
        <v>230</v>
      </c>
      <c r="C23" s="52" t="s">
        <v>233</v>
      </c>
      <c r="D23" s="52"/>
      <c r="E23" s="52" t="s">
        <v>235</v>
      </c>
      <c r="H23" s="39">
        <v>1001029</v>
      </c>
      <c r="I23" s="40">
        <v>41822</v>
      </c>
      <c r="J23" s="41" t="s">
        <v>186</v>
      </c>
      <c r="K23" s="42" t="s">
        <v>188</v>
      </c>
      <c r="L23" s="43">
        <v>54.989999999999995</v>
      </c>
      <c r="M23" s="39">
        <v>4</v>
      </c>
      <c r="N23" s="43">
        <v>219.95999999999998</v>
      </c>
      <c r="O23" s="43">
        <v>13.197599999999998</v>
      </c>
      <c r="P23" s="43">
        <v>233.15759999999997</v>
      </c>
      <c r="Q23" s="44" t="s">
        <v>189</v>
      </c>
    </row>
    <row r="24" spans="2:17" x14ac:dyDescent="0.2">
      <c r="B24" t="s">
        <v>231</v>
      </c>
      <c r="C24" s="52" t="s">
        <v>232</v>
      </c>
      <c r="D24" s="52"/>
      <c r="E24" s="52" t="s">
        <v>234</v>
      </c>
      <c r="H24" s="39">
        <v>1001031</v>
      </c>
      <c r="I24" s="40">
        <v>41822</v>
      </c>
      <c r="J24" s="41" t="s">
        <v>186</v>
      </c>
      <c r="K24" s="42" t="s">
        <v>188</v>
      </c>
      <c r="L24" s="43">
        <v>55.574999999999996</v>
      </c>
      <c r="M24" s="39">
        <v>1</v>
      </c>
      <c r="N24" s="43">
        <v>55.574999999999996</v>
      </c>
      <c r="O24" s="43">
        <v>3.3344999999999998</v>
      </c>
      <c r="P24" s="43">
        <v>58.909499999999994</v>
      </c>
      <c r="Q24" s="44" t="s">
        <v>185</v>
      </c>
    </row>
    <row r="25" spans="2:17" x14ac:dyDescent="0.2">
      <c r="H25" s="39">
        <v>1001032</v>
      </c>
      <c r="I25" s="40">
        <v>41823</v>
      </c>
      <c r="J25" s="41" t="s">
        <v>192</v>
      </c>
      <c r="K25" s="42" t="s">
        <v>191</v>
      </c>
      <c r="L25" s="43">
        <v>403.27749999999997</v>
      </c>
      <c r="M25" s="39">
        <v>1</v>
      </c>
      <c r="N25" s="43">
        <v>403.27749999999997</v>
      </c>
      <c r="O25" s="43">
        <v>24.196649999999998</v>
      </c>
      <c r="P25" s="43">
        <v>427.47414999999995</v>
      </c>
      <c r="Q25" s="44" t="s">
        <v>189</v>
      </c>
    </row>
    <row r="26" spans="2:17" x14ac:dyDescent="0.2">
      <c r="H26" s="39">
        <v>1001033</v>
      </c>
      <c r="I26" s="40">
        <v>41823</v>
      </c>
      <c r="J26" s="41" t="s">
        <v>183</v>
      </c>
      <c r="K26" s="42" t="s">
        <v>188</v>
      </c>
      <c r="L26" s="43">
        <v>62.595000000000006</v>
      </c>
      <c r="M26" s="39">
        <v>4</v>
      </c>
      <c r="N26" s="43">
        <v>250.38000000000002</v>
      </c>
      <c r="O26" s="43">
        <v>15.0228</v>
      </c>
      <c r="P26" s="43">
        <v>265.40280000000001</v>
      </c>
      <c r="Q26" s="44" t="s">
        <v>189</v>
      </c>
    </row>
    <row r="27" spans="2:17" x14ac:dyDescent="0.2">
      <c r="H27" s="39">
        <v>1001034</v>
      </c>
      <c r="I27" s="40">
        <v>41823</v>
      </c>
      <c r="J27" s="41" t="s">
        <v>193</v>
      </c>
      <c r="K27" s="42" t="s">
        <v>188</v>
      </c>
      <c r="L27" s="43">
        <v>57.33</v>
      </c>
      <c r="M27" s="39">
        <v>2</v>
      </c>
      <c r="N27" s="43">
        <v>114.66</v>
      </c>
      <c r="O27" s="43">
        <v>6.8795999999999999</v>
      </c>
      <c r="P27" s="43">
        <v>121.53959999999999</v>
      </c>
      <c r="Q27" s="44" t="s">
        <v>189</v>
      </c>
    </row>
    <row r="28" spans="2:17" x14ac:dyDescent="0.2">
      <c r="H28" s="39">
        <v>1001035</v>
      </c>
      <c r="I28" s="40">
        <v>41823</v>
      </c>
      <c r="J28" s="41" t="s">
        <v>193</v>
      </c>
      <c r="K28" s="42" t="s">
        <v>188</v>
      </c>
      <c r="L28" s="43">
        <v>62.010000000000005</v>
      </c>
      <c r="M28" s="39">
        <v>2</v>
      </c>
      <c r="N28" s="43">
        <v>124.02000000000001</v>
      </c>
      <c r="O28" s="43">
        <v>7.4412000000000003</v>
      </c>
      <c r="P28" s="43">
        <v>131.46120000000002</v>
      </c>
      <c r="Q28" s="44" t="s">
        <v>189</v>
      </c>
    </row>
    <row r="29" spans="2:17" x14ac:dyDescent="0.2">
      <c r="H29" s="39">
        <v>1001036</v>
      </c>
      <c r="I29" s="40">
        <v>41823</v>
      </c>
      <c r="J29" s="41" t="s">
        <v>183</v>
      </c>
      <c r="K29" s="42" t="s">
        <v>188</v>
      </c>
      <c r="L29" s="43">
        <v>61.425000000000004</v>
      </c>
      <c r="M29" s="39">
        <v>1</v>
      </c>
      <c r="N29" s="43">
        <v>61.425000000000004</v>
      </c>
      <c r="O29" s="43">
        <v>3.6855000000000002</v>
      </c>
      <c r="P29" s="43">
        <v>65.110500000000002</v>
      </c>
      <c r="Q29" s="44" t="s">
        <v>185</v>
      </c>
    </row>
    <row r="30" spans="2:17" x14ac:dyDescent="0.2">
      <c r="H30" s="39">
        <v>1001039</v>
      </c>
      <c r="I30" s="40">
        <v>41823</v>
      </c>
      <c r="J30" s="41" t="s">
        <v>183</v>
      </c>
      <c r="K30" s="42" t="s">
        <v>188</v>
      </c>
      <c r="L30" s="43">
        <v>53.234999999999999</v>
      </c>
      <c r="M30" s="39">
        <v>1</v>
      </c>
      <c r="N30" s="43">
        <v>53.234999999999999</v>
      </c>
      <c r="O30" s="43">
        <v>3.1940999999999997</v>
      </c>
      <c r="P30" s="43">
        <v>56.429099999999998</v>
      </c>
      <c r="Q30" s="44" t="s">
        <v>189</v>
      </c>
    </row>
    <row r="31" spans="2:17" x14ac:dyDescent="0.2">
      <c r="H31" s="39">
        <v>1001040</v>
      </c>
      <c r="I31" s="40">
        <v>41823</v>
      </c>
      <c r="J31" s="41" t="s">
        <v>192</v>
      </c>
      <c r="K31" s="42" t="s">
        <v>191</v>
      </c>
      <c r="L31" s="43">
        <v>436.53750000000002</v>
      </c>
      <c r="M31" s="39">
        <v>2</v>
      </c>
      <c r="N31" s="43">
        <v>873.07500000000005</v>
      </c>
      <c r="O31" s="43">
        <v>52.384500000000003</v>
      </c>
      <c r="P31" s="43">
        <v>925.45950000000005</v>
      </c>
      <c r="Q31" s="44" t="s">
        <v>185</v>
      </c>
    </row>
    <row r="32" spans="2:17" x14ac:dyDescent="0.2">
      <c r="H32" s="39">
        <v>1001041</v>
      </c>
      <c r="I32" s="40">
        <v>41823</v>
      </c>
      <c r="J32" s="41" t="s">
        <v>192</v>
      </c>
      <c r="K32" s="42" t="s">
        <v>191</v>
      </c>
      <c r="L32" s="43">
        <v>444.85250000000002</v>
      </c>
      <c r="M32" s="39">
        <v>3</v>
      </c>
      <c r="N32" s="43">
        <v>1334.5575000000001</v>
      </c>
      <c r="O32" s="43">
        <v>80.073450000000008</v>
      </c>
      <c r="P32" s="43">
        <v>1414.6309500000002</v>
      </c>
      <c r="Q32" s="44" t="s">
        <v>185</v>
      </c>
    </row>
    <row r="33" spans="8:17" x14ac:dyDescent="0.2">
      <c r="H33" s="39">
        <v>1001042</v>
      </c>
      <c r="I33" s="40">
        <v>41823</v>
      </c>
      <c r="J33" s="41" t="s">
        <v>186</v>
      </c>
      <c r="K33" s="42" t="s">
        <v>187</v>
      </c>
      <c r="L33" s="43">
        <v>38.790300000000002</v>
      </c>
      <c r="M33" s="39">
        <v>1</v>
      </c>
      <c r="N33" s="43">
        <v>38.790300000000002</v>
      </c>
      <c r="O33" s="43">
        <v>2.3274180000000002</v>
      </c>
      <c r="P33" s="43">
        <v>41.117718000000004</v>
      </c>
      <c r="Q33" s="44" t="s">
        <v>185</v>
      </c>
    </row>
    <row r="34" spans="8:17" x14ac:dyDescent="0.2">
      <c r="H34" s="39">
        <v>1001044</v>
      </c>
      <c r="I34" s="40">
        <v>41823</v>
      </c>
      <c r="J34" s="41" t="s">
        <v>193</v>
      </c>
      <c r="K34" s="42" t="s">
        <v>187</v>
      </c>
      <c r="L34" s="43">
        <v>39.190200000000004</v>
      </c>
      <c r="M34" s="39">
        <v>1</v>
      </c>
      <c r="N34" s="43">
        <v>39.190200000000004</v>
      </c>
      <c r="O34" s="43">
        <v>2.3514120000000003</v>
      </c>
      <c r="P34" s="43">
        <v>41.541612000000008</v>
      </c>
      <c r="Q34" s="44" t="s">
        <v>185</v>
      </c>
    </row>
    <row r="35" spans="8:17" x14ac:dyDescent="0.2">
      <c r="H35" s="39">
        <v>1001046</v>
      </c>
      <c r="I35" s="40">
        <v>41824</v>
      </c>
      <c r="J35" s="41" t="s">
        <v>192</v>
      </c>
      <c r="K35" s="42" t="s">
        <v>191</v>
      </c>
      <c r="L35" s="43">
        <v>449.01000000000005</v>
      </c>
      <c r="M35" s="39">
        <v>4</v>
      </c>
      <c r="N35" s="43">
        <v>1796.0400000000002</v>
      </c>
      <c r="O35" s="43">
        <v>107.76240000000001</v>
      </c>
      <c r="P35" s="43">
        <v>1903.8024000000003</v>
      </c>
      <c r="Q35" s="44" t="s">
        <v>185</v>
      </c>
    </row>
    <row r="36" spans="8:17" x14ac:dyDescent="0.2">
      <c r="H36" s="39">
        <v>1001047</v>
      </c>
      <c r="I36" s="40">
        <v>41824</v>
      </c>
      <c r="J36" s="41" t="s">
        <v>190</v>
      </c>
      <c r="K36" s="42" t="s">
        <v>191</v>
      </c>
      <c r="L36" s="43">
        <v>386.64750000000004</v>
      </c>
      <c r="M36" s="39">
        <v>3</v>
      </c>
      <c r="N36" s="43">
        <v>1159.9425000000001</v>
      </c>
      <c r="O36" s="43">
        <v>69.596550000000008</v>
      </c>
      <c r="P36" s="43">
        <v>1229.5390500000001</v>
      </c>
      <c r="Q36" s="44" t="s">
        <v>185</v>
      </c>
    </row>
    <row r="37" spans="8:17" x14ac:dyDescent="0.2">
      <c r="H37" s="39">
        <v>1001048</v>
      </c>
      <c r="I37" s="40">
        <v>41824</v>
      </c>
      <c r="J37" s="41" t="s">
        <v>183</v>
      </c>
      <c r="K37" s="42" t="s">
        <v>188</v>
      </c>
      <c r="L37" s="43">
        <v>52.65</v>
      </c>
      <c r="M37" s="39">
        <v>4</v>
      </c>
      <c r="N37" s="43">
        <v>210.6</v>
      </c>
      <c r="O37" s="43">
        <v>12.635999999999999</v>
      </c>
      <c r="P37" s="43">
        <v>223.23599999999999</v>
      </c>
      <c r="Q37" s="44" t="s">
        <v>185</v>
      </c>
    </row>
    <row r="38" spans="8:17" x14ac:dyDescent="0.2">
      <c r="H38" s="39">
        <v>1001049</v>
      </c>
      <c r="I38" s="40">
        <v>41824</v>
      </c>
      <c r="J38" s="41" t="s">
        <v>192</v>
      </c>
      <c r="K38" s="42" t="s">
        <v>191</v>
      </c>
      <c r="L38" s="43">
        <v>382.49</v>
      </c>
      <c r="M38" s="39">
        <v>2</v>
      </c>
      <c r="N38" s="43">
        <v>764.98</v>
      </c>
      <c r="O38" s="43">
        <v>45.898800000000001</v>
      </c>
      <c r="P38" s="43">
        <v>810.87880000000007</v>
      </c>
      <c r="Q38" s="44" t="s">
        <v>185</v>
      </c>
    </row>
    <row r="39" spans="8:17" x14ac:dyDescent="0.2">
      <c r="H39" s="39">
        <v>1001050</v>
      </c>
      <c r="I39" s="40">
        <v>41824</v>
      </c>
      <c r="J39" s="41" t="s">
        <v>193</v>
      </c>
      <c r="K39" s="42" t="s">
        <v>187</v>
      </c>
      <c r="L39" s="43">
        <v>41.189700000000002</v>
      </c>
      <c r="M39" s="39">
        <v>1</v>
      </c>
      <c r="N39" s="43">
        <v>41.189700000000002</v>
      </c>
      <c r="O39" s="43">
        <v>2.4713820000000002</v>
      </c>
      <c r="P39" s="43">
        <v>43.661082</v>
      </c>
      <c r="Q39" s="44" t="s">
        <v>189</v>
      </c>
    </row>
    <row r="40" spans="8:17" x14ac:dyDescent="0.2">
      <c r="H40" s="39">
        <v>1001051</v>
      </c>
      <c r="I40" s="40">
        <v>41824</v>
      </c>
      <c r="J40" s="41" t="s">
        <v>186</v>
      </c>
      <c r="K40" s="42" t="s">
        <v>188</v>
      </c>
      <c r="L40" s="43">
        <v>62.010000000000005</v>
      </c>
      <c r="M40" s="39">
        <v>1</v>
      </c>
      <c r="N40" s="43">
        <v>62.010000000000005</v>
      </c>
      <c r="O40" s="43">
        <v>3.7206000000000001</v>
      </c>
      <c r="P40" s="43">
        <v>65.73060000000001</v>
      </c>
      <c r="Q40" s="44" t="s">
        <v>185</v>
      </c>
    </row>
    <row r="41" spans="8:17" x14ac:dyDescent="0.2">
      <c r="H41" s="39">
        <v>1001052</v>
      </c>
      <c r="I41" s="40">
        <v>41824</v>
      </c>
      <c r="J41" s="41" t="s">
        <v>186</v>
      </c>
      <c r="K41" s="42" t="s">
        <v>187</v>
      </c>
      <c r="L41" s="43">
        <v>38.790300000000002</v>
      </c>
      <c r="M41" s="39">
        <v>3</v>
      </c>
      <c r="N41" s="43">
        <v>116.37090000000001</v>
      </c>
      <c r="O41" s="43">
        <v>6.9822540000000002</v>
      </c>
      <c r="P41" s="43">
        <v>123.353154</v>
      </c>
      <c r="Q41" s="44" t="s">
        <v>189</v>
      </c>
    </row>
    <row r="42" spans="8:17" x14ac:dyDescent="0.2">
      <c r="H42" s="39">
        <v>1001053</v>
      </c>
      <c r="I42" s="40">
        <v>41824</v>
      </c>
      <c r="J42" s="41" t="s">
        <v>193</v>
      </c>
      <c r="K42" s="42" t="s">
        <v>188</v>
      </c>
      <c r="L42" s="43">
        <v>53.234999999999999</v>
      </c>
      <c r="M42" s="39">
        <v>1</v>
      </c>
      <c r="N42" s="43">
        <v>53.234999999999999</v>
      </c>
      <c r="O42" s="43">
        <v>3.1940999999999997</v>
      </c>
      <c r="P42" s="43">
        <v>56.429099999999998</v>
      </c>
      <c r="Q42" s="44" t="s">
        <v>185</v>
      </c>
    </row>
    <row r="43" spans="8:17" x14ac:dyDescent="0.2">
      <c r="H43" s="39">
        <v>1001054</v>
      </c>
      <c r="I43" s="40">
        <v>41824</v>
      </c>
      <c r="J43" s="41" t="s">
        <v>193</v>
      </c>
      <c r="K43" s="42" t="s">
        <v>187</v>
      </c>
      <c r="L43" s="43">
        <v>37.190700000000007</v>
      </c>
      <c r="M43" s="39">
        <v>2</v>
      </c>
      <c r="N43" s="43">
        <v>74.381400000000014</v>
      </c>
      <c r="O43" s="43">
        <v>4.4628840000000007</v>
      </c>
      <c r="P43" s="43">
        <v>78.844284000000016</v>
      </c>
      <c r="Q43" s="44" t="s">
        <v>185</v>
      </c>
    </row>
    <row r="44" spans="8:17" x14ac:dyDescent="0.2">
      <c r="H44" s="39">
        <v>1001055</v>
      </c>
      <c r="I44" s="40">
        <v>41824</v>
      </c>
      <c r="J44" s="41" t="s">
        <v>183</v>
      </c>
      <c r="K44" s="42" t="s">
        <v>188</v>
      </c>
      <c r="L44" s="43">
        <v>56.16</v>
      </c>
      <c r="M44" s="39">
        <v>2</v>
      </c>
      <c r="N44" s="43">
        <v>112.32</v>
      </c>
      <c r="O44" s="43">
        <v>6.7391999999999994</v>
      </c>
      <c r="P44" s="43">
        <v>119.05919999999999</v>
      </c>
      <c r="Q44" s="44" t="s">
        <v>185</v>
      </c>
    </row>
    <row r="45" spans="8:17" x14ac:dyDescent="0.2">
      <c r="H45" s="39">
        <v>1001057</v>
      </c>
      <c r="I45" s="40">
        <v>41825</v>
      </c>
      <c r="J45" s="41" t="s">
        <v>186</v>
      </c>
      <c r="K45" s="42" t="s">
        <v>184</v>
      </c>
      <c r="L45" s="43">
        <v>191.04</v>
      </c>
      <c r="M45" s="39">
        <v>2</v>
      </c>
      <c r="N45" s="43">
        <v>382.08</v>
      </c>
      <c r="O45" s="43">
        <v>22.924799999999998</v>
      </c>
      <c r="P45" s="43">
        <v>405.00479999999999</v>
      </c>
      <c r="Q45" s="44" t="s">
        <v>185</v>
      </c>
    </row>
    <row r="46" spans="8:17" x14ac:dyDescent="0.2">
      <c r="H46" s="39">
        <v>1001058</v>
      </c>
      <c r="I46" s="40">
        <v>41825</v>
      </c>
      <c r="J46" s="41" t="s">
        <v>192</v>
      </c>
      <c r="K46" s="42" t="s">
        <v>191</v>
      </c>
      <c r="L46" s="43">
        <v>390.80499999999995</v>
      </c>
      <c r="M46" s="39">
        <v>1</v>
      </c>
      <c r="N46" s="43">
        <v>390.80499999999995</v>
      </c>
      <c r="O46" s="43">
        <v>23.448299999999996</v>
      </c>
      <c r="P46" s="43">
        <v>414.25329999999997</v>
      </c>
      <c r="Q46" s="44" t="s">
        <v>185</v>
      </c>
    </row>
    <row r="47" spans="8:17" x14ac:dyDescent="0.2">
      <c r="H47" s="39">
        <v>1001059</v>
      </c>
      <c r="I47" s="40">
        <v>41825</v>
      </c>
      <c r="J47" s="41" t="s">
        <v>186</v>
      </c>
      <c r="K47" s="42" t="s">
        <v>188</v>
      </c>
      <c r="L47" s="43">
        <v>62.010000000000005</v>
      </c>
      <c r="M47" s="39">
        <v>4</v>
      </c>
      <c r="N47" s="43">
        <v>248.04000000000002</v>
      </c>
      <c r="O47" s="43">
        <v>14.882400000000001</v>
      </c>
      <c r="P47" s="43">
        <v>262.92240000000004</v>
      </c>
      <c r="Q47" s="44" t="s">
        <v>185</v>
      </c>
    </row>
    <row r="48" spans="8:17" x14ac:dyDescent="0.2">
      <c r="H48" s="39">
        <v>1001060</v>
      </c>
      <c r="I48" s="40">
        <v>41825</v>
      </c>
      <c r="J48" s="41" t="s">
        <v>193</v>
      </c>
      <c r="K48" s="42" t="s">
        <v>187</v>
      </c>
      <c r="L48" s="43">
        <v>39.190200000000004</v>
      </c>
      <c r="M48" s="39">
        <v>1</v>
      </c>
      <c r="N48" s="43">
        <v>39.190200000000004</v>
      </c>
      <c r="O48" s="43">
        <v>2.3514120000000003</v>
      </c>
      <c r="P48" s="43">
        <v>41.541612000000008</v>
      </c>
      <c r="Q48" s="44" t="s">
        <v>185</v>
      </c>
    </row>
    <row r="49" spans="8:17" x14ac:dyDescent="0.2">
      <c r="H49" s="39">
        <v>1001062</v>
      </c>
      <c r="I49" s="40">
        <v>41825</v>
      </c>
      <c r="J49" s="41" t="s">
        <v>192</v>
      </c>
      <c r="K49" s="42" t="s">
        <v>191</v>
      </c>
      <c r="L49" s="43">
        <v>444.85250000000002</v>
      </c>
      <c r="M49" s="39">
        <v>1</v>
      </c>
      <c r="N49" s="43">
        <v>444.85250000000002</v>
      </c>
      <c r="O49" s="43">
        <v>26.69115</v>
      </c>
      <c r="P49" s="43">
        <v>471.54365000000001</v>
      </c>
      <c r="Q49" s="44" t="s">
        <v>185</v>
      </c>
    </row>
    <row r="50" spans="8:17" x14ac:dyDescent="0.2">
      <c r="H50" s="39">
        <v>1001063</v>
      </c>
      <c r="I50" s="40">
        <v>41825</v>
      </c>
      <c r="J50" s="41" t="s">
        <v>186</v>
      </c>
      <c r="K50" s="42" t="s">
        <v>187</v>
      </c>
      <c r="L50" s="43">
        <v>42.389400000000002</v>
      </c>
      <c r="M50" s="39">
        <v>4</v>
      </c>
      <c r="N50" s="43">
        <v>169.55760000000001</v>
      </c>
      <c r="O50" s="43">
        <v>10.173456</v>
      </c>
      <c r="P50" s="43">
        <v>179.731056</v>
      </c>
      <c r="Q50" s="44" t="s">
        <v>185</v>
      </c>
    </row>
    <row r="51" spans="8:17" x14ac:dyDescent="0.2">
      <c r="H51" s="39">
        <v>1001065</v>
      </c>
      <c r="I51" s="40">
        <v>41825</v>
      </c>
      <c r="J51" s="41" t="s">
        <v>186</v>
      </c>
      <c r="K51" s="42" t="s">
        <v>188</v>
      </c>
      <c r="L51" s="43">
        <v>58.5</v>
      </c>
      <c r="M51" s="39">
        <v>2</v>
      </c>
      <c r="N51" s="43">
        <v>117</v>
      </c>
      <c r="O51" s="43">
        <v>7.02</v>
      </c>
      <c r="P51" s="43">
        <v>124.02</v>
      </c>
      <c r="Q51" s="44" t="s">
        <v>185</v>
      </c>
    </row>
    <row r="52" spans="8:17" x14ac:dyDescent="0.2">
      <c r="H52" s="39">
        <v>1001066</v>
      </c>
      <c r="I52" s="40">
        <v>41825</v>
      </c>
      <c r="J52" s="41" t="s">
        <v>193</v>
      </c>
      <c r="K52" s="42" t="s">
        <v>188</v>
      </c>
      <c r="L52" s="43">
        <v>63.180000000000007</v>
      </c>
      <c r="M52" s="39">
        <v>1</v>
      </c>
      <c r="N52" s="43">
        <v>63.180000000000007</v>
      </c>
      <c r="O52" s="43">
        <v>3.7908000000000004</v>
      </c>
      <c r="P52" s="43">
        <v>66.970800000000011</v>
      </c>
      <c r="Q52" s="44" t="s">
        <v>185</v>
      </c>
    </row>
    <row r="53" spans="8:17" x14ac:dyDescent="0.2">
      <c r="H53" s="39">
        <v>1001067</v>
      </c>
      <c r="I53" s="40">
        <v>41825</v>
      </c>
      <c r="J53" s="41" t="s">
        <v>193</v>
      </c>
      <c r="K53" s="42" t="s">
        <v>187</v>
      </c>
      <c r="L53" s="43">
        <v>37.190700000000007</v>
      </c>
      <c r="M53" s="39">
        <v>4</v>
      </c>
      <c r="N53" s="43">
        <v>148.76280000000003</v>
      </c>
      <c r="O53" s="43">
        <v>8.9257680000000015</v>
      </c>
      <c r="P53" s="43">
        <v>157.68856800000003</v>
      </c>
      <c r="Q53" s="44" t="s">
        <v>185</v>
      </c>
    </row>
    <row r="54" spans="8:17" x14ac:dyDescent="0.2">
      <c r="H54" s="39">
        <v>1001069</v>
      </c>
      <c r="I54" s="40">
        <v>41825</v>
      </c>
      <c r="J54" s="41" t="s">
        <v>193</v>
      </c>
      <c r="K54" s="42" t="s">
        <v>184</v>
      </c>
      <c r="L54" s="43">
        <v>187.06</v>
      </c>
      <c r="M54" s="39">
        <v>3</v>
      </c>
      <c r="N54" s="43">
        <v>561.18000000000006</v>
      </c>
      <c r="O54" s="43">
        <v>33.6708</v>
      </c>
      <c r="P54" s="43">
        <v>594.85080000000005</v>
      </c>
      <c r="Q54" s="44" t="s">
        <v>185</v>
      </c>
    </row>
    <row r="55" spans="8:17" x14ac:dyDescent="0.2">
      <c r="H55" s="39">
        <v>1001070</v>
      </c>
      <c r="I55" s="40">
        <v>41826</v>
      </c>
      <c r="J55" s="41" t="s">
        <v>193</v>
      </c>
      <c r="K55" s="42" t="s">
        <v>188</v>
      </c>
      <c r="L55" s="43">
        <v>56.16</v>
      </c>
      <c r="M55" s="39">
        <v>4</v>
      </c>
      <c r="N55" s="43">
        <v>224.64</v>
      </c>
      <c r="O55" s="43">
        <v>13.478399999999999</v>
      </c>
      <c r="P55" s="43">
        <v>238.11839999999998</v>
      </c>
      <c r="Q55" s="44" t="s">
        <v>189</v>
      </c>
    </row>
    <row r="56" spans="8:17" x14ac:dyDescent="0.2">
      <c r="H56" s="39">
        <v>1001071</v>
      </c>
      <c r="I56" s="40">
        <v>41826</v>
      </c>
      <c r="J56" s="41" t="s">
        <v>183</v>
      </c>
      <c r="K56" s="42" t="s">
        <v>184</v>
      </c>
      <c r="L56" s="43">
        <v>185.07000000000002</v>
      </c>
      <c r="M56" s="39">
        <v>4</v>
      </c>
      <c r="N56" s="43">
        <v>740.28000000000009</v>
      </c>
      <c r="O56" s="43">
        <v>44.416800000000002</v>
      </c>
      <c r="P56" s="43">
        <v>784.69680000000005</v>
      </c>
      <c r="Q56" s="44" t="s">
        <v>189</v>
      </c>
    </row>
    <row r="57" spans="8:17" x14ac:dyDescent="0.2">
      <c r="H57" s="39">
        <v>1001073</v>
      </c>
      <c r="I57" s="40">
        <v>41826</v>
      </c>
      <c r="J57" s="41" t="s">
        <v>193</v>
      </c>
      <c r="K57" s="42" t="s">
        <v>188</v>
      </c>
      <c r="L57" s="43">
        <v>57.914999999999999</v>
      </c>
      <c r="M57" s="39">
        <v>3</v>
      </c>
      <c r="N57" s="43">
        <v>173.745</v>
      </c>
      <c r="O57" s="43">
        <v>10.4247</v>
      </c>
      <c r="P57" s="43">
        <v>184.16970000000001</v>
      </c>
      <c r="Q57" s="44" t="s">
        <v>185</v>
      </c>
    </row>
    <row r="58" spans="8:17" x14ac:dyDescent="0.2">
      <c r="H58" s="39">
        <v>1001074</v>
      </c>
      <c r="I58" s="40">
        <v>41826</v>
      </c>
      <c r="J58" s="41" t="s">
        <v>186</v>
      </c>
      <c r="K58" s="42" t="s">
        <v>188</v>
      </c>
      <c r="L58" s="43">
        <v>54.405000000000001</v>
      </c>
      <c r="M58" s="39">
        <v>1</v>
      </c>
      <c r="N58" s="43">
        <v>54.405000000000001</v>
      </c>
      <c r="O58" s="43">
        <v>3.2643</v>
      </c>
      <c r="P58" s="43">
        <v>57.6693</v>
      </c>
      <c r="Q58" s="44" t="s">
        <v>189</v>
      </c>
    </row>
    <row r="59" spans="8:17" x14ac:dyDescent="0.2">
      <c r="H59" s="39">
        <v>1001076</v>
      </c>
      <c r="I59" s="40">
        <v>41826</v>
      </c>
      <c r="J59" s="41" t="s">
        <v>193</v>
      </c>
      <c r="K59" s="42" t="s">
        <v>187</v>
      </c>
      <c r="L59" s="43">
        <v>36.390900000000002</v>
      </c>
      <c r="M59" s="39">
        <v>4</v>
      </c>
      <c r="N59" s="43">
        <v>145.56360000000001</v>
      </c>
      <c r="O59" s="43">
        <v>8.7338160000000009</v>
      </c>
      <c r="P59" s="43">
        <v>154.297416</v>
      </c>
      <c r="Q59" s="44" t="s">
        <v>185</v>
      </c>
    </row>
    <row r="60" spans="8:17" x14ac:dyDescent="0.2">
      <c r="H60" s="39">
        <v>1001077</v>
      </c>
      <c r="I60" s="40">
        <v>41826</v>
      </c>
      <c r="J60" s="41" t="s">
        <v>192</v>
      </c>
      <c r="K60" s="42" t="s">
        <v>191</v>
      </c>
      <c r="L60" s="43">
        <v>399.12</v>
      </c>
      <c r="M60" s="39">
        <v>3</v>
      </c>
      <c r="N60" s="43">
        <v>1197.3600000000001</v>
      </c>
      <c r="O60" s="43">
        <v>71.8416</v>
      </c>
      <c r="P60" s="43">
        <v>1269.2016000000001</v>
      </c>
      <c r="Q60" s="44" t="s">
        <v>189</v>
      </c>
    </row>
    <row r="61" spans="8:17" x14ac:dyDescent="0.2">
      <c r="H61" s="39">
        <v>1001078</v>
      </c>
      <c r="I61" s="40">
        <v>41826</v>
      </c>
      <c r="J61" s="41" t="s">
        <v>193</v>
      </c>
      <c r="K61" s="42" t="s">
        <v>188</v>
      </c>
      <c r="L61" s="43">
        <v>62.010000000000005</v>
      </c>
      <c r="M61" s="39">
        <v>3</v>
      </c>
      <c r="N61" s="43">
        <v>186.03000000000003</v>
      </c>
      <c r="O61" s="43">
        <v>11.161800000000001</v>
      </c>
      <c r="P61" s="43">
        <v>197.19180000000003</v>
      </c>
      <c r="Q61" s="44" t="s">
        <v>189</v>
      </c>
    </row>
    <row r="62" spans="8:17" x14ac:dyDescent="0.2">
      <c r="H62" s="39">
        <v>1001080</v>
      </c>
      <c r="I62" s="40">
        <v>41826</v>
      </c>
      <c r="J62" s="41" t="s">
        <v>193</v>
      </c>
      <c r="K62" s="42" t="s">
        <v>187</v>
      </c>
      <c r="L62" s="43">
        <v>42.389400000000002</v>
      </c>
      <c r="M62" s="39">
        <v>2</v>
      </c>
      <c r="N62" s="43">
        <v>84.778800000000004</v>
      </c>
      <c r="O62" s="43">
        <v>5.0867279999999999</v>
      </c>
      <c r="P62" s="43">
        <v>89.865527999999998</v>
      </c>
      <c r="Q62" s="44" t="s">
        <v>185</v>
      </c>
    </row>
    <row r="63" spans="8:17" x14ac:dyDescent="0.2">
      <c r="H63" s="39">
        <v>1001081</v>
      </c>
      <c r="I63" s="40">
        <v>41826</v>
      </c>
      <c r="J63" s="41" t="s">
        <v>186</v>
      </c>
      <c r="K63" s="42" t="s">
        <v>188</v>
      </c>
      <c r="L63" s="43">
        <v>89.100000000000009</v>
      </c>
      <c r="M63" s="39">
        <v>3</v>
      </c>
      <c r="N63" s="43">
        <v>267.3</v>
      </c>
      <c r="O63" s="43">
        <v>16.038</v>
      </c>
      <c r="P63" s="43">
        <v>283.33800000000002</v>
      </c>
      <c r="Q63" s="44" t="s">
        <v>185</v>
      </c>
    </row>
    <row r="64" spans="8:17" x14ac:dyDescent="0.2">
      <c r="H64" s="39">
        <v>1001082</v>
      </c>
      <c r="I64" s="40">
        <v>41826</v>
      </c>
      <c r="J64" s="41" t="s">
        <v>183</v>
      </c>
      <c r="K64" s="42" t="s">
        <v>187</v>
      </c>
      <c r="L64" s="43">
        <v>43.189200000000007</v>
      </c>
      <c r="M64" s="39">
        <v>2</v>
      </c>
      <c r="N64" s="43">
        <v>86.378400000000013</v>
      </c>
      <c r="O64" s="43">
        <v>5.1827040000000002</v>
      </c>
      <c r="P64" s="43">
        <v>91.561104000000014</v>
      </c>
      <c r="Q64" s="44" t="s">
        <v>189</v>
      </c>
    </row>
    <row r="65" spans="8:17" x14ac:dyDescent="0.2">
      <c r="H65" s="39">
        <v>1001083</v>
      </c>
      <c r="I65" s="40">
        <v>41827</v>
      </c>
      <c r="J65" s="41" t="s">
        <v>183</v>
      </c>
      <c r="K65" s="42" t="s">
        <v>184</v>
      </c>
      <c r="L65" s="43">
        <v>187.06</v>
      </c>
      <c r="M65" s="39">
        <v>4</v>
      </c>
      <c r="N65" s="43">
        <v>748.24</v>
      </c>
      <c r="O65" s="43">
        <v>44.894399999999997</v>
      </c>
      <c r="P65" s="43">
        <v>793.13440000000003</v>
      </c>
      <c r="Q65" s="44" t="s">
        <v>185</v>
      </c>
    </row>
    <row r="66" spans="8:17" x14ac:dyDescent="0.2">
      <c r="H66" s="39">
        <v>1001084</v>
      </c>
      <c r="I66" s="40">
        <v>41827</v>
      </c>
      <c r="J66" s="41" t="s">
        <v>193</v>
      </c>
      <c r="K66" s="42" t="s">
        <v>184</v>
      </c>
      <c r="L66" s="43">
        <v>204.97</v>
      </c>
      <c r="M66" s="39">
        <v>3</v>
      </c>
      <c r="N66" s="43">
        <v>614.91</v>
      </c>
      <c r="O66" s="43">
        <v>36.894599999999997</v>
      </c>
      <c r="P66" s="43">
        <v>651.80459999999994</v>
      </c>
      <c r="Q66" s="44" t="s">
        <v>185</v>
      </c>
    </row>
    <row r="67" spans="8:17" x14ac:dyDescent="0.2">
      <c r="H67" s="39">
        <v>1001086</v>
      </c>
      <c r="I67" s="40">
        <v>41827</v>
      </c>
      <c r="J67" s="41" t="s">
        <v>192</v>
      </c>
      <c r="K67" s="42" t="s">
        <v>191</v>
      </c>
      <c r="L67" s="43">
        <v>449.01000000000005</v>
      </c>
      <c r="M67" s="39">
        <v>2</v>
      </c>
      <c r="N67" s="43">
        <v>898.0200000000001</v>
      </c>
      <c r="O67" s="43">
        <v>53.881200000000007</v>
      </c>
      <c r="P67" s="43">
        <v>951.90120000000013</v>
      </c>
      <c r="Q67" s="44" t="s">
        <v>185</v>
      </c>
    </row>
    <row r="68" spans="8:17" x14ac:dyDescent="0.2">
      <c r="H68" s="39">
        <v>1001087</v>
      </c>
      <c r="I68" s="40">
        <v>41827</v>
      </c>
      <c r="J68" s="41" t="s">
        <v>193</v>
      </c>
      <c r="K68" s="42" t="s">
        <v>188</v>
      </c>
      <c r="L68" s="43">
        <v>94.05</v>
      </c>
      <c r="M68" s="39">
        <v>4</v>
      </c>
      <c r="N68" s="43">
        <v>376.2</v>
      </c>
      <c r="O68" s="43">
        <v>22.571999999999999</v>
      </c>
      <c r="P68" s="43">
        <v>398.77199999999999</v>
      </c>
      <c r="Q68" s="44" t="s">
        <v>185</v>
      </c>
    </row>
    <row r="69" spans="8:17" x14ac:dyDescent="0.2">
      <c r="H69" s="39">
        <v>1001088</v>
      </c>
      <c r="I69" s="40">
        <v>41827</v>
      </c>
      <c r="J69" s="41" t="s">
        <v>193</v>
      </c>
      <c r="K69" s="42" t="s">
        <v>184</v>
      </c>
      <c r="L69" s="43">
        <v>204.97</v>
      </c>
      <c r="M69" s="39">
        <v>1</v>
      </c>
      <c r="N69" s="43">
        <v>204.97</v>
      </c>
      <c r="O69" s="43">
        <v>12.2982</v>
      </c>
      <c r="P69" s="43">
        <v>217.26820000000001</v>
      </c>
      <c r="Q69" s="44" t="s">
        <v>189</v>
      </c>
    </row>
    <row r="70" spans="8:17" x14ac:dyDescent="0.2">
      <c r="H70" s="39">
        <v>1001090</v>
      </c>
      <c r="I70" s="40">
        <v>41827</v>
      </c>
      <c r="J70" s="41" t="s">
        <v>193</v>
      </c>
      <c r="K70" s="42" t="s">
        <v>187</v>
      </c>
      <c r="L70" s="43">
        <v>35.991</v>
      </c>
      <c r="M70" s="39">
        <v>3</v>
      </c>
      <c r="N70" s="43">
        <v>107.973</v>
      </c>
      <c r="O70" s="43">
        <v>6.4783799999999996</v>
      </c>
      <c r="P70" s="43">
        <v>114.45138</v>
      </c>
      <c r="Q70" s="44" t="s">
        <v>189</v>
      </c>
    </row>
    <row r="71" spans="8:17" x14ac:dyDescent="0.2">
      <c r="H71" s="39">
        <v>1001091</v>
      </c>
      <c r="I71" s="40">
        <v>41827</v>
      </c>
      <c r="J71" s="41" t="s">
        <v>193</v>
      </c>
      <c r="K71" s="42" t="s">
        <v>188</v>
      </c>
      <c r="L71" s="43">
        <v>107.91000000000001</v>
      </c>
      <c r="M71" s="39">
        <v>2</v>
      </c>
      <c r="N71" s="43">
        <v>215.82000000000002</v>
      </c>
      <c r="O71" s="43">
        <v>12.949200000000001</v>
      </c>
      <c r="P71" s="43">
        <v>228.76920000000001</v>
      </c>
      <c r="Q71" s="44" t="s">
        <v>189</v>
      </c>
    </row>
    <row r="72" spans="8:17" x14ac:dyDescent="0.2">
      <c r="H72" s="39">
        <v>1001093</v>
      </c>
      <c r="I72" s="40">
        <v>41827</v>
      </c>
      <c r="J72" s="41" t="s">
        <v>190</v>
      </c>
      <c r="K72" s="42" t="s">
        <v>191</v>
      </c>
      <c r="L72" s="43">
        <v>411.59249999999997</v>
      </c>
      <c r="M72" s="39">
        <v>2</v>
      </c>
      <c r="N72" s="43">
        <v>823.18499999999995</v>
      </c>
      <c r="O72" s="43">
        <v>49.391099999999994</v>
      </c>
      <c r="P72" s="43">
        <v>872.5761</v>
      </c>
      <c r="Q72" s="44" t="s">
        <v>189</v>
      </c>
    </row>
    <row r="73" spans="8:17" x14ac:dyDescent="0.2">
      <c r="H73" s="39">
        <v>1001094</v>
      </c>
      <c r="I73" s="40">
        <v>41827</v>
      </c>
      <c r="J73" s="41" t="s">
        <v>194</v>
      </c>
      <c r="K73" s="42" t="s">
        <v>191</v>
      </c>
      <c r="L73" s="43">
        <v>390.80499999999995</v>
      </c>
      <c r="M73" s="39">
        <v>3</v>
      </c>
      <c r="N73" s="43">
        <v>1172.415</v>
      </c>
      <c r="O73" s="43">
        <v>70.344899999999996</v>
      </c>
      <c r="P73" s="43">
        <v>1242.7599</v>
      </c>
      <c r="Q73" s="44" t="s">
        <v>189</v>
      </c>
    </row>
    <row r="74" spans="8:17" x14ac:dyDescent="0.2">
      <c r="H74" s="39">
        <v>1001095</v>
      </c>
      <c r="I74" s="40">
        <v>41827</v>
      </c>
      <c r="J74" s="41" t="s">
        <v>193</v>
      </c>
      <c r="K74" s="42" t="s">
        <v>188</v>
      </c>
      <c r="L74" s="43">
        <v>106.92</v>
      </c>
      <c r="M74" s="39">
        <v>4</v>
      </c>
      <c r="N74" s="43">
        <v>427.68</v>
      </c>
      <c r="O74" s="43">
        <v>25.660799999999998</v>
      </c>
      <c r="P74" s="43">
        <v>453.3408</v>
      </c>
      <c r="Q74" s="44" t="s">
        <v>185</v>
      </c>
    </row>
    <row r="75" spans="8:17" x14ac:dyDescent="0.2">
      <c r="H75" s="39">
        <v>1001096</v>
      </c>
      <c r="I75" s="40">
        <v>41828</v>
      </c>
      <c r="J75" s="41" t="s">
        <v>193</v>
      </c>
      <c r="K75" s="42" t="s">
        <v>184</v>
      </c>
      <c r="L75" s="43">
        <v>212.93</v>
      </c>
      <c r="M75" s="39">
        <v>1</v>
      </c>
      <c r="N75" s="43">
        <v>212.93</v>
      </c>
      <c r="O75" s="43">
        <v>12.7758</v>
      </c>
      <c r="P75" s="43">
        <v>225.70580000000001</v>
      </c>
      <c r="Q75" s="44" t="s">
        <v>189</v>
      </c>
    </row>
    <row r="76" spans="8:17" x14ac:dyDescent="0.2">
      <c r="H76" s="39">
        <v>1001097</v>
      </c>
      <c r="I76" s="40">
        <v>41828</v>
      </c>
      <c r="J76" s="41" t="s">
        <v>193</v>
      </c>
      <c r="K76" s="42" t="s">
        <v>188</v>
      </c>
      <c r="L76" s="43">
        <v>99.99</v>
      </c>
      <c r="M76" s="39">
        <v>3</v>
      </c>
      <c r="N76" s="43">
        <v>299.96999999999997</v>
      </c>
      <c r="O76" s="43">
        <v>17.998199999999997</v>
      </c>
      <c r="P76" s="43">
        <v>317.96819999999997</v>
      </c>
      <c r="Q76" s="44" t="s">
        <v>185</v>
      </c>
    </row>
    <row r="77" spans="8:17" x14ac:dyDescent="0.2">
      <c r="H77" s="39">
        <v>1001098</v>
      </c>
      <c r="I77" s="40">
        <v>41828</v>
      </c>
      <c r="J77" s="41" t="s">
        <v>186</v>
      </c>
      <c r="K77" s="42" t="s">
        <v>187</v>
      </c>
      <c r="L77" s="43">
        <v>39.190200000000004</v>
      </c>
      <c r="M77" s="39">
        <v>1</v>
      </c>
      <c r="N77" s="43">
        <v>39.190200000000004</v>
      </c>
      <c r="O77" s="43">
        <v>2.3514120000000003</v>
      </c>
      <c r="P77" s="43">
        <v>41.541612000000008</v>
      </c>
      <c r="Q77" s="44" t="s">
        <v>189</v>
      </c>
    </row>
    <row r="78" spans="8:17" x14ac:dyDescent="0.2">
      <c r="H78" s="39">
        <v>1001099</v>
      </c>
      <c r="I78" s="40">
        <v>41828</v>
      </c>
      <c r="J78" s="41" t="s">
        <v>186</v>
      </c>
      <c r="K78" s="42" t="s">
        <v>188</v>
      </c>
      <c r="L78" s="43">
        <v>98.01</v>
      </c>
      <c r="M78" s="39">
        <v>2</v>
      </c>
      <c r="N78" s="43">
        <v>196.02</v>
      </c>
      <c r="O78" s="43">
        <v>11.761200000000001</v>
      </c>
      <c r="P78" s="43">
        <v>207.78120000000001</v>
      </c>
      <c r="Q78" s="44" t="s">
        <v>189</v>
      </c>
    </row>
    <row r="79" spans="8:17" x14ac:dyDescent="0.2">
      <c r="H79" s="39">
        <v>1001100</v>
      </c>
      <c r="I79" s="40">
        <v>41828</v>
      </c>
      <c r="J79" s="41" t="s">
        <v>190</v>
      </c>
      <c r="K79" s="42" t="s">
        <v>191</v>
      </c>
      <c r="L79" s="43">
        <v>382.49</v>
      </c>
      <c r="M79" s="39">
        <v>3</v>
      </c>
      <c r="N79" s="43">
        <v>1147.47</v>
      </c>
      <c r="O79" s="43">
        <v>68.848200000000006</v>
      </c>
      <c r="P79" s="43">
        <v>1216.3181999999999</v>
      </c>
      <c r="Q79" s="44" t="s">
        <v>185</v>
      </c>
    </row>
    <row r="80" spans="8:17" x14ac:dyDescent="0.2">
      <c r="H80" s="39">
        <v>1001101</v>
      </c>
      <c r="I80" s="40">
        <v>41828</v>
      </c>
      <c r="J80" s="41" t="s">
        <v>186</v>
      </c>
      <c r="K80" s="42" t="s">
        <v>187</v>
      </c>
      <c r="L80" s="43">
        <v>35.991</v>
      </c>
      <c r="M80" s="39">
        <v>1</v>
      </c>
      <c r="N80" s="43">
        <v>35.991</v>
      </c>
      <c r="O80" s="43">
        <v>2.1594599999999997</v>
      </c>
      <c r="P80" s="43">
        <v>38.150460000000002</v>
      </c>
      <c r="Q80" s="44" t="s">
        <v>185</v>
      </c>
    </row>
    <row r="81" spans="8:17" x14ac:dyDescent="0.2">
      <c r="H81" s="39">
        <v>1001102</v>
      </c>
      <c r="I81" s="40">
        <v>41828</v>
      </c>
      <c r="J81" s="41" t="s">
        <v>194</v>
      </c>
      <c r="K81" s="42" t="s">
        <v>191</v>
      </c>
      <c r="L81" s="43">
        <v>440.69500000000005</v>
      </c>
      <c r="M81" s="39">
        <v>4</v>
      </c>
      <c r="N81" s="43">
        <v>1762.7800000000002</v>
      </c>
      <c r="O81" s="43">
        <v>105.7668</v>
      </c>
      <c r="P81" s="43">
        <v>1868.5468000000003</v>
      </c>
      <c r="Q81" s="44" t="s">
        <v>189</v>
      </c>
    </row>
    <row r="82" spans="8:17" x14ac:dyDescent="0.2">
      <c r="H82" s="39">
        <v>1001103</v>
      </c>
      <c r="I82" s="40">
        <v>41828</v>
      </c>
      <c r="J82" s="41" t="s">
        <v>186</v>
      </c>
      <c r="K82" s="42" t="s">
        <v>184</v>
      </c>
      <c r="L82" s="43">
        <v>210.94</v>
      </c>
      <c r="M82" s="39">
        <v>4</v>
      </c>
      <c r="N82" s="43">
        <v>843.76</v>
      </c>
      <c r="O82" s="43">
        <v>50.625599999999999</v>
      </c>
      <c r="P82" s="43">
        <v>894.38559999999995</v>
      </c>
      <c r="Q82" s="44" t="s">
        <v>189</v>
      </c>
    </row>
    <row r="83" spans="8:17" x14ac:dyDescent="0.2">
      <c r="H83" s="39">
        <v>1001104</v>
      </c>
      <c r="I83" s="40">
        <v>41828</v>
      </c>
      <c r="J83" s="41" t="s">
        <v>194</v>
      </c>
      <c r="K83" s="42" t="s">
        <v>191</v>
      </c>
      <c r="L83" s="43">
        <v>449.01000000000005</v>
      </c>
      <c r="M83" s="39">
        <v>2</v>
      </c>
      <c r="N83" s="43">
        <v>898.0200000000001</v>
      </c>
      <c r="O83" s="43">
        <v>53.881200000000007</v>
      </c>
      <c r="P83" s="43">
        <v>951.90120000000013</v>
      </c>
      <c r="Q83" s="44" t="s">
        <v>185</v>
      </c>
    </row>
    <row r="84" spans="8:17" x14ac:dyDescent="0.2">
      <c r="H84" s="39">
        <v>1001105</v>
      </c>
      <c r="I84" s="40">
        <v>41828</v>
      </c>
      <c r="J84" s="41" t="s">
        <v>186</v>
      </c>
      <c r="K84" s="42" t="s">
        <v>187</v>
      </c>
      <c r="L84" s="43">
        <v>41.189700000000002</v>
      </c>
      <c r="M84" s="39">
        <v>3</v>
      </c>
      <c r="N84" s="43">
        <v>123.56910000000001</v>
      </c>
      <c r="O84" s="43">
        <v>7.4141459999999997</v>
      </c>
      <c r="P84" s="43">
        <v>130.98324600000001</v>
      </c>
      <c r="Q84" s="44" t="s">
        <v>185</v>
      </c>
    </row>
    <row r="85" spans="8:17" x14ac:dyDescent="0.2">
      <c r="H85" s="39">
        <v>1001107</v>
      </c>
      <c r="I85" s="40">
        <v>41829</v>
      </c>
      <c r="J85" s="41" t="s">
        <v>183</v>
      </c>
      <c r="K85" s="42" t="s">
        <v>187</v>
      </c>
      <c r="L85" s="43">
        <v>35.991</v>
      </c>
      <c r="M85" s="39">
        <v>3</v>
      </c>
      <c r="N85" s="43">
        <v>107.973</v>
      </c>
      <c r="O85" s="43">
        <v>6.4783799999999996</v>
      </c>
      <c r="P85" s="43">
        <v>114.45138</v>
      </c>
      <c r="Q85" s="44" t="s">
        <v>185</v>
      </c>
    </row>
    <row r="86" spans="8:17" x14ac:dyDescent="0.2">
      <c r="H86" s="39">
        <v>1001108</v>
      </c>
      <c r="I86" s="40">
        <v>41829</v>
      </c>
      <c r="J86" s="41" t="s">
        <v>183</v>
      </c>
      <c r="K86" s="42" t="s">
        <v>187</v>
      </c>
      <c r="L86" s="43">
        <v>38.3904</v>
      </c>
      <c r="M86" s="39">
        <v>4</v>
      </c>
      <c r="N86" s="43">
        <v>153.5616</v>
      </c>
      <c r="O86" s="43">
        <v>9.2136959999999988</v>
      </c>
      <c r="P86" s="43">
        <v>162.775296</v>
      </c>
      <c r="Q86" s="44" t="s">
        <v>185</v>
      </c>
    </row>
    <row r="87" spans="8:17" x14ac:dyDescent="0.2">
      <c r="H87" s="39">
        <v>1001109</v>
      </c>
      <c r="I87" s="40">
        <v>41829</v>
      </c>
      <c r="J87" s="41" t="s">
        <v>183</v>
      </c>
      <c r="K87" s="42" t="s">
        <v>184</v>
      </c>
      <c r="L87" s="43">
        <v>200.99</v>
      </c>
      <c r="M87" s="39">
        <v>2</v>
      </c>
      <c r="N87" s="43">
        <v>401.98</v>
      </c>
      <c r="O87" s="43">
        <v>24.1188</v>
      </c>
      <c r="P87" s="43">
        <v>426.09880000000004</v>
      </c>
      <c r="Q87" s="44" t="s">
        <v>185</v>
      </c>
    </row>
    <row r="88" spans="8:17" x14ac:dyDescent="0.2">
      <c r="H88" s="39">
        <v>1001110</v>
      </c>
      <c r="I88" s="40">
        <v>41829</v>
      </c>
      <c r="J88" s="41" t="s">
        <v>193</v>
      </c>
      <c r="K88" s="42" t="s">
        <v>184</v>
      </c>
      <c r="L88" s="43">
        <v>208.95000000000002</v>
      </c>
      <c r="M88" s="39">
        <v>4</v>
      </c>
      <c r="N88" s="43">
        <v>835.80000000000007</v>
      </c>
      <c r="O88" s="43">
        <v>50.148000000000003</v>
      </c>
      <c r="P88" s="43">
        <v>885.94800000000009</v>
      </c>
      <c r="Q88" s="44" t="s">
        <v>185</v>
      </c>
    </row>
    <row r="89" spans="8:17" x14ac:dyDescent="0.2">
      <c r="H89" s="39">
        <v>1001111</v>
      </c>
      <c r="I89" s="40">
        <v>41829</v>
      </c>
      <c r="J89" s="41" t="s">
        <v>190</v>
      </c>
      <c r="K89" s="42" t="s">
        <v>191</v>
      </c>
      <c r="L89" s="43">
        <v>419.90750000000003</v>
      </c>
      <c r="M89" s="39">
        <v>4</v>
      </c>
      <c r="N89" s="43">
        <v>1679.63</v>
      </c>
      <c r="O89" s="43">
        <v>100.7778</v>
      </c>
      <c r="P89" s="43">
        <v>1780.4078000000002</v>
      </c>
      <c r="Q89" s="44" t="s">
        <v>185</v>
      </c>
    </row>
    <row r="90" spans="8:17" x14ac:dyDescent="0.2">
      <c r="H90" s="39">
        <v>1001112</v>
      </c>
      <c r="I90" s="40">
        <v>41829</v>
      </c>
      <c r="J90" s="41" t="s">
        <v>183</v>
      </c>
      <c r="K90" s="42" t="s">
        <v>187</v>
      </c>
      <c r="L90" s="43">
        <v>38.790300000000002</v>
      </c>
      <c r="M90" s="39">
        <v>3</v>
      </c>
      <c r="N90" s="43">
        <v>116.37090000000001</v>
      </c>
      <c r="O90" s="43">
        <v>6.9822540000000002</v>
      </c>
      <c r="P90" s="43">
        <v>123.353154</v>
      </c>
      <c r="Q90" s="44" t="s">
        <v>189</v>
      </c>
    </row>
    <row r="91" spans="8:17" x14ac:dyDescent="0.2">
      <c r="H91" s="39">
        <v>1001114</v>
      </c>
      <c r="I91" s="40">
        <v>41829</v>
      </c>
      <c r="J91" s="41" t="s">
        <v>183</v>
      </c>
      <c r="K91" s="42" t="s">
        <v>184</v>
      </c>
      <c r="L91" s="43">
        <v>179.1</v>
      </c>
      <c r="M91" s="39">
        <v>1</v>
      </c>
      <c r="N91" s="43">
        <v>179.1</v>
      </c>
      <c r="O91" s="43">
        <v>10.745999999999999</v>
      </c>
      <c r="P91" s="43">
        <v>189.846</v>
      </c>
      <c r="Q91" s="44" t="s">
        <v>189</v>
      </c>
    </row>
    <row r="92" spans="8:17" x14ac:dyDescent="0.2">
      <c r="H92" s="39">
        <v>1001115</v>
      </c>
      <c r="I92" s="40">
        <v>41829</v>
      </c>
      <c r="J92" s="41" t="s">
        <v>186</v>
      </c>
      <c r="K92" s="42" t="s">
        <v>187</v>
      </c>
      <c r="L92" s="43">
        <v>36.790800000000004</v>
      </c>
      <c r="M92" s="39">
        <v>3</v>
      </c>
      <c r="N92" s="43">
        <v>110.37240000000001</v>
      </c>
      <c r="O92" s="43">
        <v>6.6223440000000009</v>
      </c>
      <c r="P92" s="43">
        <v>116.99474400000001</v>
      </c>
      <c r="Q92" s="44" t="s">
        <v>189</v>
      </c>
    </row>
    <row r="93" spans="8:17" x14ac:dyDescent="0.2">
      <c r="H93" s="39">
        <v>1001117</v>
      </c>
      <c r="I93" s="40">
        <v>41829</v>
      </c>
      <c r="J93" s="41" t="s">
        <v>186</v>
      </c>
      <c r="K93" s="42" t="s">
        <v>188</v>
      </c>
      <c r="L93" s="43">
        <v>100.98</v>
      </c>
      <c r="M93" s="39">
        <v>3</v>
      </c>
      <c r="N93" s="43">
        <v>302.94</v>
      </c>
      <c r="O93" s="43">
        <v>18.176399999999997</v>
      </c>
      <c r="P93" s="43">
        <v>321.1164</v>
      </c>
      <c r="Q93" s="44" t="s">
        <v>189</v>
      </c>
    </row>
    <row r="94" spans="8:17" x14ac:dyDescent="0.2">
      <c r="H94" s="39">
        <v>1001118</v>
      </c>
      <c r="I94" s="40">
        <v>41829</v>
      </c>
      <c r="J94" s="41" t="s">
        <v>186</v>
      </c>
      <c r="K94" s="42" t="s">
        <v>187</v>
      </c>
      <c r="L94" s="43">
        <v>39.5901</v>
      </c>
      <c r="M94" s="39">
        <v>1</v>
      </c>
      <c r="N94" s="43">
        <v>39.5901</v>
      </c>
      <c r="O94" s="43">
        <v>2.3754059999999999</v>
      </c>
      <c r="P94" s="43">
        <v>41.965505999999998</v>
      </c>
      <c r="Q94" s="44" t="s">
        <v>189</v>
      </c>
    </row>
    <row r="95" spans="8:17" x14ac:dyDescent="0.2">
      <c r="H95" s="39">
        <v>1001119</v>
      </c>
      <c r="I95" s="40">
        <v>41830</v>
      </c>
      <c r="J95" s="41" t="s">
        <v>190</v>
      </c>
      <c r="K95" s="42" t="s">
        <v>184</v>
      </c>
      <c r="L95" s="43">
        <v>287.83000000000004</v>
      </c>
      <c r="M95" s="39">
        <v>3</v>
      </c>
      <c r="N95" s="43">
        <v>863.49000000000012</v>
      </c>
      <c r="O95" s="43">
        <v>51.809400000000004</v>
      </c>
      <c r="P95" s="43">
        <v>915.29940000000011</v>
      </c>
      <c r="Q95" s="44" t="s">
        <v>185</v>
      </c>
    </row>
    <row r="96" spans="8:17" x14ac:dyDescent="0.2">
      <c r="H96" s="39">
        <v>1001120</v>
      </c>
      <c r="I96" s="40">
        <v>41830</v>
      </c>
      <c r="J96" s="41" t="s">
        <v>193</v>
      </c>
      <c r="K96" s="42" t="s">
        <v>187</v>
      </c>
      <c r="L96" s="43">
        <v>38.790300000000002</v>
      </c>
      <c r="M96" s="39">
        <v>4</v>
      </c>
      <c r="N96" s="43">
        <v>155.16120000000001</v>
      </c>
      <c r="O96" s="43">
        <v>9.3096720000000008</v>
      </c>
      <c r="P96" s="43">
        <v>164.47087200000001</v>
      </c>
      <c r="Q96" s="44" t="s">
        <v>185</v>
      </c>
    </row>
    <row r="97" spans="8:17" x14ac:dyDescent="0.2">
      <c r="H97" s="39">
        <v>1001121</v>
      </c>
      <c r="I97" s="40">
        <v>41830</v>
      </c>
      <c r="J97" s="41" t="s">
        <v>193</v>
      </c>
      <c r="K97" s="42" t="s">
        <v>188</v>
      </c>
      <c r="L97" s="43">
        <v>102.96000000000001</v>
      </c>
      <c r="M97" s="39">
        <v>1</v>
      </c>
      <c r="N97" s="43">
        <v>102.96000000000001</v>
      </c>
      <c r="O97" s="43">
        <v>6.1776</v>
      </c>
      <c r="P97" s="43">
        <v>109.13760000000001</v>
      </c>
      <c r="Q97" s="44" t="s">
        <v>189</v>
      </c>
    </row>
    <row r="98" spans="8:17" x14ac:dyDescent="0.2">
      <c r="H98" s="39">
        <v>1001123</v>
      </c>
      <c r="I98" s="40">
        <v>41830</v>
      </c>
      <c r="J98" s="41" t="s">
        <v>192</v>
      </c>
      <c r="K98" s="42" t="s">
        <v>184</v>
      </c>
      <c r="L98" s="43">
        <v>295.90000000000003</v>
      </c>
      <c r="M98" s="39">
        <v>3</v>
      </c>
      <c r="N98" s="43">
        <v>887.7</v>
      </c>
      <c r="O98" s="43">
        <v>53.262</v>
      </c>
      <c r="P98" s="43">
        <v>940.96199999999999</v>
      </c>
      <c r="Q98" s="44" t="s">
        <v>185</v>
      </c>
    </row>
    <row r="99" spans="8:17" x14ac:dyDescent="0.2">
      <c r="H99" s="39">
        <v>1001124</v>
      </c>
      <c r="I99" s="40">
        <v>41830</v>
      </c>
      <c r="J99" s="41" t="s">
        <v>183</v>
      </c>
      <c r="K99" s="42" t="s">
        <v>188</v>
      </c>
      <c r="L99" s="43">
        <v>98.01</v>
      </c>
      <c r="M99" s="39">
        <v>4</v>
      </c>
      <c r="N99" s="43">
        <v>392.04</v>
      </c>
      <c r="O99" s="43">
        <v>23.522400000000001</v>
      </c>
      <c r="P99" s="43">
        <v>415.56240000000003</v>
      </c>
      <c r="Q99" s="44" t="s">
        <v>189</v>
      </c>
    </row>
    <row r="100" spans="8:17" x14ac:dyDescent="0.2">
      <c r="H100" s="39">
        <v>1001125</v>
      </c>
      <c r="I100" s="40">
        <v>41830</v>
      </c>
      <c r="J100" s="41" t="s">
        <v>192</v>
      </c>
      <c r="K100" s="42" t="s">
        <v>184</v>
      </c>
      <c r="L100" s="43">
        <v>287.83000000000004</v>
      </c>
      <c r="M100" s="39">
        <v>2</v>
      </c>
      <c r="N100" s="43">
        <v>575.66000000000008</v>
      </c>
      <c r="O100" s="43">
        <v>34.539600000000007</v>
      </c>
      <c r="P100" s="43">
        <v>610.19960000000015</v>
      </c>
      <c r="Q100" s="44" t="s">
        <v>185</v>
      </c>
    </row>
    <row r="101" spans="8:17" x14ac:dyDescent="0.2">
      <c r="H101" s="39">
        <v>1001126</v>
      </c>
      <c r="I101" s="40">
        <v>41830</v>
      </c>
      <c r="J101" s="41" t="s">
        <v>194</v>
      </c>
      <c r="K101" s="42" t="s">
        <v>184</v>
      </c>
      <c r="L101" s="43">
        <v>252.85999999999999</v>
      </c>
      <c r="M101" s="39">
        <v>1</v>
      </c>
      <c r="N101" s="43">
        <v>252.85999999999999</v>
      </c>
      <c r="O101" s="43">
        <v>15.171599999999998</v>
      </c>
      <c r="P101" s="43">
        <v>268.03159999999997</v>
      </c>
      <c r="Q101" s="44" t="s">
        <v>185</v>
      </c>
    </row>
    <row r="102" spans="8:17" x14ac:dyDescent="0.2">
      <c r="H102" s="39">
        <v>1001127</v>
      </c>
      <c r="I102" s="40">
        <v>41830</v>
      </c>
      <c r="J102" s="41" t="s">
        <v>192</v>
      </c>
      <c r="K102" s="42" t="s">
        <v>191</v>
      </c>
      <c r="L102" s="43">
        <v>424.065</v>
      </c>
      <c r="M102" s="39">
        <v>1</v>
      </c>
      <c r="N102" s="43">
        <v>424.065</v>
      </c>
      <c r="O102" s="43">
        <v>25.443899999999999</v>
      </c>
      <c r="P102" s="43">
        <v>449.50889999999998</v>
      </c>
      <c r="Q102" s="44" t="s">
        <v>189</v>
      </c>
    </row>
    <row r="103" spans="8:17" x14ac:dyDescent="0.2">
      <c r="H103" s="39">
        <v>1001128</v>
      </c>
      <c r="I103" s="40">
        <v>41830</v>
      </c>
      <c r="J103" s="41" t="s">
        <v>186</v>
      </c>
      <c r="K103" s="42" t="s">
        <v>187</v>
      </c>
      <c r="L103" s="43">
        <v>37.190700000000007</v>
      </c>
      <c r="M103" s="39">
        <v>1</v>
      </c>
      <c r="N103" s="43">
        <v>37.190700000000007</v>
      </c>
      <c r="O103" s="43">
        <v>2.2314420000000004</v>
      </c>
      <c r="P103" s="43">
        <v>39.422142000000008</v>
      </c>
      <c r="Q103" s="44" t="s">
        <v>185</v>
      </c>
    </row>
    <row r="104" spans="8:17" x14ac:dyDescent="0.2">
      <c r="H104" s="39">
        <v>1001129</v>
      </c>
      <c r="I104" s="40">
        <v>41830</v>
      </c>
      <c r="J104" s="41" t="s">
        <v>193</v>
      </c>
      <c r="K104" s="42" t="s">
        <v>188</v>
      </c>
      <c r="L104" s="43">
        <v>99</v>
      </c>
      <c r="M104" s="39">
        <v>3</v>
      </c>
      <c r="N104" s="43">
        <v>297</v>
      </c>
      <c r="O104" s="43">
        <v>17.82</v>
      </c>
      <c r="P104" s="43">
        <v>314.82</v>
      </c>
      <c r="Q104" s="44" t="s">
        <v>189</v>
      </c>
    </row>
    <row r="105" spans="8:17" x14ac:dyDescent="0.2">
      <c r="H105" s="39">
        <v>1001130</v>
      </c>
      <c r="I105" s="40">
        <v>41831</v>
      </c>
      <c r="J105" s="41" t="s">
        <v>193</v>
      </c>
      <c r="K105" s="42" t="s">
        <v>188</v>
      </c>
      <c r="L105" s="43">
        <v>99</v>
      </c>
      <c r="M105" s="39">
        <v>1</v>
      </c>
      <c r="N105" s="43">
        <v>99</v>
      </c>
      <c r="O105" s="43">
        <v>5.9399999999999995</v>
      </c>
      <c r="P105" s="43">
        <v>104.94</v>
      </c>
      <c r="Q105" s="44" t="s">
        <v>189</v>
      </c>
    </row>
    <row r="106" spans="8:17" x14ac:dyDescent="0.2">
      <c r="H106" s="39">
        <v>1001131</v>
      </c>
      <c r="I106" s="40">
        <v>41831</v>
      </c>
      <c r="J106" s="41" t="s">
        <v>186</v>
      </c>
      <c r="K106" s="42" t="s">
        <v>187</v>
      </c>
      <c r="L106" s="43">
        <v>41.189700000000002</v>
      </c>
      <c r="M106" s="39">
        <v>4</v>
      </c>
      <c r="N106" s="43">
        <v>164.75880000000001</v>
      </c>
      <c r="O106" s="43">
        <v>9.8855280000000008</v>
      </c>
      <c r="P106" s="43">
        <v>174.644328</v>
      </c>
      <c r="Q106" s="44" t="s">
        <v>189</v>
      </c>
    </row>
    <row r="107" spans="8:17" x14ac:dyDescent="0.2">
      <c r="H107" s="39">
        <v>1001132</v>
      </c>
      <c r="I107" s="40">
        <v>41831</v>
      </c>
      <c r="J107" s="41" t="s">
        <v>193</v>
      </c>
      <c r="K107" s="42" t="s">
        <v>187</v>
      </c>
      <c r="L107" s="43">
        <v>24.240299999999998</v>
      </c>
      <c r="M107" s="39">
        <v>4</v>
      </c>
      <c r="N107" s="43">
        <v>96.961199999999991</v>
      </c>
      <c r="O107" s="43">
        <v>5.8176719999999991</v>
      </c>
      <c r="P107" s="43">
        <v>102.77887199999999</v>
      </c>
      <c r="Q107" s="44" t="s">
        <v>185</v>
      </c>
    </row>
    <row r="108" spans="8:17" x14ac:dyDescent="0.2">
      <c r="H108" s="39">
        <v>1001133</v>
      </c>
      <c r="I108" s="40">
        <v>41831</v>
      </c>
      <c r="J108" s="41" t="s">
        <v>183</v>
      </c>
      <c r="K108" s="42" t="s">
        <v>188</v>
      </c>
      <c r="L108" s="43">
        <v>91.08</v>
      </c>
      <c r="M108" s="39">
        <v>1</v>
      </c>
      <c r="N108" s="43">
        <v>91.08</v>
      </c>
      <c r="O108" s="43">
        <v>5.4647999999999994</v>
      </c>
      <c r="P108" s="43">
        <v>96.544799999999995</v>
      </c>
      <c r="Q108" s="44" t="s">
        <v>185</v>
      </c>
    </row>
    <row r="109" spans="8:17" x14ac:dyDescent="0.2">
      <c r="H109" s="39">
        <v>1001135</v>
      </c>
      <c r="I109" s="40">
        <v>41831</v>
      </c>
      <c r="J109" s="41" t="s">
        <v>183</v>
      </c>
      <c r="K109" s="42" t="s">
        <v>188</v>
      </c>
      <c r="L109" s="43">
        <v>98.01</v>
      </c>
      <c r="M109" s="39">
        <v>2</v>
      </c>
      <c r="N109" s="43">
        <v>196.02</v>
      </c>
      <c r="O109" s="43">
        <v>11.761200000000001</v>
      </c>
      <c r="P109" s="43">
        <v>207.78120000000001</v>
      </c>
      <c r="Q109" s="44" t="s">
        <v>185</v>
      </c>
    </row>
    <row r="110" spans="8:17" x14ac:dyDescent="0.2">
      <c r="H110" s="39">
        <v>1001136</v>
      </c>
      <c r="I110" s="40">
        <v>41831</v>
      </c>
      <c r="J110" s="41" t="s">
        <v>186</v>
      </c>
      <c r="K110" s="42" t="s">
        <v>188</v>
      </c>
      <c r="L110" s="43">
        <v>94.05</v>
      </c>
      <c r="M110" s="39">
        <v>3</v>
      </c>
      <c r="N110" s="43">
        <v>282.14999999999998</v>
      </c>
      <c r="O110" s="43">
        <v>16.928999999999998</v>
      </c>
      <c r="P110" s="43">
        <v>299.07899999999995</v>
      </c>
      <c r="Q110" s="44" t="s">
        <v>185</v>
      </c>
    </row>
    <row r="111" spans="8:17" x14ac:dyDescent="0.2">
      <c r="H111" s="39">
        <v>1001137</v>
      </c>
      <c r="I111" s="40">
        <v>41831</v>
      </c>
      <c r="J111" s="41" t="s">
        <v>194</v>
      </c>
      <c r="K111" s="42" t="s">
        <v>184</v>
      </c>
      <c r="L111" s="43">
        <v>242.1</v>
      </c>
      <c r="M111" s="39">
        <v>3</v>
      </c>
      <c r="N111" s="43">
        <v>726.3</v>
      </c>
      <c r="O111" s="43">
        <v>43.577999999999996</v>
      </c>
      <c r="P111" s="43">
        <v>769.87799999999993</v>
      </c>
      <c r="Q111" s="44" t="s">
        <v>189</v>
      </c>
    </row>
    <row r="112" spans="8:17" x14ac:dyDescent="0.2">
      <c r="H112" s="39">
        <v>1001138</v>
      </c>
      <c r="I112" s="40">
        <v>41831</v>
      </c>
      <c r="J112" s="41" t="s">
        <v>190</v>
      </c>
      <c r="K112" s="42" t="s">
        <v>184</v>
      </c>
      <c r="L112" s="43">
        <v>266.31</v>
      </c>
      <c r="M112" s="39">
        <v>2</v>
      </c>
      <c r="N112" s="43">
        <v>532.62</v>
      </c>
      <c r="O112" s="43">
        <v>31.9572</v>
      </c>
      <c r="P112" s="43">
        <v>564.57719999999995</v>
      </c>
      <c r="Q112" s="44" t="s">
        <v>189</v>
      </c>
    </row>
    <row r="113" spans="8:17" x14ac:dyDescent="0.2">
      <c r="H113" s="39">
        <v>1001139</v>
      </c>
      <c r="I113" s="40">
        <v>41831</v>
      </c>
      <c r="J113" s="41" t="s">
        <v>194</v>
      </c>
      <c r="K113" s="42" t="s">
        <v>191</v>
      </c>
      <c r="L113" s="43">
        <v>374.17500000000001</v>
      </c>
      <c r="M113" s="39">
        <v>2</v>
      </c>
      <c r="N113" s="43">
        <v>748.35</v>
      </c>
      <c r="O113" s="43">
        <v>44.900999999999996</v>
      </c>
      <c r="P113" s="43">
        <v>793.25099999999998</v>
      </c>
      <c r="Q113" s="44" t="s">
        <v>189</v>
      </c>
    </row>
    <row r="114" spans="8:17" x14ac:dyDescent="0.2">
      <c r="H114" s="39">
        <v>1001140</v>
      </c>
      <c r="I114" s="40">
        <v>41831</v>
      </c>
      <c r="J114" s="41" t="s">
        <v>186</v>
      </c>
      <c r="K114" s="42" t="s">
        <v>188</v>
      </c>
      <c r="L114" s="43">
        <v>93.059999999999988</v>
      </c>
      <c r="M114" s="39">
        <v>1</v>
      </c>
      <c r="N114" s="43">
        <v>93.059999999999988</v>
      </c>
      <c r="O114" s="43">
        <v>5.5835999999999988</v>
      </c>
      <c r="P114" s="43">
        <v>98.643599999999992</v>
      </c>
      <c r="Q114" s="44" t="s">
        <v>189</v>
      </c>
    </row>
    <row r="115" spans="8:17" x14ac:dyDescent="0.2">
      <c r="H115" s="39">
        <v>1001142</v>
      </c>
      <c r="I115" s="40">
        <v>41832</v>
      </c>
      <c r="J115" s="41" t="s">
        <v>193</v>
      </c>
      <c r="K115" s="42" t="s">
        <v>187</v>
      </c>
      <c r="L115" s="43">
        <v>22.9908</v>
      </c>
      <c r="M115" s="39">
        <v>2</v>
      </c>
      <c r="N115" s="43">
        <v>45.9816</v>
      </c>
      <c r="O115" s="43">
        <v>2.758896</v>
      </c>
      <c r="P115" s="43">
        <v>48.740496</v>
      </c>
      <c r="Q115" s="44" t="s">
        <v>185</v>
      </c>
    </row>
    <row r="116" spans="8:17" x14ac:dyDescent="0.2">
      <c r="H116" s="39">
        <v>1001143</v>
      </c>
      <c r="I116" s="40">
        <v>41832</v>
      </c>
      <c r="J116" s="41" t="s">
        <v>192</v>
      </c>
      <c r="K116" s="42" t="s">
        <v>184</v>
      </c>
      <c r="L116" s="43">
        <v>258.24</v>
      </c>
      <c r="M116" s="39">
        <v>2</v>
      </c>
      <c r="N116" s="43">
        <v>516.48</v>
      </c>
      <c r="O116" s="43">
        <v>30.988800000000001</v>
      </c>
      <c r="P116" s="43">
        <v>547.46879999999999</v>
      </c>
      <c r="Q116" s="44" t="s">
        <v>189</v>
      </c>
    </row>
    <row r="117" spans="8:17" x14ac:dyDescent="0.2">
      <c r="H117" s="39">
        <v>1001144</v>
      </c>
      <c r="I117" s="40">
        <v>41832</v>
      </c>
      <c r="J117" s="41" t="s">
        <v>192</v>
      </c>
      <c r="K117" s="42" t="s">
        <v>191</v>
      </c>
      <c r="L117" s="43">
        <v>453.16750000000002</v>
      </c>
      <c r="M117" s="39">
        <v>2</v>
      </c>
      <c r="N117" s="43">
        <v>906.33500000000004</v>
      </c>
      <c r="O117" s="43">
        <v>54.380099999999999</v>
      </c>
      <c r="P117" s="43">
        <v>960.71510000000001</v>
      </c>
      <c r="Q117" s="44" t="s">
        <v>185</v>
      </c>
    </row>
    <row r="118" spans="8:17" x14ac:dyDescent="0.2">
      <c r="H118" s="39">
        <v>1001145</v>
      </c>
      <c r="I118" s="40">
        <v>41832</v>
      </c>
      <c r="J118" s="41" t="s">
        <v>193</v>
      </c>
      <c r="K118" s="42" t="s">
        <v>187</v>
      </c>
      <c r="L118" s="43">
        <v>24.490199999999998</v>
      </c>
      <c r="M118" s="39">
        <v>3</v>
      </c>
      <c r="N118" s="43">
        <v>73.47059999999999</v>
      </c>
      <c r="O118" s="43">
        <v>4.4082359999999996</v>
      </c>
      <c r="P118" s="43">
        <v>77.878835999999993</v>
      </c>
      <c r="Q118" s="44" t="s">
        <v>189</v>
      </c>
    </row>
    <row r="119" spans="8:17" x14ac:dyDescent="0.2">
      <c r="H119" s="39">
        <v>1001146</v>
      </c>
      <c r="I119" s="40">
        <v>41832</v>
      </c>
      <c r="J119" s="41" t="s">
        <v>190</v>
      </c>
      <c r="K119" s="42" t="s">
        <v>191</v>
      </c>
      <c r="L119" s="43">
        <v>390.80499999999995</v>
      </c>
      <c r="M119" s="39">
        <v>1</v>
      </c>
      <c r="N119" s="43">
        <v>390.80499999999995</v>
      </c>
      <c r="O119" s="43">
        <v>23.448299999999996</v>
      </c>
      <c r="P119" s="43">
        <v>414.25329999999997</v>
      </c>
      <c r="Q119" s="44" t="s">
        <v>189</v>
      </c>
    </row>
    <row r="120" spans="8:17" x14ac:dyDescent="0.2">
      <c r="H120" s="39">
        <v>1001147</v>
      </c>
      <c r="I120" s="40">
        <v>41832</v>
      </c>
      <c r="J120" s="41" t="s">
        <v>186</v>
      </c>
      <c r="K120" s="42" t="s">
        <v>188</v>
      </c>
      <c r="L120" s="43">
        <v>104.94000000000001</v>
      </c>
      <c r="M120" s="39">
        <v>1</v>
      </c>
      <c r="N120" s="43">
        <v>104.94000000000001</v>
      </c>
      <c r="O120" s="43">
        <v>6.2964000000000002</v>
      </c>
      <c r="P120" s="43">
        <v>111.23640000000002</v>
      </c>
      <c r="Q120" s="44" t="s">
        <v>185</v>
      </c>
    </row>
    <row r="121" spans="8:17" x14ac:dyDescent="0.2">
      <c r="H121" s="39">
        <v>1001150</v>
      </c>
      <c r="I121" s="40">
        <v>41832</v>
      </c>
      <c r="J121" s="41" t="s">
        <v>186</v>
      </c>
      <c r="K121" s="42" t="s">
        <v>187</v>
      </c>
      <c r="L121" s="43">
        <v>23.2407</v>
      </c>
      <c r="M121" s="39">
        <v>4</v>
      </c>
      <c r="N121" s="43">
        <v>92.962800000000001</v>
      </c>
      <c r="O121" s="43">
        <v>5.5777679999999998</v>
      </c>
      <c r="P121" s="43">
        <v>98.540568000000007</v>
      </c>
      <c r="Q121" s="44" t="s">
        <v>189</v>
      </c>
    </row>
    <row r="122" spans="8:17" x14ac:dyDescent="0.2">
      <c r="H122" s="39">
        <v>1001151</v>
      </c>
      <c r="I122" s="40">
        <v>41832</v>
      </c>
      <c r="J122" s="41" t="s">
        <v>190</v>
      </c>
      <c r="K122" s="42" t="s">
        <v>191</v>
      </c>
      <c r="L122" s="43">
        <v>407.435</v>
      </c>
      <c r="M122" s="39">
        <v>2</v>
      </c>
      <c r="N122" s="43">
        <v>814.87</v>
      </c>
      <c r="O122" s="43">
        <v>48.892199999999995</v>
      </c>
      <c r="P122" s="43">
        <v>863.76220000000001</v>
      </c>
      <c r="Q122" s="44" t="s">
        <v>185</v>
      </c>
    </row>
    <row r="123" spans="8:17" x14ac:dyDescent="0.2">
      <c r="H123" s="39">
        <v>1001152</v>
      </c>
      <c r="I123" s="40">
        <v>41832</v>
      </c>
      <c r="J123" s="41" t="s">
        <v>192</v>
      </c>
      <c r="K123" s="42" t="s">
        <v>184</v>
      </c>
      <c r="L123" s="43">
        <v>271.69</v>
      </c>
      <c r="M123" s="39">
        <v>2</v>
      </c>
      <c r="N123" s="43">
        <v>543.38</v>
      </c>
      <c r="O123" s="43">
        <v>32.602800000000002</v>
      </c>
      <c r="P123" s="43">
        <v>575.9828</v>
      </c>
      <c r="Q123" s="44" t="s">
        <v>189</v>
      </c>
    </row>
    <row r="124" spans="8:17" x14ac:dyDescent="0.2">
      <c r="H124" s="39">
        <v>1001153</v>
      </c>
      <c r="I124" s="40">
        <v>41832</v>
      </c>
      <c r="J124" s="41" t="s">
        <v>186</v>
      </c>
      <c r="K124" s="42" t="s">
        <v>187</v>
      </c>
      <c r="L124" s="43">
        <v>24.740099999999998</v>
      </c>
      <c r="M124" s="39">
        <v>3</v>
      </c>
      <c r="N124" s="43">
        <v>74.220299999999995</v>
      </c>
      <c r="O124" s="43">
        <v>4.4532179999999997</v>
      </c>
      <c r="P124" s="43">
        <v>78.673518000000001</v>
      </c>
      <c r="Q124" s="44" t="s">
        <v>185</v>
      </c>
    </row>
    <row r="125" spans="8:17" x14ac:dyDescent="0.2">
      <c r="H125" s="39">
        <v>1001154</v>
      </c>
      <c r="I125" s="40">
        <v>41833</v>
      </c>
      <c r="J125" s="41" t="s">
        <v>186</v>
      </c>
      <c r="K125" s="42" t="s">
        <v>188</v>
      </c>
      <c r="L125" s="43">
        <v>91.08</v>
      </c>
      <c r="M125" s="39">
        <v>3</v>
      </c>
      <c r="N125" s="43">
        <v>273.24</v>
      </c>
      <c r="O125" s="43">
        <v>16.394400000000001</v>
      </c>
      <c r="P125" s="43">
        <v>289.63440000000003</v>
      </c>
      <c r="Q125" s="44" t="s">
        <v>185</v>
      </c>
    </row>
    <row r="126" spans="8:17" x14ac:dyDescent="0.2">
      <c r="H126" s="39">
        <v>1001155</v>
      </c>
      <c r="I126" s="40">
        <v>41833</v>
      </c>
      <c r="J126" s="41" t="s">
        <v>183</v>
      </c>
      <c r="K126" s="42" t="s">
        <v>187</v>
      </c>
      <c r="L126" s="43">
        <v>23.990399999999998</v>
      </c>
      <c r="M126" s="39">
        <v>2</v>
      </c>
      <c r="N126" s="43">
        <v>47.980799999999995</v>
      </c>
      <c r="O126" s="43">
        <v>2.8788479999999996</v>
      </c>
      <c r="P126" s="43">
        <v>50.859647999999993</v>
      </c>
      <c r="Q126" s="44" t="s">
        <v>185</v>
      </c>
    </row>
    <row r="127" spans="8:17" x14ac:dyDescent="0.2">
      <c r="H127" s="39">
        <v>1001156</v>
      </c>
      <c r="I127" s="40">
        <v>41833</v>
      </c>
      <c r="J127" s="41" t="s">
        <v>193</v>
      </c>
      <c r="K127" s="42" t="s">
        <v>188</v>
      </c>
      <c r="L127" s="43">
        <v>93.059999999999988</v>
      </c>
      <c r="M127" s="39">
        <v>2</v>
      </c>
      <c r="N127" s="43">
        <v>186.11999999999998</v>
      </c>
      <c r="O127" s="43">
        <v>11.167199999999998</v>
      </c>
      <c r="P127" s="43">
        <v>197.28719999999998</v>
      </c>
      <c r="Q127" s="44" t="s">
        <v>189</v>
      </c>
    </row>
    <row r="128" spans="8:17" x14ac:dyDescent="0.2">
      <c r="H128" s="39">
        <v>1001157</v>
      </c>
      <c r="I128" s="40">
        <v>41833</v>
      </c>
      <c r="J128" s="41" t="s">
        <v>193</v>
      </c>
      <c r="K128" s="42" t="s">
        <v>188</v>
      </c>
      <c r="L128" s="43">
        <v>106.92</v>
      </c>
      <c r="M128" s="39">
        <v>2</v>
      </c>
      <c r="N128" s="43">
        <v>213.84</v>
      </c>
      <c r="O128" s="43">
        <v>12.830399999999999</v>
      </c>
      <c r="P128" s="43">
        <v>226.6704</v>
      </c>
      <c r="Q128" s="44" t="s">
        <v>189</v>
      </c>
    </row>
    <row r="129" spans="8:17" x14ac:dyDescent="0.2">
      <c r="H129" s="39">
        <v>1001159</v>
      </c>
      <c r="I129" s="40">
        <v>41833</v>
      </c>
      <c r="J129" s="41" t="s">
        <v>194</v>
      </c>
      <c r="K129" s="42" t="s">
        <v>184</v>
      </c>
      <c r="L129" s="43">
        <v>250.17000000000002</v>
      </c>
      <c r="M129" s="39">
        <v>1</v>
      </c>
      <c r="N129" s="43">
        <v>250.17000000000002</v>
      </c>
      <c r="O129" s="43">
        <v>15.010200000000001</v>
      </c>
      <c r="P129" s="43">
        <v>265.18020000000001</v>
      </c>
      <c r="Q129" s="44" t="s">
        <v>189</v>
      </c>
    </row>
    <row r="130" spans="8:17" x14ac:dyDescent="0.2">
      <c r="H130" s="39">
        <v>1001160</v>
      </c>
      <c r="I130" s="40">
        <v>41833</v>
      </c>
      <c r="J130" s="41" t="s">
        <v>192</v>
      </c>
      <c r="K130" s="42" t="s">
        <v>191</v>
      </c>
      <c r="L130" s="43">
        <v>577.0575</v>
      </c>
      <c r="M130" s="39">
        <v>3</v>
      </c>
      <c r="N130" s="43">
        <v>1731.1725000000001</v>
      </c>
      <c r="O130" s="43">
        <v>103.87035</v>
      </c>
      <c r="P130" s="43">
        <v>1835.04285</v>
      </c>
      <c r="Q130" s="44" t="s">
        <v>185</v>
      </c>
    </row>
    <row r="131" spans="8:17" x14ac:dyDescent="0.2">
      <c r="H131" s="39">
        <v>1001161</v>
      </c>
      <c r="I131" s="40">
        <v>41833</v>
      </c>
      <c r="J131" s="41" t="s">
        <v>192</v>
      </c>
      <c r="K131" s="42" t="s">
        <v>191</v>
      </c>
      <c r="L131" s="43">
        <v>554.64750000000004</v>
      </c>
      <c r="M131" s="39">
        <v>4</v>
      </c>
      <c r="N131" s="43">
        <v>2218.59</v>
      </c>
      <c r="O131" s="43">
        <v>133.11539999999999</v>
      </c>
      <c r="P131" s="43">
        <v>2351.7054000000003</v>
      </c>
      <c r="Q131" s="44" t="s">
        <v>189</v>
      </c>
    </row>
    <row r="132" spans="8:17" x14ac:dyDescent="0.2">
      <c r="H132" s="39">
        <v>1001162</v>
      </c>
      <c r="I132" s="40">
        <v>41833</v>
      </c>
      <c r="J132" s="41" t="s">
        <v>183</v>
      </c>
      <c r="K132" s="42" t="s">
        <v>188</v>
      </c>
      <c r="L132" s="43">
        <v>103.95</v>
      </c>
      <c r="M132" s="39">
        <v>2</v>
      </c>
      <c r="N132" s="43">
        <v>207.9</v>
      </c>
      <c r="O132" s="43">
        <v>12.474</v>
      </c>
      <c r="P132" s="43">
        <v>220.374</v>
      </c>
      <c r="Q132" s="44" t="s">
        <v>189</v>
      </c>
    </row>
    <row r="133" spans="8:17" x14ac:dyDescent="0.2">
      <c r="H133" s="39">
        <v>1001164</v>
      </c>
      <c r="I133" s="40">
        <v>41833</v>
      </c>
      <c r="J133" s="41" t="s">
        <v>192</v>
      </c>
      <c r="K133" s="42" t="s">
        <v>191</v>
      </c>
      <c r="L133" s="43">
        <v>577.0575</v>
      </c>
      <c r="M133" s="39">
        <v>3</v>
      </c>
      <c r="N133" s="43">
        <v>1731.1725000000001</v>
      </c>
      <c r="O133" s="43">
        <v>103.87035</v>
      </c>
      <c r="P133" s="43">
        <v>1835.04285</v>
      </c>
      <c r="Q133" s="44" t="s">
        <v>189</v>
      </c>
    </row>
    <row r="134" spans="8:17" x14ac:dyDescent="0.2">
      <c r="H134" s="39">
        <v>1001165</v>
      </c>
      <c r="I134" s="40">
        <v>41833</v>
      </c>
      <c r="J134" s="41" t="s">
        <v>194</v>
      </c>
      <c r="K134" s="42" t="s">
        <v>191</v>
      </c>
      <c r="L134" s="43">
        <v>605.07000000000005</v>
      </c>
      <c r="M134" s="39">
        <v>3</v>
      </c>
      <c r="N134" s="43">
        <v>1815.21</v>
      </c>
      <c r="O134" s="43">
        <v>108.9126</v>
      </c>
      <c r="P134" s="43">
        <v>1924.1226000000001</v>
      </c>
      <c r="Q134" s="44" t="s">
        <v>189</v>
      </c>
    </row>
    <row r="135" spans="8:17" x14ac:dyDescent="0.2">
      <c r="H135" s="39">
        <v>1001166</v>
      </c>
      <c r="I135" s="40">
        <v>41834</v>
      </c>
      <c r="J135" s="41" t="s">
        <v>193</v>
      </c>
      <c r="K135" s="42" t="s">
        <v>187</v>
      </c>
      <c r="L135" s="43">
        <v>24.240299999999998</v>
      </c>
      <c r="M135" s="39">
        <v>2</v>
      </c>
      <c r="N135" s="43">
        <v>48.480599999999995</v>
      </c>
      <c r="O135" s="43">
        <v>2.9088359999999995</v>
      </c>
      <c r="P135" s="43">
        <v>51.389435999999996</v>
      </c>
      <c r="Q135" s="44" t="s">
        <v>185</v>
      </c>
    </row>
    <row r="136" spans="8:17" x14ac:dyDescent="0.2">
      <c r="H136" s="39">
        <v>1001168</v>
      </c>
      <c r="I136" s="40">
        <v>41834</v>
      </c>
      <c r="J136" s="41" t="s">
        <v>192</v>
      </c>
      <c r="K136" s="42" t="s">
        <v>191</v>
      </c>
      <c r="L136" s="43">
        <v>549.04499999999996</v>
      </c>
      <c r="M136" s="39">
        <v>3</v>
      </c>
      <c r="N136" s="43">
        <v>1647.1349999999998</v>
      </c>
      <c r="O136" s="43">
        <v>98.828099999999978</v>
      </c>
      <c r="P136" s="43">
        <v>1745.9630999999997</v>
      </c>
      <c r="Q136" s="44" t="s">
        <v>185</v>
      </c>
    </row>
    <row r="137" spans="8:17" x14ac:dyDescent="0.2">
      <c r="H137" s="39">
        <v>1001169</v>
      </c>
      <c r="I137" s="40">
        <v>41834</v>
      </c>
      <c r="J137" s="41" t="s">
        <v>192</v>
      </c>
      <c r="K137" s="42" t="s">
        <v>184</v>
      </c>
      <c r="L137" s="43">
        <v>258.24</v>
      </c>
      <c r="M137" s="39">
        <v>3</v>
      </c>
      <c r="N137" s="43">
        <v>774.72</v>
      </c>
      <c r="O137" s="43">
        <v>46.483199999999997</v>
      </c>
      <c r="P137" s="43">
        <v>821.20320000000004</v>
      </c>
      <c r="Q137" s="44" t="s">
        <v>185</v>
      </c>
    </row>
    <row r="138" spans="8:17" x14ac:dyDescent="0.2">
      <c r="H138" s="39">
        <v>1001170</v>
      </c>
      <c r="I138" s="40">
        <v>41834</v>
      </c>
      <c r="J138" s="41" t="s">
        <v>186</v>
      </c>
      <c r="K138" s="42" t="s">
        <v>188</v>
      </c>
      <c r="L138" s="43">
        <v>103.95</v>
      </c>
      <c r="M138" s="39">
        <v>1</v>
      </c>
      <c r="N138" s="43">
        <v>103.95</v>
      </c>
      <c r="O138" s="43">
        <v>6.2370000000000001</v>
      </c>
      <c r="P138" s="43">
        <v>110.187</v>
      </c>
      <c r="Q138" s="44" t="s">
        <v>185</v>
      </c>
    </row>
    <row r="139" spans="8:17" x14ac:dyDescent="0.2">
      <c r="H139" s="39">
        <v>1001171</v>
      </c>
      <c r="I139" s="40">
        <v>41834</v>
      </c>
      <c r="J139" s="41" t="s">
        <v>183</v>
      </c>
      <c r="K139" s="42" t="s">
        <v>188</v>
      </c>
      <c r="L139" s="43">
        <v>89.100000000000009</v>
      </c>
      <c r="M139" s="39">
        <v>4</v>
      </c>
      <c r="N139" s="43">
        <v>356.40000000000003</v>
      </c>
      <c r="O139" s="43">
        <v>21.384</v>
      </c>
      <c r="P139" s="43">
        <v>377.78400000000005</v>
      </c>
      <c r="Q139" s="44" t="s">
        <v>189</v>
      </c>
    </row>
    <row r="140" spans="8:17" x14ac:dyDescent="0.2">
      <c r="H140" s="39">
        <v>1001172</v>
      </c>
      <c r="I140" s="40">
        <v>41834</v>
      </c>
      <c r="J140" s="41" t="s">
        <v>194</v>
      </c>
      <c r="K140" s="42" t="s">
        <v>191</v>
      </c>
      <c r="L140" s="43">
        <v>537.84</v>
      </c>
      <c r="M140" s="39">
        <v>2</v>
      </c>
      <c r="N140" s="43">
        <v>1075.68</v>
      </c>
      <c r="O140" s="43">
        <v>64.540800000000004</v>
      </c>
      <c r="P140" s="43">
        <v>1140.2208000000001</v>
      </c>
      <c r="Q140" s="44" t="s">
        <v>185</v>
      </c>
    </row>
    <row r="141" spans="8:17" x14ac:dyDescent="0.2">
      <c r="H141" s="39">
        <v>1001173</v>
      </c>
      <c r="I141" s="40">
        <v>41834</v>
      </c>
      <c r="J141" s="41" t="s">
        <v>193</v>
      </c>
      <c r="K141" s="42" t="s">
        <v>187</v>
      </c>
      <c r="L141" s="43">
        <v>27.239100000000001</v>
      </c>
      <c r="M141" s="39">
        <v>2</v>
      </c>
      <c r="N141" s="43">
        <v>54.478200000000001</v>
      </c>
      <c r="O141" s="43">
        <v>3.2686920000000002</v>
      </c>
      <c r="P141" s="43">
        <v>57.746892000000003</v>
      </c>
      <c r="Q141" s="44" t="s">
        <v>189</v>
      </c>
    </row>
    <row r="142" spans="8:17" x14ac:dyDescent="0.2">
      <c r="H142" s="39">
        <v>1001174</v>
      </c>
      <c r="I142" s="40">
        <v>41834</v>
      </c>
      <c r="J142" s="41" t="s">
        <v>192</v>
      </c>
      <c r="K142" s="42" t="s">
        <v>191</v>
      </c>
      <c r="L142" s="43">
        <v>560.25</v>
      </c>
      <c r="M142" s="39">
        <v>3</v>
      </c>
      <c r="N142" s="43">
        <v>1680.75</v>
      </c>
      <c r="O142" s="43">
        <v>100.845</v>
      </c>
      <c r="P142" s="43">
        <v>1781.595</v>
      </c>
      <c r="Q142" s="44" t="s">
        <v>185</v>
      </c>
    </row>
    <row r="143" spans="8:17" x14ac:dyDescent="0.2">
      <c r="H143" s="39">
        <v>1001175</v>
      </c>
      <c r="I143" s="40">
        <v>41834</v>
      </c>
      <c r="J143" s="41" t="s">
        <v>193</v>
      </c>
      <c r="K143" s="42" t="s">
        <v>188</v>
      </c>
      <c r="L143" s="43">
        <v>101.97</v>
      </c>
      <c r="M143" s="39">
        <v>1</v>
      </c>
      <c r="N143" s="43">
        <v>101.97</v>
      </c>
      <c r="O143" s="43">
        <v>6.1181999999999999</v>
      </c>
      <c r="P143" s="43">
        <v>108.0882</v>
      </c>
      <c r="Q143" s="44" t="s">
        <v>185</v>
      </c>
    </row>
    <row r="144" spans="8:17" x14ac:dyDescent="0.2">
      <c r="H144" s="39">
        <v>1001176</v>
      </c>
      <c r="I144" s="40">
        <v>41834</v>
      </c>
      <c r="J144" s="41" t="s">
        <v>186</v>
      </c>
      <c r="K144" s="42" t="s">
        <v>188</v>
      </c>
      <c r="L144" s="43">
        <v>92.070000000000007</v>
      </c>
      <c r="M144" s="39">
        <v>2</v>
      </c>
      <c r="N144" s="43">
        <v>184.14000000000001</v>
      </c>
      <c r="O144" s="43">
        <v>11.048400000000001</v>
      </c>
      <c r="P144" s="43">
        <v>195.1884</v>
      </c>
      <c r="Q144" s="44" t="s">
        <v>189</v>
      </c>
    </row>
    <row r="145" spans="8:17" x14ac:dyDescent="0.2">
      <c r="H145" s="39">
        <v>1001177</v>
      </c>
      <c r="I145" s="40">
        <v>41835</v>
      </c>
      <c r="J145" s="41" t="s">
        <v>186</v>
      </c>
      <c r="K145" s="42" t="s">
        <v>188</v>
      </c>
      <c r="L145" s="43">
        <v>101.97</v>
      </c>
      <c r="M145" s="39">
        <v>2</v>
      </c>
      <c r="N145" s="43">
        <v>203.94</v>
      </c>
      <c r="O145" s="43">
        <v>12.2364</v>
      </c>
      <c r="P145" s="43">
        <v>216.1764</v>
      </c>
      <c r="Q145" s="44" t="s">
        <v>189</v>
      </c>
    </row>
    <row r="146" spans="8:17" x14ac:dyDescent="0.2">
      <c r="H146" s="39">
        <v>1001178</v>
      </c>
      <c r="I146" s="40">
        <v>41835</v>
      </c>
      <c r="J146" s="41" t="s">
        <v>194</v>
      </c>
      <c r="K146" s="42" t="s">
        <v>184</v>
      </c>
      <c r="L146" s="43">
        <v>252.85999999999999</v>
      </c>
      <c r="M146" s="39">
        <v>3</v>
      </c>
      <c r="N146" s="43">
        <v>758.57999999999993</v>
      </c>
      <c r="O146" s="43">
        <v>45.514799999999994</v>
      </c>
      <c r="P146" s="43">
        <v>804.09479999999996</v>
      </c>
      <c r="Q146" s="44" t="s">
        <v>189</v>
      </c>
    </row>
    <row r="147" spans="8:17" x14ac:dyDescent="0.2">
      <c r="H147" s="39">
        <v>1001179</v>
      </c>
      <c r="I147" s="40">
        <v>41835</v>
      </c>
      <c r="J147" s="41" t="s">
        <v>190</v>
      </c>
      <c r="K147" s="42" t="s">
        <v>184</v>
      </c>
      <c r="L147" s="43">
        <v>255.54999999999998</v>
      </c>
      <c r="M147" s="39">
        <v>1</v>
      </c>
      <c r="N147" s="43">
        <v>255.54999999999998</v>
      </c>
      <c r="O147" s="43">
        <v>15.332999999999998</v>
      </c>
      <c r="P147" s="43">
        <v>270.88299999999998</v>
      </c>
      <c r="Q147" s="44" t="s">
        <v>189</v>
      </c>
    </row>
    <row r="148" spans="8:17" x14ac:dyDescent="0.2">
      <c r="H148" s="39">
        <v>1001180</v>
      </c>
      <c r="I148" s="40">
        <v>41835</v>
      </c>
      <c r="J148" s="41" t="s">
        <v>190</v>
      </c>
      <c r="K148" s="42" t="s">
        <v>191</v>
      </c>
      <c r="L148" s="43">
        <v>526.63499999999999</v>
      </c>
      <c r="M148" s="39">
        <v>4</v>
      </c>
      <c r="N148" s="43">
        <v>2106.54</v>
      </c>
      <c r="O148" s="43">
        <v>126.39239999999999</v>
      </c>
      <c r="P148" s="43">
        <v>2232.9324000000001</v>
      </c>
      <c r="Q148" s="44" t="s">
        <v>185</v>
      </c>
    </row>
    <row r="149" spans="8:17" x14ac:dyDescent="0.2">
      <c r="H149" s="39">
        <v>1001181</v>
      </c>
      <c r="I149" s="40">
        <v>41835</v>
      </c>
      <c r="J149" s="41" t="s">
        <v>194</v>
      </c>
      <c r="K149" s="42" t="s">
        <v>191</v>
      </c>
      <c r="L149" s="43">
        <v>532.23749999999995</v>
      </c>
      <c r="M149" s="39">
        <v>1</v>
      </c>
      <c r="N149" s="43">
        <v>532.23749999999995</v>
      </c>
      <c r="O149" s="43">
        <v>31.934249999999995</v>
      </c>
      <c r="P149" s="43">
        <v>564.17174999999997</v>
      </c>
      <c r="Q149" s="44" t="s">
        <v>185</v>
      </c>
    </row>
    <row r="150" spans="8:17" x14ac:dyDescent="0.2">
      <c r="H150" s="39">
        <v>1001182</v>
      </c>
      <c r="I150" s="40">
        <v>41835</v>
      </c>
      <c r="J150" s="41" t="s">
        <v>194</v>
      </c>
      <c r="K150" s="42" t="s">
        <v>184</v>
      </c>
      <c r="L150" s="43">
        <v>271.69</v>
      </c>
      <c r="M150" s="39">
        <v>2</v>
      </c>
      <c r="N150" s="43">
        <v>543.38</v>
      </c>
      <c r="O150" s="43">
        <v>32.602800000000002</v>
      </c>
      <c r="P150" s="43">
        <v>575.9828</v>
      </c>
      <c r="Q150" s="44" t="s">
        <v>189</v>
      </c>
    </row>
    <row r="151" spans="8:17" x14ac:dyDescent="0.2">
      <c r="H151" s="39">
        <v>1001183</v>
      </c>
      <c r="I151" s="40">
        <v>41835</v>
      </c>
      <c r="J151" s="41" t="s">
        <v>193</v>
      </c>
      <c r="K151" s="42" t="s">
        <v>188</v>
      </c>
      <c r="L151" s="43">
        <v>95.039999999999992</v>
      </c>
      <c r="M151" s="39">
        <v>2</v>
      </c>
      <c r="N151" s="43">
        <v>190.07999999999998</v>
      </c>
      <c r="O151" s="43">
        <v>11.404799999999998</v>
      </c>
      <c r="P151" s="43">
        <v>201.48479999999998</v>
      </c>
      <c r="Q151" s="44" t="s">
        <v>185</v>
      </c>
    </row>
    <row r="152" spans="8:17" x14ac:dyDescent="0.2">
      <c r="H152" s="39">
        <v>1001184</v>
      </c>
      <c r="I152" s="40">
        <v>41835</v>
      </c>
      <c r="J152" s="41" t="s">
        <v>183</v>
      </c>
      <c r="K152" s="42" t="s">
        <v>187</v>
      </c>
      <c r="L152" s="43">
        <v>23.990399999999998</v>
      </c>
      <c r="M152" s="39">
        <v>2</v>
      </c>
      <c r="N152" s="43">
        <v>47.980799999999995</v>
      </c>
      <c r="O152" s="43">
        <v>2.8788479999999996</v>
      </c>
      <c r="P152" s="43">
        <v>50.859647999999993</v>
      </c>
      <c r="Q152" s="44" t="s">
        <v>189</v>
      </c>
    </row>
    <row r="153" spans="8:17" x14ac:dyDescent="0.2">
      <c r="H153" s="39">
        <v>1001185</v>
      </c>
      <c r="I153" s="40">
        <v>41835</v>
      </c>
      <c r="J153" s="41" t="s">
        <v>194</v>
      </c>
      <c r="K153" s="42" t="s">
        <v>191</v>
      </c>
      <c r="L153" s="43">
        <v>565.85249999999996</v>
      </c>
      <c r="M153" s="39">
        <v>2</v>
      </c>
      <c r="N153" s="43">
        <v>1131.7049999999999</v>
      </c>
      <c r="O153" s="43">
        <v>67.902299999999997</v>
      </c>
      <c r="P153" s="43">
        <v>1199.6072999999999</v>
      </c>
      <c r="Q153" s="44" t="s">
        <v>189</v>
      </c>
    </row>
    <row r="154" spans="8:17" x14ac:dyDescent="0.2">
      <c r="H154" s="39">
        <v>1001186</v>
      </c>
      <c r="I154" s="40">
        <v>41835</v>
      </c>
      <c r="J154" s="41" t="s">
        <v>194</v>
      </c>
      <c r="K154" s="42" t="s">
        <v>191</v>
      </c>
      <c r="L154" s="43">
        <v>616.27500000000009</v>
      </c>
      <c r="M154" s="39">
        <v>4</v>
      </c>
      <c r="N154" s="43">
        <v>2465.1000000000004</v>
      </c>
      <c r="O154" s="43">
        <v>147.90600000000001</v>
      </c>
      <c r="P154" s="43">
        <v>2613.0060000000003</v>
      </c>
      <c r="Q154" s="44" t="s">
        <v>185</v>
      </c>
    </row>
    <row r="155" spans="8:17" x14ac:dyDescent="0.2">
      <c r="H155" s="39">
        <v>1001187</v>
      </c>
      <c r="I155" s="40">
        <v>41836</v>
      </c>
      <c r="J155" s="41" t="s">
        <v>183</v>
      </c>
      <c r="K155" s="42" t="s">
        <v>188</v>
      </c>
      <c r="L155" s="43">
        <v>104.94000000000001</v>
      </c>
      <c r="M155" s="39">
        <v>3</v>
      </c>
      <c r="N155" s="43">
        <v>314.82000000000005</v>
      </c>
      <c r="O155" s="43">
        <v>18.889200000000002</v>
      </c>
      <c r="P155" s="43">
        <v>333.70920000000007</v>
      </c>
      <c r="Q155" s="44" t="s">
        <v>189</v>
      </c>
    </row>
    <row r="156" spans="8:17" x14ac:dyDescent="0.2">
      <c r="H156" s="39">
        <v>1001188</v>
      </c>
      <c r="I156" s="40">
        <v>41836</v>
      </c>
      <c r="J156" s="41" t="s">
        <v>193</v>
      </c>
      <c r="K156" s="42" t="s">
        <v>187</v>
      </c>
      <c r="L156" s="43">
        <v>25.239899999999999</v>
      </c>
      <c r="M156" s="39">
        <v>2</v>
      </c>
      <c r="N156" s="43">
        <v>50.479799999999997</v>
      </c>
      <c r="O156" s="43">
        <v>3.0287879999999996</v>
      </c>
      <c r="P156" s="43">
        <v>53.508587999999996</v>
      </c>
      <c r="Q156" s="44" t="s">
        <v>185</v>
      </c>
    </row>
    <row r="157" spans="8:17" x14ac:dyDescent="0.2">
      <c r="H157" s="39">
        <v>1001189</v>
      </c>
      <c r="I157" s="40">
        <v>41836</v>
      </c>
      <c r="J157" s="41" t="s">
        <v>186</v>
      </c>
      <c r="K157" s="42" t="s">
        <v>187</v>
      </c>
      <c r="L157" s="43">
        <v>23.740499999999997</v>
      </c>
      <c r="M157" s="39">
        <v>1</v>
      </c>
      <c r="N157" s="43">
        <v>23.740499999999997</v>
      </c>
      <c r="O157" s="43">
        <v>1.4244299999999999</v>
      </c>
      <c r="P157" s="43">
        <v>25.164929999999998</v>
      </c>
      <c r="Q157" s="44" t="s">
        <v>185</v>
      </c>
    </row>
    <row r="158" spans="8:17" x14ac:dyDescent="0.2">
      <c r="H158" s="39">
        <v>1001190</v>
      </c>
      <c r="I158" s="40">
        <v>41836</v>
      </c>
      <c r="J158" s="41" t="s">
        <v>183</v>
      </c>
      <c r="K158" s="42" t="s">
        <v>187</v>
      </c>
      <c r="L158" s="43">
        <v>22.491</v>
      </c>
      <c r="M158" s="39">
        <v>3</v>
      </c>
      <c r="N158" s="43">
        <v>67.472999999999999</v>
      </c>
      <c r="O158" s="43">
        <v>4.0483799999999999</v>
      </c>
      <c r="P158" s="43">
        <v>71.521379999999994</v>
      </c>
      <c r="Q158" s="44" t="s">
        <v>189</v>
      </c>
    </row>
    <row r="159" spans="8:17" x14ac:dyDescent="0.2">
      <c r="H159" s="39">
        <v>1001191</v>
      </c>
      <c r="I159" s="40">
        <v>41836</v>
      </c>
      <c r="J159" s="41" t="s">
        <v>193</v>
      </c>
      <c r="K159" s="42" t="s">
        <v>188</v>
      </c>
      <c r="L159" s="43">
        <v>100.98</v>
      </c>
      <c r="M159" s="39">
        <v>3</v>
      </c>
      <c r="N159" s="43">
        <v>302.94</v>
      </c>
      <c r="O159" s="43">
        <v>18.176399999999997</v>
      </c>
      <c r="P159" s="43">
        <v>321.1164</v>
      </c>
      <c r="Q159" s="44" t="s">
        <v>185</v>
      </c>
    </row>
    <row r="160" spans="8:17" x14ac:dyDescent="0.2">
      <c r="H160" s="39">
        <v>1001192</v>
      </c>
      <c r="I160" s="40">
        <v>41836</v>
      </c>
      <c r="J160" s="41" t="s">
        <v>190</v>
      </c>
      <c r="K160" s="42" t="s">
        <v>191</v>
      </c>
      <c r="L160" s="43">
        <v>532.23749999999995</v>
      </c>
      <c r="M160" s="39">
        <v>4</v>
      </c>
      <c r="N160" s="43">
        <v>2128.9499999999998</v>
      </c>
      <c r="O160" s="43">
        <v>127.73699999999998</v>
      </c>
      <c r="P160" s="43">
        <v>2256.6869999999999</v>
      </c>
      <c r="Q160" s="44" t="s">
        <v>189</v>
      </c>
    </row>
    <row r="161" spans="8:17" x14ac:dyDescent="0.2">
      <c r="H161" s="39">
        <v>1001193</v>
      </c>
      <c r="I161" s="40">
        <v>41836</v>
      </c>
      <c r="J161" s="41" t="s">
        <v>192</v>
      </c>
      <c r="K161" s="42" t="s">
        <v>191</v>
      </c>
      <c r="L161" s="43">
        <v>543.4425</v>
      </c>
      <c r="M161" s="39">
        <v>1</v>
      </c>
      <c r="N161" s="43">
        <v>543.4425</v>
      </c>
      <c r="O161" s="43">
        <v>32.606549999999999</v>
      </c>
      <c r="P161" s="43">
        <v>576.04904999999997</v>
      </c>
      <c r="Q161" s="44" t="s">
        <v>189</v>
      </c>
    </row>
    <row r="162" spans="8:17" x14ac:dyDescent="0.2">
      <c r="H162" s="39">
        <v>1001194</v>
      </c>
      <c r="I162" s="40">
        <v>41836</v>
      </c>
      <c r="J162" s="41" t="s">
        <v>190</v>
      </c>
      <c r="K162" s="42" t="s">
        <v>191</v>
      </c>
      <c r="L162" s="43">
        <v>549.04499999999996</v>
      </c>
      <c r="M162" s="39">
        <v>2</v>
      </c>
      <c r="N162" s="43">
        <v>1098.0899999999999</v>
      </c>
      <c r="O162" s="43">
        <v>65.88539999999999</v>
      </c>
      <c r="P162" s="43">
        <v>1163.9753999999998</v>
      </c>
      <c r="Q162" s="44" t="s">
        <v>185</v>
      </c>
    </row>
    <row r="163" spans="8:17" x14ac:dyDescent="0.2">
      <c r="H163" s="39">
        <v>1001195</v>
      </c>
      <c r="I163" s="40">
        <v>41836</v>
      </c>
      <c r="J163" s="41" t="s">
        <v>194</v>
      </c>
      <c r="K163" s="42" t="s">
        <v>191</v>
      </c>
      <c r="L163" s="43">
        <v>537.84</v>
      </c>
      <c r="M163" s="39">
        <v>3</v>
      </c>
      <c r="N163" s="43">
        <v>1613.52</v>
      </c>
      <c r="O163" s="43">
        <v>96.811199999999999</v>
      </c>
      <c r="P163" s="43">
        <v>1710.3312000000001</v>
      </c>
      <c r="Q163" s="44" t="s">
        <v>185</v>
      </c>
    </row>
    <row r="164" spans="8:17" x14ac:dyDescent="0.2">
      <c r="H164" s="39">
        <v>1001196</v>
      </c>
      <c r="I164" s="40">
        <v>41836</v>
      </c>
      <c r="J164" s="41" t="s">
        <v>183</v>
      </c>
      <c r="K164" s="42" t="s">
        <v>187</v>
      </c>
      <c r="L164" s="43">
        <v>23.2407</v>
      </c>
      <c r="M164" s="39">
        <v>2</v>
      </c>
      <c r="N164" s="43">
        <v>46.481400000000001</v>
      </c>
      <c r="O164" s="43">
        <v>2.7888839999999999</v>
      </c>
      <c r="P164" s="43">
        <v>49.270284000000004</v>
      </c>
      <c r="Q164" s="44" t="s">
        <v>185</v>
      </c>
    </row>
    <row r="165" spans="8:17" x14ac:dyDescent="0.2">
      <c r="H165" s="39">
        <v>1001197</v>
      </c>
      <c r="I165" s="40">
        <v>41837</v>
      </c>
      <c r="J165" s="41" t="s">
        <v>183</v>
      </c>
      <c r="K165" s="42" t="s">
        <v>187</v>
      </c>
      <c r="L165" s="43">
        <v>26.2395</v>
      </c>
      <c r="M165" s="39">
        <v>2</v>
      </c>
      <c r="N165" s="43">
        <v>52.478999999999999</v>
      </c>
      <c r="O165" s="43">
        <v>3.1487399999999997</v>
      </c>
      <c r="P165" s="43">
        <v>55.627739999999996</v>
      </c>
      <c r="Q165" s="44" t="s">
        <v>185</v>
      </c>
    </row>
    <row r="166" spans="8:17" x14ac:dyDescent="0.2">
      <c r="H166" s="39">
        <v>1001198</v>
      </c>
      <c r="I166" s="40">
        <v>41837</v>
      </c>
      <c r="J166" s="41" t="s">
        <v>193</v>
      </c>
      <c r="K166" s="42" t="s">
        <v>188</v>
      </c>
      <c r="L166" s="43">
        <v>105.93</v>
      </c>
      <c r="M166" s="39">
        <v>2</v>
      </c>
      <c r="N166" s="43">
        <v>211.86</v>
      </c>
      <c r="O166" s="43">
        <v>12.711600000000001</v>
      </c>
      <c r="P166" s="43">
        <v>224.57160000000002</v>
      </c>
      <c r="Q166" s="44" t="s">
        <v>185</v>
      </c>
    </row>
    <row r="167" spans="8:17" x14ac:dyDescent="0.2">
      <c r="H167" s="39">
        <v>1001199</v>
      </c>
      <c r="I167" s="40">
        <v>41837</v>
      </c>
      <c r="J167" s="41" t="s">
        <v>190</v>
      </c>
      <c r="K167" s="42" t="s">
        <v>184</v>
      </c>
      <c r="L167" s="43">
        <v>274.38</v>
      </c>
      <c r="M167" s="39">
        <v>3</v>
      </c>
      <c r="N167" s="43">
        <v>823.14</v>
      </c>
      <c r="O167" s="43">
        <v>49.388399999999997</v>
      </c>
      <c r="P167" s="43">
        <v>872.52840000000003</v>
      </c>
      <c r="Q167" s="44" t="s">
        <v>185</v>
      </c>
    </row>
    <row r="168" spans="8:17" x14ac:dyDescent="0.2">
      <c r="H168" s="39">
        <v>1001200</v>
      </c>
      <c r="I168" s="40">
        <v>41837</v>
      </c>
      <c r="J168" s="41" t="s">
        <v>194</v>
      </c>
      <c r="K168" s="42" t="s">
        <v>191</v>
      </c>
      <c r="L168" s="43">
        <v>616.27500000000009</v>
      </c>
      <c r="M168" s="39">
        <v>2</v>
      </c>
      <c r="N168" s="43">
        <v>1232.5500000000002</v>
      </c>
      <c r="O168" s="43">
        <v>73.953000000000003</v>
      </c>
      <c r="P168" s="43">
        <v>1306.5030000000002</v>
      </c>
      <c r="Q168" s="44" t="s">
        <v>185</v>
      </c>
    </row>
    <row r="169" spans="8:17" x14ac:dyDescent="0.2">
      <c r="H169" s="39">
        <v>1001202</v>
      </c>
      <c r="I169" s="40">
        <v>41837</v>
      </c>
      <c r="J169" s="41" t="s">
        <v>194</v>
      </c>
      <c r="K169" s="42" t="s">
        <v>184</v>
      </c>
      <c r="L169" s="43">
        <v>290.52000000000004</v>
      </c>
      <c r="M169" s="39">
        <v>4</v>
      </c>
      <c r="N169" s="43">
        <v>1162.0800000000002</v>
      </c>
      <c r="O169" s="43">
        <v>69.724800000000002</v>
      </c>
      <c r="P169" s="43">
        <v>1231.8048000000001</v>
      </c>
      <c r="Q169" s="44" t="s">
        <v>185</v>
      </c>
    </row>
    <row r="170" spans="8:17" x14ac:dyDescent="0.2">
      <c r="H170" s="39">
        <v>1001204</v>
      </c>
      <c r="I170" s="40">
        <v>41837</v>
      </c>
      <c r="J170" s="41" t="s">
        <v>186</v>
      </c>
      <c r="K170" s="42" t="s">
        <v>188</v>
      </c>
      <c r="L170" s="43">
        <v>108.9</v>
      </c>
      <c r="M170" s="39">
        <v>1</v>
      </c>
      <c r="N170" s="43">
        <v>108.9</v>
      </c>
      <c r="O170" s="43">
        <v>6.5339999999999998</v>
      </c>
      <c r="P170" s="43">
        <v>115.43400000000001</v>
      </c>
      <c r="Q170" s="44" t="s">
        <v>189</v>
      </c>
    </row>
    <row r="171" spans="8:17" x14ac:dyDescent="0.2">
      <c r="H171" s="39">
        <v>1001205</v>
      </c>
      <c r="I171" s="40">
        <v>41837</v>
      </c>
      <c r="J171" s="41" t="s">
        <v>190</v>
      </c>
      <c r="K171" s="42" t="s">
        <v>191</v>
      </c>
      <c r="L171" s="43">
        <v>549.04499999999996</v>
      </c>
      <c r="M171" s="39">
        <v>2</v>
      </c>
      <c r="N171" s="43">
        <v>1098.0899999999999</v>
      </c>
      <c r="O171" s="43">
        <v>65.88539999999999</v>
      </c>
      <c r="P171" s="43">
        <v>1163.9753999999998</v>
      </c>
      <c r="Q171" s="44" t="s">
        <v>185</v>
      </c>
    </row>
    <row r="172" spans="8:17" x14ac:dyDescent="0.2">
      <c r="H172" s="39">
        <v>1001206</v>
      </c>
      <c r="I172" s="40">
        <v>41837</v>
      </c>
      <c r="J172" s="41" t="s">
        <v>190</v>
      </c>
      <c r="K172" s="42" t="s">
        <v>184</v>
      </c>
      <c r="L172" s="43">
        <v>271.69</v>
      </c>
      <c r="M172" s="39">
        <v>3</v>
      </c>
      <c r="N172" s="43">
        <v>815.06999999999994</v>
      </c>
      <c r="O172" s="43">
        <v>48.904199999999996</v>
      </c>
      <c r="P172" s="43">
        <v>863.97419999999988</v>
      </c>
      <c r="Q172" s="44" t="s">
        <v>189</v>
      </c>
    </row>
    <row r="173" spans="8:17" x14ac:dyDescent="0.2">
      <c r="H173" s="39">
        <v>1001207</v>
      </c>
      <c r="I173" s="40">
        <v>41837</v>
      </c>
      <c r="J173" s="41" t="s">
        <v>186</v>
      </c>
      <c r="K173" s="42" t="s">
        <v>188</v>
      </c>
      <c r="L173" s="43">
        <v>103.95</v>
      </c>
      <c r="M173" s="39">
        <v>3</v>
      </c>
      <c r="N173" s="43">
        <v>311.85000000000002</v>
      </c>
      <c r="O173" s="43">
        <v>18.711000000000002</v>
      </c>
      <c r="P173" s="43">
        <v>330.56100000000004</v>
      </c>
      <c r="Q173" s="44" t="s">
        <v>189</v>
      </c>
    </row>
    <row r="174" spans="8:17" x14ac:dyDescent="0.2">
      <c r="H174" s="39">
        <v>1001209</v>
      </c>
      <c r="I174" s="40">
        <v>41837</v>
      </c>
      <c r="J174" s="41" t="s">
        <v>192</v>
      </c>
      <c r="K174" s="42" t="s">
        <v>191</v>
      </c>
      <c r="L174" s="43">
        <v>610.67250000000001</v>
      </c>
      <c r="M174" s="39">
        <v>2</v>
      </c>
      <c r="N174" s="43">
        <v>1221.345</v>
      </c>
      <c r="O174" s="43">
        <v>73.280699999999996</v>
      </c>
      <c r="P174" s="43">
        <v>1294.6257000000001</v>
      </c>
      <c r="Q174" s="44" t="s">
        <v>185</v>
      </c>
    </row>
    <row r="175" spans="8:17" x14ac:dyDescent="0.2">
      <c r="H175" s="39">
        <v>1001210</v>
      </c>
      <c r="I175" s="40">
        <v>41838</v>
      </c>
      <c r="J175" s="41" t="s">
        <v>183</v>
      </c>
      <c r="K175" s="42" t="s">
        <v>188</v>
      </c>
      <c r="L175" s="43">
        <v>89.100000000000009</v>
      </c>
      <c r="M175" s="39">
        <v>2</v>
      </c>
      <c r="N175" s="43">
        <v>178.20000000000002</v>
      </c>
      <c r="O175" s="43">
        <v>10.692</v>
      </c>
      <c r="P175" s="43">
        <v>188.89200000000002</v>
      </c>
      <c r="Q175" s="44" t="s">
        <v>189</v>
      </c>
    </row>
    <row r="176" spans="8:17" x14ac:dyDescent="0.2">
      <c r="H176" s="39">
        <v>1001211</v>
      </c>
      <c r="I176" s="40">
        <v>41838</v>
      </c>
      <c r="J176" s="41" t="s">
        <v>183</v>
      </c>
      <c r="K176" s="42" t="s">
        <v>188</v>
      </c>
      <c r="L176" s="43">
        <v>103.95</v>
      </c>
      <c r="M176" s="39">
        <v>3</v>
      </c>
      <c r="N176" s="43">
        <v>311.85000000000002</v>
      </c>
      <c r="O176" s="43">
        <v>18.711000000000002</v>
      </c>
      <c r="P176" s="43">
        <v>330.56100000000004</v>
      </c>
      <c r="Q176" s="44" t="s">
        <v>185</v>
      </c>
    </row>
    <row r="177" spans="8:17" x14ac:dyDescent="0.2">
      <c r="H177" s="39">
        <v>1001212</v>
      </c>
      <c r="I177" s="40">
        <v>41838</v>
      </c>
      <c r="J177" s="41" t="s">
        <v>194</v>
      </c>
      <c r="K177" s="42" t="s">
        <v>184</v>
      </c>
      <c r="L177" s="43">
        <v>271.69</v>
      </c>
      <c r="M177" s="39">
        <v>1</v>
      </c>
      <c r="N177" s="43">
        <v>271.69</v>
      </c>
      <c r="O177" s="43">
        <v>16.301400000000001</v>
      </c>
      <c r="P177" s="43">
        <v>287.9914</v>
      </c>
      <c r="Q177" s="44" t="s">
        <v>185</v>
      </c>
    </row>
    <row r="178" spans="8:17" x14ac:dyDescent="0.2">
      <c r="H178" s="39">
        <v>1001213</v>
      </c>
      <c r="I178" s="40">
        <v>41838</v>
      </c>
      <c r="J178" s="41" t="s">
        <v>190</v>
      </c>
      <c r="K178" s="42" t="s">
        <v>191</v>
      </c>
      <c r="L178" s="43">
        <v>565.85249999999996</v>
      </c>
      <c r="M178" s="39">
        <v>4</v>
      </c>
      <c r="N178" s="43">
        <v>2263.41</v>
      </c>
      <c r="O178" s="43">
        <v>135.80459999999999</v>
      </c>
      <c r="P178" s="43">
        <v>2399.2145999999998</v>
      </c>
      <c r="Q178" s="44" t="s">
        <v>189</v>
      </c>
    </row>
    <row r="179" spans="8:17" x14ac:dyDescent="0.2">
      <c r="H179" s="39">
        <v>1001214</v>
      </c>
      <c r="I179" s="40">
        <v>41838</v>
      </c>
      <c r="J179" s="41" t="s">
        <v>193</v>
      </c>
      <c r="K179" s="42" t="s">
        <v>188</v>
      </c>
      <c r="L179" s="43">
        <v>102.96000000000001</v>
      </c>
      <c r="M179" s="39">
        <v>3</v>
      </c>
      <c r="N179" s="43">
        <v>308.88</v>
      </c>
      <c r="O179" s="43">
        <v>18.532799999999998</v>
      </c>
      <c r="P179" s="43">
        <v>327.4128</v>
      </c>
      <c r="Q179" s="44" t="s">
        <v>189</v>
      </c>
    </row>
    <row r="180" spans="8:17" x14ac:dyDescent="0.2">
      <c r="H180" s="39">
        <v>1001216</v>
      </c>
      <c r="I180" s="40">
        <v>41838</v>
      </c>
      <c r="J180" s="41" t="s">
        <v>186</v>
      </c>
      <c r="K180" s="42" t="s">
        <v>188</v>
      </c>
      <c r="L180" s="43">
        <v>100.98</v>
      </c>
      <c r="M180" s="39">
        <v>3</v>
      </c>
      <c r="N180" s="43">
        <v>302.94</v>
      </c>
      <c r="O180" s="43">
        <v>18.176399999999997</v>
      </c>
      <c r="P180" s="43">
        <v>321.1164</v>
      </c>
      <c r="Q180" s="44" t="s">
        <v>189</v>
      </c>
    </row>
    <row r="181" spans="8:17" x14ac:dyDescent="0.2">
      <c r="H181" s="39">
        <v>1001217</v>
      </c>
      <c r="I181" s="40">
        <v>41838</v>
      </c>
      <c r="J181" s="41" t="s">
        <v>192</v>
      </c>
      <c r="K181" s="42" t="s">
        <v>191</v>
      </c>
      <c r="L181" s="43">
        <v>532.23749999999995</v>
      </c>
      <c r="M181" s="39">
        <v>1</v>
      </c>
      <c r="N181" s="43">
        <v>532.23749999999995</v>
      </c>
      <c r="O181" s="43">
        <v>31.934249999999995</v>
      </c>
      <c r="P181" s="43">
        <v>564.17174999999997</v>
      </c>
      <c r="Q181" s="44" t="s">
        <v>189</v>
      </c>
    </row>
    <row r="182" spans="8:17" x14ac:dyDescent="0.2">
      <c r="H182" s="39">
        <v>1001219</v>
      </c>
      <c r="I182" s="40">
        <v>41838</v>
      </c>
      <c r="J182" s="41" t="s">
        <v>192</v>
      </c>
      <c r="K182" s="42" t="s">
        <v>191</v>
      </c>
      <c r="L182" s="43">
        <v>543.4425</v>
      </c>
      <c r="M182" s="39">
        <v>1</v>
      </c>
      <c r="N182" s="43">
        <v>543.4425</v>
      </c>
      <c r="O182" s="43">
        <v>32.606549999999999</v>
      </c>
      <c r="P182" s="43">
        <v>576.04904999999997</v>
      </c>
      <c r="Q182" s="44" t="s">
        <v>189</v>
      </c>
    </row>
    <row r="183" spans="8:17" x14ac:dyDescent="0.2">
      <c r="H183" s="39">
        <v>1001220</v>
      </c>
      <c r="I183" s="40">
        <v>41838</v>
      </c>
      <c r="J183" s="41" t="s">
        <v>192</v>
      </c>
      <c r="K183" s="42" t="s">
        <v>184</v>
      </c>
      <c r="L183" s="43">
        <v>290.52000000000004</v>
      </c>
      <c r="M183" s="39">
        <v>1</v>
      </c>
      <c r="N183" s="43">
        <v>290.52000000000004</v>
      </c>
      <c r="O183" s="43">
        <v>17.4312</v>
      </c>
      <c r="P183" s="43">
        <v>307.95120000000003</v>
      </c>
      <c r="Q183" s="44" t="s">
        <v>189</v>
      </c>
    </row>
    <row r="184" spans="8:17" x14ac:dyDescent="0.2">
      <c r="H184" s="39">
        <v>1001221</v>
      </c>
      <c r="I184" s="40">
        <v>41838</v>
      </c>
      <c r="J184" s="41" t="s">
        <v>193</v>
      </c>
      <c r="K184" s="42" t="s">
        <v>188</v>
      </c>
      <c r="L184" s="43">
        <v>99</v>
      </c>
      <c r="M184" s="39">
        <v>1</v>
      </c>
      <c r="N184" s="43">
        <v>99</v>
      </c>
      <c r="O184" s="43">
        <v>5.9399999999999995</v>
      </c>
      <c r="P184" s="43">
        <v>104.94</v>
      </c>
      <c r="Q184" s="44" t="s">
        <v>189</v>
      </c>
    </row>
    <row r="185" spans="8:17" x14ac:dyDescent="0.2">
      <c r="H185" s="39">
        <v>1001222</v>
      </c>
      <c r="I185" s="40">
        <v>41839</v>
      </c>
      <c r="J185" s="41" t="s">
        <v>192</v>
      </c>
      <c r="K185" s="42" t="s">
        <v>184</v>
      </c>
      <c r="L185" s="43">
        <v>252.85999999999999</v>
      </c>
      <c r="M185" s="39">
        <v>3</v>
      </c>
      <c r="N185" s="43">
        <v>758.57999999999993</v>
      </c>
      <c r="O185" s="43">
        <v>45.514799999999994</v>
      </c>
      <c r="P185" s="43">
        <v>804.09479999999996</v>
      </c>
      <c r="Q185" s="44" t="s">
        <v>189</v>
      </c>
    </row>
    <row r="186" spans="8:17" x14ac:dyDescent="0.2">
      <c r="H186" s="39">
        <v>1001223</v>
      </c>
      <c r="I186" s="40">
        <v>41839</v>
      </c>
      <c r="J186" s="41" t="s">
        <v>192</v>
      </c>
      <c r="K186" s="42" t="s">
        <v>191</v>
      </c>
      <c r="L186" s="43">
        <v>582.66</v>
      </c>
      <c r="M186" s="39">
        <v>1</v>
      </c>
      <c r="N186" s="43">
        <v>582.66</v>
      </c>
      <c r="O186" s="43">
        <v>34.959599999999995</v>
      </c>
      <c r="P186" s="43">
        <v>617.61959999999999</v>
      </c>
      <c r="Q186" s="44" t="s">
        <v>185</v>
      </c>
    </row>
    <row r="187" spans="8:17" x14ac:dyDescent="0.2">
      <c r="H187" s="39">
        <v>1001224</v>
      </c>
      <c r="I187" s="40">
        <v>41839</v>
      </c>
      <c r="J187" s="41" t="s">
        <v>194</v>
      </c>
      <c r="K187" s="42" t="s">
        <v>184</v>
      </c>
      <c r="L187" s="43">
        <v>252.85999999999999</v>
      </c>
      <c r="M187" s="39">
        <v>2</v>
      </c>
      <c r="N187" s="43">
        <v>505.71999999999997</v>
      </c>
      <c r="O187" s="43">
        <v>30.343199999999996</v>
      </c>
      <c r="P187" s="43">
        <v>536.06319999999994</v>
      </c>
      <c r="Q187" s="44" t="s">
        <v>185</v>
      </c>
    </row>
    <row r="188" spans="8:17" x14ac:dyDescent="0.2">
      <c r="H188" s="39">
        <v>1001225</v>
      </c>
      <c r="I188" s="40">
        <v>41839</v>
      </c>
      <c r="J188" s="41" t="s">
        <v>183</v>
      </c>
      <c r="K188" s="42" t="s">
        <v>188</v>
      </c>
      <c r="L188" s="43">
        <v>149.78930000000003</v>
      </c>
      <c r="M188" s="39">
        <v>3</v>
      </c>
      <c r="N188" s="43">
        <v>449.36790000000008</v>
      </c>
      <c r="O188" s="43">
        <v>26.962074000000005</v>
      </c>
      <c r="P188" s="43">
        <v>476.32997400000011</v>
      </c>
      <c r="Q188" s="44" t="s">
        <v>189</v>
      </c>
    </row>
    <row r="189" spans="8:17" x14ac:dyDescent="0.2">
      <c r="H189" s="39">
        <v>1001226</v>
      </c>
      <c r="I189" s="40">
        <v>41839</v>
      </c>
      <c r="J189" s="41" t="s">
        <v>193</v>
      </c>
      <c r="K189" s="42" t="s">
        <v>187</v>
      </c>
      <c r="L189" s="43">
        <v>23.990399999999998</v>
      </c>
      <c r="M189" s="39">
        <v>1</v>
      </c>
      <c r="N189" s="43">
        <v>23.990399999999998</v>
      </c>
      <c r="O189" s="43">
        <v>1.4394239999999998</v>
      </c>
      <c r="P189" s="43">
        <v>25.429823999999996</v>
      </c>
      <c r="Q189" s="44" t="s">
        <v>185</v>
      </c>
    </row>
    <row r="190" spans="8:17" x14ac:dyDescent="0.2">
      <c r="H190" s="39">
        <v>1001227</v>
      </c>
      <c r="I190" s="40">
        <v>41839</v>
      </c>
      <c r="J190" s="41" t="s">
        <v>190</v>
      </c>
      <c r="K190" s="42" t="s">
        <v>191</v>
      </c>
      <c r="L190" s="43">
        <v>560.25</v>
      </c>
      <c r="M190" s="39">
        <v>2</v>
      </c>
      <c r="N190" s="43">
        <v>1120.5</v>
      </c>
      <c r="O190" s="43">
        <v>67.23</v>
      </c>
      <c r="P190" s="43">
        <v>1187.73</v>
      </c>
      <c r="Q190" s="44" t="s">
        <v>185</v>
      </c>
    </row>
    <row r="191" spans="8:17" x14ac:dyDescent="0.2">
      <c r="H191" s="39">
        <v>1001228</v>
      </c>
      <c r="I191" s="40">
        <v>41839</v>
      </c>
      <c r="J191" s="41" t="s">
        <v>183</v>
      </c>
      <c r="K191" s="42" t="s">
        <v>188</v>
      </c>
      <c r="L191" s="43">
        <v>141.38990000000001</v>
      </c>
      <c r="M191" s="39">
        <v>4</v>
      </c>
      <c r="N191" s="43">
        <v>565.55960000000005</v>
      </c>
      <c r="O191" s="43">
        <v>33.933576000000002</v>
      </c>
      <c r="P191" s="43">
        <v>599.49317600000006</v>
      </c>
      <c r="Q191" s="44" t="s">
        <v>185</v>
      </c>
    </row>
    <row r="192" spans="8:17" x14ac:dyDescent="0.2">
      <c r="H192" s="39">
        <v>1001229</v>
      </c>
      <c r="I192" s="40">
        <v>41839</v>
      </c>
      <c r="J192" s="41" t="s">
        <v>193</v>
      </c>
      <c r="K192" s="42" t="s">
        <v>187</v>
      </c>
      <c r="L192" s="43">
        <v>27.489000000000001</v>
      </c>
      <c r="M192" s="39">
        <v>3</v>
      </c>
      <c r="N192" s="43">
        <v>82.466999999999999</v>
      </c>
      <c r="O192" s="43">
        <v>4.9480199999999996</v>
      </c>
      <c r="P192" s="43">
        <v>87.415019999999998</v>
      </c>
      <c r="Q192" s="44" t="s">
        <v>185</v>
      </c>
    </row>
    <row r="193" spans="8:17" x14ac:dyDescent="0.2">
      <c r="H193" s="39">
        <v>1001232</v>
      </c>
      <c r="I193" s="40">
        <v>41839</v>
      </c>
      <c r="J193" s="41" t="s">
        <v>183</v>
      </c>
      <c r="K193" s="42" t="s">
        <v>188</v>
      </c>
      <c r="L193" s="43">
        <v>144.18970000000002</v>
      </c>
      <c r="M193" s="39">
        <v>4</v>
      </c>
      <c r="N193" s="43">
        <v>576.75880000000006</v>
      </c>
      <c r="O193" s="43">
        <v>34.605528</v>
      </c>
      <c r="P193" s="43">
        <v>611.36432800000011</v>
      </c>
      <c r="Q193" s="44" t="s">
        <v>185</v>
      </c>
    </row>
    <row r="194" spans="8:17" x14ac:dyDescent="0.2">
      <c r="H194" s="39">
        <v>1001233</v>
      </c>
      <c r="I194" s="40">
        <v>41839</v>
      </c>
      <c r="J194" s="41" t="s">
        <v>190</v>
      </c>
      <c r="K194" s="42" t="s">
        <v>191</v>
      </c>
      <c r="L194" s="43">
        <v>532.23749999999995</v>
      </c>
      <c r="M194" s="39">
        <v>4</v>
      </c>
      <c r="N194" s="43">
        <v>2128.9499999999998</v>
      </c>
      <c r="O194" s="43">
        <v>127.73699999999998</v>
      </c>
      <c r="P194" s="43">
        <v>2256.6869999999999</v>
      </c>
      <c r="Q194" s="44" t="s">
        <v>189</v>
      </c>
    </row>
    <row r="195" spans="8:17" x14ac:dyDescent="0.2">
      <c r="H195" s="39">
        <v>1001234</v>
      </c>
      <c r="I195" s="40">
        <v>41840</v>
      </c>
      <c r="J195" s="41" t="s">
        <v>193</v>
      </c>
      <c r="K195" s="42" t="s">
        <v>187</v>
      </c>
      <c r="L195" s="43">
        <v>23.990399999999998</v>
      </c>
      <c r="M195" s="39">
        <v>4</v>
      </c>
      <c r="N195" s="43">
        <v>95.96159999999999</v>
      </c>
      <c r="O195" s="43">
        <v>5.7576959999999993</v>
      </c>
      <c r="P195" s="43">
        <v>101.71929599999999</v>
      </c>
      <c r="Q195" s="44" t="s">
        <v>189</v>
      </c>
    </row>
    <row r="196" spans="8:17" x14ac:dyDescent="0.2">
      <c r="H196" s="39">
        <v>1001236</v>
      </c>
      <c r="I196" s="40">
        <v>41840</v>
      </c>
      <c r="J196" s="41" t="s">
        <v>190</v>
      </c>
      <c r="K196" s="42" t="s">
        <v>184</v>
      </c>
      <c r="L196" s="43">
        <v>271.69</v>
      </c>
      <c r="M196" s="39">
        <v>4</v>
      </c>
      <c r="N196" s="43">
        <v>1086.76</v>
      </c>
      <c r="O196" s="43">
        <v>65.205600000000004</v>
      </c>
      <c r="P196" s="43">
        <v>1151.9656</v>
      </c>
      <c r="Q196" s="44" t="s">
        <v>189</v>
      </c>
    </row>
    <row r="197" spans="8:17" x14ac:dyDescent="0.2">
      <c r="H197" s="39">
        <v>1001238</v>
      </c>
      <c r="I197" s="40">
        <v>41840</v>
      </c>
      <c r="J197" s="41" t="s">
        <v>194</v>
      </c>
      <c r="K197" s="42" t="s">
        <v>184</v>
      </c>
      <c r="L197" s="43">
        <v>269</v>
      </c>
      <c r="M197" s="39">
        <v>3</v>
      </c>
      <c r="N197" s="43">
        <v>807</v>
      </c>
      <c r="O197" s="43">
        <v>48.42</v>
      </c>
      <c r="P197" s="43">
        <v>855.42</v>
      </c>
      <c r="Q197" s="44" t="s">
        <v>185</v>
      </c>
    </row>
    <row r="198" spans="8:17" x14ac:dyDescent="0.2">
      <c r="H198" s="39">
        <v>1001239</v>
      </c>
      <c r="I198" s="40">
        <v>41840</v>
      </c>
      <c r="J198" s="41" t="s">
        <v>192</v>
      </c>
      <c r="K198" s="42" t="s">
        <v>191</v>
      </c>
      <c r="L198" s="43">
        <v>588.26250000000005</v>
      </c>
      <c r="M198" s="39">
        <v>2</v>
      </c>
      <c r="N198" s="43">
        <v>1176.5250000000001</v>
      </c>
      <c r="O198" s="43">
        <v>70.591499999999996</v>
      </c>
      <c r="P198" s="43">
        <v>1247.1165000000001</v>
      </c>
      <c r="Q198" s="44" t="s">
        <v>185</v>
      </c>
    </row>
    <row r="199" spans="8:17" x14ac:dyDescent="0.2">
      <c r="H199" s="39">
        <v>1001244</v>
      </c>
      <c r="I199" s="40">
        <v>41840</v>
      </c>
      <c r="J199" s="41" t="s">
        <v>193</v>
      </c>
      <c r="K199" s="42" t="s">
        <v>187</v>
      </c>
      <c r="L199" s="43">
        <v>22.9908</v>
      </c>
      <c r="M199" s="39">
        <v>4</v>
      </c>
      <c r="N199" s="43">
        <v>91.963200000000001</v>
      </c>
      <c r="O199" s="43">
        <v>5.517792</v>
      </c>
      <c r="P199" s="43">
        <v>97.480992000000001</v>
      </c>
      <c r="Q199" s="44" t="s">
        <v>189</v>
      </c>
    </row>
    <row r="200" spans="8:17" x14ac:dyDescent="0.2">
      <c r="H200" s="39">
        <v>1001245</v>
      </c>
      <c r="I200" s="40">
        <v>41840</v>
      </c>
      <c r="J200" s="41" t="s">
        <v>183</v>
      </c>
      <c r="K200" s="42" t="s">
        <v>188</v>
      </c>
      <c r="L200" s="43">
        <v>142.78980000000001</v>
      </c>
      <c r="M200" s="39">
        <v>3</v>
      </c>
      <c r="N200" s="43">
        <v>428.36940000000004</v>
      </c>
      <c r="O200" s="43">
        <v>25.702164</v>
      </c>
      <c r="P200" s="43">
        <v>454.07156400000002</v>
      </c>
      <c r="Q200" s="44" t="s">
        <v>185</v>
      </c>
    </row>
    <row r="201" spans="8:17" x14ac:dyDescent="0.2">
      <c r="H201" s="39">
        <v>1001247</v>
      </c>
      <c r="I201" s="40">
        <v>41840</v>
      </c>
      <c r="J201" s="41" t="s">
        <v>193</v>
      </c>
      <c r="K201" s="42" t="s">
        <v>188</v>
      </c>
      <c r="L201" s="43">
        <v>141.38990000000001</v>
      </c>
      <c r="M201" s="39">
        <v>3</v>
      </c>
      <c r="N201" s="43">
        <v>424.16970000000003</v>
      </c>
      <c r="O201" s="43">
        <v>25.450182000000002</v>
      </c>
      <c r="P201" s="43">
        <v>449.61988200000002</v>
      </c>
      <c r="Q201" s="44" t="s">
        <v>189</v>
      </c>
    </row>
    <row r="202" spans="8:17" x14ac:dyDescent="0.2">
      <c r="H202" s="39">
        <v>1001248</v>
      </c>
      <c r="I202" s="40">
        <v>41840</v>
      </c>
      <c r="J202" s="41" t="s">
        <v>183</v>
      </c>
      <c r="K202" s="42" t="s">
        <v>188</v>
      </c>
      <c r="L202" s="43">
        <v>125.99100000000001</v>
      </c>
      <c r="M202" s="39">
        <v>4</v>
      </c>
      <c r="N202" s="43">
        <v>503.96400000000006</v>
      </c>
      <c r="O202" s="43">
        <v>30.237840000000002</v>
      </c>
      <c r="P202" s="43">
        <v>534.20184000000006</v>
      </c>
      <c r="Q202" s="44" t="s">
        <v>185</v>
      </c>
    </row>
    <row r="203" spans="8:17" x14ac:dyDescent="0.2">
      <c r="H203" s="39">
        <v>1001249</v>
      </c>
      <c r="I203" s="40">
        <v>41840</v>
      </c>
      <c r="J203" s="41" t="s">
        <v>193</v>
      </c>
      <c r="K203" s="42" t="s">
        <v>187</v>
      </c>
      <c r="L203" s="43">
        <v>24.99</v>
      </c>
      <c r="M203" s="39">
        <v>1</v>
      </c>
      <c r="N203" s="43">
        <v>24.99</v>
      </c>
      <c r="O203" s="43">
        <v>1.4993999999999998</v>
      </c>
      <c r="P203" s="43">
        <v>26.4894</v>
      </c>
      <c r="Q203" s="44" t="s">
        <v>185</v>
      </c>
    </row>
    <row r="204" spans="8:17" x14ac:dyDescent="0.2">
      <c r="H204" s="39">
        <v>1001250</v>
      </c>
      <c r="I204" s="40">
        <v>41840</v>
      </c>
      <c r="J204" s="41" t="s">
        <v>194</v>
      </c>
      <c r="K204" s="42" t="s">
        <v>191</v>
      </c>
      <c r="L204" s="43">
        <v>543.4425</v>
      </c>
      <c r="M204" s="39">
        <v>3</v>
      </c>
      <c r="N204" s="43">
        <v>1630.3274999999999</v>
      </c>
      <c r="O204" s="43">
        <v>97.819649999999996</v>
      </c>
      <c r="P204" s="43">
        <v>1728.1471499999998</v>
      </c>
      <c r="Q204" s="44" t="s">
        <v>185</v>
      </c>
    </row>
    <row r="205" spans="8:17" x14ac:dyDescent="0.2">
      <c r="H205" s="39">
        <v>1001251</v>
      </c>
      <c r="I205" s="40">
        <v>41841</v>
      </c>
      <c r="J205" s="41" t="s">
        <v>190</v>
      </c>
      <c r="K205" s="42" t="s">
        <v>191</v>
      </c>
      <c r="L205" s="43">
        <v>565.85249999999996</v>
      </c>
      <c r="M205" s="39">
        <v>4</v>
      </c>
      <c r="N205" s="43">
        <v>2263.41</v>
      </c>
      <c r="O205" s="43">
        <v>135.80459999999999</v>
      </c>
      <c r="P205" s="43">
        <v>2399.2145999999998</v>
      </c>
      <c r="Q205" s="44" t="s">
        <v>189</v>
      </c>
    </row>
    <row r="206" spans="8:17" x14ac:dyDescent="0.2">
      <c r="H206" s="39">
        <v>1001252</v>
      </c>
      <c r="I206" s="40">
        <v>41841</v>
      </c>
      <c r="J206" s="41" t="s">
        <v>194</v>
      </c>
      <c r="K206" s="42" t="s">
        <v>184</v>
      </c>
      <c r="L206" s="43">
        <v>260.93</v>
      </c>
      <c r="M206" s="39">
        <v>3</v>
      </c>
      <c r="N206" s="43">
        <v>782.79</v>
      </c>
      <c r="O206" s="43">
        <v>46.967399999999998</v>
      </c>
      <c r="P206" s="43">
        <v>829.75739999999996</v>
      </c>
      <c r="Q206" s="44" t="s">
        <v>185</v>
      </c>
    </row>
    <row r="207" spans="8:17" x14ac:dyDescent="0.2">
      <c r="H207" s="39">
        <v>1001253</v>
      </c>
      <c r="I207" s="40">
        <v>41841</v>
      </c>
      <c r="J207" s="41" t="s">
        <v>186</v>
      </c>
      <c r="K207" s="42" t="s">
        <v>188</v>
      </c>
      <c r="L207" s="43">
        <v>132.9905</v>
      </c>
      <c r="M207" s="39">
        <v>2</v>
      </c>
      <c r="N207" s="43">
        <v>265.98099999999999</v>
      </c>
      <c r="O207" s="43">
        <v>15.95886</v>
      </c>
      <c r="P207" s="43">
        <v>281.93986000000001</v>
      </c>
      <c r="Q207" s="44" t="s">
        <v>185</v>
      </c>
    </row>
    <row r="208" spans="8:17" x14ac:dyDescent="0.2">
      <c r="H208" s="39">
        <v>1001254</v>
      </c>
      <c r="I208" s="40">
        <v>41841</v>
      </c>
      <c r="J208" s="41" t="s">
        <v>193</v>
      </c>
      <c r="K208" s="42" t="s">
        <v>187</v>
      </c>
      <c r="L208" s="43">
        <v>26.9892</v>
      </c>
      <c r="M208" s="39">
        <v>2</v>
      </c>
      <c r="N208" s="43">
        <v>53.978400000000001</v>
      </c>
      <c r="O208" s="43">
        <v>3.2387039999999998</v>
      </c>
      <c r="P208" s="43">
        <v>57.217103999999999</v>
      </c>
      <c r="Q208" s="44" t="s">
        <v>185</v>
      </c>
    </row>
    <row r="209" spans="8:17" x14ac:dyDescent="0.2">
      <c r="H209" s="39">
        <v>1001255</v>
      </c>
      <c r="I209" s="40">
        <v>41841</v>
      </c>
      <c r="J209" s="41" t="s">
        <v>186</v>
      </c>
      <c r="K209" s="42" t="s">
        <v>187</v>
      </c>
      <c r="L209" s="43">
        <v>25.489799999999999</v>
      </c>
      <c r="M209" s="39">
        <v>4</v>
      </c>
      <c r="N209" s="43">
        <v>101.9592</v>
      </c>
      <c r="O209" s="43">
        <v>6.1175519999999999</v>
      </c>
      <c r="P209" s="43">
        <v>108.076752</v>
      </c>
      <c r="Q209" s="44" t="s">
        <v>189</v>
      </c>
    </row>
    <row r="210" spans="8:17" x14ac:dyDescent="0.2">
      <c r="H210" s="39">
        <v>1001256</v>
      </c>
      <c r="I210" s="40">
        <v>41841</v>
      </c>
      <c r="J210" s="41" t="s">
        <v>194</v>
      </c>
      <c r="K210" s="42" t="s">
        <v>184</v>
      </c>
      <c r="L210" s="43">
        <v>293.21000000000004</v>
      </c>
      <c r="M210" s="39">
        <v>4</v>
      </c>
      <c r="N210" s="43">
        <v>1172.8400000000001</v>
      </c>
      <c r="O210" s="43">
        <v>70.370400000000004</v>
      </c>
      <c r="P210" s="43">
        <v>1243.2104000000002</v>
      </c>
      <c r="Q210" s="44" t="s">
        <v>189</v>
      </c>
    </row>
    <row r="211" spans="8:17" x14ac:dyDescent="0.2">
      <c r="H211" s="39">
        <v>1001257</v>
      </c>
      <c r="I211" s="40">
        <v>41841</v>
      </c>
      <c r="J211" s="41" t="s">
        <v>194</v>
      </c>
      <c r="K211" s="42" t="s">
        <v>191</v>
      </c>
      <c r="L211" s="43">
        <v>537.84</v>
      </c>
      <c r="M211" s="39">
        <v>1</v>
      </c>
      <c r="N211" s="43">
        <v>537.84</v>
      </c>
      <c r="O211" s="43">
        <v>32.270400000000002</v>
      </c>
      <c r="P211" s="43">
        <v>570.11040000000003</v>
      </c>
      <c r="Q211" s="44" t="s">
        <v>185</v>
      </c>
    </row>
    <row r="212" spans="8:17" x14ac:dyDescent="0.2">
      <c r="H212" s="39">
        <v>1001258</v>
      </c>
      <c r="I212" s="40">
        <v>41841</v>
      </c>
      <c r="J212" s="41" t="s">
        <v>192</v>
      </c>
      <c r="K212" s="42" t="s">
        <v>184</v>
      </c>
      <c r="L212" s="43">
        <v>266.31</v>
      </c>
      <c r="M212" s="39">
        <v>4</v>
      </c>
      <c r="N212" s="43">
        <v>1065.24</v>
      </c>
      <c r="O212" s="43">
        <v>63.914400000000001</v>
      </c>
      <c r="P212" s="43">
        <v>1129.1543999999999</v>
      </c>
      <c r="Q212" s="44" t="s">
        <v>185</v>
      </c>
    </row>
    <row r="213" spans="8:17" x14ac:dyDescent="0.2">
      <c r="H213" s="39">
        <v>1001259</v>
      </c>
      <c r="I213" s="40">
        <v>41841</v>
      </c>
      <c r="J213" s="41" t="s">
        <v>192</v>
      </c>
      <c r="K213" s="42" t="s">
        <v>184</v>
      </c>
      <c r="L213" s="43">
        <v>269</v>
      </c>
      <c r="M213" s="39">
        <v>2</v>
      </c>
      <c r="N213" s="43">
        <v>538</v>
      </c>
      <c r="O213" s="43">
        <v>32.28</v>
      </c>
      <c r="P213" s="43">
        <v>570.28</v>
      </c>
      <c r="Q213" s="44" t="s">
        <v>185</v>
      </c>
    </row>
    <row r="214" spans="8:17" x14ac:dyDescent="0.2">
      <c r="H214" s="39">
        <v>1001260</v>
      </c>
      <c r="I214" s="40">
        <v>41841</v>
      </c>
      <c r="J214" s="41" t="s">
        <v>190</v>
      </c>
      <c r="K214" s="42" t="s">
        <v>184</v>
      </c>
      <c r="L214" s="43">
        <v>367.63</v>
      </c>
      <c r="M214" s="39">
        <v>3</v>
      </c>
      <c r="N214" s="43">
        <v>1102.8899999999999</v>
      </c>
      <c r="O214" s="43">
        <v>66.173399999999987</v>
      </c>
      <c r="P214" s="43">
        <v>1169.0633999999998</v>
      </c>
      <c r="Q214" s="44" t="s">
        <v>189</v>
      </c>
    </row>
    <row r="215" spans="8:17" x14ac:dyDescent="0.2">
      <c r="H215" s="39">
        <v>1001261</v>
      </c>
      <c r="I215" s="40">
        <v>41842</v>
      </c>
      <c r="J215" s="41" t="s">
        <v>186</v>
      </c>
      <c r="K215" s="42" t="s">
        <v>187</v>
      </c>
      <c r="L215" s="43">
        <v>22.491</v>
      </c>
      <c r="M215" s="39">
        <v>2</v>
      </c>
      <c r="N215" s="43">
        <v>44.981999999999999</v>
      </c>
      <c r="O215" s="43">
        <v>2.6989199999999998</v>
      </c>
      <c r="P215" s="43">
        <v>47.68092</v>
      </c>
      <c r="Q215" s="44" t="s">
        <v>185</v>
      </c>
    </row>
    <row r="216" spans="8:17" x14ac:dyDescent="0.2">
      <c r="H216" s="39">
        <v>1001262</v>
      </c>
      <c r="I216" s="40">
        <v>41842</v>
      </c>
      <c r="J216" s="41" t="s">
        <v>192</v>
      </c>
      <c r="K216" s="42" t="s">
        <v>184</v>
      </c>
      <c r="L216" s="43">
        <v>367.63</v>
      </c>
      <c r="M216" s="39">
        <v>1</v>
      </c>
      <c r="N216" s="43">
        <v>367.63</v>
      </c>
      <c r="O216" s="43">
        <v>22.0578</v>
      </c>
      <c r="P216" s="43">
        <v>389.68779999999998</v>
      </c>
      <c r="Q216" s="44" t="s">
        <v>189</v>
      </c>
    </row>
    <row r="217" spans="8:17" x14ac:dyDescent="0.2">
      <c r="H217" s="39">
        <v>1001263</v>
      </c>
      <c r="I217" s="40">
        <v>41842</v>
      </c>
      <c r="J217" s="41" t="s">
        <v>190</v>
      </c>
      <c r="K217" s="42" t="s">
        <v>184</v>
      </c>
      <c r="L217" s="43">
        <v>382.79</v>
      </c>
      <c r="M217" s="39">
        <v>4</v>
      </c>
      <c r="N217" s="43">
        <v>1531.16</v>
      </c>
      <c r="O217" s="43">
        <v>91.869600000000005</v>
      </c>
      <c r="P217" s="43">
        <v>1623.0296000000001</v>
      </c>
      <c r="Q217" s="44" t="s">
        <v>189</v>
      </c>
    </row>
    <row r="218" spans="8:17" x14ac:dyDescent="0.2">
      <c r="H218" s="39">
        <v>1001264</v>
      </c>
      <c r="I218" s="40">
        <v>41842</v>
      </c>
      <c r="J218" s="41" t="s">
        <v>194</v>
      </c>
      <c r="K218" s="42" t="s">
        <v>184</v>
      </c>
      <c r="L218" s="43">
        <v>401.74</v>
      </c>
      <c r="M218" s="39">
        <v>3</v>
      </c>
      <c r="N218" s="43">
        <v>1205.22</v>
      </c>
      <c r="O218" s="43">
        <v>72.313199999999995</v>
      </c>
      <c r="P218" s="43">
        <v>1277.5332000000001</v>
      </c>
      <c r="Q218" s="44" t="s">
        <v>189</v>
      </c>
    </row>
    <row r="219" spans="8:17" x14ac:dyDescent="0.2">
      <c r="H219" s="39">
        <v>1001265</v>
      </c>
      <c r="I219" s="40">
        <v>41842</v>
      </c>
      <c r="J219" s="41" t="s">
        <v>192</v>
      </c>
      <c r="K219" s="42" t="s">
        <v>184</v>
      </c>
      <c r="L219" s="43">
        <v>409.32000000000005</v>
      </c>
      <c r="M219" s="39">
        <v>2</v>
      </c>
      <c r="N219" s="43">
        <v>818.6400000000001</v>
      </c>
      <c r="O219" s="43">
        <v>49.118400000000001</v>
      </c>
      <c r="P219" s="43">
        <v>867.75840000000005</v>
      </c>
      <c r="Q219" s="44" t="s">
        <v>185</v>
      </c>
    </row>
    <row r="220" spans="8:17" x14ac:dyDescent="0.2">
      <c r="H220" s="39">
        <v>1001266</v>
      </c>
      <c r="I220" s="40">
        <v>41842</v>
      </c>
      <c r="J220" s="41" t="s">
        <v>194</v>
      </c>
      <c r="K220" s="42" t="s">
        <v>191</v>
      </c>
      <c r="L220" s="43">
        <v>571.45500000000004</v>
      </c>
      <c r="M220" s="39">
        <v>4</v>
      </c>
      <c r="N220" s="43">
        <v>2285.8200000000002</v>
      </c>
      <c r="O220" s="43">
        <v>137.14920000000001</v>
      </c>
      <c r="P220" s="43">
        <v>2422.9692</v>
      </c>
      <c r="Q220" s="44" t="s">
        <v>189</v>
      </c>
    </row>
    <row r="221" spans="8:17" x14ac:dyDescent="0.2">
      <c r="H221" s="39">
        <v>1001267</v>
      </c>
      <c r="I221" s="40">
        <v>41842</v>
      </c>
      <c r="J221" s="41" t="s">
        <v>193</v>
      </c>
      <c r="K221" s="42" t="s">
        <v>187</v>
      </c>
      <c r="L221" s="43">
        <v>24.240299999999998</v>
      </c>
      <c r="M221" s="39">
        <v>2</v>
      </c>
      <c r="N221" s="43">
        <v>48.480599999999995</v>
      </c>
      <c r="O221" s="43">
        <v>2.9088359999999995</v>
      </c>
      <c r="P221" s="43">
        <v>51.389435999999996</v>
      </c>
      <c r="Q221" s="44" t="s">
        <v>189</v>
      </c>
    </row>
    <row r="222" spans="8:17" x14ac:dyDescent="0.2">
      <c r="H222" s="39">
        <v>1001268</v>
      </c>
      <c r="I222" s="40">
        <v>41842</v>
      </c>
      <c r="J222" s="41" t="s">
        <v>192</v>
      </c>
      <c r="K222" s="42" t="s">
        <v>184</v>
      </c>
      <c r="L222" s="43">
        <v>394.16</v>
      </c>
      <c r="M222" s="39">
        <v>2</v>
      </c>
      <c r="N222" s="43">
        <v>788.32</v>
      </c>
      <c r="O222" s="43">
        <v>47.299199999999999</v>
      </c>
      <c r="P222" s="43">
        <v>835.61920000000009</v>
      </c>
      <c r="Q222" s="44" t="s">
        <v>189</v>
      </c>
    </row>
    <row r="223" spans="8:17" x14ac:dyDescent="0.2">
      <c r="H223" s="39">
        <v>1001269</v>
      </c>
      <c r="I223" s="40">
        <v>41842</v>
      </c>
      <c r="J223" s="41" t="s">
        <v>192</v>
      </c>
      <c r="K223" s="42" t="s">
        <v>191</v>
      </c>
      <c r="L223" s="43">
        <v>549.04499999999996</v>
      </c>
      <c r="M223" s="39">
        <v>4</v>
      </c>
      <c r="N223" s="43">
        <v>2196.1799999999998</v>
      </c>
      <c r="O223" s="43">
        <v>131.77079999999998</v>
      </c>
      <c r="P223" s="43">
        <v>2327.9507999999996</v>
      </c>
      <c r="Q223" s="44" t="s">
        <v>189</v>
      </c>
    </row>
    <row r="224" spans="8:17" x14ac:dyDescent="0.2">
      <c r="H224" s="39">
        <v>1001270</v>
      </c>
      <c r="I224" s="40">
        <v>41842</v>
      </c>
      <c r="J224" s="41" t="s">
        <v>192</v>
      </c>
      <c r="K224" s="42" t="s">
        <v>184</v>
      </c>
      <c r="L224" s="43">
        <v>401.74</v>
      </c>
      <c r="M224" s="39">
        <v>3</v>
      </c>
      <c r="N224" s="43">
        <v>1205.22</v>
      </c>
      <c r="O224" s="43">
        <v>72.313199999999995</v>
      </c>
      <c r="P224" s="43">
        <v>1277.5332000000001</v>
      </c>
      <c r="Q224" s="44" t="s">
        <v>189</v>
      </c>
    </row>
    <row r="225" spans="8:17" x14ac:dyDescent="0.2">
      <c r="H225" s="39">
        <v>1001272</v>
      </c>
      <c r="I225" s="40">
        <v>41843</v>
      </c>
      <c r="J225" s="41" t="s">
        <v>183</v>
      </c>
      <c r="K225" s="42" t="s">
        <v>188</v>
      </c>
      <c r="L225" s="43">
        <v>149.78930000000003</v>
      </c>
      <c r="M225" s="39">
        <v>3</v>
      </c>
      <c r="N225" s="43">
        <v>449.36790000000008</v>
      </c>
      <c r="O225" s="43">
        <v>26.962074000000005</v>
      </c>
      <c r="P225" s="43">
        <v>476.32997400000011</v>
      </c>
      <c r="Q225" s="44" t="s">
        <v>185</v>
      </c>
    </row>
    <row r="226" spans="8:17" x14ac:dyDescent="0.2">
      <c r="H226" s="39">
        <v>1001274</v>
      </c>
      <c r="I226" s="40">
        <v>41843</v>
      </c>
      <c r="J226" s="41" t="s">
        <v>194</v>
      </c>
      <c r="K226" s="42" t="s">
        <v>191</v>
      </c>
      <c r="L226" s="43">
        <v>605.07000000000005</v>
      </c>
      <c r="M226" s="39">
        <v>2</v>
      </c>
      <c r="N226" s="43">
        <v>1210.1400000000001</v>
      </c>
      <c r="O226" s="43">
        <v>72.608400000000003</v>
      </c>
      <c r="P226" s="43">
        <v>1282.7484000000002</v>
      </c>
      <c r="Q226" s="44" t="s">
        <v>185</v>
      </c>
    </row>
    <row r="227" spans="8:17" x14ac:dyDescent="0.2">
      <c r="H227" s="39">
        <v>1001275</v>
      </c>
      <c r="I227" s="40">
        <v>41843</v>
      </c>
      <c r="J227" s="41" t="s">
        <v>183</v>
      </c>
      <c r="K227" s="42" t="s">
        <v>188</v>
      </c>
      <c r="L227" s="43">
        <v>153.98900000000003</v>
      </c>
      <c r="M227" s="39">
        <v>4</v>
      </c>
      <c r="N227" s="43">
        <v>615.95600000000013</v>
      </c>
      <c r="O227" s="43">
        <v>36.957360000000008</v>
      </c>
      <c r="P227" s="43">
        <v>652.91336000000013</v>
      </c>
      <c r="Q227" s="44" t="s">
        <v>185</v>
      </c>
    </row>
    <row r="228" spans="8:17" x14ac:dyDescent="0.2">
      <c r="H228" s="39">
        <v>1001277</v>
      </c>
      <c r="I228" s="40">
        <v>41843</v>
      </c>
      <c r="J228" s="41" t="s">
        <v>192</v>
      </c>
      <c r="K228" s="42" t="s">
        <v>191</v>
      </c>
      <c r="L228" s="43">
        <v>616.27500000000009</v>
      </c>
      <c r="M228" s="39">
        <v>1</v>
      </c>
      <c r="N228" s="43">
        <v>616.27500000000009</v>
      </c>
      <c r="O228" s="43">
        <v>36.976500000000001</v>
      </c>
      <c r="P228" s="43">
        <v>653.25150000000008</v>
      </c>
      <c r="Q228" s="44" t="s">
        <v>189</v>
      </c>
    </row>
    <row r="229" spans="8:17" x14ac:dyDescent="0.2">
      <c r="H229" s="39">
        <v>1001278</v>
      </c>
      <c r="I229" s="40">
        <v>41843</v>
      </c>
      <c r="J229" s="41" t="s">
        <v>193</v>
      </c>
      <c r="K229" s="42" t="s">
        <v>187</v>
      </c>
      <c r="L229" s="43">
        <v>26.9892</v>
      </c>
      <c r="M229" s="39">
        <v>1</v>
      </c>
      <c r="N229" s="43">
        <v>26.9892</v>
      </c>
      <c r="O229" s="43">
        <v>1.6193519999999999</v>
      </c>
      <c r="P229" s="43">
        <v>28.608552</v>
      </c>
      <c r="Q229" s="44" t="s">
        <v>185</v>
      </c>
    </row>
    <row r="230" spans="8:17" x14ac:dyDescent="0.2">
      <c r="H230" s="39">
        <v>1001279</v>
      </c>
      <c r="I230" s="40">
        <v>41843</v>
      </c>
      <c r="J230" s="41" t="s">
        <v>193</v>
      </c>
      <c r="K230" s="42" t="s">
        <v>187</v>
      </c>
      <c r="L230" s="43">
        <v>25.989599999999999</v>
      </c>
      <c r="M230" s="39">
        <v>4</v>
      </c>
      <c r="N230" s="43">
        <v>103.9584</v>
      </c>
      <c r="O230" s="43">
        <v>6.2375039999999995</v>
      </c>
      <c r="P230" s="43">
        <v>110.195904</v>
      </c>
      <c r="Q230" s="44" t="s">
        <v>185</v>
      </c>
    </row>
    <row r="231" spans="8:17" x14ac:dyDescent="0.2">
      <c r="H231" s="39">
        <v>1001280</v>
      </c>
      <c r="I231" s="40">
        <v>41843</v>
      </c>
      <c r="J231" s="41" t="s">
        <v>186</v>
      </c>
      <c r="K231" s="42" t="s">
        <v>187</v>
      </c>
      <c r="L231" s="43">
        <v>22.491</v>
      </c>
      <c r="M231" s="39">
        <v>4</v>
      </c>
      <c r="N231" s="43">
        <v>89.963999999999999</v>
      </c>
      <c r="O231" s="43">
        <v>5.3978399999999995</v>
      </c>
      <c r="P231" s="43">
        <v>95.361840000000001</v>
      </c>
      <c r="Q231" s="44" t="s">
        <v>185</v>
      </c>
    </row>
    <row r="232" spans="8:17" x14ac:dyDescent="0.2">
      <c r="H232" s="39">
        <v>1001281</v>
      </c>
      <c r="I232" s="40">
        <v>41843</v>
      </c>
      <c r="J232" s="41" t="s">
        <v>183</v>
      </c>
      <c r="K232" s="42" t="s">
        <v>195</v>
      </c>
      <c r="L232" s="43">
        <v>162.45000000000002</v>
      </c>
      <c r="M232" s="39">
        <v>2</v>
      </c>
      <c r="N232" s="43">
        <v>324.90000000000003</v>
      </c>
      <c r="O232" s="43">
        <v>19.494</v>
      </c>
      <c r="P232" s="43">
        <v>344.39400000000001</v>
      </c>
      <c r="Q232" s="44" t="s">
        <v>189</v>
      </c>
    </row>
    <row r="233" spans="8:17" x14ac:dyDescent="0.2">
      <c r="H233" s="39">
        <v>1001282</v>
      </c>
      <c r="I233" s="40">
        <v>41843</v>
      </c>
      <c r="J233" s="41" t="s">
        <v>186</v>
      </c>
      <c r="K233" s="42" t="s">
        <v>187</v>
      </c>
      <c r="L233" s="43">
        <v>24.99</v>
      </c>
      <c r="M233" s="39">
        <v>2</v>
      </c>
      <c r="N233" s="43">
        <v>49.98</v>
      </c>
      <c r="O233" s="43">
        <v>2.9987999999999997</v>
      </c>
      <c r="P233" s="43">
        <v>52.9788</v>
      </c>
      <c r="Q233" s="44" t="s">
        <v>189</v>
      </c>
    </row>
    <row r="234" spans="8:17" x14ac:dyDescent="0.2">
      <c r="H234" s="39">
        <v>1001283</v>
      </c>
      <c r="I234" s="40">
        <v>41843</v>
      </c>
      <c r="J234" s="41" t="s">
        <v>193</v>
      </c>
      <c r="K234" s="42" t="s">
        <v>195</v>
      </c>
      <c r="L234" s="43">
        <v>98.77</v>
      </c>
      <c r="M234" s="39">
        <v>3</v>
      </c>
      <c r="N234" s="43">
        <v>296.31</v>
      </c>
      <c r="O234" s="43">
        <v>17.778600000000001</v>
      </c>
      <c r="P234" s="43">
        <v>314.08859999999999</v>
      </c>
      <c r="Q234" s="44" t="s">
        <v>185</v>
      </c>
    </row>
    <row r="235" spans="8:17" x14ac:dyDescent="0.2">
      <c r="H235" s="39">
        <v>1001284</v>
      </c>
      <c r="I235" s="40">
        <v>41844</v>
      </c>
      <c r="J235" s="41" t="s">
        <v>183</v>
      </c>
      <c r="K235" s="42" t="s">
        <v>188</v>
      </c>
      <c r="L235" s="43">
        <v>137.1902</v>
      </c>
      <c r="M235" s="39">
        <v>4</v>
      </c>
      <c r="N235" s="43">
        <v>548.76080000000002</v>
      </c>
      <c r="O235" s="43">
        <v>32.925648000000002</v>
      </c>
      <c r="P235" s="43">
        <v>581.68644800000004</v>
      </c>
      <c r="Q235" s="44" t="s">
        <v>185</v>
      </c>
    </row>
    <row r="236" spans="8:17" x14ac:dyDescent="0.2">
      <c r="H236" s="39">
        <v>1001285</v>
      </c>
      <c r="I236" s="40">
        <v>41844</v>
      </c>
      <c r="J236" s="41" t="s">
        <v>192</v>
      </c>
      <c r="K236" s="42" t="s">
        <v>191</v>
      </c>
      <c r="L236" s="43">
        <v>616.27500000000009</v>
      </c>
      <c r="M236" s="39">
        <v>1</v>
      </c>
      <c r="N236" s="43">
        <v>616.27500000000009</v>
      </c>
      <c r="O236" s="43">
        <v>36.976500000000001</v>
      </c>
      <c r="P236" s="43">
        <v>653.25150000000008</v>
      </c>
      <c r="Q236" s="44" t="s">
        <v>185</v>
      </c>
    </row>
    <row r="237" spans="8:17" x14ac:dyDescent="0.2">
      <c r="H237" s="39">
        <v>1001286</v>
      </c>
      <c r="I237" s="40">
        <v>41844</v>
      </c>
      <c r="J237" s="41" t="s">
        <v>193</v>
      </c>
      <c r="K237" s="42" t="s">
        <v>195</v>
      </c>
      <c r="L237" s="43">
        <v>95.806899999999999</v>
      </c>
      <c r="M237" s="39">
        <v>2</v>
      </c>
      <c r="N237" s="43">
        <v>191.6138</v>
      </c>
      <c r="O237" s="43">
        <v>11.496827999999999</v>
      </c>
      <c r="P237" s="43">
        <v>203.11062799999999</v>
      </c>
      <c r="Q237" s="44" t="s">
        <v>189</v>
      </c>
    </row>
    <row r="238" spans="8:17" x14ac:dyDescent="0.2">
      <c r="H238" s="39">
        <v>1001287</v>
      </c>
      <c r="I238" s="40">
        <v>41844</v>
      </c>
      <c r="J238" s="41" t="s">
        <v>186</v>
      </c>
      <c r="K238" s="42" t="s">
        <v>188</v>
      </c>
      <c r="L238" s="43">
        <v>134.3904</v>
      </c>
      <c r="M238" s="39">
        <v>3</v>
      </c>
      <c r="N238" s="43">
        <v>403.1712</v>
      </c>
      <c r="O238" s="43">
        <v>24.190272</v>
      </c>
      <c r="P238" s="43">
        <v>427.36147199999999</v>
      </c>
      <c r="Q238" s="44" t="s">
        <v>189</v>
      </c>
    </row>
    <row r="239" spans="8:17" x14ac:dyDescent="0.2">
      <c r="H239" s="39">
        <v>1001288</v>
      </c>
      <c r="I239" s="40">
        <v>41844</v>
      </c>
      <c r="J239" s="41" t="s">
        <v>193</v>
      </c>
      <c r="K239" s="42" t="s">
        <v>187</v>
      </c>
      <c r="L239" s="43">
        <v>27.239100000000001</v>
      </c>
      <c r="M239" s="39">
        <v>3</v>
      </c>
      <c r="N239" s="43">
        <v>81.717299999999994</v>
      </c>
      <c r="O239" s="43">
        <v>4.9030379999999996</v>
      </c>
      <c r="P239" s="43">
        <v>86.62033799999999</v>
      </c>
      <c r="Q239" s="44" t="s">
        <v>185</v>
      </c>
    </row>
    <row r="240" spans="8:17" x14ac:dyDescent="0.2">
      <c r="H240" s="39">
        <v>1001289</v>
      </c>
      <c r="I240" s="40">
        <v>41844</v>
      </c>
      <c r="J240" s="41" t="s">
        <v>193</v>
      </c>
      <c r="K240" s="42" t="s">
        <v>195</v>
      </c>
      <c r="L240" s="43">
        <v>108.64700000000001</v>
      </c>
      <c r="M240" s="39">
        <v>2</v>
      </c>
      <c r="N240" s="43">
        <v>217.29400000000001</v>
      </c>
      <c r="O240" s="43">
        <v>13.03764</v>
      </c>
      <c r="P240" s="43">
        <v>230.33164000000002</v>
      </c>
      <c r="Q240" s="44" t="s">
        <v>185</v>
      </c>
    </row>
    <row r="241" spans="8:17" x14ac:dyDescent="0.2">
      <c r="H241" s="39">
        <v>1001290</v>
      </c>
      <c r="I241" s="40">
        <v>41844</v>
      </c>
      <c r="J241" s="41" t="s">
        <v>183</v>
      </c>
      <c r="K241" s="42" t="s">
        <v>187</v>
      </c>
      <c r="L241" s="43">
        <v>24.99</v>
      </c>
      <c r="M241" s="39">
        <v>2</v>
      </c>
      <c r="N241" s="43">
        <v>49.98</v>
      </c>
      <c r="O241" s="43">
        <v>2.9987999999999997</v>
      </c>
      <c r="P241" s="43">
        <v>52.9788</v>
      </c>
      <c r="Q241" s="44" t="s">
        <v>189</v>
      </c>
    </row>
    <row r="242" spans="8:17" x14ac:dyDescent="0.2">
      <c r="H242" s="39">
        <v>1001291</v>
      </c>
      <c r="I242" s="40">
        <v>41844</v>
      </c>
      <c r="J242" s="41" t="s">
        <v>183</v>
      </c>
      <c r="K242" s="42" t="s">
        <v>188</v>
      </c>
      <c r="L242" s="43">
        <v>144.18970000000002</v>
      </c>
      <c r="M242" s="39">
        <v>3</v>
      </c>
      <c r="N242" s="43">
        <v>432.56910000000005</v>
      </c>
      <c r="O242" s="43">
        <v>25.954146000000001</v>
      </c>
      <c r="P242" s="43">
        <v>458.52324600000003</v>
      </c>
      <c r="Q242" s="44" t="s">
        <v>189</v>
      </c>
    </row>
    <row r="243" spans="8:17" x14ac:dyDescent="0.2">
      <c r="H243" s="39">
        <v>1001292</v>
      </c>
      <c r="I243" s="40">
        <v>41844</v>
      </c>
      <c r="J243" s="41" t="s">
        <v>193</v>
      </c>
      <c r="K243" s="42" t="s">
        <v>195</v>
      </c>
      <c r="L243" s="43">
        <v>99.7577</v>
      </c>
      <c r="M243" s="39">
        <v>4</v>
      </c>
      <c r="N243" s="43">
        <v>399.0308</v>
      </c>
      <c r="O243" s="43">
        <v>23.941848</v>
      </c>
      <c r="P243" s="43">
        <v>422.97264799999999</v>
      </c>
      <c r="Q243" s="44" t="s">
        <v>185</v>
      </c>
    </row>
    <row r="244" spans="8:17" x14ac:dyDescent="0.2">
      <c r="H244" s="39">
        <v>1001293</v>
      </c>
      <c r="I244" s="40">
        <v>41844</v>
      </c>
      <c r="J244" s="41" t="s">
        <v>194</v>
      </c>
      <c r="K244" s="42" t="s">
        <v>195</v>
      </c>
      <c r="L244" s="43">
        <v>229.11200000000002</v>
      </c>
      <c r="M244" s="39">
        <v>3</v>
      </c>
      <c r="N244" s="43">
        <v>687.33600000000001</v>
      </c>
      <c r="O244" s="43">
        <v>41.240159999999996</v>
      </c>
      <c r="P244" s="43">
        <v>728.57615999999996</v>
      </c>
      <c r="Q244" s="44" t="s">
        <v>189</v>
      </c>
    </row>
    <row r="245" spans="8:17" x14ac:dyDescent="0.2">
      <c r="H245" s="39">
        <v>1001294</v>
      </c>
      <c r="I245" s="40">
        <v>41845</v>
      </c>
      <c r="J245" s="41" t="s">
        <v>186</v>
      </c>
      <c r="K245" s="42" t="s">
        <v>187</v>
      </c>
      <c r="L245" s="43">
        <v>24.240299999999998</v>
      </c>
      <c r="M245" s="39">
        <v>1</v>
      </c>
      <c r="N245" s="43">
        <v>24.240299999999998</v>
      </c>
      <c r="O245" s="43">
        <v>1.4544179999999998</v>
      </c>
      <c r="P245" s="43">
        <v>25.694717999999998</v>
      </c>
      <c r="Q245" s="44" t="s">
        <v>189</v>
      </c>
    </row>
    <row r="246" spans="8:17" x14ac:dyDescent="0.2">
      <c r="H246" s="39">
        <v>1001295</v>
      </c>
      <c r="I246" s="40">
        <v>41845</v>
      </c>
      <c r="J246" s="41" t="s">
        <v>192</v>
      </c>
      <c r="K246" s="42" t="s">
        <v>191</v>
      </c>
      <c r="L246" s="43">
        <v>577.0575</v>
      </c>
      <c r="M246" s="39">
        <v>3</v>
      </c>
      <c r="N246" s="43">
        <v>1731.1725000000001</v>
      </c>
      <c r="O246" s="43">
        <v>103.87035</v>
      </c>
      <c r="P246" s="43">
        <v>1835.04285</v>
      </c>
      <c r="Q246" s="44" t="s">
        <v>185</v>
      </c>
    </row>
    <row r="247" spans="8:17" x14ac:dyDescent="0.2">
      <c r="H247" s="39">
        <v>1001296</v>
      </c>
      <c r="I247" s="40">
        <v>41845</v>
      </c>
      <c r="J247" s="41" t="s">
        <v>194</v>
      </c>
      <c r="K247" s="42" t="s">
        <v>191</v>
      </c>
      <c r="L247" s="43">
        <v>532.23749999999995</v>
      </c>
      <c r="M247" s="39">
        <v>1</v>
      </c>
      <c r="N247" s="43">
        <v>532.23749999999995</v>
      </c>
      <c r="O247" s="43">
        <v>31.934249999999995</v>
      </c>
      <c r="P247" s="43">
        <v>564.17174999999997</v>
      </c>
      <c r="Q247" s="44" t="s">
        <v>189</v>
      </c>
    </row>
    <row r="248" spans="8:17" x14ac:dyDescent="0.2">
      <c r="H248" s="39">
        <v>1001297</v>
      </c>
      <c r="I248" s="40">
        <v>41845</v>
      </c>
      <c r="J248" s="41" t="s">
        <v>194</v>
      </c>
      <c r="K248" s="42" t="s">
        <v>195</v>
      </c>
      <c r="L248" s="43">
        <v>218.09700000000001</v>
      </c>
      <c r="M248" s="39">
        <v>4</v>
      </c>
      <c r="N248" s="43">
        <v>872.38800000000003</v>
      </c>
      <c r="O248" s="43">
        <v>52.34328</v>
      </c>
      <c r="P248" s="43">
        <v>924.73128000000008</v>
      </c>
      <c r="Q248" s="44" t="s">
        <v>185</v>
      </c>
    </row>
    <row r="249" spans="8:17" x14ac:dyDescent="0.2">
      <c r="H249" s="39">
        <v>1001298</v>
      </c>
      <c r="I249" s="40">
        <v>41845</v>
      </c>
      <c r="J249" s="41" t="s">
        <v>194</v>
      </c>
      <c r="K249" s="42" t="s">
        <v>184</v>
      </c>
      <c r="L249" s="43">
        <v>367.63</v>
      </c>
      <c r="M249" s="39">
        <v>4</v>
      </c>
      <c r="N249" s="43">
        <v>1470.52</v>
      </c>
      <c r="O249" s="43">
        <v>88.231200000000001</v>
      </c>
      <c r="P249" s="43">
        <v>1558.7511999999999</v>
      </c>
      <c r="Q249" s="44" t="s">
        <v>185</v>
      </c>
    </row>
    <row r="250" spans="8:17" x14ac:dyDescent="0.2">
      <c r="H250" s="39">
        <v>1001299</v>
      </c>
      <c r="I250" s="40">
        <v>41845</v>
      </c>
      <c r="J250" s="41" t="s">
        <v>190</v>
      </c>
      <c r="K250" s="42" t="s">
        <v>191</v>
      </c>
      <c r="L250" s="43">
        <v>616.27500000000009</v>
      </c>
      <c r="M250" s="39">
        <v>1</v>
      </c>
      <c r="N250" s="43">
        <v>616.27500000000009</v>
      </c>
      <c r="O250" s="43">
        <v>36.976500000000001</v>
      </c>
      <c r="P250" s="43">
        <v>653.25150000000008</v>
      </c>
      <c r="Q250" s="44" t="s">
        <v>189</v>
      </c>
    </row>
    <row r="251" spans="8:17" x14ac:dyDescent="0.2">
      <c r="H251" s="39">
        <v>1001300</v>
      </c>
      <c r="I251" s="40">
        <v>41845</v>
      </c>
      <c r="J251" s="41" t="s">
        <v>186</v>
      </c>
      <c r="K251" s="42" t="s">
        <v>188</v>
      </c>
      <c r="L251" s="43">
        <v>130.19070000000002</v>
      </c>
      <c r="M251" s="39">
        <v>4</v>
      </c>
      <c r="N251" s="43">
        <v>520.76280000000008</v>
      </c>
      <c r="O251" s="43">
        <v>31.245768000000005</v>
      </c>
      <c r="P251" s="43">
        <v>552.00856800000008</v>
      </c>
      <c r="Q251" s="44" t="s">
        <v>189</v>
      </c>
    </row>
    <row r="252" spans="8:17" x14ac:dyDescent="0.2">
      <c r="H252" s="39">
        <v>1001301</v>
      </c>
      <c r="I252" s="40">
        <v>41845</v>
      </c>
      <c r="J252" s="41" t="s">
        <v>186</v>
      </c>
      <c r="K252" s="42" t="s">
        <v>188</v>
      </c>
      <c r="L252" s="43">
        <v>148.38940000000002</v>
      </c>
      <c r="M252" s="39">
        <v>4</v>
      </c>
      <c r="N252" s="43">
        <v>593.55760000000009</v>
      </c>
      <c r="O252" s="43">
        <v>35.613456000000006</v>
      </c>
      <c r="P252" s="43">
        <v>629.17105600000014</v>
      </c>
      <c r="Q252" s="44" t="s">
        <v>185</v>
      </c>
    </row>
    <row r="253" spans="8:17" x14ac:dyDescent="0.2">
      <c r="H253" s="39">
        <v>1001302</v>
      </c>
      <c r="I253" s="40">
        <v>41845</v>
      </c>
      <c r="J253" s="41" t="s">
        <v>186</v>
      </c>
      <c r="K253" s="42" t="s">
        <v>188</v>
      </c>
      <c r="L253" s="43">
        <v>149.78930000000003</v>
      </c>
      <c r="M253" s="39">
        <v>2</v>
      </c>
      <c r="N253" s="43">
        <v>299.57860000000005</v>
      </c>
      <c r="O253" s="43">
        <v>17.974716000000001</v>
      </c>
      <c r="P253" s="43">
        <v>317.55331600000005</v>
      </c>
      <c r="Q253" s="44" t="s">
        <v>185</v>
      </c>
    </row>
    <row r="254" spans="8:17" x14ac:dyDescent="0.2">
      <c r="H254" s="39">
        <v>1001303</v>
      </c>
      <c r="I254" s="40">
        <v>41845</v>
      </c>
      <c r="J254" s="41" t="s">
        <v>192</v>
      </c>
      <c r="K254" s="42" t="s">
        <v>184</v>
      </c>
      <c r="L254" s="43">
        <v>375.21</v>
      </c>
      <c r="M254" s="39">
        <v>3</v>
      </c>
      <c r="N254" s="43">
        <v>1125.6299999999999</v>
      </c>
      <c r="O254" s="43">
        <v>67.53779999999999</v>
      </c>
      <c r="P254" s="43">
        <v>1193.1677999999999</v>
      </c>
      <c r="Q254" s="44" t="s">
        <v>185</v>
      </c>
    </row>
    <row r="255" spans="8:17" x14ac:dyDescent="0.2">
      <c r="H255" s="39">
        <v>1001304</v>
      </c>
      <c r="I255" s="40">
        <v>41846</v>
      </c>
      <c r="J255" s="41" t="s">
        <v>194</v>
      </c>
      <c r="K255" s="42" t="s">
        <v>191</v>
      </c>
      <c r="L255" s="43">
        <v>610.67250000000001</v>
      </c>
      <c r="M255" s="39">
        <v>4</v>
      </c>
      <c r="N255" s="43">
        <v>2442.69</v>
      </c>
      <c r="O255" s="43">
        <v>146.56139999999999</v>
      </c>
      <c r="P255" s="43">
        <v>2589.2514000000001</v>
      </c>
      <c r="Q255" s="44" t="s">
        <v>185</v>
      </c>
    </row>
    <row r="256" spans="8:17" x14ac:dyDescent="0.2">
      <c r="H256" s="39">
        <v>1001305</v>
      </c>
      <c r="I256" s="40">
        <v>41846</v>
      </c>
      <c r="J256" s="41" t="s">
        <v>183</v>
      </c>
      <c r="K256" s="42" t="s">
        <v>188</v>
      </c>
      <c r="L256" s="43">
        <v>145.58960000000002</v>
      </c>
      <c r="M256" s="39">
        <v>4</v>
      </c>
      <c r="N256" s="43">
        <v>582.35840000000007</v>
      </c>
      <c r="O256" s="43">
        <v>34.941504000000002</v>
      </c>
      <c r="P256" s="43">
        <v>617.29990400000008</v>
      </c>
      <c r="Q256" s="44" t="s">
        <v>185</v>
      </c>
    </row>
    <row r="257" spans="8:17" x14ac:dyDescent="0.2">
      <c r="H257" s="39">
        <v>1001306</v>
      </c>
      <c r="I257" s="40">
        <v>41846</v>
      </c>
      <c r="J257" s="41" t="s">
        <v>194</v>
      </c>
      <c r="K257" s="42" t="s">
        <v>184</v>
      </c>
      <c r="L257" s="43">
        <v>382.79</v>
      </c>
      <c r="M257" s="39">
        <v>3</v>
      </c>
      <c r="N257" s="43">
        <v>1148.3700000000001</v>
      </c>
      <c r="O257" s="43">
        <v>68.902200000000008</v>
      </c>
      <c r="P257" s="43">
        <v>1217.2722000000001</v>
      </c>
      <c r="Q257" s="44" t="s">
        <v>185</v>
      </c>
    </row>
    <row r="258" spans="8:17" x14ac:dyDescent="0.2">
      <c r="H258" s="39">
        <v>1001307</v>
      </c>
      <c r="I258" s="40">
        <v>41846</v>
      </c>
      <c r="J258" s="41" t="s">
        <v>194</v>
      </c>
      <c r="K258" s="42" t="s">
        <v>184</v>
      </c>
      <c r="L258" s="43">
        <v>367.63</v>
      </c>
      <c r="M258" s="39">
        <v>1</v>
      </c>
      <c r="N258" s="43">
        <v>367.63</v>
      </c>
      <c r="O258" s="43">
        <v>22.0578</v>
      </c>
      <c r="P258" s="43">
        <v>389.68779999999998</v>
      </c>
      <c r="Q258" s="44" t="s">
        <v>189</v>
      </c>
    </row>
    <row r="259" spans="8:17" x14ac:dyDescent="0.2">
      <c r="H259" s="39">
        <v>1001308</v>
      </c>
      <c r="I259" s="40">
        <v>41846</v>
      </c>
      <c r="J259" s="41" t="s">
        <v>186</v>
      </c>
      <c r="K259" s="42" t="s">
        <v>188</v>
      </c>
      <c r="L259" s="43">
        <v>125.99100000000001</v>
      </c>
      <c r="M259" s="39">
        <v>4</v>
      </c>
      <c r="N259" s="43">
        <v>503.96400000000006</v>
      </c>
      <c r="O259" s="43">
        <v>30.237840000000002</v>
      </c>
      <c r="P259" s="43">
        <v>534.20184000000006</v>
      </c>
      <c r="Q259" s="44" t="s">
        <v>189</v>
      </c>
    </row>
    <row r="260" spans="8:17" x14ac:dyDescent="0.2">
      <c r="H260" s="39">
        <v>1001309</v>
      </c>
      <c r="I260" s="40">
        <v>41846</v>
      </c>
      <c r="J260" s="41" t="s">
        <v>193</v>
      </c>
      <c r="K260" s="42" t="s">
        <v>188</v>
      </c>
      <c r="L260" s="43">
        <v>142.78980000000001</v>
      </c>
      <c r="M260" s="39">
        <v>2</v>
      </c>
      <c r="N260" s="43">
        <v>285.57960000000003</v>
      </c>
      <c r="O260" s="43">
        <v>17.134776000000002</v>
      </c>
      <c r="P260" s="43">
        <v>302.71437600000002</v>
      </c>
      <c r="Q260" s="44" t="s">
        <v>185</v>
      </c>
    </row>
    <row r="261" spans="8:17" x14ac:dyDescent="0.2">
      <c r="H261" s="39">
        <v>1001310</v>
      </c>
      <c r="I261" s="40">
        <v>41846</v>
      </c>
      <c r="J261" s="41" t="s">
        <v>186</v>
      </c>
      <c r="K261" s="42" t="s">
        <v>187</v>
      </c>
      <c r="L261" s="43">
        <v>25.239899999999999</v>
      </c>
      <c r="M261" s="39">
        <v>4</v>
      </c>
      <c r="N261" s="43">
        <v>100.95959999999999</v>
      </c>
      <c r="O261" s="43">
        <v>6.0575759999999992</v>
      </c>
      <c r="P261" s="43">
        <v>107.01717599999999</v>
      </c>
      <c r="Q261" s="44" t="s">
        <v>189</v>
      </c>
    </row>
    <row r="262" spans="8:17" x14ac:dyDescent="0.2">
      <c r="H262" s="39">
        <v>1001311</v>
      </c>
      <c r="I262" s="40">
        <v>41846</v>
      </c>
      <c r="J262" s="41" t="s">
        <v>193</v>
      </c>
      <c r="K262" s="42" t="s">
        <v>187</v>
      </c>
      <c r="L262" s="43">
        <v>24.99</v>
      </c>
      <c r="M262" s="39">
        <v>2</v>
      </c>
      <c r="N262" s="43">
        <v>49.98</v>
      </c>
      <c r="O262" s="43">
        <v>2.9987999999999997</v>
      </c>
      <c r="P262" s="43">
        <v>52.9788</v>
      </c>
      <c r="Q262" s="44" t="s">
        <v>189</v>
      </c>
    </row>
    <row r="263" spans="8:17" x14ac:dyDescent="0.2">
      <c r="H263" s="39">
        <v>1001312</v>
      </c>
      <c r="I263" s="40">
        <v>41846</v>
      </c>
      <c r="J263" s="41" t="s">
        <v>186</v>
      </c>
      <c r="K263" s="42" t="s">
        <v>187</v>
      </c>
      <c r="L263" s="43">
        <v>25.989599999999999</v>
      </c>
      <c r="M263" s="39">
        <v>1</v>
      </c>
      <c r="N263" s="43">
        <v>25.989599999999999</v>
      </c>
      <c r="O263" s="43">
        <v>1.5593759999999999</v>
      </c>
      <c r="P263" s="43">
        <v>27.548976</v>
      </c>
      <c r="Q263" s="44" t="s">
        <v>189</v>
      </c>
    </row>
    <row r="264" spans="8:17" x14ac:dyDescent="0.2">
      <c r="H264" s="39">
        <v>1001313</v>
      </c>
      <c r="I264" s="40">
        <v>41846</v>
      </c>
      <c r="J264" s="41" t="s">
        <v>193</v>
      </c>
      <c r="K264" s="42" t="s">
        <v>195</v>
      </c>
      <c r="L264" s="43">
        <v>89.880700000000004</v>
      </c>
      <c r="M264" s="39">
        <v>4</v>
      </c>
      <c r="N264" s="43">
        <v>359.52280000000002</v>
      </c>
      <c r="O264" s="43">
        <v>21.571368</v>
      </c>
      <c r="P264" s="43">
        <v>381.09416800000002</v>
      </c>
      <c r="Q264" s="44" t="s">
        <v>189</v>
      </c>
    </row>
    <row r="265" spans="8:17" x14ac:dyDescent="0.2">
      <c r="H265" s="39">
        <v>1001314</v>
      </c>
      <c r="I265" s="40">
        <v>41847</v>
      </c>
      <c r="J265" s="41" t="s">
        <v>193</v>
      </c>
      <c r="K265" s="42" t="s">
        <v>187</v>
      </c>
      <c r="L265" s="43">
        <v>26.9892</v>
      </c>
      <c r="M265" s="39">
        <v>2</v>
      </c>
      <c r="N265" s="43">
        <v>53.978400000000001</v>
      </c>
      <c r="O265" s="43">
        <v>3.2387039999999998</v>
      </c>
      <c r="P265" s="43">
        <v>57.217103999999999</v>
      </c>
      <c r="Q265" s="44" t="s">
        <v>189</v>
      </c>
    </row>
    <row r="266" spans="8:17" x14ac:dyDescent="0.2">
      <c r="H266" s="39">
        <v>1001315</v>
      </c>
      <c r="I266" s="40">
        <v>41847</v>
      </c>
      <c r="J266" s="41" t="s">
        <v>194</v>
      </c>
      <c r="K266" s="42" t="s">
        <v>195</v>
      </c>
      <c r="L266" s="43">
        <v>220.3</v>
      </c>
      <c r="M266" s="39">
        <v>1</v>
      </c>
      <c r="N266" s="43">
        <v>220.3</v>
      </c>
      <c r="O266" s="43">
        <v>13.218</v>
      </c>
      <c r="P266" s="43">
        <v>233.518</v>
      </c>
      <c r="Q266" s="44" t="s">
        <v>189</v>
      </c>
    </row>
    <row r="267" spans="8:17" x14ac:dyDescent="0.2">
      <c r="H267" s="39">
        <v>1001316</v>
      </c>
      <c r="I267" s="40">
        <v>41847</v>
      </c>
      <c r="J267" s="41" t="s">
        <v>192</v>
      </c>
      <c r="K267" s="42" t="s">
        <v>184</v>
      </c>
      <c r="L267" s="43">
        <v>379</v>
      </c>
      <c r="M267" s="39">
        <v>2</v>
      </c>
      <c r="N267" s="43">
        <v>758</v>
      </c>
      <c r="O267" s="43">
        <v>45.48</v>
      </c>
      <c r="P267" s="43">
        <v>803.48</v>
      </c>
      <c r="Q267" s="44" t="s">
        <v>189</v>
      </c>
    </row>
    <row r="268" spans="8:17" x14ac:dyDescent="0.2">
      <c r="H268" s="39">
        <v>1001317</v>
      </c>
      <c r="I268" s="40">
        <v>41847</v>
      </c>
      <c r="J268" s="41" t="s">
        <v>193</v>
      </c>
      <c r="K268" s="42" t="s">
        <v>188</v>
      </c>
      <c r="L268" s="43">
        <v>127.39090000000002</v>
      </c>
      <c r="M268" s="39">
        <v>2</v>
      </c>
      <c r="N268" s="43">
        <v>254.78180000000003</v>
      </c>
      <c r="O268" s="43">
        <v>15.286908000000002</v>
      </c>
      <c r="P268" s="43">
        <v>270.06870800000002</v>
      </c>
      <c r="Q268" s="44" t="s">
        <v>189</v>
      </c>
    </row>
    <row r="269" spans="8:17" x14ac:dyDescent="0.2">
      <c r="H269" s="39">
        <v>1001318</v>
      </c>
      <c r="I269" s="40">
        <v>41847</v>
      </c>
      <c r="J269" s="41" t="s">
        <v>193</v>
      </c>
      <c r="K269" s="42" t="s">
        <v>187</v>
      </c>
      <c r="L269" s="43">
        <v>23.2407</v>
      </c>
      <c r="M269" s="39">
        <v>1</v>
      </c>
      <c r="N269" s="43">
        <v>23.2407</v>
      </c>
      <c r="O269" s="43">
        <v>1.394442</v>
      </c>
      <c r="P269" s="43">
        <v>24.635142000000002</v>
      </c>
      <c r="Q269" s="44" t="s">
        <v>185</v>
      </c>
    </row>
    <row r="270" spans="8:17" x14ac:dyDescent="0.2">
      <c r="H270" s="39">
        <v>1001319</v>
      </c>
      <c r="I270" s="40">
        <v>41847</v>
      </c>
      <c r="J270" s="41" t="s">
        <v>194</v>
      </c>
      <c r="K270" s="42" t="s">
        <v>191</v>
      </c>
      <c r="L270" s="43">
        <v>515.43000000000006</v>
      </c>
      <c r="M270" s="39">
        <v>1</v>
      </c>
      <c r="N270" s="43">
        <v>515.43000000000006</v>
      </c>
      <c r="O270" s="43">
        <v>30.925800000000002</v>
      </c>
      <c r="P270" s="43">
        <v>546.35580000000004</v>
      </c>
      <c r="Q270" s="44" t="s">
        <v>189</v>
      </c>
    </row>
    <row r="271" spans="8:17" x14ac:dyDescent="0.2">
      <c r="H271" s="39">
        <v>1001320</v>
      </c>
      <c r="I271" s="40">
        <v>41847</v>
      </c>
      <c r="J271" s="41" t="s">
        <v>192</v>
      </c>
      <c r="K271" s="42" t="s">
        <v>184</v>
      </c>
      <c r="L271" s="43">
        <v>363.84</v>
      </c>
      <c r="M271" s="39">
        <v>3</v>
      </c>
      <c r="N271" s="43">
        <v>1091.52</v>
      </c>
      <c r="O271" s="43">
        <v>65.491199999999992</v>
      </c>
      <c r="P271" s="43">
        <v>1157.0111999999999</v>
      </c>
      <c r="Q271" s="44" t="s">
        <v>185</v>
      </c>
    </row>
    <row r="272" spans="8:17" x14ac:dyDescent="0.2">
      <c r="H272" s="39">
        <v>1001321</v>
      </c>
      <c r="I272" s="40">
        <v>41847</v>
      </c>
      <c r="J272" s="41" t="s">
        <v>183</v>
      </c>
      <c r="K272" s="42" t="s">
        <v>187</v>
      </c>
      <c r="L272" s="43">
        <v>23.490599999999997</v>
      </c>
      <c r="M272" s="39">
        <v>4</v>
      </c>
      <c r="N272" s="43">
        <v>93.962399999999988</v>
      </c>
      <c r="O272" s="43">
        <v>5.6377439999999988</v>
      </c>
      <c r="P272" s="43">
        <v>99.600143999999986</v>
      </c>
      <c r="Q272" s="44" t="s">
        <v>185</v>
      </c>
    </row>
    <row r="273" spans="8:17" x14ac:dyDescent="0.2">
      <c r="H273" s="39">
        <v>1001322</v>
      </c>
      <c r="I273" s="40">
        <v>41847</v>
      </c>
      <c r="J273" s="41" t="s">
        <v>183</v>
      </c>
      <c r="K273" s="42" t="s">
        <v>188</v>
      </c>
      <c r="L273" s="43">
        <v>152.58910000000003</v>
      </c>
      <c r="M273" s="39">
        <v>3</v>
      </c>
      <c r="N273" s="43">
        <v>457.76730000000009</v>
      </c>
      <c r="O273" s="43">
        <v>27.466038000000005</v>
      </c>
      <c r="P273" s="43">
        <v>485.23333800000012</v>
      </c>
      <c r="Q273" s="44" t="s">
        <v>189</v>
      </c>
    </row>
    <row r="274" spans="8:17" x14ac:dyDescent="0.2">
      <c r="H274" s="39">
        <v>1001323</v>
      </c>
      <c r="I274" s="40">
        <v>41847</v>
      </c>
      <c r="J274" s="41" t="s">
        <v>193</v>
      </c>
      <c r="K274" s="42" t="s">
        <v>187</v>
      </c>
      <c r="L274" s="43">
        <v>23.990399999999998</v>
      </c>
      <c r="M274" s="39">
        <v>2</v>
      </c>
      <c r="N274" s="43">
        <v>47.980799999999995</v>
      </c>
      <c r="O274" s="43">
        <v>2.8788479999999996</v>
      </c>
      <c r="P274" s="43">
        <v>50.859647999999993</v>
      </c>
      <c r="Q274" s="44" t="s">
        <v>185</v>
      </c>
    </row>
    <row r="275" spans="8:17" x14ac:dyDescent="0.2">
      <c r="H275" s="39">
        <v>1001324</v>
      </c>
      <c r="I275" s="40">
        <v>41848</v>
      </c>
      <c r="J275" s="41" t="s">
        <v>183</v>
      </c>
      <c r="K275" s="42" t="s">
        <v>187</v>
      </c>
      <c r="L275" s="43">
        <v>63.699999999999996</v>
      </c>
      <c r="M275" s="39">
        <v>4</v>
      </c>
      <c r="N275" s="43">
        <v>254.79999999999998</v>
      </c>
      <c r="O275" s="43">
        <v>15.287999999999998</v>
      </c>
      <c r="P275" s="43">
        <v>270.08799999999997</v>
      </c>
      <c r="Q275" s="44" t="s">
        <v>185</v>
      </c>
    </row>
    <row r="276" spans="8:17" x14ac:dyDescent="0.2">
      <c r="H276" s="39">
        <v>1001325</v>
      </c>
      <c r="I276" s="40">
        <v>41848</v>
      </c>
      <c r="J276" s="41" t="s">
        <v>193</v>
      </c>
      <c r="K276" s="42" t="s">
        <v>195</v>
      </c>
      <c r="L276" s="43">
        <v>107.6593</v>
      </c>
      <c r="M276" s="39">
        <v>3</v>
      </c>
      <c r="N276" s="43">
        <v>322.97789999999998</v>
      </c>
      <c r="O276" s="43">
        <v>19.378673999999997</v>
      </c>
      <c r="P276" s="43">
        <v>342.35657399999997</v>
      </c>
      <c r="Q276" s="44" t="s">
        <v>185</v>
      </c>
    </row>
    <row r="277" spans="8:17" x14ac:dyDescent="0.2">
      <c r="H277" s="39">
        <v>1001326</v>
      </c>
      <c r="I277" s="40">
        <v>41848</v>
      </c>
      <c r="J277" s="41" t="s">
        <v>193</v>
      </c>
      <c r="K277" s="42" t="s">
        <v>188</v>
      </c>
      <c r="L277" s="43">
        <v>148.38940000000002</v>
      </c>
      <c r="M277" s="39">
        <v>1</v>
      </c>
      <c r="N277" s="43">
        <v>148.38940000000002</v>
      </c>
      <c r="O277" s="43">
        <v>8.9033640000000016</v>
      </c>
      <c r="P277" s="43">
        <v>157.29276400000003</v>
      </c>
      <c r="Q277" s="44" t="s">
        <v>189</v>
      </c>
    </row>
    <row r="278" spans="8:17" x14ac:dyDescent="0.2">
      <c r="H278" s="39">
        <v>1001327</v>
      </c>
      <c r="I278" s="40">
        <v>41848</v>
      </c>
      <c r="J278" s="41" t="s">
        <v>194</v>
      </c>
      <c r="K278" s="42" t="s">
        <v>195</v>
      </c>
      <c r="L278" s="43">
        <v>213.691</v>
      </c>
      <c r="M278" s="39">
        <v>3</v>
      </c>
      <c r="N278" s="43">
        <v>641.07299999999998</v>
      </c>
      <c r="O278" s="43">
        <v>38.464379999999998</v>
      </c>
      <c r="P278" s="43">
        <v>679.53737999999998</v>
      </c>
      <c r="Q278" s="44" t="s">
        <v>185</v>
      </c>
    </row>
    <row r="279" spans="8:17" x14ac:dyDescent="0.2">
      <c r="H279" s="39">
        <v>1001328</v>
      </c>
      <c r="I279" s="40">
        <v>41848</v>
      </c>
      <c r="J279" s="41" t="s">
        <v>186</v>
      </c>
      <c r="K279" s="42" t="s">
        <v>187</v>
      </c>
      <c r="L279" s="43">
        <v>58.5</v>
      </c>
      <c r="M279" s="39">
        <v>3</v>
      </c>
      <c r="N279" s="43">
        <v>175.5</v>
      </c>
      <c r="O279" s="43">
        <v>10.53</v>
      </c>
      <c r="P279" s="43">
        <v>186.03</v>
      </c>
      <c r="Q279" s="44" t="s">
        <v>189</v>
      </c>
    </row>
    <row r="280" spans="8:17" x14ac:dyDescent="0.2">
      <c r="H280" s="39">
        <v>1001329</v>
      </c>
      <c r="I280" s="40">
        <v>41848</v>
      </c>
      <c r="J280" s="41" t="s">
        <v>183</v>
      </c>
      <c r="K280" s="42" t="s">
        <v>195</v>
      </c>
      <c r="L280" s="43">
        <v>196.745</v>
      </c>
      <c r="M280" s="39">
        <v>1</v>
      </c>
      <c r="N280" s="43">
        <v>196.745</v>
      </c>
      <c r="O280" s="43">
        <v>11.8047</v>
      </c>
      <c r="P280" s="43">
        <v>208.5497</v>
      </c>
      <c r="Q280" s="44" t="s">
        <v>185</v>
      </c>
    </row>
    <row r="281" spans="8:17" x14ac:dyDescent="0.2">
      <c r="H281" s="39">
        <v>1001330</v>
      </c>
      <c r="I281" s="40">
        <v>41848</v>
      </c>
      <c r="J281" s="41" t="s">
        <v>186</v>
      </c>
      <c r="K281" s="42" t="s">
        <v>188</v>
      </c>
      <c r="L281" s="43">
        <v>142.78980000000001</v>
      </c>
      <c r="M281" s="39">
        <v>1</v>
      </c>
      <c r="N281" s="43">
        <v>142.78980000000001</v>
      </c>
      <c r="O281" s="43">
        <v>8.5673880000000011</v>
      </c>
      <c r="P281" s="43">
        <v>151.35718800000001</v>
      </c>
      <c r="Q281" s="44" t="s">
        <v>189</v>
      </c>
    </row>
    <row r="282" spans="8:17" x14ac:dyDescent="0.2">
      <c r="H282" s="39">
        <v>1001331</v>
      </c>
      <c r="I282" s="40">
        <v>41848</v>
      </c>
      <c r="J282" s="41" t="s">
        <v>186</v>
      </c>
      <c r="K282" s="42" t="s">
        <v>188</v>
      </c>
      <c r="L282" s="43">
        <v>131.59059999999999</v>
      </c>
      <c r="M282" s="39">
        <v>2</v>
      </c>
      <c r="N282" s="43">
        <v>263.18119999999999</v>
      </c>
      <c r="O282" s="43">
        <v>15.790871999999998</v>
      </c>
      <c r="P282" s="43">
        <v>278.97207199999997</v>
      </c>
      <c r="Q282" s="44" t="s">
        <v>185</v>
      </c>
    </row>
    <row r="283" spans="8:17" x14ac:dyDescent="0.2">
      <c r="H283" s="39">
        <v>1001332</v>
      </c>
      <c r="I283" s="40">
        <v>41848</v>
      </c>
      <c r="J283" s="41" t="s">
        <v>192</v>
      </c>
      <c r="K283" s="42" t="s">
        <v>191</v>
      </c>
      <c r="L283" s="43">
        <v>588.26250000000005</v>
      </c>
      <c r="M283" s="39">
        <v>4</v>
      </c>
      <c r="N283" s="43">
        <v>2353.0500000000002</v>
      </c>
      <c r="O283" s="43">
        <v>141.18299999999999</v>
      </c>
      <c r="P283" s="43">
        <v>2494.2330000000002</v>
      </c>
      <c r="Q283" s="44" t="s">
        <v>185</v>
      </c>
    </row>
    <row r="284" spans="8:17" x14ac:dyDescent="0.2">
      <c r="H284" s="39">
        <v>1001333</v>
      </c>
      <c r="I284" s="40">
        <v>41848</v>
      </c>
      <c r="J284" s="41" t="s">
        <v>186</v>
      </c>
      <c r="K284" s="42" t="s">
        <v>195</v>
      </c>
      <c r="L284" s="43">
        <v>173.28</v>
      </c>
      <c r="M284" s="39">
        <v>2</v>
      </c>
      <c r="N284" s="43">
        <v>346.56</v>
      </c>
      <c r="O284" s="43">
        <v>20.793599999999998</v>
      </c>
      <c r="P284" s="43">
        <v>367.35360000000003</v>
      </c>
      <c r="Q284" s="44" t="s">
        <v>185</v>
      </c>
    </row>
    <row r="285" spans="8:17" x14ac:dyDescent="0.2">
      <c r="H285" s="39">
        <v>1001334</v>
      </c>
      <c r="I285" s="40">
        <v>41849</v>
      </c>
      <c r="J285" s="41" t="s">
        <v>186</v>
      </c>
      <c r="K285" s="42" t="s">
        <v>195</v>
      </c>
      <c r="L285" s="43">
        <v>173.28</v>
      </c>
      <c r="M285" s="39">
        <v>3</v>
      </c>
      <c r="N285" s="43">
        <v>519.84</v>
      </c>
      <c r="O285" s="43">
        <v>31.1904</v>
      </c>
      <c r="P285" s="43">
        <v>551.03039999999999</v>
      </c>
      <c r="Q285" s="44" t="s">
        <v>185</v>
      </c>
    </row>
    <row r="286" spans="8:17" x14ac:dyDescent="0.2">
      <c r="H286" s="39">
        <v>1001335</v>
      </c>
      <c r="I286" s="40">
        <v>41849</v>
      </c>
      <c r="J286" s="41" t="s">
        <v>192</v>
      </c>
      <c r="K286" s="42" t="s">
        <v>184</v>
      </c>
      <c r="L286" s="43">
        <v>394.16</v>
      </c>
      <c r="M286" s="39">
        <v>1</v>
      </c>
      <c r="N286" s="43">
        <v>394.16</v>
      </c>
      <c r="O286" s="43">
        <v>23.6496</v>
      </c>
      <c r="P286" s="43">
        <v>417.80960000000005</v>
      </c>
      <c r="Q286" s="44" t="s">
        <v>189</v>
      </c>
    </row>
    <row r="287" spans="8:17" x14ac:dyDescent="0.2">
      <c r="H287" s="39">
        <v>1001336</v>
      </c>
      <c r="I287" s="40">
        <v>41849</v>
      </c>
      <c r="J287" s="41" t="s">
        <v>192</v>
      </c>
      <c r="K287" s="42" t="s">
        <v>191</v>
      </c>
      <c r="L287" s="43">
        <v>577.0575</v>
      </c>
      <c r="M287" s="39">
        <v>1</v>
      </c>
      <c r="N287" s="43">
        <v>577.0575</v>
      </c>
      <c r="O287" s="43">
        <v>34.623449999999998</v>
      </c>
      <c r="P287" s="43">
        <v>611.68095000000005</v>
      </c>
      <c r="Q287" s="44" t="s">
        <v>185</v>
      </c>
    </row>
    <row r="288" spans="8:17" x14ac:dyDescent="0.2">
      <c r="H288" s="39">
        <v>1001337</v>
      </c>
      <c r="I288" s="40">
        <v>41849</v>
      </c>
      <c r="J288" s="41" t="s">
        <v>183</v>
      </c>
      <c r="K288" s="42" t="s">
        <v>195</v>
      </c>
      <c r="L288" s="43">
        <v>184.11</v>
      </c>
      <c r="M288" s="39">
        <v>1</v>
      </c>
      <c r="N288" s="43">
        <v>184.11</v>
      </c>
      <c r="O288" s="43">
        <v>11.0466</v>
      </c>
      <c r="P288" s="43">
        <v>195.15660000000003</v>
      </c>
      <c r="Q288" s="44" t="s">
        <v>189</v>
      </c>
    </row>
    <row r="289" spans="8:17" x14ac:dyDescent="0.2">
      <c r="H289" s="39">
        <v>1001338</v>
      </c>
      <c r="I289" s="40">
        <v>41849</v>
      </c>
      <c r="J289" s="41" t="s">
        <v>190</v>
      </c>
      <c r="K289" s="42" t="s">
        <v>184</v>
      </c>
      <c r="L289" s="43">
        <v>413.11</v>
      </c>
      <c r="M289" s="39">
        <v>3</v>
      </c>
      <c r="N289" s="43">
        <v>1239.33</v>
      </c>
      <c r="O289" s="43">
        <v>74.359799999999993</v>
      </c>
      <c r="P289" s="43">
        <v>1313.6897999999999</v>
      </c>
      <c r="Q289" s="44" t="s">
        <v>189</v>
      </c>
    </row>
    <row r="290" spans="8:17" x14ac:dyDescent="0.2">
      <c r="H290" s="39">
        <v>1001339</v>
      </c>
      <c r="I290" s="40">
        <v>41849</v>
      </c>
      <c r="J290" s="41" t="s">
        <v>193</v>
      </c>
      <c r="K290" s="42" t="s">
        <v>188</v>
      </c>
      <c r="L290" s="43">
        <v>125.99100000000001</v>
      </c>
      <c r="M290" s="39">
        <v>4</v>
      </c>
      <c r="N290" s="43">
        <v>503.96400000000006</v>
      </c>
      <c r="O290" s="43">
        <v>30.237840000000002</v>
      </c>
      <c r="P290" s="43">
        <v>534.20184000000006</v>
      </c>
      <c r="Q290" s="44" t="s">
        <v>185</v>
      </c>
    </row>
    <row r="291" spans="8:17" x14ac:dyDescent="0.2">
      <c r="H291" s="39">
        <v>1001340</v>
      </c>
      <c r="I291" s="40">
        <v>41849</v>
      </c>
      <c r="J291" s="41" t="s">
        <v>193</v>
      </c>
      <c r="K291" s="42" t="s">
        <v>188</v>
      </c>
      <c r="L291" s="43">
        <v>130.19070000000002</v>
      </c>
      <c r="M291" s="39">
        <v>2</v>
      </c>
      <c r="N291" s="43">
        <v>260.38140000000004</v>
      </c>
      <c r="O291" s="43">
        <v>15.622884000000003</v>
      </c>
      <c r="P291" s="43">
        <v>276.00428400000004</v>
      </c>
      <c r="Q291" s="44" t="s">
        <v>189</v>
      </c>
    </row>
    <row r="292" spans="8:17" x14ac:dyDescent="0.2">
      <c r="H292" s="39">
        <v>1001341</v>
      </c>
      <c r="I292" s="40">
        <v>41849</v>
      </c>
      <c r="J292" s="41" t="s">
        <v>190</v>
      </c>
      <c r="K292" s="42" t="s">
        <v>191</v>
      </c>
      <c r="L292" s="43">
        <v>605.07000000000005</v>
      </c>
      <c r="M292" s="39">
        <v>3</v>
      </c>
      <c r="N292" s="43">
        <v>1815.21</v>
      </c>
      <c r="O292" s="43">
        <v>108.9126</v>
      </c>
      <c r="P292" s="43">
        <v>1924.1226000000001</v>
      </c>
      <c r="Q292" s="44" t="s">
        <v>185</v>
      </c>
    </row>
    <row r="293" spans="8:17" x14ac:dyDescent="0.2">
      <c r="H293" s="39">
        <v>1001342</v>
      </c>
      <c r="I293" s="40">
        <v>41849</v>
      </c>
      <c r="J293" s="41" t="s">
        <v>186</v>
      </c>
      <c r="K293" s="42" t="s">
        <v>187</v>
      </c>
      <c r="L293" s="43">
        <v>61.75</v>
      </c>
      <c r="M293" s="39">
        <v>2</v>
      </c>
      <c r="N293" s="43">
        <v>123.5</v>
      </c>
      <c r="O293" s="43">
        <v>7.41</v>
      </c>
      <c r="P293" s="43">
        <v>130.91</v>
      </c>
      <c r="Q293" s="44" t="s">
        <v>189</v>
      </c>
    </row>
    <row r="294" spans="8:17" x14ac:dyDescent="0.2">
      <c r="H294" s="39">
        <v>1001343</v>
      </c>
      <c r="I294" s="40">
        <v>41849</v>
      </c>
      <c r="J294" s="41" t="s">
        <v>183</v>
      </c>
      <c r="K294" s="42" t="s">
        <v>187</v>
      </c>
      <c r="L294" s="43">
        <v>63.699999999999996</v>
      </c>
      <c r="M294" s="39">
        <v>1</v>
      </c>
      <c r="N294" s="43">
        <v>63.699999999999996</v>
      </c>
      <c r="O294" s="43">
        <v>3.8219999999999996</v>
      </c>
      <c r="P294" s="43">
        <v>67.521999999999991</v>
      </c>
      <c r="Q294" s="44" t="s">
        <v>185</v>
      </c>
    </row>
    <row r="295" spans="8:17" x14ac:dyDescent="0.2">
      <c r="H295" s="39">
        <v>1001344</v>
      </c>
      <c r="I295" s="40">
        <v>41850</v>
      </c>
      <c r="J295" s="41" t="s">
        <v>190</v>
      </c>
      <c r="K295" s="42" t="s">
        <v>184</v>
      </c>
      <c r="L295" s="43">
        <v>405.53000000000003</v>
      </c>
      <c r="M295" s="39">
        <v>1</v>
      </c>
      <c r="N295" s="43">
        <v>405.53000000000003</v>
      </c>
      <c r="O295" s="43">
        <v>24.331800000000001</v>
      </c>
      <c r="P295" s="43">
        <v>429.86180000000002</v>
      </c>
      <c r="Q295" s="44" t="s">
        <v>185</v>
      </c>
    </row>
    <row r="296" spans="8:17" x14ac:dyDescent="0.2">
      <c r="H296" s="39">
        <v>1001345</v>
      </c>
      <c r="I296" s="40">
        <v>41850</v>
      </c>
      <c r="J296" s="41" t="s">
        <v>190</v>
      </c>
      <c r="K296" s="42" t="s">
        <v>184</v>
      </c>
      <c r="L296" s="43">
        <v>386.58</v>
      </c>
      <c r="M296" s="39">
        <v>4</v>
      </c>
      <c r="N296" s="43">
        <v>1546.32</v>
      </c>
      <c r="O296" s="43">
        <v>92.779199999999989</v>
      </c>
      <c r="P296" s="43">
        <v>1639.0991999999999</v>
      </c>
      <c r="Q296" s="44" t="s">
        <v>189</v>
      </c>
    </row>
    <row r="297" spans="8:17" x14ac:dyDescent="0.2">
      <c r="H297" s="39">
        <v>1001346</v>
      </c>
      <c r="I297" s="40">
        <v>41850</v>
      </c>
      <c r="J297" s="41" t="s">
        <v>190</v>
      </c>
      <c r="K297" s="42" t="s">
        <v>184</v>
      </c>
      <c r="L297" s="43">
        <v>348.68</v>
      </c>
      <c r="M297" s="39">
        <v>1</v>
      </c>
      <c r="N297" s="43">
        <v>348.68</v>
      </c>
      <c r="O297" s="43">
        <v>20.9208</v>
      </c>
      <c r="P297" s="43">
        <v>369.60079999999999</v>
      </c>
      <c r="Q297" s="44" t="s">
        <v>189</v>
      </c>
    </row>
    <row r="298" spans="8:17" x14ac:dyDescent="0.2">
      <c r="H298" s="39">
        <v>1001347</v>
      </c>
      <c r="I298" s="40">
        <v>41850</v>
      </c>
      <c r="J298" s="41" t="s">
        <v>186</v>
      </c>
      <c r="K298" s="42" t="s">
        <v>195</v>
      </c>
      <c r="L298" s="43">
        <v>162.45000000000002</v>
      </c>
      <c r="M298" s="39">
        <v>1</v>
      </c>
      <c r="N298" s="43">
        <v>162.45000000000002</v>
      </c>
      <c r="O298" s="43">
        <v>9.7469999999999999</v>
      </c>
      <c r="P298" s="43">
        <v>172.197</v>
      </c>
      <c r="Q298" s="44" t="s">
        <v>189</v>
      </c>
    </row>
    <row r="299" spans="8:17" x14ac:dyDescent="0.2">
      <c r="H299" s="39">
        <v>1001348</v>
      </c>
      <c r="I299" s="40">
        <v>41850</v>
      </c>
      <c r="J299" s="41" t="s">
        <v>194</v>
      </c>
      <c r="K299" s="42" t="s">
        <v>184</v>
      </c>
      <c r="L299" s="43">
        <v>344.89</v>
      </c>
      <c r="M299" s="39">
        <v>3</v>
      </c>
      <c r="N299" s="43">
        <v>1034.67</v>
      </c>
      <c r="O299" s="43">
        <v>62.080200000000005</v>
      </c>
      <c r="P299" s="43">
        <v>1096.7502000000002</v>
      </c>
      <c r="Q299" s="44" t="s">
        <v>189</v>
      </c>
    </row>
    <row r="300" spans="8:17" x14ac:dyDescent="0.2">
      <c r="H300" s="39">
        <v>1001349</v>
      </c>
      <c r="I300" s="40">
        <v>41850</v>
      </c>
      <c r="J300" s="41" t="s">
        <v>183</v>
      </c>
      <c r="K300" s="42" t="s">
        <v>195</v>
      </c>
      <c r="L300" s="43">
        <v>175.08500000000001</v>
      </c>
      <c r="M300" s="39">
        <v>3</v>
      </c>
      <c r="N300" s="43">
        <v>525.255</v>
      </c>
      <c r="O300" s="43">
        <v>31.5153</v>
      </c>
      <c r="P300" s="43">
        <v>556.77030000000002</v>
      </c>
      <c r="Q300" s="44" t="s">
        <v>185</v>
      </c>
    </row>
    <row r="301" spans="8:17" x14ac:dyDescent="0.2">
      <c r="H301" s="39">
        <v>1001350</v>
      </c>
      <c r="I301" s="40">
        <v>41850</v>
      </c>
      <c r="J301" s="41" t="s">
        <v>190</v>
      </c>
      <c r="K301" s="42" t="s">
        <v>184</v>
      </c>
      <c r="L301" s="43">
        <v>405.53000000000003</v>
      </c>
      <c r="M301" s="39">
        <v>3</v>
      </c>
      <c r="N301" s="43">
        <v>1216.5900000000001</v>
      </c>
      <c r="O301" s="43">
        <v>72.995400000000004</v>
      </c>
      <c r="P301" s="43">
        <v>1289.5854000000002</v>
      </c>
      <c r="Q301" s="44" t="s">
        <v>189</v>
      </c>
    </row>
    <row r="302" spans="8:17" x14ac:dyDescent="0.2">
      <c r="H302" s="39">
        <v>1001351</v>
      </c>
      <c r="I302" s="40">
        <v>41850</v>
      </c>
      <c r="J302" s="41" t="s">
        <v>186</v>
      </c>
      <c r="K302" s="42" t="s">
        <v>195</v>
      </c>
      <c r="L302" s="43">
        <v>175.08500000000001</v>
      </c>
      <c r="M302" s="39">
        <v>4</v>
      </c>
      <c r="N302" s="43">
        <v>700.34</v>
      </c>
      <c r="O302" s="43">
        <v>42.020400000000002</v>
      </c>
      <c r="P302" s="43">
        <v>742.36040000000003</v>
      </c>
      <c r="Q302" s="44" t="s">
        <v>185</v>
      </c>
    </row>
    <row r="303" spans="8:17" x14ac:dyDescent="0.2">
      <c r="H303" s="39">
        <v>1001352</v>
      </c>
      <c r="I303" s="40">
        <v>41850</v>
      </c>
      <c r="J303" s="41" t="s">
        <v>194</v>
      </c>
      <c r="K303" s="42" t="s">
        <v>188</v>
      </c>
      <c r="L303" s="43">
        <v>258.24</v>
      </c>
      <c r="M303" s="39">
        <v>4</v>
      </c>
      <c r="N303" s="43">
        <v>1032.96</v>
      </c>
      <c r="O303" s="43">
        <v>61.977600000000002</v>
      </c>
      <c r="P303" s="43">
        <v>1094.9376</v>
      </c>
      <c r="Q303" s="44" t="s">
        <v>185</v>
      </c>
    </row>
    <row r="304" spans="8:17" x14ac:dyDescent="0.2">
      <c r="H304" s="39">
        <v>1001353</v>
      </c>
      <c r="I304" s="40">
        <v>41850</v>
      </c>
      <c r="J304" s="41" t="s">
        <v>192</v>
      </c>
      <c r="K304" s="42" t="s">
        <v>191</v>
      </c>
      <c r="L304" s="43">
        <v>521.03250000000003</v>
      </c>
      <c r="M304" s="39">
        <v>3</v>
      </c>
      <c r="N304" s="43">
        <v>1563.0975000000001</v>
      </c>
      <c r="O304" s="43">
        <v>93.785849999999996</v>
      </c>
      <c r="P304" s="43">
        <v>1656.8833500000001</v>
      </c>
      <c r="Q304" s="44" t="s">
        <v>189</v>
      </c>
    </row>
    <row r="305" spans="8:17" x14ac:dyDescent="0.2">
      <c r="H305" s="39">
        <v>1001354</v>
      </c>
      <c r="I305" s="40">
        <v>41851</v>
      </c>
      <c r="J305" s="41" t="s">
        <v>194</v>
      </c>
      <c r="K305" s="42" t="s">
        <v>184</v>
      </c>
      <c r="L305" s="43">
        <v>360.05</v>
      </c>
      <c r="M305" s="39">
        <v>1</v>
      </c>
      <c r="N305" s="43">
        <v>360.05</v>
      </c>
      <c r="O305" s="43">
        <v>21.603000000000002</v>
      </c>
      <c r="P305" s="43">
        <v>381.65300000000002</v>
      </c>
      <c r="Q305" s="44" t="s">
        <v>189</v>
      </c>
    </row>
    <row r="306" spans="8:17" x14ac:dyDescent="0.2">
      <c r="H306" s="39">
        <v>1001355</v>
      </c>
      <c r="I306" s="40">
        <v>41851</v>
      </c>
      <c r="J306" s="41" t="s">
        <v>190</v>
      </c>
      <c r="K306" s="42" t="s">
        <v>188</v>
      </c>
      <c r="L306" s="43">
        <v>242.1</v>
      </c>
      <c r="M306" s="39">
        <v>4</v>
      </c>
      <c r="N306" s="43">
        <v>968.4</v>
      </c>
      <c r="O306" s="43">
        <v>58.103999999999999</v>
      </c>
      <c r="P306" s="43">
        <v>1026.5039999999999</v>
      </c>
      <c r="Q306" s="44" t="s">
        <v>185</v>
      </c>
    </row>
    <row r="307" spans="8:17" x14ac:dyDescent="0.2">
      <c r="H307" s="39">
        <v>1001356</v>
      </c>
      <c r="I307" s="40">
        <v>41851</v>
      </c>
      <c r="J307" s="41" t="s">
        <v>192</v>
      </c>
      <c r="K307" s="42" t="s">
        <v>184</v>
      </c>
      <c r="L307" s="43">
        <v>390.37</v>
      </c>
      <c r="M307" s="39">
        <v>2</v>
      </c>
      <c r="N307" s="43">
        <v>780.74</v>
      </c>
      <c r="O307" s="43">
        <v>46.8444</v>
      </c>
      <c r="P307" s="43">
        <v>827.58439999999996</v>
      </c>
      <c r="Q307" s="44" t="s">
        <v>189</v>
      </c>
    </row>
    <row r="308" spans="8:17" x14ac:dyDescent="0.2">
      <c r="H308" s="39">
        <v>1001357</v>
      </c>
      <c r="I308" s="40">
        <v>41851</v>
      </c>
      <c r="J308" s="41" t="s">
        <v>192</v>
      </c>
      <c r="K308" s="42" t="s">
        <v>191</v>
      </c>
      <c r="L308" s="43">
        <v>610.67250000000001</v>
      </c>
      <c r="M308" s="39">
        <v>3</v>
      </c>
      <c r="N308" s="43">
        <v>1832.0174999999999</v>
      </c>
      <c r="O308" s="43">
        <v>109.92104999999999</v>
      </c>
      <c r="P308" s="43">
        <v>1941.9385499999999</v>
      </c>
      <c r="Q308" s="44" t="s">
        <v>189</v>
      </c>
    </row>
    <row r="309" spans="8:17" x14ac:dyDescent="0.2">
      <c r="H309" s="39">
        <v>1001358</v>
      </c>
      <c r="I309" s="40">
        <v>41851</v>
      </c>
      <c r="J309" s="41" t="s">
        <v>194</v>
      </c>
      <c r="K309" s="42" t="s">
        <v>188</v>
      </c>
      <c r="L309" s="43">
        <v>247.48000000000002</v>
      </c>
      <c r="M309" s="39">
        <v>1</v>
      </c>
      <c r="N309" s="43">
        <v>247.48000000000002</v>
      </c>
      <c r="O309" s="43">
        <v>14.848800000000001</v>
      </c>
      <c r="P309" s="43">
        <v>262.3288</v>
      </c>
      <c r="Q309" s="44" t="s">
        <v>185</v>
      </c>
    </row>
    <row r="310" spans="8:17" x14ac:dyDescent="0.2">
      <c r="H310" s="39">
        <v>1001359</v>
      </c>
      <c r="I310" s="40">
        <v>41851</v>
      </c>
      <c r="J310" s="41" t="s">
        <v>194</v>
      </c>
      <c r="K310" s="42" t="s">
        <v>191</v>
      </c>
      <c r="L310" s="43">
        <v>549.04499999999996</v>
      </c>
      <c r="M310" s="39">
        <v>4</v>
      </c>
      <c r="N310" s="43">
        <v>2196.1799999999998</v>
      </c>
      <c r="O310" s="43">
        <v>131.77079999999998</v>
      </c>
      <c r="P310" s="43">
        <v>2327.9507999999996</v>
      </c>
      <c r="Q310" s="44" t="s">
        <v>189</v>
      </c>
    </row>
    <row r="311" spans="8:17" x14ac:dyDescent="0.2">
      <c r="H311" s="39">
        <v>1001360</v>
      </c>
      <c r="I311" s="40">
        <v>41851</v>
      </c>
      <c r="J311" s="41" t="s">
        <v>183</v>
      </c>
      <c r="K311" s="42" t="s">
        <v>195</v>
      </c>
      <c r="L311" s="43">
        <v>180.5</v>
      </c>
      <c r="M311" s="39">
        <v>1</v>
      </c>
      <c r="N311" s="43">
        <v>180.5</v>
      </c>
      <c r="O311" s="43">
        <v>10.83</v>
      </c>
      <c r="P311" s="43">
        <v>191.33</v>
      </c>
      <c r="Q311" s="44" t="s">
        <v>185</v>
      </c>
    </row>
    <row r="312" spans="8:17" x14ac:dyDescent="0.2">
      <c r="H312" s="39">
        <v>1001361</v>
      </c>
      <c r="I312" s="40">
        <v>41851</v>
      </c>
      <c r="J312" s="41" t="s">
        <v>194</v>
      </c>
      <c r="K312" s="42" t="s">
        <v>191</v>
      </c>
      <c r="L312" s="43">
        <v>616.27500000000009</v>
      </c>
      <c r="M312" s="39">
        <v>3</v>
      </c>
      <c r="N312" s="43">
        <v>1848.8250000000003</v>
      </c>
      <c r="O312" s="43">
        <v>110.92950000000002</v>
      </c>
      <c r="P312" s="43">
        <v>1959.7545000000002</v>
      </c>
      <c r="Q312" s="44" t="s">
        <v>189</v>
      </c>
    </row>
    <row r="313" spans="8:17" x14ac:dyDescent="0.2">
      <c r="H313" s="39">
        <v>1001362</v>
      </c>
      <c r="I313" s="40">
        <v>41851</v>
      </c>
      <c r="J313" s="41" t="s">
        <v>192</v>
      </c>
      <c r="K313" s="42" t="s">
        <v>191</v>
      </c>
      <c r="L313" s="43">
        <v>610.67250000000001</v>
      </c>
      <c r="M313" s="39">
        <v>4</v>
      </c>
      <c r="N313" s="43">
        <v>2442.69</v>
      </c>
      <c r="O313" s="43">
        <v>146.56139999999999</v>
      </c>
      <c r="P313" s="43">
        <v>2589.2514000000001</v>
      </c>
      <c r="Q313" s="44" t="s">
        <v>189</v>
      </c>
    </row>
    <row r="314" spans="8:17" x14ac:dyDescent="0.2">
      <c r="H314" s="39">
        <v>1001363</v>
      </c>
      <c r="I314" s="40">
        <v>41851</v>
      </c>
      <c r="J314" s="41" t="s">
        <v>183</v>
      </c>
      <c r="K314" s="42" t="s">
        <v>195</v>
      </c>
      <c r="L314" s="43">
        <v>162.45000000000002</v>
      </c>
      <c r="M314" s="39">
        <v>3</v>
      </c>
      <c r="N314" s="43">
        <v>487.35</v>
      </c>
      <c r="O314" s="43">
        <v>29.241</v>
      </c>
      <c r="P314" s="43">
        <v>516.59100000000001</v>
      </c>
      <c r="Q314" s="44" t="s">
        <v>189</v>
      </c>
    </row>
    <row r="315" spans="8:17" x14ac:dyDescent="0.2">
      <c r="H315" s="39">
        <v>1001364</v>
      </c>
      <c r="I315" s="40">
        <v>41852</v>
      </c>
      <c r="J315" s="41" t="s">
        <v>190</v>
      </c>
      <c r="K315" s="42" t="s">
        <v>195</v>
      </c>
      <c r="L315" s="43">
        <v>250.96890000000002</v>
      </c>
      <c r="M315" s="39">
        <v>3</v>
      </c>
      <c r="N315" s="43">
        <v>752.9067</v>
      </c>
      <c r="O315" s="43">
        <v>45.174402000000001</v>
      </c>
      <c r="P315" s="43">
        <v>798.08110199999999</v>
      </c>
      <c r="Q315" s="44" t="s">
        <v>189</v>
      </c>
    </row>
    <row r="316" spans="8:17" x14ac:dyDescent="0.2">
      <c r="H316" s="39">
        <v>1001365</v>
      </c>
      <c r="I316" s="40">
        <v>41852</v>
      </c>
      <c r="J316" s="41" t="s">
        <v>190</v>
      </c>
      <c r="K316" s="42" t="s">
        <v>184</v>
      </c>
      <c r="L316" s="43">
        <v>413.11</v>
      </c>
      <c r="M316" s="39">
        <v>1</v>
      </c>
      <c r="N316" s="43">
        <v>413.11</v>
      </c>
      <c r="O316" s="43">
        <v>24.7866</v>
      </c>
      <c r="P316" s="43">
        <v>437.89660000000003</v>
      </c>
      <c r="Q316" s="44" t="s">
        <v>185</v>
      </c>
    </row>
    <row r="317" spans="8:17" x14ac:dyDescent="0.2">
      <c r="H317" s="39">
        <v>1001366</v>
      </c>
      <c r="I317" s="40">
        <v>41852</v>
      </c>
      <c r="J317" s="41" t="s">
        <v>190</v>
      </c>
      <c r="K317" s="42" t="s">
        <v>195</v>
      </c>
      <c r="L317" s="43">
        <v>256.48470000000003</v>
      </c>
      <c r="M317" s="39">
        <v>2</v>
      </c>
      <c r="N317" s="43">
        <v>512.96940000000006</v>
      </c>
      <c r="O317" s="43">
        <v>30.778164000000004</v>
      </c>
      <c r="P317" s="43">
        <v>543.74756400000001</v>
      </c>
      <c r="Q317" s="44" t="s">
        <v>189</v>
      </c>
    </row>
    <row r="318" spans="8:17" x14ac:dyDescent="0.2">
      <c r="H318" s="39">
        <v>1001367</v>
      </c>
      <c r="I318" s="40">
        <v>41852</v>
      </c>
      <c r="J318" s="41" t="s">
        <v>193</v>
      </c>
      <c r="K318" s="42" t="s">
        <v>187</v>
      </c>
      <c r="L318" s="43">
        <v>66.3</v>
      </c>
      <c r="M318" s="39">
        <v>4</v>
      </c>
      <c r="N318" s="43">
        <v>265.2</v>
      </c>
      <c r="O318" s="43">
        <v>15.911999999999999</v>
      </c>
      <c r="P318" s="43">
        <v>281.11199999999997</v>
      </c>
      <c r="Q318" s="44" t="s">
        <v>189</v>
      </c>
    </row>
    <row r="319" spans="8:17" x14ac:dyDescent="0.2">
      <c r="H319" s="39">
        <v>1001368</v>
      </c>
      <c r="I319" s="40">
        <v>41852</v>
      </c>
      <c r="J319" s="41" t="s">
        <v>194</v>
      </c>
      <c r="K319" s="42" t="s">
        <v>191</v>
      </c>
      <c r="L319" s="43">
        <v>610.67250000000001</v>
      </c>
      <c r="M319" s="39">
        <v>3</v>
      </c>
      <c r="N319" s="43">
        <v>1832.0174999999999</v>
      </c>
      <c r="O319" s="43">
        <v>109.92104999999999</v>
      </c>
      <c r="P319" s="43">
        <v>1941.9385499999999</v>
      </c>
      <c r="Q319" s="44" t="s">
        <v>185</v>
      </c>
    </row>
    <row r="320" spans="8:17" x14ac:dyDescent="0.2">
      <c r="H320" s="39">
        <v>1001369</v>
      </c>
      <c r="I320" s="40">
        <v>41852</v>
      </c>
      <c r="J320" s="41" t="s">
        <v>183</v>
      </c>
      <c r="K320" s="42" t="s">
        <v>187</v>
      </c>
      <c r="L320" s="43">
        <v>66.3</v>
      </c>
      <c r="M320" s="39">
        <v>3</v>
      </c>
      <c r="N320" s="43">
        <v>198.89999999999998</v>
      </c>
      <c r="O320" s="43">
        <v>11.933999999999997</v>
      </c>
      <c r="P320" s="43">
        <v>210.83399999999997</v>
      </c>
      <c r="Q320" s="44" t="s">
        <v>185</v>
      </c>
    </row>
    <row r="321" spans="8:17" x14ac:dyDescent="0.2">
      <c r="H321" s="39">
        <v>1001370</v>
      </c>
      <c r="I321" s="40">
        <v>41852</v>
      </c>
      <c r="J321" s="41" t="s">
        <v>192</v>
      </c>
      <c r="K321" s="42" t="s">
        <v>184</v>
      </c>
      <c r="L321" s="43">
        <v>371.42</v>
      </c>
      <c r="M321" s="39">
        <v>2</v>
      </c>
      <c r="N321" s="43">
        <v>742.84</v>
      </c>
      <c r="O321" s="43">
        <v>44.570399999999999</v>
      </c>
      <c r="P321" s="43">
        <v>787.41039999999998</v>
      </c>
      <c r="Q321" s="44" t="s">
        <v>189</v>
      </c>
    </row>
    <row r="322" spans="8:17" x14ac:dyDescent="0.2">
      <c r="H322" s="39">
        <v>1001371</v>
      </c>
      <c r="I322" s="40">
        <v>41852</v>
      </c>
      <c r="J322" s="41" t="s">
        <v>194</v>
      </c>
      <c r="K322" s="42" t="s">
        <v>188</v>
      </c>
      <c r="L322" s="43">
        <v>255.54999999999998</v>
      </c>
      <c r="M322" s="39">
        <v>2</v>
      </c>
      <c r="N322" s="43">
        <v>511.09999999999997</v>
      </c>
      <c r="O322" s="43">
        <v>30.665999999999997</v>
      </c>
      <c r="P322" s="43">
        <v>541.76599999999996</v>
      </c>
      <c r="Q322" s="44" t="s">
        <v>189</v>
      </c>
    </row>
    <row r="323" spans="8:17" x14ac:dyDescent="0.2">
      <c r="H323" s="39">
        <v>1001372</v>
      </c>
      <c r="I323" s="40">
        <v>41852</v>
      </c>
      <c r="J323" s="41" t="s">
        <v>183</v>
      </c>
      <c r="K323" s="42" t="s">
        <v>187</v>
      </c>
      <c r="L323" s="43">
        <v>65.650000000000006</v>
      </c>
      <c r="M323" s="39">
        <v>3</v>
      </c>
      <c r="N323" s="43">
        <v>196.95000000000002</v>
      </c>
      <c r="O323" s="43">
        <v>11.817</v>
      </c>
      <c r="P323" s="43">
        <v>208.76700000000002</v>
      </c>
      <c r="Q323" s="44" t="s">
        <v>185</v>
      </c>
    </row>
    <row r="324" spans="8:17" x14ac:dyDescent="0.2">
      <c r="H324" s="39">
        <v>1001373</v>
      </c>
      <c r="I324" s="40">
        <v>41852</v>
      </c>
      <c r="J324" s="41" t="s">
        <v>183</v>
      </c>
      <c r="K324" s="42" t="s">
        <v>187</v>
      </c>
      <c r="L324" s="43">
        <v>70.850000000000009</v>
      </c>
      <c r="M324" s="39">
        <v>1</v>
      </c>
      <c r="N324" s="43">
        <v>70.850000000000009</v>
      </c>
      <c r="O324" s="43">
        <v>4.2510000000000003</v>
      </c>
      <c r="P324" s="43">
        <v>75.101000000000013</v>
      </c>
      <c r="Q324" s="44" t="s">
        <v>185</v>
      </c>
    </row>
    <row r="325" spans="8:17" x14ac:dyDescent="0.2">
      <c r="H325" s="39">
        <v>1001374</v>
      </c>
      <c r="I325" s="40">
        <v>41853</v>
      </c>
      <c r="J325" s="41" t="s">
        <v>183</v>
      </c>
      <c r="K325" s="42" t="s">
        <v>184</v>
      </c>
      <c r="L325" s="43">
        <v>214.92000000000002</v>
      </c>
      <c r="M325" s="39">
        <v>2</v>
      </c>
      <c r="N325" s="43">
        <v>429.84000000000003</v>
      </c>
      <c r="O325" s="43">
        <v>25.790400000000002</v>
      </c>
      <c r="P325" s="43">
        <v>455.63040000000001</v>
      </c>
      <c r="Q325" s="44" t="s">
        <v>189</v>
      </c>
    </row>
    <row r="326" spans="8:17" x14ac:dyDescent="0.2">
      <c r="H326" s="39">
        <v>1001375</v>
      </c>
      <c r="I326" s="40">
        <v>41853</v>
      </c>
      <c r="J326" s="41" t="s">
        <v>186</v>
      </c>
      <c r="K326" s="42" t="s">
        <v>184</v>
      </c>
      <c r="L326" s="43">
        <v>185.07000000000002</v>
      </c>
      <c r="M326" s="39">
        <v>1</v>
      </c>
      <c r="N326" s="43">
        <v>185.07000000000002</v>
      </c>
      <c r="O326" s="43">
        <v>11.104200000000001</v>
      </c>
      <c r="P326" s="43">
        <v>196.17420000000001</v>
      </c>
      <c r="Q326" s="44" t="s">
        <v>189</v>
      </c>
    </row>
    <row r="327" spans="8:17" x14ac:dyDescent="0.2">
      <c r="H327" s="39">
        <v>1001376</v>
      </c>
      <c r="I327" s="40">
        <v>41853</v>
      </c>
      <c r="J327" s="41" t="s">
        <v>193</v>
      </c>
      <c r="K327" s="42" t="s">
        <v>195</v>
      </c>
      <c r="L327" s="43">
        <v>100.7454</v>
      </c>
      <c r="M327" s="39">
        <v>1</v>
      </c>
      <c r="N327" s="43">
        <v>100.7454</v>
      </c>
      <c r="O327" s="43">
        <v>6.0447240000000004</v>
      </c>
      <c r="P327" s="43">
        <v>106.79012400000001</v>
      </c>
      <c r="Q327" s="44" t="s">
        <v>189</v>
      </c>
    </row>
    <row r="328" spans="8:17" x14ac:dyDescent="0.2">
      <c r="H328" s="39">
        <v>1001377</v>
      </c>
      <c r="I328" s="40">
        <v>41853</v>
      </c>
      <c r="J328" s="41" t="s">
        <v>193</v>
      </c>
      <c r="K328" s="42" t="s">
        <v>184</v>
      </c>
      <c r="L328" s="43">
        <v>185.07000000000002</v>
      </c>
      <c r="M328" s="39">
        <v>4</v>
      </c>
      <c r="N328" s="43">
        <v>740.28000000000009</v>
      </c>
      <c r="O328" s="43">
        <v>44.416800000000002</v>
      </c>
      <c r="P328" s="43">
        <v>784.69680000000005</v>
      </c>
      <c r="Q328" s="44" t="s">
        <v>189</v>
      </c>
    </row>
    <row r="329" spans="8:17" x14ac:dyDescent="0.2">
      <c r="H329" s="39">
        <v>1001378</v>
      </c>
      <c r="I329" s="40">
        <v>41853</v>
      </c>
      <c r="J329" s="41" t="s">
        <v>186</v>
      </c>
      <c r="K329" s="42" t="s">
        <v>195</v>
      </c>
      <c r="L329" s="43">
        <v>171.47499999999999</v>
      </c>
      <c r="M329" s="39">
        <v>3</v>
      </c>
      <c r="N329" s="43">
        <v>514.42499999999995</v>
      </c>
      <c r="O329" s="43">
        <v>30.865499999999997</v>
      </c>
      <c r="P329" s="43">
        <v>545.29049999999995</v>
      </c>
      <c r="Q329" s="44" t="s">
        <v>185</v>
      </c>
    </row>
    <row r="330" spans="8:17" x14ac:dyDescent="0.2">
      <c r="H330" s="39">
        <v>1001379</v>
      </c>
      <c r="I330" s="40">
        <v>41853</v>
      </c>
      <c r="J330" s="41" t="s">
        <v>186</v>
      </c>
      <c r="K330" s="42" t="s">
        <v>195</v>
      </c>
      <c r="L330" s="43">
        <v>187.72</v>
      </c>
      <c r="M330" s="39">
        <v>2</v>
      </c>
      <c r="N330" s="43">
        <v>375.44</v>
      </c>
      <c r="O330" s="43">
        <v>22.526399999999999</v>
      </c>
      <c r="P330" s="43">
        <v>397.96640000000002</v>
      </c>
      <c r="Q330" s="44" t="s">
        <v>185</v>
      </c>
    </row>
    <row r="331" spans="8:17" x14ac:dyDescent="0.2">
      <c r="H331" s="39">
        <v>1001380</v>
      </c>
      <c r="I331" s="40">
        <v>41853</v>
      </c>
      <c r="J331" s="41" t="s">
        <v>186</v>
      </c>
      <c r="K331" s="42" t="s">
        <v>187</v>
      </c>
      <c r="L331" s="43">
        <v>70.2</v>
      </c>
      <c r="M331" s="39">
        <v>3</v>
      </c>
      <c r="N331" s="43">
        <v>210.60000000000002</v>
      </c>
      <c r="O331" s="43">
        <v>12.636000000000001</v>
      </c>
      <c r="P331" s="43">
        <v>223.23600000000002</v>
      </c>
      <c r="Q331" s="44" t="s">
        <v>189</v>
      </c>
    </row>
    <row r="332" spans="8:17" x14ac:dyDescent="0.2">
      <c r="H332" s="39">
        <v>1001381</v>
      </c>
      <c r="I332" s="40">
        <v>41853</v>
      </c>
      <c r="J332" s="41" t="s">
        <v>192</v>
      </c>
      <c r="K332" s="42" t="s">
        <v>191</v>
      </c>
      <c r="L332" s="43">
        <v>593.86500000000001</v>
      </c>
      <c r="M332" s="39">
        <v>2</v>
      </c>
      <c r="N332" s="43">
        <v>1187.73</v>
      </c>
      <c r="O332" s="43">
        <v>71.263800000000003</v>
      </c>
      <c r="P332" s="43">
        <v>1258.9938</v>
      </c>
      <c r="Q332" s="44" t="s">
        <v>185</v>
      </c>
    </row>
    <row r="333" spans="8:17" x14ac:dyDescent="0.2">
      <c r="H333" s="39">
        <v>1001382</v>
      </c>
      <c r="I333" s="40">
        <v>41853</v>
      </c>
      <c r="J333" s="41" t="s">
        <v>194</v>
      </c>
      <c r="K333" s="42" t="s">
        <v>191</v>
      </c>
      <c r="L333" s="43">
        <v>504.22500000000002</v>
      </c>
      <c r="M333" s="39">
        <v>2</v>
      </c>
      <c r="N333" s="43">
        <v>1008.45</v>
      </c>
      <c r="O333" s="43">
        <v>60.506999999999998</v>
      </c>
      <c r="P333" s="43">
        <v>1068.9570000000001</v>
      </c>
      <c r="Q333" s="44" t="s">
        <v>185</v>
      </c>
    </row>
    <row r="334" spans="8:17" x14ac:dyDescent="0.2">
      <c r="H334" s="39">
        <v>1001383</v>
      </c>
      <c r="I334" s="40">
        <v>41853</v>
      </c>
      <c r="J334" s="41" t="s">
        <v>186</v>
      </c>
      <c r="K334" s="42" t="s">
        <v>195</v>
      </c>
      <c r="L334" s="43">
        <v>189.52500000000001</v>
      </c>
      <c r="M334" s="39">
        <v>4</v>
      </c>
      <c r="N334" s="43">
        <v>758.1</v>
      </c>
      <c r="O334" s="43">
        <v>45.485999999999997</v>
      </c>
      <c r="P334" s="43">
        <v>803.58600000000001</v>
      </c>
      <c r="Q334" s="44" t="s">
        <v>185</v>
      </c>
    </row>
    <row r="335" spans="8:17" x14ac:dyDescent="0.2">
      <c r="H335" s="39">
        <v>1001384</v>
      </c>
      <c r="I335" s="40">
        <v>41854</v>
      </c>
      <c r="J335" s="41" t="s">
        <v>192</v>
      </c>
      <c r="K335" s="42" t="s">
        <v>188</v>
      </c>
      <c r="L335" s="43">
        <v>274.38</v>
      </c>
      <c r="M335" s="39">
        <v>2</v>
      </c>
      <c r="N335" s="43">
        <v>548.76</v>
      </c>
      <c r="O335" s="43">
        <v>32.925599999999996</v>
      </c>
      <c r="P335" s="43">
        <v>581.68560000000002</v>
      </c>
      <c r="Q335" s="44" t="s">
        <v>189</v>
      </c>
    </row>
    <row r="336" spans="8:17" x14ac:dyDescent="0.2">
      <c r="H336" s="39">
        <v>1001385</v>
      </c>
      <c r="I336" s="40">
        <v>41854</v>
      </c>
      <c r="J336" s="41" t="s">
        <v>192</v>
      </c>
      <c r="K336" s="42" t="s">
        <v>188</v>
      </c>
      <c r="L336" s="43">
        <v>290.52000000000004</v>
      </c>
      <c r="M336" s="39">
        <v>4</v>
      </c>
      <c r="N336" s="43">
        <v>1162.0800000000002</v>
      </c>
      <c r="O336" s="43">
        <v>69.724800000000002</v>
      </c>
      <c r="P336" s="43">
        <v>1231.8048000000001</v>
      </c>
      <c r="Q336" s="44" t="s">
        <v>185</v>
      </c>
    </row>
    <row r="337" spans="8:17" x14ac:dyDescent="0.2">
      <c r="H337" s="39">
        <v>1001386</v>
      </c>
      <c r="I337" s="40">
        <v>41854</v>
      </c>
      <c r="J337" s="41" t="s">
        <v>183</v>
      </c>
      <c r="K337" s="42" t="s">
        <v>184</v>
      </c>
      <c r="L337" s="43">
        <v>185.07000000000002</v>
      </c>
      <c r="M337" s="39">
        <v>1</v>
      </c>
      <c r="N337" s="43">
        <v>185.07000000000002</v>
      </c>
      <c r="O337" s="43">
        <v>11.104200000000001</v>
      </c>
      <c r="P337" s="43">
        <v>196.17420000000001</v>
      </c>
      <c r="Q337" s="44" t="s">
        <v>185</v>
      </c>
    </row>
    <row r="338" spans="8:17" x14ac:dyDescent="0.2">
      <c r="H338" s="39">
        <v>1001387</v>
      </c>
      <c r="I338" s="40">
        <v>41854</v>
      </c>
      <c r="J338" s="41" t="s">
        <v>194</v>
      </c>
      <c r="K338" s="42" t="s">
        <v>188</v>
      </c>
      <c r="L338" s="43">
        <v>258.24</v>
      </c>
      <c r="M338" s="39">
        <v>4</v>
      </c>
      <c r="N338" s="43">
        <v>1032.96</v>
      </c>
      <c r="O338" s="43">
        <v>61.977600000000002</v>
      </c>
      <c r="P338" s="43">
        <v>1094.9376</v>
      </c>
      <c r="Q338" s="44" t="s">
        <v>189</v>
      </c>
    </row>
    <row r="339" spans="8:17" x14ac:dyDescent="0.2">
      <c r="H339" s="39">
        <v>1001388</v>
      </c>
      <c r="I339" s="40">
        <v>41854</v>
      </c>
      <c r="J339" s="41" t="s">
        <v>186</v>
      </c>
      <c r="K339" s="42" t="s">
        <v>195</v>
      </c>
      <c r="L339" s="43">
        <v>184.11</v>
      </c>
      <c r="M339" s="39">
        <v>3</v>
      </c>
      <c r="N339" s="43">
        <v>552.33000000000004</v>
      </c>
      <c r="O339" s="43">
        <v>33.139800000000001</v>
      </c>
      <c r="P339" s="43">
        <v>585.46980000000008</v>
      </c>
      <c r="Q339" s="44" t="s">
        <v>189</v>
      </c>
    </row>
    <row r="340" spans="8:17" x14ac:dyDescent="0.2">
      <c r="H340" s="39">
        <v>1001389</v>
      </c>
      <c r="I340" s="40">
        <v>41854</v>
      </c>
      <c r="J340" s="41" t="s">
        <v>190</v>
      </c>
      <c r="K340" s="42" t="s">
        <v>188</v>
      </c>
      <c r="L340" s="43">
        <v>252.85999999999999</v>
      </c>
      <c r="M340" s="39">
        <v>4</v>
      </c>
      <c r="N340" s="43">
        <v>1011.4399999999999</v>
      </c>
      <c r="O340" s="43">
        <v>60.686399999999992</v>
      </c>
      <c r="P340" s="43">
        <v>1072.1263999999999</v>
      </c>
      <c r="Q340" s="44" t="s">
        <v>189</v>
      </c>
    </row>
    <row r="341" spans="8:17" x14ac:dyDescent="0.2">
      <c r="H341" s="39">
        <v>1001390</v>
      </c>
      <c r="I341" s="40">
        <v>41854</v>
      </c>
      <c r="J341" s="41" t="s">
        <v>190</v>
      </c>
      <c r="K341" s="42" t="s">
        <v>188</v>
      </c>
      <c r="L341" s="43">
        <v>266.31</v>
      </c>
      <c r="M341" s="39">
        <v>4</v>
      </c>
      <c r="N341" s="43">
        <v>1065.24</v>
      </c>
      <c r="O341" s="43">
        <v>63.914400000000001</v>
      </c>
      <c r="P341" s="43">
        <v>1129.1543999999999</v>
      </c>
      <c r="Q341" s="44" t="s">
        <v>189</v>
      </c>
    </row>
    <row r="342" spans="8:17" x14ac:dyDescent="0.2">
      <c r="H342" s="39">
        <v>1001391</v>
      </c>
      <c r="I342" s="40">
        <v>41854</v>
      </c>
      <c r="J342" s="41" t="s">
        <v>190</v>
      </c>
      <c r="K342" s="42" t="s">
        <v>191</v>
      </c>
      <c r="L342" s="43">
        <v>521.03250000000003</v>
      </c>
      <c r="M342" s="39">
        <v>3</v>
      </c>
      <c r="N342" s="43">
        <v>1563.0975000000001</v>
      </c>
      <c r="O342" s="43">
        <v>93.785849999999996</v>
      </c>
      <c r="P342" s="43">
        <v>1656.8833500000001</v>
      </c>
      <c r="Q342" s="44" t="s">
        <v>189</v>
      </c>
    </row>
    <row r="343" spans="8:17" x14ac:dyDescent="0.2">
      <c r="H343" s="39">
        <v>1001392</v>
      </c>
      <c r="I343" s="40">
        <v>41854</v>
      </c>
      <c r="J343" s="41" t="s">
        <v>194</v>
      </c>
      <c r="K343" s="42" t="s">
        <v>191</v>
      </c>
      <c r="L343" s="43">
        <v>515.43000000000006</v>
      </c>
      <c r="M343" s="39">
        <v>4</v>
      </c>
      <c r="N343" s="43">
        <v>2061.7200000000003</v>
      </c>
      <c r="O343" s="43">
        <v>123.70320000000001</v>
      </c>
      <c r="P343" s="43">
        <v>2185.4232000000002</v>
      </c>
      <c r="Q343" s="44" t="s">
        <v>189</v>
      </c>
    </row>
    <row r="344" spans="8:17" x14ac:dyDescent="0.2">
      <c r="H344" s="39">
        <v>1001393</v>
      </c>
      <c r="I344" s="40">
        <v>41854</v>
      </c>
      <c r="J344" s="41" t="s">
        <v>183</v>
      </c>
      <c r="K344" s="42" t="s">
        <v>187</v>
      </c>
      <c r="L344" s="43">
        <v>62.4</v>
      </c>
      <c r="M344" s="39">
        <v>3</v>
      </c>
      <c r="N344" s="43">
        <v>187.2</v>
      </c>
      <c r="O344" s="43">
        <v>11.231999999999999</v>
      </c>
      <c r="P344" s="43">
        <v>198.43199999999999</v>
      </c>
      <c r="Q344" s="44" t="s">
        <v>189</v>
      </c>
    </row>
    <row r="345" spans="8:17" x14ac:dyDescent="0.2">
      <c r="H345" s="39">
        <v>1001394</v>
      </c>
      <c r="I345" s="40">
        <v>41855</v>
      </c>
      <c r="J345" s="41" t="s">
        <v>193</v>
      </c>
      <c r="K345" s="42" t="s">
        <v>184</v>
      </c>
      <c r="L345" s="43">
        <v>204.97</v>
      </c>
      <c r="M345" s="39">
        <v>2</v>
      </c>
      <c r="N345" s="43">
        <v>409.94</v>
      </c>
      <c r="O345" s="43">
        <v>24.596399999999999</v>
      </c>
      <c r="P345" s="43">
        <v>434.53640000000001</v>
      </c>
      <c r="Q345" s="44" t="s">
        <v>185</v>
      </c>
    </row>
    <row r="346" spans="8:17" x14ac:dyDescent="0.2">
      <c r="H346" s="39">
        <v>1001395</v>
      </c>
      <c r="I346" s="40">
        <v>41855</v>
      </c>
      <c r="J346" s="41" t="s">
        <v>190</v>
      </c>
      <c r="K346" s="42" t="s">
        <v>195</v>
      </c>
      <c r="L346" s="43">
        <v>262.00049999999999</v>
      </c>
      <c r="M346" s="39">
        <v>2</v>
      </c>
      <c r="N346" s="43">
        <v>524.00099999999998</v>
      </c>
      <c r="O346" s="43">
        <v>31.440059999999999</v>
      </c>
      <c r="P346" s="43">
        <v>555.44105999999999</v>
      </c>
      <c r="Q346" s="44" t="s">
        <v>189</v>
      </c>
    </row>
    <row r="347" spans="8:17" x14ac:dyDescent="0.2">
      <c r="H347" s="39">
        <v>1001396</v>
      </c>
      <c r="I347" s="40">
        <v>41855</v>
      </c>
      <c r="J347" s="41" t="s">
        <v>183</v>
      </c>
      <c r="K347" s="42" t="s">
        <v>184</v>
      </c>
      <c r="L347" s="43">
        <v>206.96</v>
      </c>
      <c r="M347" s="39">
        <v>4</v>
      </c>
      <c r="N347" s="43">
        <v>827.84</v>
      </c>
      <c r="O347" s="43">
        <v>49.670400000000001</v>
      </c>
      <c r="P347" s="43">
        <v>877.5104</v>
      </c>
      <c r="Q347" s="44" t="s">
        <v>189</v>
      </c>
    </row>
    <row r="348" spans="8:17" x14ac:dyDescent="0.2">
      <c r="H348" s="39">
        <v>1001397</v>
      </c>
      <c r="I348" s="40">
        <v>41855</v>
      </c>
      <c r="J348" s="41" t="s">
        <v>183</v>
      </c>
      <c r="K348" s="42" t="s">
        <v>187</v>
      </c>
      <c r="L348" s="43">
        <v>65.650000000000006</v>
      </c>
      <c r="M348" s="39">
        <v>4</v>
      </c>
      <c r="N348" s="43">
        <v>262.60000000000002</v>
      </c>
      <c r="O348" s="43">
        <v>15.756</v>
      </c>
      <c r="P348" s="43">
        <v>278.35599999999999</v>
      </c>
      <c r="Q348" s="44" t="s">
        <v>189</v>
      </c>
    </row>
    <row r="349" spans="8:17" x14ac:dyDescent="0.2">
      <c r="H349" s="39">
        <v>1001398</v>
      </c>
      <c r="I349" s="40">
        <v>41855</v>
      </c>
      <c r="J349" s="41" t="s">
        <v>183</v>
      </c>
      <c r="K349" s="42" t="s">
        <v>184</v>
      </c>
      <c r="L349" s="43">
        <v>187.06</v>
      </c>
      <c r="M349" s="39">
        <v>3</v>
      </c>
      <c r="N349" s="43">
        <v>561.18000000000006</v>
      </c>
      <c r="O349" s="43">
        <v>33.6708</v>
      </c>
      <c r="P349" s="43">
        <v>594.85080000000005</v>
      </c>
      <c r="Q349" s="44" t="s">
        <v>185</v>
      </c>
    </row>
    <row r="350" spans="8:17" x14ac:dyDescent="0.2">
      <c r="H350" s="39">
        <v>1001399</v>
      </c>
      <c r="I350" s="40">
        <v>41855</v>
      </c>
      <c r="J350" s="41" t="s">
        <v>186</v>
      </c>
      <c r="K350" s="42" t="s">
        <v>187</v>
      </c>
      <c r="L350" s="43">
        <v>68.900000000000006</v>
      </c>
      <c r="M350" s="39">
        <v>4</v>
      </c>
      <c r="N350" s="43">
        <v>275.60000000000002</v>
      </c>
      <c r="O350" s="43">
        <v>16.536000000000001</v>
      </c>
      <c r="P350" s="43">
        <v>292.13600000000002</v>
      </c>
      <c r="Q350" s="44" t="s">
        <v>185</v>
      </c>
    </row>
    <row r="351" spans="8:17" x14ac:dyDescent="0.2">
      <c r="H351" s="39">
        <v>1001400</v>
      </c>
      <c r="I351" s="40">
        <v>41855</v>
      </c>
      <c r="J351" s="41" t="s">
        <v>192</v>
      </c>
      <c r="K351" s="42" t="s">
        <v>188</v>
      </c>
      <c r="L351" s="43">
        <v>255.54999999999998</v>
      </c>
      <c r="M351" s="39">
        <v>3</v>
      </c>
      <c r="N351" s="43">
        <v>766.65</v>
      </c>
      <c r="O351" s="43">
        <v>45.998999999999995</v>
      </c>
      <c r="P351" s="43">
        <v>812.649</v>
      </c>
      <c r="Q351" s="44" t="s">
        <v>185</v>
      </c>
    </row>
    <row r="352" spans="8:17" x14ac:dyDescent="0.2">
      <c r="H352" s="39">
        <v>1001401</v>
      </c>
      <c r="I352" s="40">
        <v>41855</v>
      </c>
      <c r="J352" s="41" t="s">
        <v>194</v>
      </c>
      <c r="K352" s="42" t="s">
        <v>188</v>
      </c>
      <c r="L352" s="43">
        <v>282.45</v>
      </c>
      <c r="M352" s="39">
        <v>2</v>
      </c>
      <c r="N352" s="43">
        <v>564.9</v>
      </c>
      <c r="O352" s="43">
        <v>33.893999999999998</v>
      </c>
      <c r="P352" s="43">
        <v>598.79399999999998</v>
      </c>
      <c r="Q352" s="44" t="s">
        <v>189</v>
      </c>
    </row>
    <row r="353" spans="8:17" x14ac:dyDescent="0.2">
      <c r="H353" s="39">
        <v>1001402</v>
      </c>
      <c r="I353" s="40">
        <v>41855</v>
      </c>
      <c r="J353" s="41" t="s">
        <v>194</v>
      </c>
      <c r="K353" s="42" t="s">
        <v>191</v>
      </c>
      <c r="L353" s="43">
        <v>532.23749999999995</v>
      </c>
      <c r="M353" s="39">
        <v>2</v>
      </c>
      <c r="N353" s="43">
        <v>1064.4749999999999</v>
      </c>
      <c r="O353" s="43">
        <v>63.86849999999999</v>
      </c>
      <c r="P353" s="43">
        <v>1128.3434999999999</v>
      </c>
      <c r="Q353" s="44" t="s">
        <v>185</v>
      </c>
    </row>
    <row r="354" spans="8:17" x14ac:dyDescent="0.2">
      <c r="H354" s="39">
        <v>1001403</v>
      </c>
      <c r="I354" s="40">
        <v>41855</v>
      </c>
      <c r="J354" s="41" t="s">
        <v>186</v>
      </c>
      <c r="K354" s="42" t="s">
        <v>195</v>
      </c>
      <c r="L354" s="43">
        <v>187.72</v>
      </c>
      <c r="M354" s="39">
        <v>3</v>
      </c>
      <c r="N354" s="43">
        <v>563.16</v>
      </c>
      <c r="O354" s="43">
        <v>33.7896</v>
      </c>
      <c r="P354" s="43">
        <v>596.94959999999992</v>
      </c>
      <c r="Q354" s="44" t="s">
        <v>189</v>
      </c>
    </row>
    <row r="355" spans="8:17" x14ac:dyDescent="0.2">
      <c r="H355" s="39">
        <v>1001404</v>
      </c>
      <c r="I355" s="40">
        <v>41856</v>
      </c>
      <c r="J355" s="41" t="s">
        <v>193</v>
      </c>
      <c r="K355" s="42" t="s">
        <v>187</v>
      </c>
      <c r="L355" s="43">
        <v>68.900000000000006</v>
      </c>
      <c r="M355" s="39">
        <v>3</v>
      </c>
      <c r="N355" s="43">
        <v>206.70000000000002</v>
      </c>
      <c r="O355" s="43">
        <v>12.402000000000001</v>
      </c>
      <c r="P355" s="43">
        <v>219.10200000000003</v>
      </c>
      <c r="Q355" s="44" t="s">
        <v>189</v>
      </c>
    </row>
    <row r="356" spans="8:17" x14ac:dyDescent="0.2">
      <c r="H356" s="39">
        <v>1001405</v>
      </c>
      <c r="I356" s="40">
        <v>41856</v>
      </c>
      <c r="J356" s="41" t="s">
        <v>193</v>
      </c>
      <c r="K356" s="42" t="s">
        <v>195</v>
      </c>
      <c r="L356" s="43">
        <v>92.843799999999987</v>
      </c>
      <c r="M356" s="39">
        <v>4</v>
      </c>
      <c r="N356" s="43">
        <v>371.37519999999995</v>
      </c>
      <c r="O356" s="43">
        <v>22.282511999999997</v>
      </c>
      <c r="P356" s="43">
        <v>393.65771199999995</v>
      </c>
      <c r="Q356" s="44" t="s">
        <v>185</v>
      </c>
    </row>
    <row r="357" spans="8:17" x14ac:dyDescent="0.2">
      <c r="H357" s="39">
        <v>1001406</v>
      </c>
      <c r="I357" s="40">
        <v>41856</v>
      </c>
      <c r="J357" s="41" t="s">
        <v>190</v>
      </c>
      <c r="K357" s="42" t="s">
        <v>195</v>
      </c>
      <c r="L357" s="43">
        <v>275.79000000000002</v>
      </c>
      <c r="M357" s="39">
        <v>4</v>
      </c>
      <c r="N357" s="43">
        <v>1103.1600000000001</v>
      </c>
      <c r="O357" s="43">
        <v>66.189599999999999</v>
      </c>
      <c r="P357" s="43">
        <v>1169.3496</v>
      </c>
      <c r="Q357" s="44" t="s">
        <v>185</v>
      </c>
    </row>
    <row r="358" spans="8:17" x14ac:dyDescent="0.2">
      <c r="H358" s="39">
        <v>1001407</v>
      </c>
      <c r="I358" s="40">
        <v>41856</v>
      </c>
      <c r="J358" s="41" t="s">
        <v>183</v>
      </c>
      <c r="K358" s="42" t="s">
        <v>187</v>
      </c>
      <c r="L358" s="43">
        <v>65</v>
      </c>
      <c r="M358" s="39">
        <v>4</v>
      </c>
      <c r="N358" s="43">
        <v>260</v>
      </c>
      <c r="O358" s="43">
        <v>15.6</v>
      </c>
      <c r="P358" s="43">
        <v>275.60000000000002</v>
      </c>
      <c r="Q358" s="44" t="s">
        <v>189</v>
      </c>
    </row>
    <row r="359" spans="8:17" x14ac:dyDescent="0.2">
      <c r="H359" s="39">
        <v>1001408</v>
      </c>
      <c r="I359" s="40">
        <v>41856</v>
      </c>
      <c r="J359" s="41" t="s">
        <v>186</v>
      </c>
      <c r="K359" s="42" t="s">
        <v>184</v>
      </c>
      <c r="L359" s="43">
        <v>206.96</v>
      </c>
      <c r="M359" s="39">
        <v>4</v>
      </c>
      <c r="N359" s="43">
        <v>827.84</v>
      </c>
      <c r="O359" s="43">
        <v>49.670400000000001</v>
      </c>
      <c r="P359" s="43">
        <v>877.5104</v>
      </c>
      <c r="Q359" s="44" t="s">
        <v>185</v>
      </c>
    </row>
    <row r="360" spans="8:17" x14ac:dyDescent="0.2">
      <c r="H360" s="39">
        <v>1001409</v>
      </c>
      <c r="I360" s="40">
        <v>41856</v>
      </c>
      <c r="J360" s="41" t="s">
        <v>193</v>
      </c>
      <c r="K360" s="42" t="s">
        <v>195</v>
      </c>
      <c r="L360" s="43">
        <v>166.06</v>
      </c>
      <c r="M360" s="39">
        <v>1</v>
      </c>
      <c r="N360" s="43">
        <v>166.06</v>
      </c>
      <c r="O360" s="43">
        <v>9.9635999999999996</v>
      </c>
      <c r="P360" s="43">
        <v>176.02359999999999</v>
      </c>
      <c r="Q360" s="44" t="s">
        <v>189</v>
      </c>
    </row>
    <row r="361" spans="8:17" x14ac:dyDescent="0.2">
      <c r="H361" s="39">
        <v>1001410</v>
      </c>
      <c r="I361" s="40">
        <v>41856</v>
      </c>
      <c r="J361" s="41" t="s">
        <v>186</v>
      </c>
      <c r="K361" s="42" t="s">
        <v>184</v>
      </c>
      <c r="L361" s="43">
        <v>193.03</v>
      </c>
      <c r="M361" s="39">
        <v>1</v>
      </c>
      <c r="N361" s="43">
        <v>193.03</v>
      </c>
      <c r="O361" s="43">
        <v>11.581799999999999</v>
      </c>
      <c r="P361" s="43">
        <v>204.61179999999999</v>
      </c>
      <c r="Q361" s="44" t="s">
        <v>189</v>
      </c>
    </row>
    <row r="362" spans="8:17" x14ac:dyDescent="0.2">
      <c r="H362" s="39">
        <v>1001411</v>
      </c>
      <c r="I362" s="40">
        <v>41856</v>
      </c>
      <c r="J362" s="41" t="s">
        <v>190</v>
      </c>
      <c r="K362" s="42" t="s">
        <v>195</v>
      </c>
      <c r="L362" s="43">
        <v>253.72680000000003</v>
      </c>
      <c r="M362" s="39">
        <v>2</v>
      </c>
      <c r="N362" s="43">
        <v>507.45360000000005</v>
      </c>
      <c r="O362" s="43">
        <v>30.447216000000001</v>
      </c>
      <c r="P362" s="43">
        <v>537.90081600000008</v>
      </c>
      <c r="Q362" s="44" t="s">
        <v>189</v>
      </c>
    </row>
    <row r="363" spans="8:17" x14ac:dyDescent="0.2">
      <c r="H363" s="39">
        <v>1001412</v>
      </c>
      <c r="I363" s="40">
        <v>41856</v>
      </c>
      <c r="J363" s="41" t="s">
        <v>193</v>
      </c>
      <c r="K363" s="42" t="s">
        <v>195</v>
      </c>
      <c r="L363" s="43">
        <v>173.28</v>
      </c>
      <c r="M363" s="39">
        <v>3</v>
      </c>
      <c r="N363" s="43">
        <v>519.84</v>
      </c>
      <c r="O363" s="43">
        <v>31.1904</v>
      </c>
      <c r="P363" s="43">
        <v>551.03039999999999</v>
      </c>
      <c r="Q363" s="44" t="s">
        <v>189</v>
      </c>
    </row>
    <row r="364" spans="8:17" x14ac:dyDescent="0.2">
      <c r="H364" s="39">
        <v>1001413</v>
      </c>
      <c r="I364" s="40">
        <v>41856</v>
      </c>
      <c r="J364" s="41" t="s">
        <v>183</v>
      </c>
      <c r="K364" s="42" t="s">
        <v>187</v>
      </c>
      <c r="L364" s="43">
        <v>64.349999999999994</v>
      </c>
      <c r="M364" s="39">
        <v>1</v>
      </c>
      <c r="N364" s="43">
        <v>64.349999999999994</v>
      </c>
      <c r="O364" s="43">
        <v>3.8609999999999993</v>
      </c>
      <c r="P364" s="43">
        <v>68.210999999999999</v>
      </c>
      <c r="Q364" s="44" t="s">
        <v>185</v>
      </c>
    </row>
    <row r="365" spans="8:17" x14ac:dyDescent="0.2">
      <c r="H365" s="39">
        <v>1001414</v>
      </c>
      <c r="I365" s="40">
        <v>41857</v>
      </c>
      <c r="J365" s="41" t="s">
        <v>190</v>
      </c>
      <c r="K365" s="42" t="s">
        <v>188</v>
      </c>
      <c r="L365" s="43">
        <v>263.62</v>
      </c>
      <c r="M365" s="39">
        <v>2</v>
      </c>
      <c r="N365" s="43">
        <v>527.24</v>
      </c>
      <c r="O365" s="43">
        <v>31.634399999999999</v>
      </c>
      <c r="P365" s="43">
        <v>558.87440000000004</v>
      </c>
      <c r="Q365" s="44" t="s">
        <v>185</v>
      </c>
    </row>
    <row r="366" spans="8:17" x14ac:dyDescent="0.2">
      <c r="H366" s="39">
        <v>1001415</v>
      </c>
      <c r="I366" s="40">
        <v>41857</v>
      </c>
      <c r="J366" s="41" t="s">
        <v>190</v>
      </c>
      <c r="K366" s="42" t="s">
        <v>195</v>
      </c>
      <c r="L366" s="43">
        <v>281.30580000000003</v>
      </c>
      <c r="M366" s="39">
        <v>1</v>
      </c>
      <c r="N366" s="43">
        <v>281.30580000000003</v>
      </c>
      <c r="O366" s="43">
        <v>16.878348000000003</v>
      </c>
      <c r="P366" s="43">
        <v>298.18414800000005</v>
      </c>
      <c r="Q366" s="44" t="s">
        <v>189</v>
      </c>
    </row>
    <row r="367" spans="8:17" x14ac:dyDescent="0.2">
      <c r="H367" s="39">
        <v>1001416</v>
      </c>
      <c r="I367" s="40">
        <v>41857</v>
      </c>
      <c r="J367" s="41" t="s">
        <v>193</v>
      </c>
      <c r="K367" s="42" t="s">
        <v>195</v>
      </c>
      <c r="L367" s="43">
        <v>193.13500000000002</v>
      </c>
      <c r="M367" s="39">
        <v>1</v>
      </c>
      <c r="N367" s="43">
        <v>193.13500000000002</v>
      </c>
      <c r="O367" s="43">
        <v>11.588100000000001</v>
      </c>
      <c r="P367" s="43">
        <v>204.72310000000002</v>
      </c>
      <c r="Q367" s="44" t="s">
        <v>185</v>
      </c>
    </row>
    <row r="368" spans="8:17" x14ac:dyDescent="0.2">
      <c r="H368" s="39">
        <v>1001417</v>
      </c>
      <c r="I368" s="40">
        <v>41857</v>
      </c>
      <c r="J368" s="41" t="s">
        <v>192</v>
      </c>
      <c r="K368" s="42" t="s">
        <v>191</v>
      </c>
      <c r="L368" s="43">
        <v>560.25</v>
      </c>
      <c r="M368" s="39">
        <v>1</v>
      </c>
      <c r="N368" s="43">
        <v>560.25</v>
      </c>
      <c r="O368" s="43">
        <v>33.615000000000002</v>
      </c>
      <c r="P368" s="43">
        <v>593.86500000000001</v>
      </c>
      <c r="Q368" s="44" t="s">
        <v>185</v>
      </c>
    </row>
    <row r="369" spans="8:17" x14ac:dyDescent="0.2">
      <c r="H369" s="39">
        <v>1001418</v>
      </c>
      <c r="I369" s="40">
        <v>41857</v>
      </c>
      <c r="J369" s="41" t="s">
        <v>192</v>
      </c>
      <c r="K369" s="42" t="s">
        <v>188</v>
      </c>
      <c r="L369" s="43">
        <v>269</v>
      </c>
      <c r="M369" s="39">
        <v>2</v>
      </c>
      <c r="N369" s="43">
        <v>538</v>
      </c>
      <c r="O369" s="43">
        <v>32.28</v>
      </c>
      <c r="P369" s="43">
        <v>570.28</v>
      </c>
      <c r="Q369" s="44" t="s">
        <v>185</v>
      </c>
    </row>
    <row r="370" spans="8:17" x14ac:dyDescent="0.2">
      <c r="H370" s="39">
        <v>1001419</v>
      </c>
      <c r="I370" s="40">
        <v>41857</v>
      </c>
      <c r="J370" s="41" t="s">
        <v>190</v>
      </c>
      <c r="K370" s="42" t="s">
        <v>195</v>
      </c>
      <c r="L370" s="43">
        <v>250.96890000000002</v>
      </c>
      <c r="M370" s="39">
        <v>4</v>
      </c>
      <c r="N370" s="43">
        <v>1003.8756000000001</v>
      </c>
      <c r="O370" s="43">
        <v>60.232536000000003</v>
      </c>
      <c r="P370" s="43">
        <v>1064.1081360000001</v>
      </c>
      <c r="Q370" s="44" t="s">
        <v>185</v>
      </c>
    </row>
    <row r="371" spans="8:17" x14ac:dyDescent="0.2">
      <c r="H371" s="39">
        <v>1001420</v>
      </c>
      <c r="I371" s="40">
        <v>41857</v>
      </c>
      <c r="J371" s="41" t="s">
        <v>186</v>
      </c>
      <c r="K371" s="42" t="s">
        <v>184</v>
      </c>
      <c r="L371" s="43">
        <v>191.04</v>
      </c>
      <c r="M371" s="39">
        <v>1</v>
      </c>
      <c r="N371" s="43">
        <v>191.04</v>
      </c>
      <c r="O371" s="43">
        <v>11.462399999999999</v>
      </c>
      <c r="P371" s="43">
        <v>202.50239999999999</v>
      </c>
      <c r="Q371" s="44" t="s">
        <v>189</v>
      </c>
    </row>
    <row r="372" spans="8:17" x14ac:dyDescent="0.2">
      <c r="H372" s="39">
        <v>1001421</v>
      </c>
      <c r="I372" s="40">
        <v>41857</v>
      </c>
      <c r="J372" s="41" t="s">
        <v>186</v>
      </c>
      <c r="K372" s="42" t="s">
        <v>195</v>
      </c>
      <c r="L372" s="43">
        <v>169.67</v>
      </c>
      <c r="M372" s="39">
        <v>3</v>
      </c>
      <c r="N372" s="43">
        <v>509.01</v>
      </c>
      <c r="O372" s="43">
        <v>30.540599999999998</v>
      </c>
      <c r="P372" s="43">
        <v>539.55060000000003</v>
      </c>
      <c r="Q372" s="44" t="s">
        <v>185</v>
      </c>
    </row>
    <row r="373" spans="8:17" x14ac:dyDescent="0.2">
      <c r="H373" s="39">
        <v>1001422</v>
      </c>
      <c r="I373" s="40">
        <v>41857</v>
      </c>
      <c r="J373" s="41" t="s">
        <v>192</v>
      </c>
      <c r="K373" s="42" t="s">
        <v>188</v>
      </c>
      <c r="L373" s="43">
        <v>295.90000000000003</v>
      </c>
      <c r="M373" s="39">
        <v>2</v>
      </c>
      <c r="N373" s="43">
        <v>591.80000000000007</v>
      </c>
      <c r="O373" s="43">
        <v>35.508000000000003</v>
      </c>
      <c r="P373" s="43">
        <v>627.30800000000011</v>
      </c>
      <c r="Q373" s="44" t="s">
        <v>185</v>
      </c>
    </row>
    <row r="374" spans="8:17" x14ac:dyDescent="0.2">
      <c r="H374" s="39">
        <v>1001423</v>
      </c>
      <c r="I374" s="40">
        <v>41857</v>
      </c>
      <c r="J374" s="41" t="s">
        <v>186</v>
      </c>
      <c r="K374" s="42" t="s">
        <v>187</v>
      </c>
      <c r="L374" s="43">
        <v>65.650000000000006</v>
      </c>
      <c r="M374" s="39">
        <v>3</v>
      </c>
      <c r="N374" s="43">
        <v>196.95000000000002</v>
      </c>
      <c r="O374" s="43">
        <v>11.817</v>
      </c>
      <c r="P374" s="43">
        <v>208.76700000000002</v>
      </c>
      <c r="Q374" s="44" t="s">
        <v>189</v>
      </c>
    </row>
    <row r="375" spans="8:17" x14ac:dyDescent="0.2">
      <c r="H375" s="39">
        <v>1001424</v>
      </c>
      <c r="I375" s="40">
        <v>41858</v>
      </c>
      <c r="J375" s="41" t="s">
        <v>190</v>
      </c>
      <c r="K375" s="42" t="s">
        <v>191</v>
      </c>
      <c r="L375" s="43">
        <v>554.64750000000004</v>
      </c>
      <c r="M375" s="39">
        <v>4</v>
      </c>
      <c r="N375" s="43">
        <v>2218.59</v>
      </c>
      <c r="O375" s="43">
        <v>133.11539999999999</v>
      </c>
      <c r="P375" s="43">
        <v>2351.7054000000003</v>
      </c>
      <c r="Q375" s="44" t="s">
        <v>185</v>
      </c>
    </row>
    <row r="376" spans="8:17" x14ac:dyDescent="0.2">
      <c r="H376" s="39">
        <v>1001425</v>
      </c>
      <c r="I376" s="40">
        <v>41858</v>
      </c>
      <c r="J376" s="41" t="s">
        <v>192</v>
      </c>
      <c r="K376" s="42" t="s">
        <v>188</v>
      </c>
      <c r="L376" s="43">
        <v>274.38</v>
      </c>
      <c r="M376" s="39">
        <v>4</v>
      </c>
      <c r="N376" s="43">
        <v>1097.52</v>
      </c>
      <c r="O376" s="43">
        <v>65.851199999999992</v>
      </c>
      <c r="P376" s="43">
        <v>1163.3712</v>
      </c>
      <c r="Q376" s="44" t="s">
        <v>189</v>
      </c>
    </row>
    <row r="377" spans="8:17" x14ac:dyDescent="0.2">
      <c r="H377" s="39">
        <v>1001426</v>
      </c>
      <c r="I377" s="40">
        <v>41858</v>
      </c>
      <c r="J377" s="41" t="s">
        <v>194</v>
      </c>
      <c r="K377" s="42" t="s">
        <v>188</v>
      </c>
      <c r="L377" s="43">
        <v>293.21000000000004</v>
      </c>
      <c r="M377" s="39">
        <v>2</v>
      </c>
      <c r="N377" s="43">
        <v>586.42000000000007</v>
      </c>
      <c r="O377" s="43">
        <v>35.185200000000002</v>
      </c>
      <c r="P377" s="43">
        <v>621.60520000000008</v>
      </c>
      <c r="Q377" s="44" t="s">
        <v>185</v>
      </c>
    </row>
    <row r="378" spans="8:17" x14ac:dyDescent="0.2">
      <c r="H378" s="39">
        <v>1001427</v>
      </c>
      <c r="I378" s="40">
        <v>41858</v>
      </c>
      <c r="J378" s="41" t="s">
        <v>193</v>
      </c>
      <c r="K378" s="42" t="s">
        <v>184</v>
      </c>
      <c r="L378" s="43">
        <v>202.98</v>
      </c>
      <c r="M378" s="39">
        <v>1</v>
      </c>
      <c r="N378" s="43">
        <v>202.98</v>
      </c>
      <c r="O378" s="43">
        <v>12.178799999999999</v>
      </c>
      <c r="P378" s="43">
        <v>215.15879999999999</v>
      </c>
      <c r="Q378" s="44" t="s">
        <v>185</v>
      </c>
    </row>
    <row r="379" spans="8:17" x14ac:dyDescent="0.2">
      <c r="H379" s="39">
        <v>1001428</v>
      </c>
      <c r="I379" s="40">
        <v>41858</v>
      </c>
      <c r="J379" s="41" t="s">
        <v>194</v>
      </c>
      <c r="K379" s="42" t="s">
        <v>188</v>
      </c>
      <c r="L379" s="43">
        <v>250.17000000000002</v>
      </c>
      <c r="M379" s="39">
        <v>4</v>
      </c>
      <c r="N379" s="43">
        <v>1000.6800000000001</v>
      </c>
      <c r="O379" s="43">
        <v>60.040800000000004</v>
      </c>
      <c r="P379" s="43">
        <v>1060.7208000000001</v>
      </c>
      <c r="Q379" s="44" t="s">
        <v>189</v>
      </c>
    </row>
    <row r="380" spans="8:17" x14ac:dyDescent="0.2">
      <c r="H380" s="39">
        <v>1001429</v>
      </c>
      <c r="I380" s="40">
        <v>41858</v>
      </c>
      <c r="J380" s="41" t="s">
        <v>192</v>
      </c>
      <c r="K380" s="42" t="s">
        <v>191</v>
      </c>
      <c r="L380" s="43">
        <v>526.63499999999999</v>
      </c>
      <c r="M380" s="39">
        <v>3</v>
      </c>
      <c r="N380" s="43">
        <v>1579.905</v>
      </c>
      <c r="O380" s="43">
        <v>94.794299999999993</v>
      </c>
      <c r="P380" s="43">
        <v>1674.6993</v>
      </c>
      <c r="Q380" s="44" t="s">
        <v>189</v>
      </c>
    </row>
    <row r="381" spans="8:17" x14ac:dyDescent="0.2">
      <c r="H381" s="39">
        <v>1001430</v>
      </c>
      <c r="I381" s="40">
        <v>41858</v>
      </c>
      <c r="J381" s="41" t="s">
        <v>183</v>
      </c>
      <c r="K381" s="42" t="s">
        <v>187</v>
      </c>
      <c r="L381" s="43">
        <v>66.3</v>
      </c>
      <c r="M381" s="39">
        <v>3</v>
      </c>
      <c r="N381" s="43">
        <v>198.89999999999998</v>
      </c>
      <c r="O381" s="43">
        <v>11.933999999999997</v>
      </c>
      <c r="P381" s="43">
        <v>210.83399999999997</v>
      </c>
      <c r="Q381" s="44" t="s">
        <v>185</v>
      </c>
    </row>
    <row r="382" spans="8:17" x14ac:dyDescent="0.2">
      <c r="H382" s="39">
        <v>1001431</v>
      </c>
      <c r="I382" s="40">
        <v>41858</v>
      </c>
      <c r="J382" s="41" t="s">
        <v>193</v>
      </c>
      <c r="K382" s="42" t="s">
        <v>184</v>
      </c>
      <c r="L382" s="43">
        <v>193.03</v>
      </c>
      <c r="M382" s="39">
        <v>2</v>
      </c>
      <c r="N382" s="43">
        <v>386.06</v>
      </c>
      <c r="O382" s="43">
        <v>23.163599999999999</v>
      </c>
      <c r="P382" s="43">
        <v>409.22359999999998</v>
      </c>
      <c r="Q382" s="44" t="s">
        <v>189</v>
      </c>
    </row>
    <row r="383" spans="8:17" x14ac:dyDescent="0.2">
      <c r="H383" s="39">
        <v>1001432</v>
      </c>
      <c r="I383" s="40">
        <v>41858</v>
      </c>
      <c r="J383" s="41" t="s">
        <v>194</v>
      </c>
      <c r="K383" s="42" t="s">
        <v>191</v>
      </c>
      <c r="L383" s="43">
        <v>593.86500000000001</v>
      </c>
      <c r="M383" s="39">
        <v>1</v>
      </c>
      <c r="N383" s="43">
        <v>593.86500000000001</v>
      </c>
      <c r="O383" s="43">
        <v>35.631900000000002</v>
      </c>
      <c r="P383" s="43">
        <v>629.49689999999998</v>
      </c>
      <c r="Q383" s="44" t="s">
        <v>185</v>
      </c>
    </row>
    <row r="384" spans="8:17" x14ac:dyDescent="0.2">
      <c r="H384" s="39">
        <v>1001433</v>
      </c>
      <c r="I384" s="40">
        <v>41858</v>
      </c>
      <c r="J384" s="41" t="s">
        <v>186</v>
      </c>
      <c r="K384" s="42" t="s">
        <v>195</v>
      </c>
      <c r="L384" s="43">
        <v>178.69499999999999</v>
      </c>
      <c r="M384" s="39">
        <v>2</v>
      </c>
      <c r="N384" s="43">
        <v>357.39</v>
      </c>
      <c r="O384" s="43">
        <v>21.443399999999997</v>
      </c>
      <c r="P384" s="43">
        <v>378.83339999999998</v>
      </c>
      <c r="Q384" s="44" t="s">
        <v>185</v>
      </c>
    </row>
    <row r="385" spans="8:17" x14ac:dyDescent="0.2">
      <c r="H385" s="39">
        <v>1001434</v>
      </c>
      <c r="I385" s="40">
        <v>41859</v>
      </c>
      <c r="J385" s="41" t="s">
        <v>186</v>
      </c>
      <c r="K385" s="42" t="s">
        <v>195</v>
      </c>
      <c r="L385" s="43">
        <v>184.11</v>
      </c>
      <c r="M385" s="39">
        <v>4</v>
      </c>
      <c r="N385" s="43">
        <v>736.44</v>
      </c>
      <c r="O385" s="43">
        <v>44.186399999999999</v>
      </c>
      <c r="P385" s="43">
        <v>780.6264000000001</v>
      </c>
      <c r="Q385" s="44" t="s">
        <v>189</v>
      </c>
    </row>
    <row r="386" spans="8:17" x14ac:dyDescent="0.2">
      <c r="H386" s="39">
        <v>1001435</v>
      </c>
      <c r="I386" s="40">
        <v>41859</v>
      </c>
      <c r="J386" s="41" t="s">
        <v>194</v>
      </c>
      <c r="K386" s="42" t="s">
        <v>191</v>
      </c>
      <c r="L386" s="43">
        <v>616.27500000000009</v>
      </c>
      <c r="M386" s="39">
        <v>3</v>
      </c>
      <c r="N386" s="43">
        <v>1848.8250000000003</v>
      </c>
      <c r="O386" s="43">
        <v>110.92950000000002</v>
      </c>
      <c r="P386" s="43">
        <v>1959.7545000000002</v>
      </c>
      <c r="Q386" s="44" t="s">
        <v>185</v>
      </c>
    </row>
    <row r="387" spans="8:17" x14ac:dyDescent="0.2">
      <c r="H387" s="39">
        <v>1001436</v>
      </c>
      <c r="I387" s="40">
        <v>41859</v>
      </c>
      <c r="J387" s="41" t="s">
        <v>194</v>
      </c>
      <c r="K387" s="42" t="s">
        <v>191</v>
      </c>
      <c r="L387" s="43">
        <v>554.64750000000004</v>
      </c>
      <c r="M387" s="39">
        <v>3</v>
      </c>
      <c r="N387" s="43">
        <v>1663.9425000000001</v>
      </c>
      <c r="O387" s="43">
        <v>99.836550000000003</v>
      </c>
      <c r="P387" s="43">
        <v>1763.7790500000001</v>
      </c>
      <c r="Q387" s="44" t="s">
        <v>185</v>
      </c>
    </row>
    <row r="388" spans="8:17" x14ac:dyDescent="0.2">
      <c r="H388" s="39">
        <v>1001437</v>
      </c>
      <c r="I388" s="40">
        <v>41859</v>
      </c>
      <c r="J388" s="41" t="s">
        <v>193</v>
      </c>
      <c r="K388" s="42" t="s">
        <v>184</v>
      </c>
      <c r="L388" s="43">
        <v>212.93</v>
      </c>
      <c r="M388" s="39">
        <v>4</v>
      </c>
      <c r="N388" s="43">
        <v>851.72</v>
      </c>
      <c r="O388" s="43">
        <v>51.103200000000001</v>
      </c>
      <c r="P388" s="43">
        <v>902.82320000000004</v>
      </c>
      <c r="Q388" s="44" t="s">
        <v>185</v>
      </c>
    </row>
    <row r="389" spans="8:17" x14ac:dyDescent="0.2">
      <c r="H389" s="39">
        <v>1001438</v>
      </c>
      <c r="I389" s="40">
        <v>41859</v>
      </c>
      <c r="J389" s="41" t="s">
        <v>193</v>
      </c>
      <c r="K389" s="42" t="s">
        <v>184</v>
      </c>
      <c r="L389" s="43">
        <v>191.04</v>
      </c>
      <c r="M389" s="39">
        <v>3</v>
      </c>
      <c r="N389" s="43">
        <v>573.12</v>
      </c>
      <c r="O389" s="43">
        <v>34.3872</v>
      </c>
      <c r="P389" s="43">
        <v>607.50720000000001</v>
      </c>
      <c r="Q389" s="44" t="s">
        <v>185</v>
      </c>
    </row>
    <row r="390" spans="8:17" x14ac:dyDescent="0.2">
      <c r="H390" s="39">
        <v>1001439</v>
      </c>
      <c r="I390" s="40">
        <v>41859</v>
      </c>
      <c r="J390" s="41" t="s">
        <v>183</v>
      </c>
      <c r="K390" s="42" t="s">
        <v>187</v>
      </c>
      <c r="L390" s="43">
        <v>65</v>
      </c>
      <c r="M390" s="39">
        <v>4</v>
      </c>
      <c r="N390" s="43">
        <v>260</v>
      </c>
      <c r="O390" s="43">
        <v>15.6</v>
      </c>
      <c r="P390" s="43">
        <v>275.60000000000002</v>
      </c>
      <c r="Q390" s="44" t="s">
        <v>189</v>
      </c>
    </row>
    <row r="391" spans="8:17" x14ac:dyDescent="0.2">
      <c r="H391" s="39">
        <v>1001440</v>
      </c>
      <c r="I391" s="40">
        <v>41859</v>
      </c>
      <c r="J391" s="41" t="s">
        <v>193</v>
      </c>
      <c r="K391" s="42" t="s">
        <v>184</v>
      </c>
      <c r="L391" s="43">
        <v>189.04999999999998</v>
      </c>
      <c r="M391" s="39">
        <v>3</v>
      </c>
      <c r="N391" s="43">
        <v>567.15</v>
      </c>
      <c r="O391" s="43">
        <v>34.028999999999996</v>
      </c>
      <c r="P391" s="43">
        <v>601.17899999999997</v>
      </c>
      <c r="Q391" s="44" t="s">
        <v>189</v>
      </c>
    </row>
    <row r="392" spans="8:17" x14ac:dyDescent="0.2">
      <c r="H392" s="39">
        <v>1001441</v>
      </c>
      <c r="I392" s="40">
        <v>41859</v>
      </c>
      <c r="J392" s="41" t="s">
        <v>193</v>
      </c>
      <c r="K392" s="42" t="s">
        <v>184</v>
      </c>
      <c r="L392" s="43">
        <v>191.04</v>
      </c>
      <c r="M392" s="39">
        <v>2</v>
      </c>
      <c r="N392" s="43">
        <v>382.08</v>
      </c>
      <c r="O392" s="43">
        <v>22.924799999999998</v>
      </c>
      <c r="P392" s="43">
        <v>405.00479999999999</v>
      </c>
      <c r="Q392" s="44" t="s">
        <v>185</v>
      </c>
    </row>
    <row r="393" spans="8:17" x14ac:dyDescent="0.2">
      <c r="H393" s="39">
        <v>1001442</v>
      </c>
      <c r="I393" s="40">
        <v>41859</v>
      </c>
      <c r="J393" s="41" t="s">
        <v>183</v>
      </c>
      <c r="K393" s="42" t="s">
        <v>187</v>
      </c>
      <c r="L393" s="43">
        <v>68.900000000000006</v>
      </c>
      <c r="M393" s="39">
        <v>3</v>
      </c>
      <c r="N393" s="43">
        <v>206.70000000000002</v>
      </c>
      <c r="O393" s="43">
        <v>12.402000000000001</v>
      </c>
      <c r="P393" s="43">
        <v>219.10200000000003</v>
      </c>
      <c r="Q393" s="44" t="s">
        <v>185</v>
      </c>
    </row>
    <row r="394" spans="8:17" x14ac:dyDescent="0.2">
      <c r="H394" s="39">
        <v>1001443</v>
      </c>
      <c r="I394" s="40">
        <v>41859</v>
      </c>
      <c r="J394" s="41" t="s">
        <v>190</v>
      </c>
      <c r="K394" s="42" t="s">
        <v>188</v>
      </c>
      <c r="L394" s="43">
        <v>255.54999999999998</v>
      </c>
      <c r="M394" s="39">
        <v>1</v>
      </c>
      <c r="N394" s="43">
        <v>255.54999999999998</v>
      </c>
      <c r="O394" s="43">
        <v>15.332999999999998</v>
      </c>
      <c r="P394" s="43">
        <v>270.88299999999998</v>
      </c>
      <c r="Q394" s="44" t="s">
        <v>185</v>
      </c>
    </row>
    <row r="395" spans="8:17" x14ac:dyDescent="0.2">
      <c r="H395" s="39">
        <v>1001444</v>
      </c>
      <c r="I395" s="40">
        <v>41860</v>
      </c>
      <c r="J395" s="41" t="s">
        <v>193</v>
      </c>
      <c r="K395" s="42" t="s">
        <v>184</v>
      </c>
      <c r="L395" s="43">
        <v>195.02</v>
      </c>
      <c r="M395" s="39">
        <v>1</v>
      </c>
      <c r="N395" s="43">
        <v>195.02</v>
      </c>
      <c r="O395" s="43">
        <v>11.7012</v>
      </c>
      <c r="P395" s="43">
        <v>206.72120000000001</v>
      </c>
      <c r="Q395" s="44" t="s">
        <v>189</v>
      </c>
    </row>
    <row r="396" spans="8:17" x14ac:dyDescent="0.2">
      <c r="H396" s="39">
        <v>1001445</v>
      </c>
      <c r="I396" s="40">
        <v>41860</v>
      </c>
      <c r="J396" s="41" t="s">
        <v>192</v>
      </c>
      <c r="K396" s="42" t="s">
        <v>191</v>
      </c>
      <c r="L396" s="43">
        <v>560.25</v>
      </c>
      <c r="M396" s="39">
        <v>3</v>
      </c>
      <c r="N396" s="43">
        <v>1680.75</v>
      </c>
      <c r="O396" s="43">
        <v>100.845</v>
      </c>
      <c r="P396" s="43">
        <v>1781.595</v>
      </c>
      <c r="Q396" s="44" t="s">
        <v>189</v>
      </c>
    </row>
    <row r="397" spans="8:17" x14ac:dyDescent="0.2">
      <c r="H397" s="39">
        <v>1001446</v>
      </c>
      <c r="I397" s="40">
        <v>41860</v>
      </c>
      <c r="J397" s="41" t="s">
        <v>193</v>
      </c>
      <c r="K397" s="42" t="s">
        <v>187</v>
      </c>
      <c r="L397" s="43">
        <v>70.850000000000009</v>
      </c>
      <c r="M397" s="39">
        <v>4</v>
      </c>
      <c r="N397" s="43">
        <v>283.40000000000003</v>
      </c>
      <c r="O397" s="43">
        <v>17.004000000000001</v>
      </c>
      <c r="P397" s="43">
        <v>300.40400000000005</v>
      </c>
      <c r="Q397" s="44" t="s">
        <v>189</v>
      </c>
    </row>
    <row r="398" spans="8:17" x14ac:dyDescent="0.2">
      <c r="H398" s="39">
        <v>1001447</v>
      </c>
      <c r="I398" s="40">
        <v>41860</v>
      </c>
      <c r="J398" s="41" t="s">
        <v>193</v>
      </c>
      <c r="K398" s="42" t="s">
        <v>195</v>
      </c>
      <c r="L398" s="43">
        <v>180.5</v>
      </c>
      <c r="M398" s="39">
        <v>1</v>
      </c>
      <c r="N398" s="43">
        <v>180.5</v>
      </c>
      <c r="O398" s="43">
        <v>10.83</v>
      </c>
      <c r="P398" s="43">
        <v>191.33</v>
      </c>
      <c r="Q398" s="44" t="s">
        <v>189</v>
      </c>
    </row>
    <row r="399" spans="8:17" x14ac:dyDescent="0.2">
      <c r="H399" s="39">
        <v>1001448</v>
      </c>
      <c r="I399" s="40">
        <v>41860</v>
      </c>
      <c r="J399" s="41" t="s">
        <v>192</v>
      </c>
      <c r="K399" s="42" t="s">
        <v>191</v>
      </c>
      <c r="L399" s="43">
        <v>565.85249999999996</v>
      </c>
      <c r="M399" s="39">
        <v>3</v>
      </c>
      <c r="N399" s="43">
        <v>1697.5574999999999</v>
      </c>
      <c r="O399" s="43">
        <v>101.85345</v>
      </c>
      <c r="P399" s="43">
        <v>1799.41095</v>
      </c>
      <c r="Q399" s="44" t="s">
        <v>189</v>
      </c>
    </row>
    <row r="400" spans="8:17" x14ac:dyDescent="0.2">
      <c r="H400" s="39">
        <v>1001449</v>
      </c>
      <c r="I400" s="40">
        <v>41860</v>
      </c>
      <c r="J400" s="41" t="s">
        <v>192</v>
      </c>
      <c r="K400" s="42" t="s">
        <v>191</v>
      </c>
      <c r="L400" s="43">
        <v>560.25</v>
      </c>
      <c r="M400" s="39">
        <v>2</v>
      </c>
      <c r="N400" s="43">
        <v>1120.5</v>
      </c>
      <c r="O400" s="43">
        <v>67.23</v>
      </c>
      <c r="P400" s="43">
        <v>1187.73</v>
      </c>
      <c r="Q400" s="44" t="s">
        <v>189</v>
      </c>
    </row>
    <row r="401" spans="8:17" x14ac:dyDescent="0.2">
      <c r="H401" s="39">
        <v>1001450</v>
      </c>
      <c r="I401" s="40">
        <v>41860</v>
      </c>
      <c r="J401" s="41" t="s">
        <v>186</v>
      </c>
      <c r="K401" s="42" t="s">
        <v>195</v>
      </c>
      <c r="L401" s="43">
        <v>185.91499999999999</v>
      </c>
      <c r="M401" s="39">
        <v>4</v>
      </c>
      <c r="N401" s="43">
        <v>743.66</v>
      </c>
      <c r="O401" s="43">
        <v>44.619599999999998</v>
      </c>
      <c r="P401" s="43">
        <v>788.27959999999996</v>
      </c>
      <c r="Q401" s="44" t="s">
        <v>185</v>
      </c>
    </row>
    <row r="402" spans="8:17" x14ac:dyDescent="0.2">
      <c r="H402" s="39">
        <v>1001451</v>
      </c>
      <c r="I402" s="40">
        <v>41860</v>
      </c>
      <c r="J402" s="41" t="s">
        <v>190</v>
      </c>
      <c r="K402" s="42" t="s">
        <v>188</v>
      </c>
      <c r="L402" s="43">
        <v>247.48000000000002</v>
      </c>
      <c r="M402" s="39">
        <v>1</v>
      </c>
      <c r="N402" s="43">
        <v>247.48000000000002</v>
      </c>
      <c r="O402" s="43">
        <v>14.848800000000001</v>
      </c>
      <c r="P402" s="43">
        <v>262.3288</v>
      </c>
      <c r="Q402" s="44" t="s">
        <v>185</v>
      </c>
    </row>
    <row r="403" spans="8:17" x14ac:dyDescent="0.2">
      <c r="H403" s="39">
        <v>1001452</v>
      </c>
      <c r="I403" s="40">
        <v>41860</v>
      </c>
      <c r="J403" s="41" t="s">
        <v>193</v>
      </c>
      <c r="K403" s="42" t="s">
        <v>195</v>
      </c>
      <c r="L403" s="43">
        <v>196.745</v>
      </c>
      <c r="M403" s="39">
        <v>1</v>
      </c>
      <c r="N403" s="43">
        <v>196.745</v>
      </c>
      <c r="O403" s="43">
        <v>11.8047</v>
      </c>
      <c r="P403" s="43">
        <v>208.5497</v>
      </c>
      <c r="Q403" s="44" t="s">
        <v>185</v>
      </c>
    </row>
    <row r="404" spans="8:17" x14ac:dyDescent="0.2">
      <c r="H404" s="39">
        <v>1001453</v>
      </c>
      <c r="I404" s="40">
        <v>41860</v>
      </c>
      <c r="J404" s="41" t="s">
        <v>194</v>
      </c>
      <c r="K404" s="42" t="s">
        <v>191</v>
      </c>
      <c r="L404" s="43">
        <v>521.03250000000003</v>
      </c>
      <c r="M404" s="39">
        <v>4</v>
      </c>
      <c r="N404" s="43">
        <v>2084.13</v>
      </c>
      <c r="O404" s="43">
        <v>125.0478</v>
      </c>
      <c r="P404" s="43">
        <v>2209.1777999999999</v>
      </c>
      <c r="Q404" s="44" t="s">
        <v>185</v>
      </c>
    </row>
    <row r="405" spans="8:17" x14ac:dyDescent="0.2">
      <c r="H405" s="39">
        <v>1001454</v>
      </c>
      <c r="I405" s="40">
        <v>41861</v>
      </c>
      <c r="J405" s="41" t="s">
        <v>193</v>
      </c>
      <c r="K405" s="42" t="s">
        <v>184</v>
      </c>
      <c r="L405" s="43">
        <v>189.04999999999998</v>
      </c>
      <c r="M405" s="39">
        <v>2</v>
      </c>
      <c r="N405" s="43">
        <v>378.09999999999997</v>
      </c>
      <c r="O405" s="43">
        <v>22.685999999999996</v>
      </c>
      <c r="P405" s="43">
        <v>400.78599999999994</v>
      </c>
      <c r="Q405" s="44" t="s">
        <v>189</v>
      </c>
    </row>
    <row r="406" spans="8:17" x14ac:dyDescent="0.2">
      <c r="H406" s="39">
        <v>1001455</v>
      </c>
      <c r="I406" s="40">
        <v>41861</v>
      </c>
      <c r="J406" s="41" t="s">
        <v>192</v>
      </c>
      <c r="K406" s="42" t="s">
        <v>188</v>
      </c>
      <c r="L406" s="43">
        <v>274.38</v>
      </c>
      <c r="M406" s="39">
        <v>1</v>
      </c>
      <c r="N406" s="43">
        <v>274.38</v>
      </c>
      <c r="O406" s="43">
        <v>16.462799999999998</v>
      </c>
      <c r="P406" s="43">
        <v>290.84280000000001</v>
      </c>
      <c r="Q406" s="44" t="s">
        <v>185</v>
      </c>
    </row>
    <row r="407" spans="8:17" x14ac:dyDescent="0.2">
      <c r="H407" s="39">
        <v>1001456</v>
      </c>
      <c r="I407" s="40">
        <v>41861</v>
      </c>
      <c r="J407" s="41" t="s">
        <v>192</v>
      </c>
      <c r="K407" s="42" t="s">
        <v>188</v>
      </c>
      <c r="L407" s="43">
        <v>260.93</v>
      </c>
      <c r="M407" s="39">
        <v>3</v>
      </c>
      <c r="N407" s="43">
        <v>782.79</v>
      </c>
      <c r="O407" s="43">
        <v>46.967399999999998</v>
      </c>
      <c r="P407" s="43">
        <v>829.75739999999996</v>
      </c>
      <c r="Q407" s="44" t="s">
        <v>189</v>
      </c>
    </row>
    <row r="408" spans="8:17" x14ac:dyDescent="0.2">
      <c r="H408" s="39">
        <v>1001457</v>
      </c>
      <c r="I408" s="40">
        <v>41861</v>
      </c>
      <c r="J408" s="41" t="s">
        <v>183</v>
      </c>
      <c r="K408" s="42" t="s">
        <v>187</v>
      </c>
      <c r="L408" s="43">
        <v>60.45</v>
      </c>
      <c r="M408" s="39">
        <v>3</v>
      </c>
      <c r="N408" s="43">
        <v>181.35000000000002</v>
      </c>
      <c r="O408" s="43">
        <v>10.881</v>
      </c>
      <c r="P408" s="43">
        <v>192.23100000000002</v>
      </c>
      <c r="Q408" s="44" t="s">
        <v>185</v>
      </c>
    </row>
    <row r="409" spans="8:17" x14ac:dyDescent="0.2">
      <c r="H409" s="39">
        <v>1001458</v>
      </c>
      <c r="I409" s="40">
        <v>41861</v>
      </c>
      <c r="J409" s="41" t="s">
        <v>186</v>
      </c>
      <c r="K409" s="42" t="s">
        <v>184</v>
      </c>
      <c r="L409" s="43">
        <v>183.08</v>
      </c>
      <c r="M409" s="39">
        <v>3</v>
      </c>
      <c r="N409" s="43">
        <v>549.24</v>
      </c>
      <c r="O409" s="43">
        <v>32.9544</v>
      </c>
      <c r="P409" s="43">
        <v>582.19439999999997</v>
      </c>
      <c r="Q409" s="44" t="s">
        <v>189</v>
      </c>
    </row>
    <row r="410" spans="8:17" x14ac:dyDescent="0.2">
      <c r="H410" s="39">
        <v>1001459</v>
      </c>
      <c r="I410" s="40">
        <v>41861</v>
      </c>
      <c r="J410" s="41" t="s">
        <v>186</v>
      </c>
      <c r="K410" s="42" t="s">
        <v>195</v>
      </c>
      <c r="L410" s="43">
        <v>169.67</v>
      </c>
      <c r="M410" s="39">
        <v>2</v>
      </c>
      <c r="N410" s="43">
        <v>339.34</v>
      </c>
      <c r="O410" s="43">
        <v>20.360399999999998</v>
      </c>
      <c r="P410" s="43">
        <v>359.70039999999995</v>
      </c>
      <c r="Q410" s="44" t="s">
        <v>185</v>
      </c>
    </row>
    <row r="411" spans="8:17" x14ac:dyDescent="0.2">
      <c r="H411" s="39">
        <v>1001460</v>
      </c>
      <c r="I411" s="40">
        <v>41861</v>
      </c>
      <c r="J411" s="41" t="s">
        <v>186</v>
      </c>
      <c r="K411" s="42" t="s">
        <v>195</v>
      </c>
      <c r="L411" s="43">
        <v>178.69499999999999</v>
      </c>
      <c r="M411" s="39">
        <v>4</v>
      </c>
      <c r="N411" s="43">
        <v>714.78</v>
      </c>
      <c r="O411" s="43">
        <v>42.886799999999994</v>
      </c>
      <c r="P411" s="43">
        <v>757.66679999999997</v>
      </c>
      <c r="Q411" s="44" t="s">
        <v>185</v>
      </c>
    </row>
    <row r="412" spans="8:17" x14ac:dyDescent="0.2">
      <c r="H412" s="39">
        <v>1001461</v>
      </c>
      <c r="I412" s="40">
        <v>41861</v>
      </c>
      <c r="J412" s="41" t="s">
        <v>192</v>
      </c>
      <c r="K412" s="42" t="s">
        <v>188</v>
      </c>
      <c r="L412" s="43">
        <v>244.79000000000002</v>
      </c>
      <c r="M412" s="39">
        <v>4</v>
      </c>
      <c r="N412" s="43">
        <v>979.16000000000008</v>
      </c>
      <c r="O412" s="43">
        <v>58.749600000000001</v>
      </c>
      <c r="P412" s="43">
        <v>1037.9096000000002</v>
      </c>
      <c r="Q412" s="44" t="s">
        <v>189</v>
      </c>
    </row>
    <row r="413" spans="8:17" x14ac:dyDescent="0.2">
      <c r="H413" s="39">
        <v>1001462</v>
      </c>
      <c r="I413" s="40">
        <v>41861</v>
      </c>
      <c r="J413" s="41" t="s">
        <v>186</v>
      </c>
      <c r="K413" s="42" t="s">
        <v>195</v>
      </c>
      <c r="L413" s="43">
        <v>167.86500000000001</v>
      </c>
      <c r="M413" s="39">
        <v>4</v>
      </c>
      <c r="N413" s="43">
        <v>671.46</v>
      </c>
      <c r="O413" s="43">
        <v>40.287599999999998</v>
      </c>
      <c r="P413" s="43">
        <v>711.74760000000003</v>
      </c>
      <c r="Q413" s="44" t="s">
        <v>185</v>
      </c>
    </row>
    <row r="414" spans="8:17" x14ac:dyDescent="0.2">
      <c r="H414" s="39">
        <v>1001463</v>
      </c>
      <c r="I414" s="40">
        <v>41861</v>
      </c>
      <c r="J414" s="41" t="s">
        <v>193</v>
      </c>
      <c r="K414" s="42" t="s">
        <v>184</v>
      </c>
      <c r="L414" s="43">
        <v>195.02</v>
      </c>
      <c r="M414" s="39">
        <v>1</v>
      </c>
      <c r="N414" s="43">
        <v>195.02</v>
      </c>
      <c r="O414" s="43">
        <v>11.7012</v>
      </c>
      <c r="P414" s="43">
        <v>206.72120000000001</v>
      </c>
      <c r="Q414" s="44" t="s">
        <v>185</v>
      </c>
    </row>
    <row r="415" spans="8:17" x14ac:dyDescent="0.2">
      <c r="H415" s="39">
        <v>1001464</v>
      </c>
      <c r="I415" s="40">
        <v>41862</v>
      </c>
      <c r="J415" s="41" t="s">
        <v>193</v>
      </c>
      <c r="K415" s="42" t="s">
        <v>195</v>
      </c>
      <c r="L415" s="43">
        <v>185.91499999999999</v>
      </c>
      <c r="M415" s="39">
        <v>2</v>
      </c>
      <c r="N415" s="43">
        <v>371.83</v>
      </c>
      <c r="O415" s="43">
        <v>22.309799999999999</v>
      </c>
      <c r="P415" s="43">
        <v>394.13979999999998</v>
      </c>
      <c r="Q415" s="44" t="s">
        <v>185</v>
      </c>
    </row>
    <row r="416" spans="8:17" x14ac:dyDescent="0.2">
      <c r="H416" s="39">
        <v>1001465</v>
      </c>
      <c r="I416" s="40">
        <v>41862</v>
      </c>
      <c r="J416" s="41" t="s">
        <v>194</v>
      </c>
      <c r="K416" s="42" t="s">
        <v>188</v>
      </c>
      <c r="L416" s="43">
        <v>250.17000000000002</v>
      </c>
      <c r="M416" s="39">
        <v>3</v>
      </c>
      <c r="N416" s="43">
        <v>750.51</v>
      </c>
      <c r="O416" s="43">
        <v>45.0306</v>
      </c>
      <c r="P416" s="43">
        <v>795.54060000000004</v>
      </c>
      <c r="Q416" s="44" t="s">
        <v>185</v>
      </c>
    </row>
    <row r="417" spans="8:17" x14ac:dyDescent="0.2">
      <c r="H417" s="39">
        <v>1001466</v>
      </c>
      <c r="I417" s="40">
        <v>41862</v>
      </c>
      <c r="J417" s="41" t="s">
        <v>193</v>
      </c>
      <c r="K417" s="42" t="s">
        <v>187</v>
      </c>
      <c r="L417" s="43">
        <v>61.75</v>
      </c>
      <c r="M417" s="39">
        <v>1</v>
      </c>
      <c r="N417" s="43">
        <v>61.75</v>
      </c>
      <c r="O417" s="43">
        <v>3.7050000000000001</v>
      </c>
      <c r="P417" s="43">
        <v>65.454999999999998</v>
      </c>
      <c r="Q417" s="44" t="s">
        <v>185</v>
      </c>
    </row>
    <row r="418" spans="8:17" x14ac:dyDescent="0.2">
      <c r="H418" s="39">
        <v>1001467</v>
      </c>
      <c r="I418" s="40">
        <v>41862</v>
      </c>
      <c r="J418" s="41" t="s">
        <v>186</v>
      </c>
      <c r="K418" s="42" t="s">
        <v>184</v>
      </c>
      <c r="L418" s="43">
        <v>187.06</v>
      </c>
      <c r="M418" s="39">
        <v>4</v>
      </c>
      <c r="N418" s="43">
        <v>748.24</v>
      </c>
      <c r="O418" s="43">
        <v>44.894399999999997</v>
      </c>
      <c r="P418" s="43">
        <v>793.13440000000003</v>
      </c>
      <c r="Q418" s="44" t="s">
        <v>185</v>
      </c>
    </row>
    <row r="419" spans="8:17" x14ac:dyDescent="0.2">
      <c r="H419" s="39">
        <v>1001468</v>
      </c>
      <c r="I419" s="40">
        <v>41862</v>
      </c>
      <c r="J419" s="41" t="s">
        <v>193</v>
      </c>
      <c r="K419" s="42" t="s">
        <v>195</v>
      </c>
      <c r="L419" s="43">
        <v>178.69499999999999</v>
      </c>
      <c r="M419" s="39">
        <v>4</v>
      </c>
      <c r="N419" s="43">
        <v>714.78</v>
      </c>
      <c r="O419" s="43">
        <v>42.886799999999994</v>
      </c>
      <c r="P419" s="43">
        <v>757.66679999999997</v>
      </c>
      <c r="Q419" s="44" t="s">
        <v>189</v>
      </c>
    </row>
    <row r="420" spans="8:17" x14ac:dyDescent="0.2">
      <c r="H420" s="39">
        <v>1001469</v>
      </c>
      <c r="I420" s="40">
        <v>41862</v>
      </c>
      <c r="J420" s="41" t="s">
        <v>186</v>
      </c>
      <c r="K420" s="42" t="s">
        <v>187</v>
      </c>
      <c r="L420" s="43">
        <v>68.900000000000006</v>
      </c>
      <c r="M420" s="39">
        <v>1</v>
      </c>
      <c r="N420" s="43">
        <v>68.900000000000006</v>
      </c>
      <c r="O420" s="43">
        <v>4.1340000000000003</v>
      </c>
      <c r="P420" s="43">
        <v>73.034000000000006</v>
      </c>
      <c r="Q420" s="44" t="s">
        <v>189</v>
      </c>
    </row>
    <row r="421" spans="8:17" x14ac:dyDescent="0.2">
      <c r="H421" s="39">
        <v>1001470</v>
      </c>
      <c r="I421" s="40">
        <v>41862</v>
      </c>
      <c r="J421" s="41" t="s">
        <v>190</v>
      </c>
      <c r="K421" s="42" t="s">
        <v>195</v>
      </c>
      <c r="L421" s="43">
        <v>286.82160000000005</v>
      </c>
      <c r="M421" s="39">
        <v>3</v>
      </c>
      <c r="N421" s="43">
        <v>860.4648000000002</v>
      </c>
      <c r="O421" s="43">
        <v>51.627888000000013</v>
      </c>
      <c r="P421" s="43">
        <v>912.09268800000018</v>
      </c>
      <c r="Q421" s="44" t="s">
        <v>189</v>
      </c>
    </row>
    <row r="422" spans="8:17" x14ac:dyDescent="0.2">
      <c r="H422" s="39">
        <v>1001471</v>
      </c>
      <c r="I422" s="40">
        <v>41862</v>
      </c>
      <c r="J422" s="41" t="s">
        <v>186</v>
      </c>
      <c r="K422" s="42" t="s">
        <v>187</v>
      </c>
      <c r="L422" s="43">
        <v>59.800000000000004</v>
      </c>
      <c r="M422" s="39">
        <v>3</v>
      </c>
      <c r="N422" s="43">
        <v>179.4</v>
      </c>
      <c r="O422" s="43">
        <v>10.763999999999999</v>
      </c>
      <c r="P422" s="43">
        <v>190.16400000000002</v>
      </c>
      <c r="Q422" s="44" t="s">
        <v>185</v>
      </c>
    </row>
    <row r="423" spans="8:17" x14ac:dyDescent="0.2">
      <c r="H423" s="39">
        <v>1001472</v>
      </c>
      <c r="I423" s="40">
        <v>41862</v>
      </c>
      <c r="J423" s="41" t="s">
        <v>186</v>
      </c>
      <c r="K423" s="42" t="s">
        <v>184</v>
      </c>
      <c r="L423" s="43">
        <v>179.1</v>
      </c>
      <c r="M423" s="39">
        <v>2</v>
      </c>
      <c r="N423" s="43">
        <v>358.2</v>
      </c>
      <c r="O423" s="43">
        <v>21.491999999999997</v>
      </c>
      <c r="P423" s="43">
        <v>379.69200000000001</v>
      </c>
      <c r="Q423" s="44" t="s">
        <v>185</v>
      </c>
    </row>
    <row r="424" spans="8:17" x14ac:dyDescent="0.2">
      <c r="H424" s="39">
        <v>1001473</v>
      </c>
      <c r="I424" s="40">
        <v>41862</v>
      </c>
      <c r="J424" s="41" t="s">
        <v>193</v>
      </c>
      <c r="K424" s="42" t="s">
        <v>184</v>
      </c>
      <c r="L424" s="43">
        <v>199</v>
      </c>
      <c r="M424" s="39">
        <v>4</v>
      </c>
      <c r="N424" s="43">
        <v>796</v>
      </c>
      <c r="O424" s="43">
        <v>47.76</v>
      </c>
      <c r="P424" s="43">
        <v>843.76</v>
      </c>
      <c r="Q424" s="44" t="s">
        <v>189</v>
      </c>
    </row>
    <row r="425" spans="8:17" x14ac:dyDescent="0.2">
      <c r="H425" s="39">
        <v>1001474</v>
      </c>
      <c r="I425" s="40">
        <v>41863</v>
      </c>
      <c r="J425" s="41" t="s">
        <v>194</v>
      </c>
      <c r="K425" s="42" t="s">
        <v>188</v>
      </c>
      <c r="L425" s="43">
        <v>279.76</v>
      </c>
      <c r="M425" s="39">
        <v>2</v>
      </c>
      <c r="N425" s="43">
        <v>559.52</v>
      </c>
      <c r="O425" s="43">
        <v>33.571199999999997</v>
      </c>
      <c r="P425" s="43">
        <v>593.09119999999996</v>
      </c>
      <c r="Q425" s="44" t="s">
        <v>189</v>
      </c>
    </row>
    <row r="426" spans="8:17" x14ac:dyDescent="0.2">
      <c r="H426" s="39">
        <v>1001475</v>
      </c>
      <c r="I426" s="40">
        <v>41863</v>
      </c>
      <c r="J426" s="41" t="s">
        <v>193</v>
      </c>
      <c r="K426" s="42" t="s">
        <v>195</v>
      </c>
      <c r="L426" s="43">
        <v>164.255</v>
      </c>
      <c r="M426" s="39">
        <v>1</v>
      </c>
      <c r="N426" s="43">
        <v>164.255</v>
      </c>
      <c r="O426" s="43">
        <v>9.8552999999999997</v>
      </c>
      <c r="P426" s="43">
        <v>174.1103</v>
      </c>
      <c r="Q426" s="44" t="s">
        <v>189</v>
      </c>
    </row>
    <row r="427" spans="8:17" x14ac:dyDescent="0.2">
      <c r="H427" s="39">
        <v>1001476</v>
      </c>
      <c r="I427" s="40">
        <v>41863</v>
      </c>
      <c r="J427" s="41" t="s">
        <v>186</v>
      </c>
      <c r="K427" s="42" t="s">
        <v>187</v>
      </c>
      <c r="L427" s="43">
        <v>62.4</v>
      </c>
      <c r="M427" s="39">
        <v>1</v>
      </c>
      <c r="N427" s="43">
        <v>62.4</v>
      </c>
      <c r="O427" s="43">
        <v>3.7439999999999998</v>
      </c>
      <c r="P427" s="43">
        <v>66.144000000000005</v>
      </c>
      <c r="Q427" s="44" t="s">
        <v>185</v>
      </c>
    </row>
    <row r="428" spans="8:17" x14ac:dyDescent="0.2">
      <c r="H428" s="39">
        <v>1001477</v>
      </c>
      <c r="I428" s="40">
        <v>41863</v>
      </c>
      <c r="J428" s="41" t="s">
        <v>194</v>
      </c>
      <c r="K428" s="42" t="s">
        <v>188</v>
      </c>
      <c r="L428" s="43">
        <v>290.52000000000004</v>
      </c>
      <c r="M428" s="39">
        <v>1</v>
      </c>
      <c r="N428" s="43">
        <v>290.52000000000004</v>
      </c>
      <c r="O428" s="43">
        <v>17.4312</v>
      </c>
      <c r="P428" s="43">
        <v>307.95120000000003</v>
      </c>
      <c r="Q428" s="44" t="s">
        <v>185</v>
      </c>
    </row>
    <row r="429" spans="8:17" x14ac:dyDescent="0.2">
      <c r="H429" s="39">
        <v>1001478</v>
      </c>
      <c r="I429" s="40">
        <v>41863</v>
      </c>
      <c r="J429" s="41" t="s">
        <v>183</v>
      </c>
      <c r="K429" s="42" t="s">
        <v>187</v>
      </c>
      <c r="L429" s="43">
        <v>59.15</v>
      </c>
      <c r="M429" s="39">
        <v>2</v>
      </c>
      <c r="N429" s="43">
        <v>118.3</v>
      </c>
      <c r="O429" s="43">
        <v>7.0979999999999999</v>
      </c>
      <c r="P429" s="43">
        <v>125.398</v>
      </c>
      <c r="Q429" s="44" t="s">
        <v>185</v>
      </c>
    </row>
    <row r="430" spans="8:17" x14ac:dyDescent="0.2">
      <c r="H430" s="39">
        <v>1001479</v>
      </c>
      <c r="I430" s="40">
        <v>41863</v>
      </c>
      <c r="J430" s="41" t="s">
        <v>192</v>
      </c>
      <c r="K430" s="42" t="s">
        <v>191</v>
      </c>
      <c r="L430" s="43">
        <v>588.26250000000005</v>
      </c>
      <c r="M430" s="39">
        <v>3</v>
      </c>
      <c r="N430" s="43">
        <v>1764.7875000000001</v>
      </c>
      <c r="O430" s="43">
        <v>105.88725000000001</v>
      </c>
      <c r="P430" s="43">
        <v>1870.6747500000001</v>
      </c>
      <c r="Q430" s="44" t="s">
        <v>185</v>
      </c>
    </row>
    <row r="431" spans="8:17" x14ac:dyDescent="0.2">
      <c r="H431" s="39">
        <v>1001480</v>
      </c>
      <c r="I431" s="40">
        <v>41863</v>
      </c>
      <c r="J431" s="41" t="s">
        <v>190</v>
      </c>
      <c r="K431" s="42" t="s">
        <v>195</v>
      </c>
      <c r="L431" s="43">
        <v>289.57950000000005</v>
      </c>
      <c r="M431" s="39">
        <v>2</v>
      </c>
      <c r="N431" s="43">
        <v>579.15900000000011</v>
      </c>
      <c r="O431" s="43">
        <v>34.749540000000003</v>
      </c>
      <c r="P431" s="43">
        <v>613.90854000000013</v>
      </c>
      <c r="Q431" s="44" t="s">
        <v>185</v>
      </c>
    </row>
    <row r="432" spans="8:17" x14ac:dyDescent="0.2">
      <c r="H432" s="39">
        <v>1001481</v>
      </c>
      <c r="I432" s="40">
        <v>41863</v>
      </c>
      <c r="J432" s="41" t="s">
        <v>192</v>
      </c>
      <c r="K432" s="42" t="s">
        <v>191</v>
      </c>
      <c r="L432" s="43">
        <v>593.86500000000001</v>
      </c>
      <c r="M432" s="39">
        <v>2</v>
      </c>
      <c r="N432" s="43">
        <v>1187.73</v>
      </c>
      <c r="O432" s="43">
        <v>71.263800000000003</v>
      </c>
      <c r="P432" s="43">
        <v>1258.9938</v>
      </c>
      <c r="Q432" s="44" t="s">
        <v>189</v>
      </c>
    </row>
    <row r="433" spans="8:17" x14ac:dyDescent="0.2">
      <c r="H433" s="39">
        <v>1001482</v>
      </c>
      <c r="I433" s="40">
        <v>41863</v>
      </c>
      <c r="J433" s="41" t="s">
        <v>186</v>
      </c>
      <c r="K433" s="42" t="s">
        <v>187</v>
      </c>
      <c r="L433" s="43">
        <v>60.45</v>
      </c>
      <c r="M433" s="39">
        <v>1</v>
      </c>
      <c r="N433" s="43">
        <v>60.45</v>
      </c>
      <c r="O433" s="43">
        <v>3.6270000000000002</v>
      </c>
      <c r="P433" s="43">
        <v>64.076999999999998</v>
      </c>
      <c r="Q433" s="44" t="s">
        <v>185</v>
      </c>
    </row>
    <row r="434" spans="8:17" x14ac:dyDescent="0.2">
      <c r="H434" s="39">
        <v>1001483</v>
      </c>
      <c r="I434" s="40">
        <v>41863</v>
      </c>
      <c r="J434" s="41" t="s">
        <v>190</v>
      </c>
      <c r="K434" s="42" t="s">
        <v>184</v>
      </c>
      <c r="L434" s="43">
        <v>226.71</v>
      </c>
      <c r="M434" s="39">
        <v>3</v>
      </c>
      <c r="N434" s="43">
        <v>680.13</v>
      </c>
      <c r="O434" s="43">
        <v>40.8078</v>
      </c>
      <c r="P434" s="43">
        <v>720.93780000000004</v>
      </c>
      <c r="Q434" s="44" t="s">
        <v>189</v>
      </c>
    </row>
    <row r="435" spans="8:17" x14ac:dyDescent="0.2">
      <c r="H435" s="39">
        <v>1001484</v>
      </c>
      <c r="I435" s="40">
        <v>41864</v>
      </c>
      <c r="J435" s="41" t="s">
        <v>190</v>
      </c>
      <c r="K435" s="42" t="s">
        <v>191</v>
      </c>
      <c r="L435" s="43">
        <v>515.43000000000006</v>
      </c>
      <c r="M435" s="39">
        <v>3</v>
      </c>
      <c r="N435" s="43">
        <v>1546.2900000000002</v>
      </c>
      <c r="O435" s="43">
        <v>92.777400000000014</v>
      </c>
      <c r="P435" s="43">
        <v>1639.0674000000001</v>
      </c>
      <c r="Q435" s="44" t="s">
        <v>189</v>
      </c>
    </row>
    <row r="436" spans="8:17" x14ac:dyDescent="0.2">
      <c r="H436" s="39">
        <v>1001485</v>
      </c>
      <c r="I436" s="40">
        <v>41864</v>
      </c>
      <c r="J436" s="41" t="s">
        <v>193</v>
      </c>
      <c r="K436" s="42" t="s">
        <v>188</v>
      </c>
      <c r="L436" s="43">
        <v>59.085000000000001</v>
      </c>
      <c r="M436" s="39">
        <v>2</v>
      </c>
      <c r="N436" s="43">
        <v>118.17</v>
      </c>
      <c r="O436" s="43">
        <v>7.0902000000000003</v>
      </c>
      <c r="P436" s="43">
        <v>125.2602</v>
      </c>
      <c r="Q436" s="44" t="s">
        <v>185</v>
      </c>
    </row>
    <row r="437" spans="8:17" x14ac:dyDescent="0.2">
      <c r="H437" s="39">
        <v>1001486</v>
      </c>
      <c r="I437" s="40">
        <v>41864</v>
      </c>
      <c r="J437" s="41" t="s">
        <v>186</v>
      </c>
      <c r="K437" s="42" t="s">
        <v>187</v>
      </c>
      <c r="L437" s="43">
        <v>61.75</v>
      </c>
      <c r="M437" s="39">
        <v>2</v>
      </c>
      <c r="N437" s="43">
        <v>123.5</v>
      </c>
      <c r="O437" s="43">
        <v>7.41</v>
      </c>
      <c r="P437" s="43">
        <v>130.91</v>
      </c>
      <c r="Q437" s="44" t="s">
        <v>185</v>
      </c>
    </row>
    <row r="438" spans="8:17" x14ac:dyDescent="0.2">
      <c r="H438" s="39">
        <v>1001487</v>
      </c>
      <c r="I438" s="40">
        <v>41864</v>
      </c>
      <c r="J438" s="41" t="s">
        <v>190</v>
      </c>
      <c r="K438" s="42" t="s">
        <v>184</v>
      </c>
      <c r="L438" s="43">
        <v>208.39000000000001</v>
      </c>
      <c r="M438" s="39">
        <v>2</v>
      </c>
      <c r="N438" s="43">
        <v>416.78000000000003</v>
      </c>
      <c r="O438" s="43">
        <v>25.006800000000002</v>
      </c>
      <c r="P438" s="43">
        <v>441.78680000000003</v>
      </c>
      <c r="Q438" s="44" t="s">
        <v>185</v>
      </c>
    </row>
    <row r="439" spans="8:17" x14ac:dyDescent="0.2">
      <c r="H439" s="39">
        <v>1001488</v>
      </c>
      <c r="I439" s="40">
        <v>41864</v>
      </c>
      <c r="J439" s="41" t="s">
        <v>183</v>
      </c>
      <c r="K439" s="42" t="s">
        <v>188</v>
      </c>
      <c r="L439" s="43">
        <v>64.350000000000009</v>
      </c>
      <c r="M439" s="39">
        <v>3</v>
      </c>
      <c r="N439" s="43">
        <v>193.05</v>
      </c>
      <c r="O439" s="43">
        <v>11.583</v>
      </c>
      <c r="P439" s="43">
        <v>204.63300000000001</v>
      </c>
      <c r="Q439" s="44" t="s">
        <v>185</v>
      </c>
    </row>
    <row r="440" spans="8:17" x14ac:dyDescent="0.2">
      <c r="H440" s="39">
        <v>1001489</v>
      </c>
      <c r="I440" s="40">
        <v>41864</v>
      </c>
      <c r="J440" s="41" t="s">
        <v>183</v>
      </c>
      <c r="K440" s="42" t="s">
        <v>187</v>
      </c>
      <c r="L440" s="43">
        <v>68.900000000000006</v>
      </c>
      <c r="M440" s="39">
        <v>1</v>
      </c>
      <c r="N440" s="43">
        <v>68.900000000000006</v>
      </c>
      <c r="O440" s="43">
        <v>4.1340000000000003</v>
      </c>
      <c r="P440" s="43">
        <v>73.034000000000006</v>
      </c>
      <c r="Q440" s="44" t="s">
        <v>189</v>
      </c>
    </row>
    <row r="441" spans="8:17" x14ac:dyDescent="0.2">
      <c r="H441" s="39">
        <v>1001490</v>
      </c>
      <c r="I441" s="40">
        <v>41864</v>
      </c>
      <c r="J441" s="41" t="s">
        <v>183</v>
      </c>
      <c r="K441" s="42" t="s">
        <v>187</v>
      </c>
      <c r="L441" s="43">
        <v>63.699999999999996</v>
      </c>
      <c r="M441" s="39">
        <v>4</v>
      </c>
      <c r="N441" s="43">
        <v>254.79999999999998</v>
      </c>
      <c r="O441" s="43">
        <v>15.287999999999998</v>
      </c>
      <c r="P441" s="43">
        <v>270.08799999999997</v>
      </c>
      <c r="Q441" s="44" t="s">
        <v>189</v>
      </c>
    </row>
    <row r="442" spans="8:17" x14ac:dyDescent="0.2">
      <c r="H442" s="39">
        <v>1001491</v>
      </c>
      <c r="I442" s="40">
        <v>41864</v>
      </c>
      <c r="J442" s="41" t="s">
        <v>186</v>
      </c>
      <c r="K442" s="42" t="s">
        <v>188</v>
      </c>
      <c r="L442" s="43">
        <v>61.425000000000004</v>
      </c>
      <c r="M442" s="39">
        <v>3</v>
      </c>
      <c r="N442" s="43">
        <v>184.27500000000001</v>
      </c>
      <c r="O442" s="43">
        <v>11.0565</v>
      </c>
      <c r="P442" s="43">
        <v>195.33150000000001</v>
      </c>
      <c r="Q442" s="44" t="s">
        <v>189</v>
      </c>
    </row>
    <row r="443" spans="8:17" x14ac:dyDescent="0.2">
      <c r="H443" s="39">
        <v>1001492</v>
      </c>
      <c r="I443" s="40">
        <v>41864</v>
      </c>
      <c r="J443" s="41" t="s">
        <v>186</v>
      </c>
      <c r="K443" s="42" t="s">
        <v>195</v>
      </c>
      <c r="L443" s="43">
        <v>171.47499999999999</v>
      </c>
      <c r="M443" s="39">
        <v>1</v>
      </c>
      <c r="N443" s="43">
        <v>171.47499999999999</v>
      </c>
      <c r="O443" s="43">
        <v>10.288499999999999</v>
      </c>
      <c r="P443" s="43">
        <v>181.76349999999999</v>
      </c>
      <c r="Q443" s="44" t="s">
        <v>189</v>
      </c>
    </row>
    <row r="444" spans="8:17" x14ac:dyDescent="0.2">
      <c r="H444" s="39">
        <v>1001493</v>
      </c>
      <c r="I444" s="40">
        <v>41864</v>
      </c>
      <c r="J444" s="41" t="s">
        <v>190</v>
      </c>
      <c r="K444" s="42" t="s">
        <v>195</v>
      </c>
      <c r="L444" s="43">
        <v>278.54790000000003</v>
      </c>
      <c r="M444" s="39">
        <v>3</v>
      </c>
      <c r="N444" s="43">
        <v>835.64370000000008</v>
      </c>
      <c r="O444" s="43">
        <v>50.138622000000005</v>
      </c>
      <c r="P444" s="43">
        <v>885.78232200000014</v>
      </c>
      <c r="Q444" s="44" t="s">
        <v>185</v>
      </c>
    </row>
    <row r="445" spans="8:17" x14ac:dyDescent="0.2">
      <c r="H445" s="39">
        <v>1001494</v>
      </c>
      <c r="I445" s="40">
        <v>41865</v>
      </c>
      <c r="J445" s="41" t="s">
        <v>186</v>
      </c>
      <c r="K445" s="42" t="s">
        <v>188</v>
      </c>
      <c r="L445" s="43">
        <v>59.67</v>
      </c>
      <c r="M445" s="39">
        <v>4</v>
      </c>
      <c r="N445" s="43">
        <v>238.68</v>
      </c>
      <c r="O445" s="43">
        <v>14.3208</v>
      </c>
      <c r="P445" s="43">
        <v>253.0008</v>
      </c>
      <c r="Q445" s="44" t="s">
        <v>185</v>
      </c>
    </row>
    <row r="446" spans="8:17" x14ac:dyDescent="0.2">
      <c r="H446" s="39">
        <v>1001495</v>
      </c>
      <c r="I446" s="40">
        <v>41865</v>
      </c>
      <c r="J446" s="41" t="s">
        <v>194</v>
      </c>
      <c r="K446" s="42" t="s">
        <v>191</v>
      </c>
      <c r="L446" s="43">
        <v>543.4425</v>
      </c>
      <c r="M446" s="39">
        <v>3</v>
      </c>
      <c r="N446" s="43">
        <v>1630.3274999999999</v>
      </c>
      <c r="O446" s="43">
        <v>97.819649999999996</v>
      </c>
      <c r="P446" s="43">
        <v>1728.1471499999998</v>
      </c>
      <c r="Q446" s="44" t="s">
        <v>185</v>
      </c>
    </row>
    <row r="447" spans="8:17" x14ac:dyDescent="0.2">
      <c r="H447" s="39">
        <v>1001496</v>
      </c>
      <c r="I447" s="40">
        <v>41865</v>
      </c>
      <c r="J447" s="41" t="s">
        <v>193</v>
      </c>
      <c r="K447" s="42" t="s">
        <v>187</v>
      </c>
      <c r="L447" s="43">
        <v>70.850000000000009</v>
      </c>
      <c r="M447" s="39">
        <v>1</v>
      </c>
      <c r="N447" s="43">
        <v>70.850000000000009</v>
      </c>
      <c r="O447" s="43">
        <v>4.2510000000000003</v>
      </c>
      <c r="P447" s="43">
        <v>75.101000000000013</v>
      </c>
      <c r="Q447" s="44" t="s">
        <v>185</v>
      </c>
    </row>
    <row r="448" spans="8:17" x14ac:dyDescent="0.2">
      <c r="H448" s="39">
        <v>1001497</v>
      </c>
      <c r="I448" s="40">
        <v>41865</v>
      </c>
      <c r="J448" s="41" t="s">
        <v>183</v>
      </c>
      <c r="K448" s="42" t="s">
        <v>188</v>
      </c>
      <c r="L448" s="43">
        <v>64.350000000000009</v>
      </c>
      <c r="M448" s="39">
        <v>3</v>
      </c>
      <c r="N448" s="43">
        <v>193.05</v>
      </c>
      <c r="O448" s="43">
        <v>11.583</v>
      </c>
      <c r="P448" s="43">
        <v>204.63300000000001</v>
      </c>
      <c r="Q448" s="44" t="s">
        <v>189</v>
      </c>
    </row>
    <row r="449" spans="8:17" x14ac:dyDescent="0.2">
      <c r="H449" s="39">
        <v>1001498</v>
      </c>
      <c r="I449" s="40">
        <v>41865</v>
      </c>
      <c r="J449" s="41" t="s">
        <v>192</v>
      </c>
      <c r="K449" s="42" t="s">
        <v>191</v>
      </c>
      <c r="L449" s="43">
        <v>560.25</v>
      </c>
      <c r="M449" s="39">
        <v>1</v>
      </c>
      <c r="N449" s="43">
        <v>560.25</v>
      </c>
      <c r="O449" s="43">
        <v>33.615000000000002</v>
      </c>
      <c r="P449" s="43">
        <v>593.86500000000001</v>
      </c>
      <c r="Q449" s="44" t="s">
        <v>185</v>
      </c>
    </row>
    <row r="450" spans="8:17" x14ac:dyDescent="0.2">
      <c r="H450" s="39">
        <v>1001499</v>
      </c>
      <c r="I450" s="40">
        <v>41865</v>
      </c>
      <c r="J450" s="41" t="s">
        <v>192</v>
      </c>
      <c r="K450" s="42" t="s">
        <v>184</v>
      </c>
      <c r="L450" s="43">
        <v>210.68</v>
      </c>
      <c r="M450" s="39">
        <v>4</v>
      </c>
      <c r="N450" s="43">
        <v>842.72</v>
      </c>
      <c r="O450" s="43">
        <v>50.563200000000002</v>
      </c>
      <c r="P450" s="43">
        <v>893.28320000000008</v>
      </c>
      <c r="Q450" s="44" t="s">
        <v>185</v>
      </c>
    </row>
    <row r="451" spans="8:17" x14ac:dyDescent="0.2">
      <c r="H451" s="39">
        <v>1001500</v>
      </c>
      <c r="I451" s="40">
        <v>41865</v>
      </c>
      <c r="J451" s="41" t="s">
        <v>186</v>
      </c>
      <c r="K451" s="42" t="s">
        <v>187</v>
      </c>
      <c r="L451" s="43">
        <v>68.900000000000006</v>
      </c>
      <c r="M451" s="39">
        <v>2</v>
      </c>
      <c r="N451" s="43">
        <v>137.80000000000001</v>
      </c>
      <c r="O451" s="43">
        <v>8.2680000000000007</v>
      </c>
      <c r="P451" s="43">
        <v>146.06800000000001</v>
      </c>
      <c r="Q451" s="44" t="s">
        <v>189</v>
      </c>
    </row>
    <row r="452" spans="8:17" x14ac:dyDescent="0.2">
      <c r="H452" s="39">
        <v>1001501</v>
      </c>
      <c r="I452" s="40">
        <v>41865</v>
      </c>
      <c r="J452" s="41" t="s">
        <v>190</v>
      </c>
      <c r="K452" s="42" t="s">
        <v>195</v>
      </c>
      <c r="L452" s="43">
        <v>256.48470000000003</v>
      </c>
      <c r="M452" s="39">
        <v>3</v>
      </c>
      <c r="N452" s="43">
        <v>769.45410000000015</v>
      </c>
      <c r="O452" s="43">
        <v>46.167246000000006</v>
      </c>
      <c r="P452" s="43">
        <v>815.62134600000013</v>
      </c>
      <c r="Q452" s="44" t="s">
        <v>185</v>
      </c>
    </row>
    <row r="453" spans="8:17" x14ac:dyDescent="0.2">
      <c r="H453" s="39">
        <v>1001502</v>
      </c>
      <c r="I453" s="40">
        <v>41865</v>
      </c>
      <c r="J453" s="41" t="s">
        <v>190</v>
      </c>
      <c r="K453" s="42" t="s">
        <v>195</v>
      </c>
      <c r="L453" s="43">
        <v>295.09530000000007</v>
      </c>
      <c r="M453" s="39">
        <v>1</v>
      </c>
      <c r="N453" s="43">
        <v>295.09530000000007</v>
      </c>
      <c r="O453" s="43">
        <v>17.705718000000005</v>
      </c>
      <c r="P453" s="43">
        <v>312.80101800000006</v>
      </c>
      <c r="Q453" s="44" t="s">
        <v>189</v>
      </c>
    </row>
    <row r="454" spans="8:17" x14ac:dyDescent="0.2">
      <c r="H454" s="39">
        <v>1001503</v>
      </c>
      <c r="I454" s="40">
        <v>41865</v>
      </c>
      <c r="J454" s="41" t="s">
        <v>190</v>
      </c>
      <c r="K454" s="42" t="s">
        <v>184</v>
      </c>
      <c r="L454" s="43">
        <v>224.42</v>
      </c>
      <c r="M454" s="39">
        <v>1</v>
      </c>
      <c r="N454" s="43">
        <v>224.42</v>
      </c>
      <c r="O454" s="43">
        <v>13.465199999999999</v>
      </c>
      <c r="P454" s="43">
        <v>237.8852</v>
      </c>
      <c r="Q454" s="44" t="s">
        <v>189</v>
      </c>
    </row>
    <row r="455" spans="8:17" x14ac:dyDescent="0.2">
      <c r="H455" s="39">
        <v>1001504</v>
      </c>
      <c r="I455" s="40">
        <v>41866</v>
      </c>
      <c r="J455" s="41" t="s">
        <v>183</v>
      </c>
      <c r="K455" s="42" t="s">
        <v>187</v>
      </c>
      <c r="L455" s="43">
        <v>64.349999999999994</v>
      </c>
      <c r="M455" s="39">
        <v>4</v>
      </c>
      <c r="N455" s="43">
        <v>257.39999999999998</v>
      </c>
      <c r="O455" s="43">
        <v>15.443999999999997</v>
      </c>
      <c r="P455" s="43">
        <v>272.84399999999999</v>
      </c>
      <c r="Q455" s="44" t="s">
        <v>185</v>
      </c>
    </row>
    <row r="456" spans="8:17" x14ac:dyDescent="0.2">
      <c r="H456" s="39">
        <v>1001505</v>
      </c>
      <c r="I456" s="40">
        <v>41866</v>
      </c>
      <c r="J456" s="41" t="s">
        <v>190</v>
      </c>
      <c r="K456" s="42" t="s">
        <v>191</v>
      </c>
      <c r="L456" s="43">
        <v>565.85249999999996</v>
      </c>
      <c r="M456" s="39">
        <v>2</v>
      </c>
      <c r="N456" s="43">
        <v>1131.7049999999999</v>
      </c>
      <c r="O456" s="43">
        <v>67.902299999999997</v>
      </c>
      <c r="P456" s="43">
        <v>1199.6072999999999</v>
      </c>
      <c r="Q456" s="44" t="s">
        <v>185</v>
      </c>
    </row>
    <row r="457" spans="8:17" x14ac:dyDescent="0.2">
      <c r="H457" s="39">
        <v>1001506</v>
      </c>
      <c r="I457" s="40">
        <v>41866</v>
      </c>
      <c r="J457" s="41" t="s">
        <v>186</v>
      </c>
      <c r="K457" s="42" t="s">
        <v>188</v>
      </c>
      <c r="L457" s="43">
        <v>54.405000000000001</v>
      </c>
      <c r="M457" s="39">
        <v>3</v>
      </c>
      <c r="N457" s="43">
        <v>163.215</v>
      </c>
      <c r="O457" s="43">
        <v>9.7928999999999995</v>
      </c>
      <c r="P457" s="43">
        <v>173.00790000000001</v>
      </c>
      <c r="Q457" s="44" t="s">
        <v>189</v>
      </c>
    </row>
    <row r="458" spans="8:17" x14ac:dyDescent="0.2">
      <c r="H458" s="39">
        <v>1001507</v>
      </c>
      <c r="I458" s="40">
        <v>41866</v>
      </c>
      <c r="J458" s="41" t="s">
        <v>193</v>
      </c>
      <c r="K458" s="42" t="s">
        <v>187</v>
      </c>
      <c r="L458" s="43">
        <v>69.55</v>
      </c>
      <c r="M458" s="39">
        <v>2</v>
      </c>
      <c r="N458" s="43">
        <v>139.1</v>
      </c>
      <c r="O458" s="43">
        <v>8.3460000000000001</v>
      </c>
      <c r="P458" s="43">
        <v>147.446</v>
      </c>
      <c r="Q458" s="44" t="s">
        <v>185</v>
      </c>
    </row>
    <row r="459" spans="8:17" x14ac:dyDescent="0.2">
      <c r="H459" s="39">
        <v>1001508</v>
      </c>
      <c r="I459" s="40">
        <v>41866</v>
      </c>
      <c r="J459" s="41" t="s">
        <v>192</v>
      </c>
      <c r="K459" s="42" t="s">
        <v>191</v>
      </c>
      <c r="L459" s="43">
        <v>560.25</v>
      </c>
      <c r="M459" s="39">
        <v>2</v>
      </c>
      <c r="N459" s="43">
        <v>1120.5</v>
      </c>
      <c r="O459" s="43">
        <v>67.23</v>
      </c>
      <c r="P459" s="43">
        <v>1187.73</v>
      </c>
      <c r="Q459" s="44" t="s">
        <v>189</v>
      </c>
    </row>
    <row r="460" spans="8:17" x14ac:dyDescent="0.2">
      <c r="H460" s="39">
        <v>1001509</v>
      </c>
      <c r="I460" s="40">
        <v>41866</v>
      </c>
      <c r="J460" s="41" t="s">
        <v>190</v>
      </c>
      <c r="K460" s="42" t="s">
        <v>184</v>
      </c>
      <c r="L460" s="43">
        <v>224.42</v>
      </c>
      <c r="M460" s="39">
        <v>2</v>
      </c>
      <c r="N460" s="43">
        <v>448.84</v>
      </c>
      <c r="O460" s="43">
        <v>26.930399999999999</v>
      </c>
      <c r="P460" s="43">
        <v>475.7704</v>
      </c>
      <c r="Q460" s="44" t="s">
        <v>185</v>
      </c>
    </row>
    <row r="461" spans="8:17" x14ac:dyDescent="0.2">
      <c r="H461" s="39">
        <v>1001510</v>
      </c>
      <c r="I461" s="40">
        <v>41866</v>
      </c>
      <c r="J461" s="41" t="s">
        <v>183</v>
      </c>
      <c r="K461" s="42" t="s">
        <v>187</v>
      </c>
      <c r="L461" s="43">
        <v>71.5</v>
      </c>
      <c r="M461" s="39">
        <v>2</v>
      </c>
      <c r="N461" s="43">
        <v>143</v>
      </c>
      <c r="O461" s="43">
        <v>8.58</v>
      </c>
      <c r="P461" s="43">
        <v>151.58000000000001</v>
      </c>
      <c r="Q461" s="44" t="s">
        <v>189</v>
      </c>
    </row>
    <row r="462" spans="8:17" x14ac:dyDescent="0.2">
      <c r="H462" s="39">
        <v>1001511</v>
      </c>
      <c r="I462" s="40">
        <v>41866</v>
      </c>
      <c r="J462" s="41" t="s">
        <v>194</v>
      </c>
      <c r="K462" s="42" t="s">
        <v>184</v>
      </c>
      <c r="L462" s="43">
        <v>240.45000000000002</v>
      </c>
      <c r="M462" s="39">
        <v>2</v>
      </c>
      <c r="N462" s="43">
        <v>480.90000000000003</v>
      </c>
      <c r="O462" s="43">
        <v>28.853999999999999</v>
      </c>
      <c r="P462" s="43">
        <v>509.75400000000002</v>
      </c>
      <c r="Q462" s="44" t="s">
        <v>185</v>
      </c>
    </row>
    <row r="463" spans="8:17" x14ac:dyDescent="0.2">
      <c r="H463" s="39">
        <v>1001512</v>
      </c>
      <c r="I463" s="40">
        <v>41866</v>
      </c>
      <c r="J463" s="41" t="s">
        <v>194</v>
      </c>
      <c r="K463" s="42" t="s">
        <v>184</v>
      </c>
      <c r="L463" s="43">
        <v>219.84</v>
      </c>
      <c r="M463" s="39">
        <v>3</v>
      </c>
      <c r="N463" s="43">
        <v>659.52</v>
      </c>
      <c r="O463" s="43">
        <v>39.571199999999997</v>
      </c>
      <c r="P463" s="43">
        <v>699.09119999999996</v>
      </c>
      <c r="Q463" s="44" t="s">
        <v>185</v>
      </c>
    </row>
    <row r="464" spans="8:17" x14ac:dyDescent="0.2">
      <c r="H464" s="39">
        <v>1001513</v>
      </c>
      <c r="I464" s="40">
        <v>41866</v>
      </c>
      <c r="J464" s="41" t="s">
        <v>186</v>
      </c>
      <c r="K464" s="42" t="s">
        <v>188</v>
      </c>
      <c r="L464" s="43">
        <v>58.5</v>
      </c>
      <c r="M464" s="39">
        <v>3</v>
      </c>
      <c r="N464" s="43">
        <v>175.5</v>
      </c>
      <c r="O464" s="43">
        <v>10.53</v>
      </c>
      <c r="P464" s="43">
        <v>186.03</v>
      </c>
      <c r="Q464" s="44" t="s">
        <v>189</v>
      </c>
    </row>
    <row r="465" spans="8:17" x14ac:dyDescent="0.2">
      <c r="H465" s="39">
        <v>1001514</v>
      </c>
      <c r="I465" s="40">
        <v>41867</v>
      </c>
      <c r="J465" s="41" t="s">
        <v>186</v>
      </c>
      <c r="K465" s="42" t="s">
        <v>195</v>
      </c>
      <c r="L465" s="43">
        <v>193.13500000000002</v>
      </c>
      <c r="M465" s="39">
        <v>2</v>
      </c>
      <c r="N465" s="43">
        <v>386.27000000000004</v>
      </c>
      <c r="O465" s="43">
        <v>23.176200000000001</v>
      </c>
      <c r="P465" s="43">
        <v>409.44620000000003</v>
      </c>
      <c r="Q465" s="44" t="s">
        <v>189</v>
      </c>
    </row>
    <row r="466" spans="8:17" x14ac:dyDescent="0.2">
      <c r="H466" s="39">
        <v>1001515</v>
      </c>
      <c r="I466" s="40">
        <v>41867</v>
      </c>
      <c r="J466" s="41" t="s">
        <v>183</v>
      </c>
      <c r="K466" s="42" t="s">
        <v>188</v>
      </c>
      <c r="L466" s="43">
        <v>52.65</v>
      </c>
      <c r="M466" s="39">
        <v>1</v>
      </c>
      <c r="N466" s="43">
        <v>52.65</v>
      </c>
      <c r="O466" s="43">
        <v>3.1589999999999998</v>
      </c>
      <c r="P466" s="43">
        <v>55.808999999999997</v>
      </c>
      <c r="Q466" s="44" t="s">
        <v>189</v>
      </c>
    </row>
    <row r="467" spans="8:17" x14ac:dyDescent="0.2">
      <c r="H467" s="39">
        <v>1001516</v>
      </c>
      <c r="I467" s="40">
        <v>41867</v>
      </c>
      <c r="J467" s="41" t="s">
        <v>183</v>
      </c>
      <c r="K467" s="42" t="s">
        <v>188</v>
      </c>
      <c r="L467" s="43">
        <v>63.765000000000008</v>
      </c>
      <c r="M467" s="39">
        <v>4</v>
      </c>
      <c r="N467" s="43">
        <v>255.06000000000003</v>
      </c>
      <c r="O467" s="43">
        <v>15.303600000000001</v>
      </c>
      <c r="P467" s="43">
        <v>270.36360000000002</v>
      </c>
      <c r="Q467" s="44" t="s">
        <v>189</v>
      </c>
    </row>
    <row r="468" spans="8:17" x14ac:dyDescent="0.2">
      <c r="H468" s="39">
        <v>1001517</v>
      </c>
      <c r="I468" s="40">
        <v>41867</v>
      </c>
      <c r="J468" s="41" t="s">
        <v>194</v>
      </c>
      <c r="K468" s="42" t="s">
        <v>191</v>
      </c>
      <c r="L468" s="43">
        <v>565.85249999999996</v>
      </c>
      <c r="M468" s="39">
        <v>4</v>
      </c>
      <c r="N468" s="43">
        <v>2263.41</v>
      </c>
      <c r="O468" s="43">
        <v>135.80459999999999</v>
      </c>
      <c r="P468" s="43">
        <v>2399.2145999999998</v>
      </c>
      <c r="Q468" s="44" t="s">
        <v>185</v>
      </c>
    </row>
    <row r="469" spans="8:17" x14ac:dyDescent="0.2">
      <c r="H469" s="39">
        <v>1001518</v>
      </c>
      <c r="I469" s="40">
        <v>41867</v>
      </c>
      <c r="J469" s="41" t="s">
        <v>186</v>
      </c>
      <c r="K469" s="42" t="s">
        <v>187</v>
      </c>
      <c r="L469" s="43">
        <v>65.650000000000006</v>
      </c>
      <c r="M469" s="39">
        <v>1</v>
      </c>
      <c r="N469" s="43">
        <v>65.650000000000006</v>
      </c>
      <c r="O469" s="43">
        <v>3.9390000000000001</v>
      </c>
      <c r="P469" s="43">
        <v>69.588999999999999</v>
      </c>
      <c r="Q469" s="44" t="s">
        <v>185</v>
      </c>
    </row>
    <row r="470" spans="8:17" x14ac:dyDescent="0.2">
      <c r="H470" s="39">
        <v>1001519</v>
      </c>
      <c r="I470" s="40">
        <v>41867</v>
      </c>
      <c r="J470" s="41" t="s">
        <v>183</v>
      </c>
      <c r="K470" s="42" t="s">
        <v>187</v>
      </c>
      <c r="L470" s="43">
        <v>69.55</v>
      </c>
      <c r="M470" s="39">
        <v>1</v>
      </c>
      <c r="N470" s="43">
        <v>69.55</v>
      </c>
      <c r="O470" s="43">
        <v>4.173</v>
      </c>
      <c r="P470" s="43">
        <v>73.722999999999999</v>
      </c>
      <c r="Q470" s="44" t="s">
        <v>185</v>
      </c>
    </row>
    <row r="471" spans="8:17" x14ac:dyDescent="0.2">
      <c r="H471" s="39">
        <v>1001520</v>
      </c>
      <c r="I471" s="40">
        <v>41867</v>
      </c>
      <c r="J471" s="41" t="s">
        <v>194</v>
      </c>
      <c r="K471" s="42" t="s">
        <v>184</v>
      </c>
      <c r="L471" s="43">
        <v>212.97</v>
      </c>
      <c r="M471" s="39">
        <v>4</v>
      </c>
      <c r="N471" s="43">
        <v>851.88</v>
      </c>
      <c r="O471" s="43">
        <v>51.1128</v>
      </c>
      <c r="P471" s="43">
        <v>902.99279999999999</v>
      </c>
      <c r="Q471" s="44" t="s">
        <v>185</v>
      </c>
    </row>
    <row r="472" spans="8:17" x14ac:dyDescent="0.2">
      <c r="H472" s="39">
        <v>1001521</v>
      </c>
      <c r="I472" s="40">
        <v>41867</v>
      </c>
      <c r="J472" s="41" t="s">
        <v>192</v>
      </c>
      <c r="K472" s="42" t="s">
        <v>191</v>
      </c>
      <c r="L472" s="43">
        <v>560.25</v>
      </c>
      <c r="M472" s="39">
        <v>3</v>
      </c>
      <c r="N472" s="43">
        <v>1680.75</v>
      </c>
      <c r="O472" s="43">
        <v>100.845</v>
      </c>
      <c r="P472" s="43">
        <v>1781.595</v>
      </c>
      <c r="Q472" s="44" t="s">
        <v>189</v>
      </c>
    </row>
    <row r="473" spans="8:17" x14ac:dyDescent="0.2">
      <c r="H473" s="39">
        <v>1001522</v>
      </c>
      <c r="I473" s="40">
        <v>41867</v>
      </c>
      <c r="J473" s="41" t="s">
        <v>193</v>
      </c>
      <c r="K473" s="42" t="s">
        <v>195</v>
      </c>
      <c r="L473" s="43">
        <v>196.745</v>
      </c>
      <c r="M473" s="39">
        <v>4</v>
      </c>
      <c r="N473" s="43">
        <v>786.98</v>
      </c>
      <c r="O473" s="43">
        <v>47.218800000000002</v>
      </c>
      <c r="P473" s="43">
        <v>834.19880000000001</v>
      </c>
      <c r="Q473" s="44" t="s">
        <v>189</v>
      </c>
    </row>
    <row r="474" spans="8:17" x14ac:dyDescent="0.2">
      <c r="H474" s="39">
        <v>1001523</v>
      </c>
      <c r="I474" s="40">
        <v>41867</v>
      </c>
      <c r="J474" s="41" t="s">
        <v>190</v>
      </c>
      <c r="K474" s="42" t="s">
        <v>191</v>
      </c>
      <c r="L474" s="43">
        <v>571.45500000000004</v>
      </c>
      <c r="M474" s="39">
        <v>3</v>
      </c>
      <c r="N474" s="43">
        <v>1714.3650000000002</v>
      </c>
      <c r="O474" s="43">
        <v>102.86190000000001</v>
      </c>
      <c r="P474" s="43">
        <v>1817.2269000000003</v>
      </c>
      <c r="Q474" s="44" t="s">
        <v>189</v>
      </c>
    </row>
    <row r="475" spans="8:17" x14ac:dyDescent="0.2">
      <c r="H475" s="39">
        <v>1001524</v>
      </c>
      <c r="I475" s="40">
        <v>41868</v>
      </c>
      <c r="J475" s="41" t="s">
        <v>192</v>
      </c>
      <c r="K475" s="42" t="s">
        <v>184</v>
      </c>
      <c r="L475" s="43">
        <v>206.1</v>
      </c>
      <c r="M475" s="39">
        <v>1</v>
      </c>
      <c r="N475" s="43">
        <v>206.1</v>
      </c>
      <c r="O475" s="43">
        <v>12.366</v>
      </c>
      <c r="P475" s="43">
        <v>218.46600000000001</v>
      </c>
      <c r="Q475" s="44" t="s">
        <v>189</v>
      </c>
    </row>
    <row r="476" spans="8:17" x14ac:dyDescent="0.2">
      <c r="H476" s="39">
        <v>1001525</v>
      </c>
      <c r="I476" s="40">
        <v>41868</v>
      </c>
      <c r="J476" s="41" t="s">
        <v>183</v>
      </c>
      <c r="K476" s="42" t="s">
        <v>187</v>
      </c>
      <c r="L476" s="43">
        <v>65.650000000000006</v>
      </c>
      <c r="M476" s="39">
        <v>2</v>
      </c>
      <c r="N476" s="43">
        <v>131.30000000000001</v>
      </c>
      <c r="O476" s="43">
        <v>7.8780000000000001</v>
      </c>
      <c r="P476" s="43">
        <v>139.178</v>
      </c>
      <c r="Q476" s="44" t="s">
        <v>185</v>
      </c>
    </row>
    <row r="477" spans="8:17" x14ac:dyDescent="0.2">
      <c r="H477" s="39">
        <v>1001526</v>
      </c>
      <c r="I477" s="40">
        <v>41868</v>
      </c>
      <c r="J477" s="41" t="s">
        <v>186</v>
      </c>
      <c r="K477" s="42" t="s">
        <v>187</v>
      </c>
      <c r="L477" s="43">
        <v>68.900000000000006</v>
      </c>
      <c r="M477" s="39">
        <v>4</v>
      </c>
      <c r="N477" s="43">
        <v>275.60000000000002</v>
      </c>
      <c r="O477" s="43">
        <v>16.536000000000001</v>
      </c>
      <c r="P477" s="43">
        <v>292.13600000000002</v>
      </c>
      <c r="Q477" s="44" t="s">
        <v>185</v>
      </c>
    </row>
    <row r="478" spans="8:17" x14ac:dyDescent="0.2">
      <c r="H478" s="39">
        <v>1001527</v>
      </c>
      <c r="I478" s="40">
        <v>41868</v>
      </c>
      <c r="J478" s="41" t="s">
        <v>193</v>
      </c>
      <c r="K478" s="42" t="s">
        <v>188</v>
      </c>
      <c r="L478" s="43">
        <v>56.744999999999997</v>
      </c>
      <c r="M478" s="39">
        <v>4</v>
      </c>
      <c r="N478" s="43">
        <v>226.98</v>
      </c>
      <c r="O478" s="43">
        <v>13.618799999999998</v>
      </c>
      <c r="P478" s="43">
        <v>240.59879999999998</v>
      </c>
      <c r="Q478" s="44" t="s">
        <v>185</v>
      </c>
    </row>
    <row r="479" spans="8:17" x14ac:dyDescent="0.2">
      <c r="H479" s="39">
        <v>1001528</v>
      </c>
      <c r="I479" s="40">
        <v>41868</v>
      </c>
      <c r="J479" s="41" t="s">
        <v>190</v>
      </c>
      <c r="K479" s="42" t="s">
        <v>184</v>
      </c>
      <c r="L479" s="43">
        <v>212.97</v>
      </c>
      <c r="M479" s="39">
        <v>2</v>
      </c>
      <c r="N479" s="43">
        <v>425.94</v>
      </c>
      <c r="O479" s="43">
        <v>25.5564</v>
      </c>
      <c r="P479" s="43">
        <v>451.49639999999999</v>
      </c>
      <c r="Q479" s="44" t="s">
        <v>185</v>
      </c>
    </row>
    <row r="480" spans="8:17" x14ac:dyDescent="0.2">
      <c r="H480" s="39">
        <v>1001529</v>
      </c>
      <c r="I480" s="40">
        <v>41868</v>
      </c>
      <c r="J480" s="41" t="s">
        <v>194</v>
      </c>
      <c r="K480" s="42" t="s">
        <v>184</v>
      </c>
      <c r="L480" s="43">
        <v>219.84</v>
      </c>
      <c r="M480" s="39">
        <v>4</v>
      </c>
      <c r="N480" s="43">
        <v>879.36</v>
      </c>
      <c r="O480" s="43">
        <v>52.761600000000001</v>
      </c>
      <c r="P480" s="43">
        <v>932.12160000000006</v>
      </c>
      <c r="Q480" s="44" t="s">
        <v>185</v>
      </c>
    </row>
    <row r="481" spans="8:17" x14ac:dyDescent="0.2">
      <c r="H481" s="39">
        <v>1001530</v>
      </c>
      <c r="I481" s="40">
        <v>41868</v>
      </c>
      <c r="J481" s="41" t="s">
        <v>183</v>
      </c>
      <c r="K481" s="42" t="s">
        <v>188</v>
      </c>
      <c r="L481" s="43">
        <v>58.5</v>
      </c>
      <c r="M481" s="39">
        <v>2</v>
      </c>
      <c r="N481" s="43">
        <v>117</v>
      </c>
      <c r="O481" s="43">
        <v>7.02</v>
      </c>
      <c r="P481" s="43">
        <v>124.02</v>
      </c>
      <c r="Q481" s="44" t="s">
        <v>185</v>
      </c>
    </row>
    <row r="482" spans="8:17" x14ac:dyDescent="0.2">
      <c r="H482" s="39">
        <v>1001531</v>
      </c>
      <c r="I482" s="40">
        <v>41868</v>
      </c>
      <c r="J482" s="41" t="s">
        <v>190</v>
      </c>
      <c r="K482" s="42" t="s">
        <v>184</v>
      </c>
      <c r="L482" s="43">
        <v>212.97</v>
      </c>
      <c r="M482" s="39">
        <v>2</v>
      </c>
      <c r="N482" s="43">
        <v>425.94</v>
      </c>
      <c r="O482" s="43">
        <v>25.5564</v>
      </c>
      <c r="P482" s="43">
        <v>451.49639999999999</v>
      </c>
      <c r="Q482" s="44" t="s">
        <v>189</v>
      </c>
    </row>
    <row r="483" spans="8:17" x14ac:dyDescent="0.2">
      <c r="H483" s="39">
        <v>1001532</v>
      </c>
      <c r="I483" s="40">
        <v>41868</v>
      </c>
      <c r="J483" s="41" t="s">
        <v>192</v>
      </c>
      <c r="K483" s="42" t="s">
        <v>184</v>
      </c>
      <c r="L483" s="43">
        <v>215.26</v>
      </c>
      <c r="M483" s="39">
        <v>3</v>
      </c>
      <c r="N483" s="43">
        <v>645.78</v>
      </c>
      <c r="O483" s="43">
        <v>38.7468</v>
      </c>
      <c r="P483" s="43">
        <v>684.52679999999998</v>
      </c>
      <c r="Q483" s="44" t="s">
        <v>185</v>
      </c>
    </row>
    <row r="484" spans="8:17" x14ac:dyDescent="0.2">
      <c r="H484" s="39">
        <v>1001533</v>
      </c>
      <c r="I484" s="40">
        <v>41868</v>
      </c>
      <c r="J484" s="41" t="s">
        <v>183</v>
      </c>
      <c r="K484" s="42" t="s">
        <v>187</v>
      </c>
      <c r="L484" s="43">
        <v>59.800000000000004</v>
      </c>
      <c r="M484" s="39">
        <v>1</v>
      </c>
      <c r="N484" s="43">
        <v>59.800000000000004</v>
      </c>
      <c r="O484" s="43">
        <v>3.5880000000000001</v>
      </c>
      <c r="P484" s="43">
        <v>63.388000000000005</v>
      </c>
      <c r="Q484" s="44" t="s">
        <v>189</v>
      </c>
    </row>
    <row r="485" spans="8:17" x14ac:dyDescent="0.2">
      <c r="H485" s="39">
        <v>1001534</v>
      </c>
      <c r="I485" s="40">
        <v>41869</v>
      </c>
      <c r="J485" s="41" t="s">
        <v>192</v>
      </c>
      <c r="K485" s="42" t="s">
        <v>184</v>
      </c>
      <c r="L485" s="43">
        <v>226.71</v>
      </c>
      <c r="M485" s="39">
        <v>4</v>
      </c>
      <c r="N485" s="43">
        <v>906.84</v>
      </c>
      <c r="O485" s="43">
        <v>54.410400000000003</v>
      </c>
      <c r="P485" s="43">
        <v>961.25040000000001</v>
      </c>
      <c r="Q485" s="44" t="s">
        <v>189</v>
      </c>
    </row>
    <row r="486" spans="8:17" x14ac:dyDescent="0.2">
      <c r="H486" s="39">
        <v>1001535</v>
      </c>
      <c r="I486" s="40">
        <v>41869</v>
      </c>
      <c r="J486" s="41" t="s">
        <v>186</v>
      </c>
      <c r="K486" s="42" t="s">
        <v>188</v>
      </c>
      <c r="L486" s="43">
        <v>63.180000000000007</v>
      </c>
      <c r="M486" s="39">
        <v>1</v>
      </c>
      <c r="N486" s="43">
        <v>63.180000000000007</v>
      </c>
      <c r="O486" s="43">
        <v>3.7908000000000004</v>
      </c>
      <c r="P486" s="43">
        <v>66.970800000000011</v>
      </c>
      <c r="Q486" s="44" t="s">
        <v>189</v>
      </c>
    </row>
    <row r="487" spans="8:17" x14ac:dyDescent="0.2">
      <c r="H487" s="39">
        <v>1001536</v>
      </c>
      <c r="I487" s="40">
        <v>41869</v>
      </c>
      <c r="J487" s="41" t="s">
        <v>186</v>
      </c>
      <c r="K487" s="42" t="s">
        <v>188</v>
      </c>
      <c r="L487" s="43">
        <v>59.67</v>
      </c>
      <c r="M487" s="39">
        <v>2</v>
      </c>
      <c r="N487" s="43">
        <v>119.34</v>
      </c>
      <c r="O487" s="43">
        <v>7.1604000000000001</v>
      </c>
      <c r="P487" s="43">
        <v>126.5004</v>
      </c>
      <c r="Q487" s="44" t="s">
        <v>189</v>
      </c>
    </row>
    <row r="488" spans="8:17" x14ac:dyDescent="0.2">
      <c r="H488" s="39">
        <v>1001537</v>
      </c>
      <c r="I488" s="40">
        <v>41869</v>
      </c>
      <c r="J488" s="41" t="s">
        <v>190</v>
      </c>
      <c r="K488" s="42" t="s">
        <v>184</v>
      </c>
      <c r="L488" s="43">
        <v>245.03</v>
      </c>
      <c r="M488" s="39">
        <v>2</v>
      </c>
      <c r="N488" s="43">
        <v>490.06</v>
      </c>
      <c r="O488" s="43">
        <v>29.403599999999997</v>
      </c>
      <c r="P488" s="43">
        <v>519.46360000000004</v>
      </c>
      <c r="Q488" s="44" t="s">
        <v>189</v>
      </c>
    </row>
    <row r="489" spans="8:17" x14ac:dyDescent="0.2">
      <c r="H489" s="39">
        <v>1001538</v>
      </c>
      <c r="I489" s="40">
        <v>41869</v>
      </c>
      <c r="J489" s="41" t="s">
        <v>194</v>
      </c>
      <c r="K489" s="42" t="s">
        <v>191</v>
      </c>
      <c r="L489" s="43">
        <v>616.27500000000009</v>
      </c>
      <c r="M489" s="39">
        <v>2</v>
      </c>
      <c r="N489" s="43">
        <v>1232.5500000000002</v>
      </c>
      <c r="O489" s="43">
        <v>73.953000000000003</v>
      </c>
      <c r="P489" s="43">
        <v>1306.5030000000002</v>
      </c>
      <c r="Q489" s="44" t="s">
        <v>185</v>
      </c>
    </row>
    <row r="490" spans="8:17" x14ac:dyDescent="0.2">
      <c r="H490" s="39">
        <v>1001539</v>
      </c>
      <c r="I490" s="40">
        <v>41869</v>
      </c>
      <c r="J490" s="41" t="s">
        <v>183</v>
      </c>
      <c r="K490" s="42" t="s">
        <v>187</v>
      </c>
      <c r="L490" s="43">
        <v>59.800000000000004</v>
      </c>
      <c r="M490" s="39">
        <v>2</v>
      </c>
      <c r="N490" s="43">
        <v>119.60000000000001</v>
      </c>
      <c r="O490" s="43">
        <v>7.1760000000000002</v>
      </c>
      <c r="P490" s="43">
        <v>126.77600000000001</v>
      </c>
      <c r="Q490" s="44" t="s">
        <v>185</v>
      </c>
    </row>
    <row r="491" spans="8:17" x14ac:dyDescent="0.2">
      <c r="H491" s="39">
        <v>1001540</v>
      </c>
      <c r="I491" s="40">
        <v>41869</v>
      </c>
      <c r="J491" s="41" t="s">
        <v>193</v>
      </c>
      <c r="K491" s="42" t="s">
        <v>188</v>
      </c>
      <c r="L491" s="43">
        <v>60.255000000000003</v>
      </c>
      <c r="M491" s="39">
        <v>2</v>
      </c>
      <c r="N491" s="43">
        <v>120.51</v>
      </c>
      <c r="O491" s="43">
        <v>7.2305999999999999</v>
      </c>
      <c r="P491" s="43">
        <v>127.7406</v>
      </c>
      <c r="Q491" s="44" t="s">
        <v>189</v>
      </c>
    </row>
    <row r="492" spans="8:17" x14ac:dyDescent="0.2">
      <c r="H492" s="39">
        <v>1001541</v>
      </c>
      <c r="I492" s="40">
        <v>41869</v>
      </c>
      <c r="J492" s="41" t="s">
        <v>190</v>
      </c>
      <c r="K492" s="42" t="s">
        <v>195</v>
      </c>
      <c r="L492" s="43">
        <v>273.03210000000001</v>
      </c>
      <c r="M492" s="39">
        <v>3</v>
      </c>
      <c r="N492" s="43">
        <v>819.09630000000004</v>
      </c>
      <c r="O492" s="43">
        <v>49.145778</v>
      </c>
      <c r="P492" s="43">
        <v>868.24207799999999</v>
      </c>
      <c r="Q492" s="44" t="s">
        <v>185</v>
      </c>
    </row>
    <row r="493" spans="8:17" x14ac:dyDescent="0.2">
      <c r="H493" s="39">
        <v>1001542</v>
      </c>
      <c r="I493" s="40">
        <v>41869</v>
      </c>
      <c r="J493" s="41" t="s">
        <v>192</v>
      </c>
      <c r="K493" s="42" t="s">
        <v>184</v>
      </c>
      <c r="L493" s="43">
        <v>219.84</v>
      </c>
      <c r="M493" s="39">
        <v>3</v>
      </c>
      <c r="N493" s="43">
        <v>659.52</v>
      </c>
      <c r="O493" s="43">
        <v>39.571199999999997</v>
      </c>
      <c r="P493" s="43">
        <v>699.09119999999996</v>
      </c>
      <c r="Q493" s="44" t="s">
        <v>189</v>
      </c>
    </row>
    <row r="494" spans="8:17" x14ac:dyDescent="0.2">
      <c r="H494" s="39">
        <v>1001543</v>
      </c>
      <c r="I494" s="40">
        <v>41869</v>
      </c>
      <c r="J494" s="41" t="s">
        <v>193</v>
      </c>
      <c r="K494" s="42" t="s">
        <v>187</v>
      </c>
      <c r="L494" s="43">
        <v>63.05</v>
      </c>
      <c r="M494" s="39">
        <v>4</v>
      </c>
      <c r="N494" s="43">
        <v>252.2</v>
      </c>
      <c r="O494" s="43">
        <v>15.131999999999998</v>
      </c>
      <c r="P494" s="43">
        <v>267.33199999999999</v>
      </c>
      <c r="Q494" s="44" t="s">
        <v>185</v>
      </c>
    </row>
    <row r="495" spans="8:17" x14ac:dyDescent="0.2">
      <c r="H495" s="39">
        <v>1001544</v>
      </c>
      <c r="I495" s="40">
        <v>41870</v>
      </c>
      <c r="J495" s="41" t="s">
        <v>194</v>
      </c>
      <c r="K495" s="42" t="s">
        <v>184</v>
      </c>
      <c r="L495" s="43">
        <v>224.42</v>
      </c>
      <c r="M495" s="39">
        <v>3</v>
      </c>
      <c r="N495" s="43">
        <v>673.26</v>
      </c>
      <c r="O495" s="43">
        <v>40.395599999999995</v>
      </c>
      <c r="P495" s="43">
        <v>713.65559999999994</v>
      </c>
      <c r="Q495" s="44" t="s">
        <v>189</v>
      </c>
    </row>
    <row r="496" spans="8:17" x14ac:dyDescent="0.2">
      <c r="H496" s="39">
        <v>1001545</v>
      </c>
      <c r="I496" s="40">
        <v>41870</v>
      </c>
      <c r="J496" s="41" t="s">
        <v>183</v>
      </c>
      <c r="K496" s="42" t="s">
        <v>188</v>
      </c>
      <c r="L496" s="43">
        <v>63.765000000000008</v>
      </c>
      <c r="M496" s="39">
        <v>2</v>
      </c>
      <c r="N496" s="43">
        <v>127.53000000000002</v>
      </c>
      <c r="O496" s="43">
        <v>7.6518000000000006</v>
      </c>
      <c r="P496" s="43">
        <v>135.18180000000001</v>
      </c>
      <c r="Q496" s="44" t="s">
        <v>185</v>
      </c>
    </row>
    <row r="497" spans="8:17" x14ac:dyDescent="0.2">
      <c r="H497" s="39">
        <v>1001546</v>
      </c>
      <c r="I497" s="40">
        <v>41870</v>
      </c>
      <c r="J497" s="41" t="s">
        <v>186</v>
      </c>
      <c r="K497" s="42" t="s">
        <v>187</v>
      </c>
      <c r="L497" s="43">
        <v>59.800000000000004</v>
      </c>
      <c r="M497" s="39">
        <v>1</v>
      </c>
      <c r="N497" s="43">
        <v>59.800000000000004</v>
      </c>
      <c r="O497" s="43">
        <v>3.5880000000000001</v>
      </c>
      <c r="P497" s="43">
        <v>63.388000000000005</v>
      </c>
      <c r="Q497" s="44" t="s">
        <v>189</v>
      </c>
    </row>
    <row r="498" spans="8:17" x14ac:dyDescent="0.2">
      <c r="H498" s="39">
        <v>1001547</v>
      </c>
      <c r="I498" s="40">
        <v>41870</v>
      </c>
      <c r="J498" s="41" t="s">
        <v>192</v>
      </c>
      <c r="K498" s="42" t="s">
        <v>191</v>
      </c>
      <c r="L498" s="43">
        <v>554.64750000000004</v>
      </c>
      <c r="M498" s="39">
        <v>4</v>
      </c>
      <c r="N498" s="43">
        <v>2218.59</v>
      </c>
      <c r="O498" s="43">
        <v>133.11539999999999</v>
      </c>
      <c r="P498" s="43">
        <v>2351.7054000000003</v>
      </c>
      <c r="Q498" s="44" t="s">
        <v>189</v>
      </c>
    </row>
    <row r="499" spans="8:17" x14ac:dyDescent="0.2">
      <c r="H499" s="39">
        <v>1001548</v>
      </c>
      <c r="I499" s="40">
        <v>41870</v>
      </c>
      <c r="J499" s="41" t="s">
        <v>192</v>
      </c>
      <c r="K499" s="42" t="s">
        <v>191</v>
      </c>
      <c r="L499" s="43">
        <v>610.67250000000001</v>
      </c>
      <c r="M499" s="39">
        <v>3</v>
      </c>
      <c r="N499" s="43">
        <v>1832.0174999999999</v>
      </c>
      <c r="O499" s="43">
        <v>109.92104999999999</v>
      </c>
      <c r="P499" s="43">
        <v>1941.9385499999999</v>
      </c>
      <c r="Q499" s="44" t="s">
        <v>185</v>
      </c>
    </row>
    <row r="500" spans="8:17" x14ac:dyDescent="0.2">
      <c r="H500" s="39">
        <v>1001549</v>
      </c>
      <c r="I500" s="40">
        <v>41870</v>
      </c>
      <c r="J500" s="41" t="s">
        <v>193</v>
      </c>
      <c r="K500" s="42" t="s">
        <v>195</v>
      </c>
      <c r="L500" s="43">
        <v>173.28</v>
      </c>
      <c r="M500" s="39">
        <v>4</v>
      </c>
      <c r="N500" s="43">
        <v>693.12</v>
      </c>
      <c r="O500" s="43">
        <v>41.587199999999996</v>
      </c>
      <c r="P500" s="43">
        <v>734.70720000000006</v>
      </c>
      <c r="Q500" s="44" t="s">
        <v>189</v>
      </c>
    </row>
    <row r="501" spans="8:17" x14ac:dyDescent="0.2">
      <c r="H501" s="39">
        <v>1001550</v>
      </c>
      <c r="I501" s="40">
        <v>41870</v>
      </c>
      <c r="J501" s="41" t="s">
        <v>192</v>
      </c>
      <c r="K501" s="42" t="s">
        <v>191</v>
      </c>
      <c r="L501" s="43">
        <v>549.04499999999996</v>
      </c>
      <c r="M501" s="39">
        <v>2</v>
      </c>
      <c r="N501" s="43">
        <v>1098.0899999999999</v>
      </c>
      <c r="O501" s="43">
        <v>65.88539999999999</v>
      </c>
      <c r="P501" s="43">
        <v>1163.9753999999998</v>
      </c>
      <c r="Q501" s="44" t="s">
        <v>185</v>
      </c>
    </row>
    <row r="502" spans="8:17" x14ac:dyDescent="0.2">
      <c r="H502" s="39">
        <v>1001551</v>
      </c>
      <c r="I502" s="40">
        <v>41870</v>
      </c>
      <c r="J502" s="41" t="s">
        <v>192</v>
      </c>
      <c r="K502" s="42" t="s">
        <v>191</v>
      </c>
      <c r="L502" s="43">
        <v>549.04499999999996</v>
      </c>
      <c r="M502" s="39">
        <v>1</v>
      </c>
      <c r="N502" s="43">
        <v>549.04499999999996</v>
      </c>
      <c r="O502" s="43">
        <v>32.942699999999995</v>
      </c>
      <c r="P502" s="43">
        <v>581.9876999999999</v>
      </c>
      <c r="Q502" s="44" t="s">
        <v>189</v>
      </c>
    </row>
    <row r="503" spans="8:17" x14ac:dyDescent="0.2">
      <c r="H503" s="39">
        <v>1001552</v>
      </c>
      <c r="I503" s="40">
        <v>41870</v>
      </c>
      <c r="J503" s="41" t="s">
        <v>186</v>
      </c>
      <c r="K503" s="42" t="s">
        <v>195</v>
      </c>
      <c r="L503" s="43">
        <v>99.969800000000006</v>
      </c>
      <c r="M503" s="39">
        <v>1</v>
      </c>
      <c r="N503" s="43">
        <v>99.969800000000006</v>
      </c>
      <c r="O503" s="43">
        <v>5.9981879999999999</v>
      </c>
      <c r="P503" s="43">
        <v>105.96798800000001</v>
      </c>
      <c r="Q503" s="44" t="s">
        <v>185</v>
      </c>
    </row>
    <row r="504" spans="8:17" x14ac:dyDescent="0.2">
      <c r="H504" s="39">
        <v>1001553</v>
      </c>
      <c r="I504" s="40">
        <v>41870</v>
      </c>
      <c r="J504" s="41" t="s">
        <v>183</v>
      </c>
      <c r="K504" s="42" t="s">
        <v>187</v>
      </c>
      <c r="L504" s="43">
        <v>62.4</v>
      </c>
      <c r="M504" s="39">
        <v>1</v>
      </c>
      <c r="N504" s="43">
        <v>62.4</v>
      </c>
      <c r="O504" s="43">
        <v>3.7439999999999998</v>
      </c>
      <c r="P504" s="43">
        <v>66.144000000000005</v>
      </c>
      <c r="Q504" s="44" t="s">
        <v>185</v>
      </c>
    </row>
    <row r="505" spans="8:17" x14ac:dyDescent="0.2">
      <c r="H505" s="39">
        <v>1001554</v>
      </c>
      <c r="I505" s="40">
        <v>41871</v>
      </c>
      <c r="J505" s="41" t="s">
        <v>193</v>
      </c>
      <c r="K505" s="42" t="s">
        <v>195</v>
      </c>
      <c r="L505" s="43">
        <v>198.55</v>
      </c>
      <c r="M505" s="39">
        <v>1</v>
      </c>
      <c r="N505" s="43">
        <v>198.55</v>
      </c>
      <c r="O505" s="43">
        <v>11.913</v>
      </c>
      <c r="P505" s="43">
        <v>210.46300000000002</v>
      </c>
      <c r="Q505" s="44" t="s">
        <v>189</v>
      </c>
    </row>
    <row r="506" spans="8:17" x14ac:dyDescent="0.2">
      <c r="H506" s="39">
        <v>1001555</v>
      </c>
      <c r="I506" s="40">
        <v>41871</v>
      </c>
      <c r="J506" s="41" t="s">
        <v>186</v>
      </c>
      <c r="K506" s="42" t="s">
        <v>195</v>
      </c>
      <c r="L506" s="43">
        <v>93.041200000000003</v>
      </c>
      <c r="M506" s="39">
        <v>2</v>
      </c>
      <c r="N506" s="43">
        <v>186.08240000000001</v>
      </c>
      <c r="O506" s="43">
        <v>11.164944</v>
      </c>
      <c r="P506" s="43">
        <v>197.247344</v>
      </c>
      <c r="Q506" s="44" t="s">
        <v>189</v>
      </c>
    </row>
    <row r="507" spans="8:17" x14ac:dyDescent="0.2">
      <c r="H507" s="39">
        <v>1001556</v>
      </c>
      <c r="I507" s="40">
        <v>41871</v>
      </c>
      <c r="J507" s="41" t="s">
        <v>190</v>
      </c>
      <c r="K507" s="42" t="s">
        <v>191</v>
      </c>
      <c r="L507" s="43">
        <v>605.07000000000005</v>
      </c>
      <c r="M507" s="39">
        <v>2</v>
      </c>
      <c r="N507" s="43">
        <v>1210.1400000000001</v>
      </c>
      <c r="O507" s="43">
        <v>72.608400000000003</v>
      </c>
      <c r="P507" s="43">
        <v>1282.7484000000002</v>
      </c>
      <c r="Q507" s="44" t="s">
        <v>189</v>
      </c>
    </row>
    <row r="508" spans="8:17" x14ac:dyDescent="0.2">
      <c r="H508" s="39">
        <v>1001557</v>
      </c>
      <c r="I508" s="40">
        <v>41871</v>
      </c>
      <c r="J508" s="41" t="s">
        <v>183</v>
      </c>
      <c r="K508" s="42" t="s">
        <v>187</v>
      </c>
      <c r="L508" s="43">
        <v>59.15</v>
      </c>
      <c r="M508" s="39">
        <v>3</v>
      </c>
      <c r="N508" s="43">
        <v>177.45</v>
      </c>
      <c r="O508" s="43">
        <v>10.646999999999998</v>
      </c>
      <c r="P508" s="43">
        <v>188.09699999999998</v>
      </c>
      <c r="Q508" s="44" t="s">
        <v>185</v>
      </c>
    </row>
    <row r="509" spans="8:17" x14ac:dyDescent="0.2">
      <c r="H509" s="39">
        <v>1001558</v>
      </c>
      <c r="I509" s="40">
        <v>41871</v>
      </c>
      <c r="J509" s="41" t="s">
        <v>193</v>
      </c>
      <c r="K509" s="42" t="s">
        <v>195</v>
      </c>
      <c r="L509" s="43">
        <v>162.45000000000002</v>
      </c>
      <c r="M509" s="39">
        <v>1</v>
      </c>
      <c r="N509" s="43">
        <v>162.45000000000002</v>
      </c>
      <c r="O509" s="43">
        <v>9.7469999999999999</v>
      </c>
      <c r="P509" s="43">
        <v>172.197</v>
      </c>
      <c r="Q509" s="44" t="s">
        <v>185</v>
      </c>
    </row>
    <row r="510" spans="8:17" x14ac:dyDescent="0.2">
      <c r="H510" s="39">
        <v>1001559</v>
      </c>
      <c r="I510" s="40">
        <v>41871</v>
      </c>
      <c r="J510" s="41" t="s">
        <v>193</v>
      </c>
      <c r="K510" s="42" t="s">
        <v>195</v>
      </c>
      <c r="L510" s="43">
        <v>193.13500000000002</v>
      </c>
      <c r="M510" s="39">
        <v>1</v>
      </c>
      <c r="N510" s="43">
        <v>193.13500000000002</v>
      </c>
      <c r="O510" s="43">
        <v>11.588100000000001</v>
      </c>
      <c r="P510" s="43">
        <v>204.72310000000002</v>
      </c>
      <c r="Q510" s="44" t="s">
        <v>185</v>
      </c>
    </row>
    <row r="511" spans="8:17" x14ac:dyDescent="0.2">
      <c r="H511" s="39">
        <v>1001560</v>
      </c>
      <c r="I511" s="40">
        <v>41871</v>
      </c>
      <c r="J511" s="41" t="s">
        <v>183</v>
      </c>
      <c r="K511" s="42" t="s">
        <v>188</v>
      </c>
      <c r="L511" s="43">
        <v>59.67</v>
      </c>
      <c r="M511" s="39">
        <v>1</v>
      </c>
      <c r="N511" s="43">
        <v>59.67</v>
      </c>
      <c r="O511" s="43">
        <v>3.5802</v>
      </c>
      <c r="P511" s="43">
        <v>63.2502</v>
      </c>
      <c r="Q511" s="44" t="s">
        <v>185</v>
      </c>
    </row>
    <row r="512" spans="8:17" x14ac:dyDescent="0.2">
      <c r="H512" s="39">
        <v>1001561</v>
      </c>
      <c r="I512" s="40">
        <v>41871</v>
      </c>
      <c r="J512" s="41" t="s">
        <v>194</v>
      </c>
      <c r="K512" s="42" t="s">
        <v>191</v>
      </c>
      <c r="L512" s="43">
        <v>593.86500000000001</v>
      </c>
      <c r="M512" s="39">
        <v>4</v>
      </c>
      <c r="N512" s="43">
        <v>2375.46</v>
      </c>
      <c r="O512" s="43">
        <v>142.52760000000001</v>
      </c>
      <c r="P512" s="43">
        <v>2517.9875999999999</v>
      </c>
      <c r="Q512" s="44" t="s">
        <v>185</v>
      </c>
    </row>
    <row r="513" spans="8:17" x14ac:dyDescent="0.2">
      <c r="H513" s="39">
        <v>1001562</v>
      </c>
      <c r="I513" s="40">
        <v>41871</v>
      </c>
      <c r="J513" s="41" t="s">
        <v>183</v>
      </c>
      <c r="K513" s="42" t="s">
        <v>187</v>
      </c>
      <c r="L513" s="43">
        <v>65</v>
      </c>
      <c r="M513" s="39">
        <v>2</v>
      </c>
      <c r="N513" s="43">
        <v>130</v>
      </c>
      <c r="O513" s="43">
        <v>7.8</v>
      </c>
      <c r="P513" s="43">
        <v>137.80000000000001</v>
      </c>
      <c r="Q513" s="44" t="s">
        <v>189</v>
      </c>
    </row>
    <row r="514" spans="8:17" x14ac:dyDescent="0.2">
      <c r="H514" s="39">
        <v>1001563</v>
      </c>
      <c r="I514" s="40">
        <v>41871</v>
      </c>
      <c r="J514" s="41" t="s">
        <v>186</v>
      </c>
      <c r="K514" s="42" t="s">
        <v>187</v>
      </c>
      <c r="L514" s="43">
        <v>69.55</v>
      </c>
      <c r="M514" s="39">
        <v>2</v>
      </c>
      <c r="N514" s="43">
        <v>139.1</v>
      </c>
      <c r="O514" s="43">
        <v>8.3460000000000001</v>
      </c>
      <c r="P514" s="43">
        <v>147.446</v>
      </c>
      <c r="Q514" s="44" t="s">
        <v>189</v>
      </c>
    </row>
    <row r="515" spans="8:17" x14ac:dyDescent="0.2">
      <c r="H515" s="39">
        <v>1001564</v>
      </c>
      <c r="I515" s="40">
        <v>41872</v>
      </c>
      <c r="J515" s="41" t="s">
        <v>183</v>
      </c>
      <c r="K515" s="42" t="s">
        <v>187</v>
      </c>
      <c r="L515" s="43">
        <v>68.900000000000006</v>
      </c>
      <c r="M515" s="39">
        <v>2</v>
      </c>
      <c r="N515" s="43">
        <v>137.80000000000001</v>
      </c>
      <c r="O515" s="43">
        <v>8.2680000000000007</v>
      </c>
      <c r="P515" s="43">
        <v>146.06800000000001</v>
      </c>
      <c r="Q515" s="44" t="s">
        <v>185</v>
      </c>
    </row>
    <row r="516" spans="8:17" x14ac:dyDescent="0.2">
      <c r="H516" s="39">
        <v>1001565</v>
      </c>
      <c r="I516" s="40">
        <v>41872</v>
      </c>
      <c r="J516" s="41" t="s">
        <v>193</v>
      </c>
      <c r="K516" s="42" t="s">
        <v>188</v>
      </c>
      <c r="L516" s="43">
        <v>60.255000000000003</v>
      </c>
      <c r="M516" s="39">
        <v>4</v>
      </c>
      <c r="N516" s="43">
        <v>241.02</v>
      </c>
      <c r="O516" s="43">
        <v>14.4612</v>
      </c>
      <c r="P516" s="43">
        <v>255.4812</v>
      </c>
      <c r="Q516" s="44" t="s">
        <v>185</v>
      </c>
    </row>
    <row r="517" spans="8:17" x14ac:dyDescent="0.2">
      <c r="H517" s="39">
        <v>1001566</v>
      </c>
      <c r="I517" s="40">
        <v>41872</v>
      </c>
      <c r="J517" s="41" t="s">
        <v>186</v>
      </c>
      <c r="K517" s="42" t="s">
        <v>195</v>
      </c>
      <c r="L517" s="43">
        <v>108.87800000000001</v>
      </c>
      <c r="M517" s="39">
        <v>2</v>
      </c>
      <c r="N517" s="43">
        <v>217.75600000000003</v>
      </c>
      <c r="O517" s="43">
        <v>13.065360000000002</v>
      </c>
      <c r="P517" s="43">
        <v>230.82136000000003</v>
      </c>
      <c r="Q517" s="44" t="s">
        <v>185</v>
      </c>
    </row>
    <row r="518" spans="8:17" x14ac:dyDescent="0.2">
      <c r="H518" s="39">
        <v>1001567</v>
      </c>
      <c r="I518" s="40">
        <v>41872</v>
      </c>
      <c r="J518" s="41" t="s">
        <v>193</v>
      </c>
      <c r="K518" s="42" t="s">
        <v>187</v>
      </c>
      <c r="L518" s="43">
        <v>64.349999999999994</v>
      </c>
      <c r="M518" s="39">
        <v>2</v>
      </c>
      <c r="N518" s="43">
        <v>128.69999999999999</v>
      </c>
      <c r="O518" s="43">
        <v>7.7219999999999986</v>
      </c>
      <c r="P518" s="43">
        <v>136.422</v>
      </c>
      <c r="Q518" s="44" t="s">
        <v>185</v>
      </c>
    </row>
    <row r="519" spans="8:17" x14ac:dyDescent="0.2">
      <c r="H519" s="39">
        <v>1001568</v>
      </c>
      <c r="I519" s="40">
        <v>41872</v>
      </c>
      <c r="J519" s="41" t="s">
        <v>192</v>
      </c>
      <c r="K519" s="42" t="s">
        <v>184</v>
      </c>
      <c r="L519" s="43">
        <v>206.1</v>
      </c>
      <c r="M519" s="39">
        <v>3</v>
      </c>
      <c r="N519" s="43">
        <v>618.29999999999995</v>
      </c>
      <c r="O519" s="43">
        <v>37.097999999999999</v>
      </c>
      <c r="P519" s="43">
        <v>655.39799999999991</v>
      </c>
      <c r="Q519" s="44" t="s">
        <v>189</v>
      </c>
    </row>
    <row r="520" spans="8:17" x14ac:dyDescent="0.2">
      <c r="H520" s="39">
        <v>1001569</v>
      </c>
      <c r="I520" s="40">
        <v>41872</v>
      </c>
      <c r="J520" s="41" t="s">
        <v>193</v>
      </c>
      <c r="K520" s="42" t="s">
        <v>195</v>
      </c>
      <c r="L520" s="43">
        <v>169.67</v>
      </c>
      <c r="M520" s="39">
        <v>1</v>
      </c>
      <c r="N520" s="43">
        <v>169.67</v>
      </c>
      <c r="O520" s="43">
        <v>10.180199999999999</v>
      </c>
      <c r="P520" s="43">
        <v>179.85019999999997</v>
      </c>
      <c r="Q520" s="44" t="s">
        <v>189</v>
      </c>
    </row>
    <row r="521" spans="8:17" x14ac:dyDescent="0.2">
      <c r="H521" s="39">
        <v>1001570</v>
      </c>
      <c r="I521" s="40">
        <v>41872</v>
      </c>
      <c r="J521" s="41" t="s">
        <v>192</v>
      </c>
      <c r="K521" s="42" t="s">
        <v>184</v>
      </c>
      <c r="L521" s="43">
        <v>217.54999999999998</v>
      </c>
      <c r="M521" s="39">
        <v>1</v>
      </c>
      <c r="N521" s="43">
        <v>217.54999999999998</v>
      </c>
      <c r="O521" s="43">
        <v>13.052999999999999</v>
      </c>
      <c r="P521" s="43">
        <v>230.60299999999998</v>
      </c>
      <c r="Q521" s="44" t="s">
        <v>189</v>
      </c>
    </row>
    <row r="522" spans="8:17" x14ac:dyDescent="0.2">
      <c r="H522" s="39">
        <v>1001571</v>
      </c>
      <c r="I522" s="40">
        <v>41872</v>
      </c>
      <c r="J522" s="41" t="s">
        <v>190</v>
      </c>
      <c r="K522" s="42" t="s">
        <v>184</v>
      </c>
      <c r="L522" s="43">
        <v>355.41</v>
      </c>
      <c r="M522" s="39">
        <v>3</v>
      </c>
      <c r="N522" s="43">
        <v>1066.23</v>
      </c>
      <c r="O522" s="43">
        <v>63.973799999999997</v>
      </c>
      <c r="P522" s="43">
        <v>1130.2038</v>
      </c>
      <c r="Q522" s="44" t="s">
        <v>189</v>
      </c>
    </row>
    <row r="523" spans="8:17" x14ac:dyDescent="0.2">
      <c r="H523" s="39">
        <v>1001572</v>
      </c>
      <c r="I523" s="40">
        <v>41872</v>
      </c>
      <c r="J523" s="41" t="s">
        <v>190</v>
      </c>
      <c r="K523" s="42" t="s">
        <v>191</v>
      </c>
      <c r="L523" s="43">
        <v>554.64750000000004</v>
      </c>
      <c r="M523" s="39">
        <v>3</v>
      </c>
      <c r="N523" s="43">
        <v>1663.9425000000001</v>
      </c>
      <c r="O523" s="43">
        <v>99.836550000000003</v>
      </c>
      <c r="P523" s="43">
        <v>1763.7790500000001</v>
      </c>
      <c r="Q523" s="44" t="s">
        <v>185</v>
      </c>
    </row>
    <row r="524" spans="8:17" x14ac:dyDescent="0.2">
      <c r="H524" s="39">
        <v>1001573</v>
      </c>
      <c r="I524" s="40">
        <v>41872</v>
      </c>
      <c r="J524" s="41" t="s">
        <v>193</v>
      </c>
      <c r="K524" s="42" t="s">
        <v>195</v>
      </c>
      <c r="L524" s="43">
        <v>193.13500000000002</v>
      </c>
      <c r="M524" s="39">
        <v>2</v>
      </c>
      <c r="N524" s="43">
        <v>386.27000000000004</v>
      </c>
      <c r="O524" s="43">
        <v>23.176200000000001</v>
      </c>
      <c r="P524" s="43">
        <v>409.44620000000003</v>
      </c>
      <c r="Q524" s="44" t="s">
        <v>185</v>
      </c>
    </row>
    <row r="525" spans="8:17" x14ac:dyDescent="0.2">
      <c r="H525" s="39">
        <v>1001574</v>
      </c>
      <c r="I525" s="40">
        <v>41873</v>
      </c>
      <c r="J525" s="41" t="s">
        <v>193</v>
      </c>
      <c r="K525" s="42" t="s">
        <v>195</v>
      </c>
      <c r="L525" s="43">
        <v>164.255</v>
      </c>
      <c r="M525" s="39">
        <v>4</v>
      </c>
      <c r="N525" s="43">
        <v>657.02</v>
      </c>
      <c r="O525" s="43">
        <v>39.421199999999999</v>
      </c>
      <c r="P525" s="43">
        <v>696.44119999999998</v>
      </c>
      <c r="Q525" s="44" t="s">
        <v>185</v>
      </c>
    </row>
    <row r="526" spans="8:17" x14ac:dyDescent="0.2">
      <c r="H526" s="39">
        <v>1001575</v>
      </c>
      <c r="I526" s="40">
        <v>41873</v>
      </c>
      <c r="J526" s="41" t="s">
        <v>193</v>
      </c>
      <c r="K526" s="42" t="s">
        <v>187</v>
      </c>
      <c r="L526" s="43">
        <v>62.4</v>
      </c>
      <c r="M526" s="39">
        <v>1</v>
      </c>
      <c r="N526" s="43">
        <v>62.4</v>
      </c>
      <c r="O526" s="43">
        <v>3.7439999999999998</v>
      </c>
      <c r="P526" s="43">
        <v>66.144000000000005</v>
      </c>
      <c r="Q526" s="44" t="s">
        <v>185</v>
      </c>
    </row>
    <row r="527" spans="8:17" x14ac:dyDescent="0.2">
      <c r="H527" s="39">
        <v>1001576</v>
      </c>
      <c r="I527" s="40">
        <v>41873</v>
      </c>
      <c r="J527" s="41" t="s">
        <v>190</v>
      </c>
      <c r="K527" s="42" t="s">
        <v>184</v>
      </c>
      <c r="L527" s="43">
        <v>351.82</v>
      </c>
      <c r="M527" s="39">
        <v>1</v>
      </c>
      <c r="N527" s="43">
        <v>351.82</v>
      </c>
      <c r="O527" s="43">
        <v>21.109199999999998</v>
      </c>
      <c r="P527" s="43">
        <v>372.92919999999998</v>
      </c>
      <c r="Q527" s="44" t="s">
        <v>185</v>
      </c>
    </row>
    <row r="528" spans="8:17" x14ac:dyDescent="0.2">
      <c r="H528" s="39">
        <v>1001577</v>
      </c>
      <c r="I528" s="40">
        <v>41873</v>
      </c>
      <c r="J528" s="41" t="s">
        <v>194</v>
      </c>
      <c r="K528" s="42" t="s">
        <v>184</v>
      </c>
      <c r="L528" s="43">
        <v>326.69</v>
      </c>
      <c r="M528" s="39">
        <v>4</v>
      </c>
      <c r="N528" s="43">
        <v>1306.76</v>
      </c>
      <c r="O528" s="43">
        <v>78.405599999999993</v>
      </c>
      <c r="P528" s="43">
        <v>1385.1656</v>
      </c>
      <c r="Q528" s="44" t="s">
        <v>185</v>
      </c>
    </row>
    <row r="529" spans="8:17" x14ac:dyDescent="0.2">
      <c r="H529" s="39">
        <v>1001578</v>
      </c>
      <c r="I529" s="40">
        <v>41873</v>
      </c>
      <c r="J529" s="41" t="s">
        <v>194</v>
      </c>
      <c r="K529" s="42" t="s">
        <v>184</v>
      </c>
      <c r="L529" s="43">
        <v>326.69</v>
      </c>
      <c r="M529" s="39">
        <v>4</v>
      </c>
      <c r="N529" s="43">
        <v>1306.76</v>
      </c>
      <c r="O529" s="43">
        <v>78.405599999999993</v>
      </c>
      <c r="P529" s="43">
        <v>1385.1656</v>
      </c>
      <c r="Q529" s="44" t="s">
        <v>189</v>
      </c>
    </row>
    <row r="530" spans="8:17" x14ac:dyDescent="0.2">
      <c r="H530" s="39">
        <v>1001579</v>
      </c>
      <c r="I530" s="40">
        <v>41873</v>
      </c>
      <c r="J530" s="41" t="s">
        <v>192</v>
      </c>
      <c r="K530" s="42" t="s">
        <v>184</v>
      </c>
      <c r="L530" s="43">
        <v>373.36</v>
      </c>
      <c r="M530" s="39">
        <v>3</v>
      </c>
      <c r="N530" s="43">
        <v>1120.08</v>
      </c>
      <c r="O530" s="43">
        <v>67.204799999999992</v>
      </c>
      <c r="P530" s="43">
        <v>1187.2847999999999</v>
      </c>
      <c r="Q530" s="44" t="s">
        <v>189</v>
      </c>
    </row>
    <row r="531" spans="8:17" x14ac:dyDescent="0.2">
      <c r="H531" s="39">
        <v>1001580</v>
      </c>
      <c r="I531" s="40">
        <v>41873</v>
      </c>
      <c r="J531" s="41" t="s">
        <v>186</v>
      </c>
      <c r="K531" s="42" t="s">
        <v>187</v>
      </c>
      <c r="L531" s="43">
        <v>65</v>
      </c>
      <c r="M531" s="39">
        <v>4</v>
      </c>
      <c r="N531" s="43">
        <v>260</v>
      </c>
      <c r="O531" s="43">
        <v>15.6</v>
      </c>
      <c r="P531" s="43">
        <v>275.60000000000002</v>
      </c>
      <c r="Q531" s="44" t="s">
        <v>189</v>
      </c>
    </row>
    <row r="532" spans="8:17" x14ac:dyDescent="0.2">
      <c r="H532" s="39">
        <v>1001581</v>
      </c>
      <c r="I532" s="40">
        <v>41873</v>
      </c>
      <c r="J532" s="41" t="s">
        <v>192</v>
      </c>
      <c r="K532" s="42" t="s">
        <v>195</v>
      </c>
      <c r="L532" s="43">
        <v>289.3064</v>
      </c>
      <c r="M532" s="39">
        <v>1</v>
      </c>
      <c r="N532" s="43">
        <v>289.3064</v>
      </c>
      <c r="O532" s="43">
        <v>17.358383999999997</v>
      </c>
      <c r="P532" s="43">
        <v>306.664784</v>
      </c>
      <c r="Q532" s="44" t="s">
        <v>189</v>
      </c>
    </row>
    <row r="533" spans="8:17" x14ac:dyDescent="0.2">
      <c r="H533" s="39">
        <v>1001582</v>
      </c>
      <c r="I533" s="40">
        <v>41873</v>
      </c>
      <c r="J533" s="41" t="s">
        <v>190</v>
      </c>
      <c r="K533" s="42" t="s">
        <v>195</v>
      </c>
      <c r="L533" s="43">
        <v>267.5163</v>
      </c>
      <c r="M533" s="39">
        <v>2</v>
      </c>
      <c r="N533" s="43">
        <v>535.0326</v>
      </c>
      <c r="O533" s="43">
        <v>32.101956000000001</v>
      </c>
      <c r="P533" s="43">
        <v>567.13455599999998</v>
      </c>
      <c r="Q533" s="44" t="s">
        <v>185</v>
      </c>
    </row>
    <row r="534" spans="8:17" x14ac:dyDescent="0.2">
      <c r="H534" s="39">
        <v>1001583</v>
      </c>
      <c r="I534" s="40">
        <v>41873</v>
      </c>
      <c r="J534" s="41" t="s">
        <v>190</v>
      </c>
      <c r="K534" s="42" t="s">
        <v>191</v>
      </c>
      <c r="L534" s="43">
        <v>599.46750000000009</v>
      </c>
      <c r="M534" s="39">
        <v>2</v>
      </c>
      <c r="N534" s="43">
        <v>1198.9350000000002</v>
      </c>
      <c r="O534" s="43">
        <v>71.93610000000001</v>
      </c>
      <c r="P534" s="43">
        <v>1270.8711000000003</v>
      </c>
      <c r="Q534" s="44" t="s">
        <v>185</v>
      </c>
    </row>
    <row r="535" spans="8:17" x14ac:dyDescent="0.2">
      <c r="H535" s="39">
        <v>1001584</v>
      </c>
      <c r="I535" s="40">
        <v>41874</v>
      </c>
      <c r="J535" s="41" t="s">
        <v>192</v>
      </c>
      <c r="K535" s="42" t="s">
        <v>184</v>
      </c>
      <c r="L535" s="43">
        <v>344.64</v>
      </c>
      <c r="M535" s="39">
        <v>1</v>
      </c>
      <c r="N535" s="43">
        <v>344.64</v>
      </c>
      <c r="O535" s="43">
        <v>20.6784</v>
      </c>
      <c r="P535" s="43">
        <v>365.3184</v>
      </c>
      <c r="Q535" s="44" t="s">
        <v>189</v>
      </c>
    </row>
    <row r="536" spans="8:17" x14ac:dyDescent="0.2">
      <c r="H536" s="39">
        <v>1001585</v>
      </c>
      <c r="I536" s="40">
        <v>41874</v>
      </c>
      <c r="J536" s="41" t="s">
        <v>183</v>
      </c>
      <c r="K536" s="42" t="s">
        <v>188</v>
      </c>
      <c r="L536" s="43">
        <v>63.765000000000008</v>
      </c>
      <c r="M536" s="39">
        <v>1</v>
      </c>
      <c r="N536" s="43">
        <v>63.765000000000008</v>
      </c>
      <c r="O536" s="43">
        <v>3.8259000000000003</v>
      </c>
      <c r="P536" s="43">
        <v>67.590900000000005</v>
      </c>
      <c r="Q536" s="44" t="s">
        <v>189</v>
      </c>
    </row>
    <row r="537" spans="8:17" x14ac:dyDescent="0.2">
      <c r="H537" s="39">
        <v>1001586</v>
      </c>
      <c r="I537" s="40">
        <v>41874</v>
      </c>
      <c r="J537" s="41" t="s">
        <v>186</v>
      </c>
      <c r="K537" s="42" t="s">
        <v>195</v>
      </c>
      <c r="L537" s="43">
        <v>96.010599999999997</v>
      </c>
      <c r="M537" s="39">
        <v>1</v>
      </c>
      <c r="N537" s="43">
        <v>96.010599999999997</v>
      </c>
      <c r="O537" s="43">
        <v>5.7606359999999999</v>
      </c>
      <c r="P537" s="43">
        <v>101.771236</v>
      </c>
      <c r="Q537" s="44" t="s">
        <v>189</v>
      </c>
    </row>
    <row r="538" spans="8:17" x14ac:dyDescent="0.2">
      <c r="H538" s="39">
        <v>1001587</v>
      </c>
      <c r="I538" s="40">
        <v>41874</v>
      </c>
      <c r="J538" s="41" t="s">
        <v>183</v>
      </c>
      <c r="K538" s="42" t="s">
        <v>188</v>
      </c>
      <c r="L538" s="43">
        <v>57.914999999999999</v>
      </c>
      <c r="M538" s="39">
        <v>3</v>
      </c>
      <c r="N538" s="43">
        <v>173.745</v>
      </c>
      <c r="O538" s="43">
        <v>10.4247</v>
      </c>
      <c r="P538" s="43">
        <v>184.16970000000001</v>
      </c>
      <c r="Q538" s="44" t="s">
        <v>189</v>
      </c>
    </row>
    <row r="539" spans="8:17" x14ac:dyDescent="0.2">
      <c r="H539" s="39">
        <v>1001588</v>
      </c>
      <c r="I539" s="40">
        <v>41874</v>
      </c>
      <c r="J539" s="41" t="s">
        <v>190</v>
      </c>
      <c r="K539" s="42" t="s">
        <v>191</v>
      </c>
      <c r="L539" s="43">
        <v>275.33</v>
      </c>
      <c r="M539" s="39">
        <v>1</v>
      </c>
      <c r="N539" s="43">
        <v>275.33</v>
      </c>
      <c r="O539" s="43">
        <v>16.5198</v>
      </c>
      <c r="P539" s="43">
        <v>291.84979999999996</v>
      </c>
      <c r="Q539" s="44" t="s">
        <v>189</v>
      </c>
    </row>
    <row r="540" spans="8:17" x14ac:dyDescent="0.2">
      <c r="H540" s="39">
        <v>1001589</v>
      </c>
      <c r="I540" s="40">
        <v>41874</v>
      </c>
      <c r="J540" s="41" t="s">
        <v>190</v>
      </c>
      <c r="K540" s="42" t="s">
        <v>191</v>
      </c>
      <c r="L540" s="43">
        <v>278.08330000000001</v>
      </c>
      <c r="M540" s="39">
        <v>3</v>
      </c>
      <c r="N540" s="43">
        <v>834.24990000000003</v>
      </c>
      <c r="O540" s="43">
        <v>50.054994000000001</v>
      </c>
      <c r="P540" s="43">
        <v>884.30489399999999</v>
      </c>
      <c r="Q540" s="44" t="s">
        <v>185</v>
      </c>
    </row>
    <row r="541" spans="8:17" x14ac:dyDescent="0.2">
      <c r="H541" s="39">
        <v>1001590</v>
      </c>
      <c r="I541" s="40">
        <v>41874</v>
      </c>
      <c r="J541" s="41" t="s">
        <v>183</v>
      </c>
      <c r="K541" s="42" t="s">
        <v>188</v>
      </c>
      <c r="L541" s="43">
        <v>59.085000000000001</v>
      </c>
      <c r="M541" s="39">
        <v>3</v>
      </c>
      <c r="N541" s="43">
        <v>177.255</v>
      </c>
      <c r="O541" s="43">
        <v>10.635299999999999</v>
      </c>
      <c r="P541" s="43">
        <v>187.8903</v>
      </c>
      <c r="Q541" s="44" t="s">
        <v>189</v>
      </c>
    </row>
    <row r="542" spans="8:17" x14ac:dyDescent="0.2">
      <c r="H542" s="39">
        <v>1001591</v>
      </c>
      <c r="I542" s="40">
        <v>41874</v>
      </c>
      <c r="J542" s="41" t="s">
        <v>186</v>
      </c>
      <c r="K542" s="42" t="s">
        <v>188</v>
      </c>
      <c r="L542" s="43">
        <v>64.350000000000009</v>
      </c>
      <c r="M542" s="39">
        <v>3</v>
      </c>
      <c r="N542" s="43">
        <v>193.05</v>
      </c>
      <c r="O542" s="43">
        <v>11.583</v>
      </c>
      <c r="P542" s="43">
        <v>204.63300000000001</v>
      </c>
      <c r="Q542" s="44" t="s">
        <v>185</v>
      </c>
    </row>
    <row r="543" spans="8:17" x14ac:dyDescent="0.2">
      <c r="H543" s="39">
        <v>1001592</v>
      </c>
      <c r="I543" s="40">
        <v>41874</v>
      </c>
      <c r="J543" s="41" t="s">
        <v>192</v>
      </c>
      <c r="K543" s="42" t="s">
        <v>184</v>
      </c>
      <c r="L543" s="43">
        <v>366.18</v>
      </c>
      <c r="M543" s="39">
        <v>2</v>
      </c>
      <c r="N543" s="43">
        <v>732.36</v>
      </c>
      <c r="O543" s="43">
        <v>43.941600000000001</v>
      </c>
      <c r="P543" s="43">
        <v>776.30160000000001</v>
      </c>
      <c r="Q543" s="44" t="s">
        <v>189</v>
      </c>
    </row>
    <row r="544" spans="8:17" x14ac:dyDescent="0.2">
      <c r="H544" s="39">
        <v>1001593</v>
      </c>
      <c r="I544" s="40">
        <v>41874</v>
      </c>
      <c r="J544" s="41" t="s">
        <v>186</v>
      </c>
      <c r="K544" s="42" t="s">
        <v>187</v>
      </c>
      <c r="L544" s="43">
        <v>59.800000000000004</v>
      </c>
      <c r="M544" s="39">
        <v>4</v>
      </c>
      <c r="N544" s="43">
        <v>239.20000000000002</v>
      </c>
      <c r="O544" s="43">
        <v>14.352</v>
      </c>
      <c r="P544" s="43">
        <v>253.55200000000002</v>
      </c>
      <c r="Q544" s="44" t="s">
        <v>189</v>
      </c>
    </row>
    <row r="545" spans="8:17" x14ac:dyDescent="0.2">
      <c r="H545" s="39">
        <v>1001594</v>
      </c>
      <c r="I545" s="40">
        <v>41875</v>
      </c>
      <c r="J545" s="41" t="s">
        <v>186</v>
      </c>
      <c r="K545" s="42" t="s">
        <v>188</v>
      </c>
      <c r="L545" s="43">
        <v>61.425000000000004</v>
      </c>
      <c r="M545" s="39">
        <v>2</v>
      </c>
      <c r="N545" s="43">
        <v>122.85000000000001</v>
      </c>
      <c r="O545" s="43">
        <v>7.3710000000000004</v>
      </c>
      <c r="P545" s="43">
        <v>130.221</v>
      </c>
      <c r="Q545" s="44" t="s">
        <v>185</v>
      </c>
    </row>
    <row r="546" spans="8:17" x14ac:dyDescent="0.2">
      <c r="H546" s="39">
        <v>1001595</v>
      </c>
      <c r="I546" s="40">
        <v>41875</v>
      </c>
      <c r="J546" s="41" t="s">
        <v>186</v>
      </c>
      <c r="K546" s="42" t="s">
        <v>188</v>
      </c>
      <c r="L546" s="43">
        <v>57.33</v>
      </c>
      <c r="M546" s="39">
        <v>4</v>
      </c>
      <c r="N546" s="43">
        <v>229.32</v>
      </c>
      <c r="O546" s="43">
        <v>13.7592</v>
      </c>
      <c r="P546" s="43">
        <v>243.07919999999999</v>
      </c>
      <c r="Q546" s="44" t="s">
        <v>185</v>
      </c>
    </row>
    <row r="547" spans="8:17" x14ac:dyDescent="0.2">
      <c r="H547" s="39">
        <v>1001596</v>
      </c>
      <c r="I547" s="40">
        <v>41875</v>
      </c>
      <c r="J547" s="41" t="s">
        <v>194</v>
      </c>
      <c r="K547" s="42" t="s">
        <v>184</v>
      </c>
      <c r="L547" s="43">
        <v>391.31</v>
      </c>
      <c r="M547" s="39">
        <v>2</v>
      </c>
      <c r="N547" s="43">
        <v>782.62</v>
      </c>
      <c r="O547" s="43">
        <v>46.9572</v>
      </c>
      <c r="P547" s="43">
        <v>829.57719999999995</v>
      </c>
      <c r="Q547" s="44" t="s">
        <v>189</v>
      </c>
    </row>
    <row r="548" spans="8:17" x14ac:dyDescent="0.2">
      <c r="H548" s="39">
        <v>1001597</v>
      </c>
      <c r="I548" s="40">
        <v>41875</v>
      </c>
      <c r="J548" s="41" t="s">
        <v>183</v>
      </c>
      <c r="K548" s="42" t="s">
        <v>187</v>
      </c>
      <c r="L548" s="43">
        <v>70.2</v>
      </c>
      <c r="M548" s="39">
        <v>3</v>
      </c>
      <c r="N548" s="43">
        <v>210.60000000000002</v>
      </c>
      <c r="O548" s="43">
        <v>12.636000000000001</v>
      </c>
      <c r="P548" s="43">
        <v>223.23600000000002</v>
      </c>
      <c r="Q548" s="44" t="s">
        <v>185</v>
      </c>
    </row>
    <row r="549" spans="8:17" x14ac:dyDescent="0.2">
      <c r="H549" s="39">
        <v>1001598</v>
      </c>
      <c r="I549" s="40">
        <v>41875</v>
      </c>
      <c r="J549" s="41" t="s">
        <v>190</v>
      </c>
      <c r="K549" s="42" t="s">
        <v>195</v>
      </c>
      <c r="L549" s="43">
        <v>250.96890000000002</v>
      </c>
      <c r="M549" s="39">
        <v>2</v>
      </c>
      <c r="N549" s="43">
        <v>501.93780000000004</v>
      </c>
      <c r="O549" s="43">
        <v>30.116268000000002</v>
      </c>
      <c r="P549" s="43">
        <v>532.05406800000003</v>
      </c>
      <c r="Q549" s="44" t="s">
        <v>185</v>
      </c>
    </row>
    <row r="550" spans="8:17" x14ac:dyDescent="0.2">
      <c r="H550" s="39">
        <v>1001599</v>
      </c>
      <c r="I550" s="40">
        <v>41875</v>
      </c>
      <c r="J550" s="41" t="s">
        <v>183</v>
      </c>
      <c r="K550" s="42" t="s">
        <v>188</v>
      </c>
      <c r="L550" s="43">
        <v>89.100000000000009</v>
      </c>
      <c r="M550" s="39">
        <v>1</v>
      </c>
      <c r="N550" s="43">
        <v>89.100000000000009</v>
      </c>
      <c r="O550" s="43">
        <v>5.3460000000000001</v>
      </c>
      <c r="P550" s="43">
        <v>94.446000000000012</v>
      </c>
      <c r="Q550" s="44" t="s">
        <v>189</v>
      </c>
    </row>
    <row r="551" spans="8:17" x14ac:dyDescent="0.2">
      <c r="H551" s="39">
        <v>1001600</v>
      </c>
      <c r="I551" s="40">
        <v>41875</v>
      </c>
      <c r="J551" s="41" t="s">
        <v>190</v>
      </c>
      <c r="K551" s="42" t="s">
        <v>184</v>
      </c>
      <c r="L551" s="43">
        <v>330.28000000000003</v>
      </c>
      <c r="M551" s="39">
        <v>2</v>
      </c>
      <c r="N551" s="43">
        <v>660.56000000000006</v>
      </c>
      <c r="O551" s="43">
        <v>39.633600000000001</v>
      </c>
      <c r="P551" s="43">
        <v>700.19360000000006</v>
      </c>
      <c r="Q551" s="44" t="s">
        <v>189</v>
      </c>
    </row>
    <row r="552" spans="8:17" x14ac:dyDescent="0.2">
      <c r="H552" s="39">
        <v>1001601</v>
      </c>
      <c r="I552" s="40">
        <v>41875</v>
      </c>
      <c r="J552" s="41" t="s">
        <v>183</v>
      </c>
      <c r="K552" s="42" t="s">
        <v>187</v>
      </c>
      <c r="L552" s="43">
        <v>68.900000000000006</v>
      </c>
      <c r="M552" s="39">
        <v>4</v>
      </c>
      <c r="N552" s="43">
        <v>275.60000000000002</v>
      </c>
      <c r="O552" s="43">
        <v>16.536000000000001</v>
      </c>
      <c r="P552" s="43">
        <v>292.13600000000002</v>
      </c>
      <c r="Q552" s="44" t="s">
        <v>189</v>
      </c>
    </row>
    <row r="553" spans="8:17" x14ac:dyDescent="0.2">
      <c r="H553" s="39">
        <v>1001602</v>
      </c>
      <c r="I553" s="40">
        <v>41875</v>
      </c>
      <c r="J553" s="41" t="s">
        <v>193</v>
      </c>
      <c r="K553" s="42" t="s">
        <v>188</v>
      </c>
      <c r="L553" s="43">
        <v>104.94000000000001</v>
      </c>
      <c r="M553" s="39">
        <v>4</v>
      </c>
      <c r="N553" s="43">
        <v>419.76000000000005</v>
      </c>
      <c r="O553" s="43">
        <v>25.185600000000001</v>
      </c>
      <c r="P553" s="43">
        <v>444.94560000000007</v>
      </c>
      <c r="Q553" s="44" t="s">
        <v>185</v>
      </c>
    </row>
    <row r="554" spans="8:17" x14ac:dyDescent="0.2">
      <c r="H554" s="39">
        <v>1001603</v>
      </c>
      <c r="I554" s="40">
        <v>41875</v>
      </c>
      <c r="J554" s="41" t="s">
        <v>186</v>
      </c>
      <c r="K554" s="42" t="s">
        <v>188</v>
      </c>
      <c r="L554" s="43">
        <v>96.03</v>
      </c>
      <c r="M554" s="39">
        <v>4</v>
      </c>
      <c r="N554" s="43">
        <v>384.12</v>
      </c>
      <c r="O554" s="43">
        <v>23.0472</v>
      </c>
      <c r="P554" s="43">
        <v>407.16719999999998</v>
      </c>
      <c r="Q554" s="44" t="s">
        <v>185</v>
      </c>
    </row>
    <row r="555" spans="8:17" x14ac:dyDescent="0.2">
      <c r="H555" s="39">
        <v>1001604</v>
      </c>
      <c r="I555" s="40">
        <v>41876</v>
      </c>
      <c r="J555" s="41" t="s">
        <v>186</v>
      </c>
      <c r="K555" s="42" t="s">
        <v>188</v>
      </c>
      <c r="L555" s="43">
        <v>99</v>
      </c>
      <c r="M555" s="39">
        <v>3</v>
      </c>
      <c r="N555" s="43">
        <v>297</v>
      </c>
      <c r="O555" s="43">
        <v>17.82</v>
      </c>
      <c r="P555" s="43">
        <v>314.82</v>
      </c>
      <c r="Q555" s="44" t="s">
        <v>185</v>
      </c>
    </row>
    <row r="556" spans="8:17" x14ac:dyDescent="0.2">
      <c r="H556" s="39">
        <v>1001605</v>
      </c>
      <c r="I556" s="40">
        <v>41876</v>
      </c>
      <c r="J556" s="41" t="s">
        <v>183</v>
      </c>
      <c r="K556" s="42" t="s">
        <v>188</v>
      </c>
      <c r="L556" s="43">
        <v>99.99</v>
      </c>
      <c r="M556" s="39">
        <v>2</v>
      </c>
      <c r="N556" s="43">
        <v>199.98</v>
      </c>
      <c r="O556" s="43">
        <v>11.998799999999999</v>
      </c>
      <c r="P556" s="43">
        <v>211.97879999999998</v>
      </c>
      <c r="Q556" s="44" t="s">
        <v>189</v>
      </c>
    </row>
    <row r="557" spans="8:17" x14ac:dyDescent="0.2">
      <c r="H557" s="39">
        <v>1001606</v>
      </c>
      <c r="I557" s="40">
        <v>41876</v>
      </c>
      <c r="J557" s="41" t="s">
        <v>192</v>
      </c>
      <c r="K557" s="42" t="s">
        <v>195</v>
      </c>
      <c r="L557" s="43">
        <v>261.21840000000003</v>
      </c>
      <c r="M557" s="39">
        <v>3</v>
      </c>
      <c r="N557" s="43">
        <v>783.65520000000015</v>
      </c>
      <c r="O557" s="43">
        <v>47.019312000000006</v>
      </c>
      <c r="P557" s="43">
        <v>830.67451200000016</v>
      </c>
      <c r="Q557" s="44" t="s">
        <v>185</v>
      </c>
    </row>
    <row r="558" spans="8:17" x14ac:dyDescent="0.2">
      <c r="H558" s="39">
        <v>1001607</v>
      </c>
      <c r="I558" s="40">
        <v>41876</v>
      </c>
      <c r="J558" s="41" t="s">
        <v>194</v>
      </c>
      <c r="K558" s="42" t="s">
        <v>191</v>
      </c>
      <c r="L558" s="43">
        <v>294.60309999999998</v>
      </c>
      <c r="M558" s="39">
        <v>2</v>
      </c>
      <c r="N558" s="43">
        <v>589.20619999999997</v>
      </c>
      <c r="O558" s="43">
        <v>35.352371999999995</v>
      </c>
      <c r="P558" s="43">
        <v>624.55857199999991</v>
      </c>
      <c r="Q558" s="44" t="s">
        <v>185</v>
      </c>
    </row>
    <row r="559" spans="8:17" x14ac:dyDescent="0.2">
      <c r="H559" s="39">
        <v>1001608</v>
      </c>
      <c r="I559" s="40">
        <v>41876</v>
      </c>
      <c r="J559" s="41" t="s">
        <v>186</v>
      </c>
      <c r="K559" s="42" t="s">
        <v>195</v>
      </c>
      <c r="L559" s="43">
        <v>97.000399999999999</v>
      </c>
      <c r="M559" s="39">
        <v>3</v>
      </c>
      <c r="N559" s="43">
        <v>291.00119999999998</v>
      </c>
      <c r="O559" s="43">
        <v>17.460071999999997</v>
      </c>
      <c r="P559" s="43">
        <v>308.46127200000001</v>
      </c>
      <c r="Q559" s="44" t="s">
        <v>189</v>
      </c>
    </row>
    <row r="560" spans="8:17" x14ac:dyDescent="0.2">
      <c r="H560" s="39">
        <v>1001609</v>
      </c>
      <c r="I560" s="40">
        <v>41876</v>
      </c>
      <c r="J560" s="41" t="s">
        <v>186</v>
      </c>
      <c r="K560" s="42" t="s">
        <v>187</v>
      </c>
      <c r="L560" s="43">
        <v>63.699999999999996</v>
      </c>
      <c r="M560" s="39">
        <v>2</v>
      </c>
      <c r="N560" s="43">
        <v>127.39999999999999</v>
      </c>
      <c r="O560" s="43">
        <v>7.6439999999999992</v>
      </c>
      <c r="P560" s="43">
        <v>135.04399999999998</v>
      </c>
      <c r="Q560" s="44" t="s">
        <v>189</v>
      </c>
    </row>
    <row r="561" spans="8:17" x14ac:dyDescent="0.2">
      <c r="H561" s="39">
        <v>1001610</v>
      </c>
      <c r="I561" s="40">
        <v>41876</v>
      </c>
      <c r="J561" s="41" t="s">
        <v>193</v>
      </c>
      <c r="K561" s="42" t="s">
        <v>187</v>
      </c>
      <c r="L561" s="43">
        <v>60.45</v>
      </c>
      <c r="M561" s="39">
        <v>1</v>
      </c>
      <c r="N561" s="43">
        <v>60.45</v>
      </c>
      <c r="O561" s="43">
        <v>3.6270000000000002</v>
      </c>
      <c r="P561" s="43">
        <v>64.076999999999998</v>
      </c>
      <c r="Q561" s="44" t="s">
        <v>185</v>
      </c>
    </row>
    <row r="562" spans="8:17" x14ac:dyDescent="0.2">
      <c r="H562" s="39">
        <v>1001611</v>
      </c>
      <c r="I562" s="40">
        <v>41876</v>
      </c>
      <c r="J562" s="41" t="s">
        <v>190</v>
      </c>
      <c r="K562" s="42" t="s">
        <v>184</v>
      </c>
      <c r="L562" s="43">
        <v>355.41</v>
      </c>
      <c r="M562" s="39">
        <v>2</v>
      </c>
      <c r="N562" s="43">
        <v>710.82</v>
      </c>
      <c r="O562" s="43">
        <v>42.6492</v>
      </c>
      <c r="P562" s="43">
        <v>753.4692</v>
      </c>
      <c r="Q562" s="44" t="s">
        <v>185</v>
      </c>
    </row>
    <row r="563" spans="8:17" x14ac:dyDescent="0.2">
      <c r="H563" s="39">
        <v>1001612</v>
      </c>
      <c r="I563" s="40">
        <v>41876</v>
      </c>
      <c r="J563" s="41" t="s">
        <v>190</v>
      </c>
      <c r="K563" s="42" t="s">
        <v>191</v>
      </c>
      <c r="L563" s="43">
        <v>256.05689999999998</v>
      </c>
      <c r="M563" s="39">
        <v>3</v>
      </c>
      <c r="N563" s="43">
        <v>768.1706999999999</v>
      </c>
      <c r="O563" s="43">
        <v>46.090241999999989</v>
      </c>
      <c r="P563" s="43">
        <v>814.26094199999989</v>
      </c>
      <c r="Q563" s="44" t="s">
        <v>189</v>
      </c>
    </row>
    <row r="564" spans="8:17" x14ac:dyDescent="0.2">
      <c r="H564" s="39">
        <v>1001613</v>
      </c>
      <c r="I564" s="40">
        <v>41876</v>
      </c>
      <c r="J564" s="41" t="s">
        <v>193</v>
      </c>
      <c r="K564" s="42" t="s">
        <v>188</v>
      </c>
      <c r="L564" s="43">
        <v>94.05</v>
      </c>
      <c r="M564" s="39">
        <v>4</v>
      </c>
      <c r="N564" s="43">
        <v>376.2</v>
      </c>
      <c r="O564" s="43">
        <v>22.571999999999999</v>
      </c>
      <c r="P564" s="43">
        <v>398.77199999999999</v>
      </c>
      <c r="Q564" s="44" t="s">
        <v>185</v>
      </c>
    </row>
    <row r="565" spans="8:17" x14ac:dyDescent="0.2">
      <c r="H565" s="39">
        <v>1001614</v>
      </c>
      <c r="I565" s="40">
        <v>41877</v>
      </c>
      <c r="J565" s="41" t="s">
        <v>193</v>
      </c>
      <c r="K565" s="42" t="s">
        <v>187</v>
      </c>
      <c r="L565" s="43">
        <v>63.699999999999996</v>
      </c>
      <c r="M565" s="39">
        <v>1</v>
      </c>
      <c r="N565" s="43">
        <v>63.699999999999996</v>
      </c>
      <c r="O565" s="43">
        <v>3.8219999999999996</v>
      </c>
      <c r="P565" s="43">
        <v>67.521999999999991</v>
      </c>
      <c r="Q565" s="44" t="s">
        <v>189</v>
      </c>
    </row>
    <row r="566" spans="8:17" x14ac:dyDescent="0.2">
      <c r="H566" s="39">
        <v>1001615</v>
      </c>
      <c r="I566" s="40">
        <v>41877</v>
      </c>
      <c r="J566" s="41" t="s">
        <v>183</v>
      </c>
      <c r="K566" s="42" t="s">
        <v>188</v>
      </c>
      <c r="L566" s="43">
        <v>107.91000000000001</v>
      </c>
      <c r="M566" s="39">
        <v>1</v>
      </c>
      <c r="N566" s="43">
        <v>107.91000000000001</v>
      </c>
      <c r="O566" s="43">
        <v>6.4746000000000006</v>
      </c>
      <c r="P566" s="43">
        <v>114.38460000000001</v>
      </c>
      <c r="Q566" s="44" t="s">
        <v>185</v>
      </c>
    </row>
    <row r="567" spans="8:17" x14ac:dyDescent="0.2">
      <c r="H567" s="39">
        <v>1001616</v>
      </c>
      <c r="I567" s="40">
        <v>41877</v>
      </c>
      <c r="J567" s="41" t="s">
        <v>183</v>
      </c>
      <c r="K567" s="42" t="s">
        <v>187</v>
      </c>
      <c r="L567" s="43">
        <v>70.850000000000009</v>
      </c>
      <c r="M567" s="39">
        <v>2</v>
      </c>
      <c r="N567" s="43">
        <v>141.70000000000002</v>
      </c>
      <c r="O567" s="43">
        <v>8.5020000000000007</v>
      </c>
      <c r="P567" s="43">
        <v>150.20200000000003</v>
      </c>
      <c r="Q567" s="44" t="s">
        <v>185</v>
      </c>
    </row>
    <row r="568" spans="8:17" x14ac:dyDescent="0.2">
      <c r="H568" s="39">
        <v>1001617</v>
      </c>
      <c r="I568" s="40">
        <v>41877</v>
      </c>
      <c r="J568" s="41" t="s">
        <v>194</v>
      </c>
      <c r="K568" s="42" t="s">
        <v>184</v>
      </c>
      <c r="L568" s="43">
        <v>391.31</v>
      </c>
      <c r="M568" s="39">
        <v>2</v>
      </c>
      <c r="N568" s="43">
        <v>782.62</v>
      </c>
      <c r="O568" s="43">
        <v>46.9572</v>
      </c>
      <c r="P568" s="43">
        <v>829.57719999999995</v>
      </c>
      <c r="Q568" s="44" t="s">
        <v>189</v>
      </c>
    </row>
    <row r="569" spans="8:17" x14ac:dyDescent="0.2">
      <c r="H569" s="39">
        <v>1001618</v>
      </c>
      <c r="I569" s="40">
        <v>41877</v>
      </c>
      <c r="J569" s="41" t="s">
        <v>190</v>
      </c>
      <c r="K569" s="42" t="s">
        <v>191</v>
      </c>
      <c r="L569" s="43">
        <v>275.33</v>
      </c>
      <c r="M569" s="39">
        <v>3</v>
      </c>
      <c r="N569" s="43">
        <v>825.99</v>
      </c>
      <c r="O569" s="43">
        <v>49.559399999999997</v>
      </c>
      <c r="P569" s="43">
        <v>875.54939999999999</v>
      </c>
      <c r="Q569" s="44" t="s">
        <v>189</v>
      </c>
    </row>
    <row r="570" spans="8:17" x14ac:dyDescent="0.2">
      <c r="H570" s="39">
        <v>1001619</v>
      </c>
      <c r="I570" s="40">
        <v>41877</v>
      </c>
      <c r="J570" s="41" t="s">
        <v>192</v>
      </c>
      <c r="K570" s="42" t="s">
        <v>195</v>
      </c>
      <c r="L570" s="43">
        <v>269.64479999999998</v>
      </c>
      <c r="M570" s="39">
        <v>1</v>
      </c>
      <c r="N570" s="43">
        <v>269.64479999999998</v>
      </c>
      <c r="O570" s="43">
        <v>16.178687999999998</v>
      </c>
      <c r="P570" s="43">
        <v>285.823488</v>
      </c>
      <c r="Q570" s="44" t="s">
        <v>189</v>
      </c>
    </row>
    <row r="571" spans="8:17" x14ac:dyDescent="0.2">
      <c r="H571" s="39">
        <v>1001620</v>
      </c>
      <c r="I571" s="40">
        <v>41877</v>
      </c>
      <c r="J571" s="41" t="s">
        <v>183</v>
      </c>
      <c r="K571" s="42" t="s">
        <v>187</v>
      </c>
      <c r="L571" s="43">
        <v>70.850000000000009</v>
      </c>
      <c r="M571" s="39">
        <v>1</v>
      </c>
      <c r="N571" s="43">
        <v>70.850000000000009</v>
      </c>
      <c r="O571" s="43">
        <v>4.2510000000000003</v>
      </c>
      <c r="P571" s="43">
        <v>75.101000000000013</v>
      </c>
      <c r="Q571" s="44" t="s">
        <v>189</v>
      </c>
    </row>
    <row r="572" spans="8:17" x14ac:dyDescent="0.2">
      <c r="H572" s="39">
        <v>1001621</v>
      </c>
      <c r="I572" s="40">
        <v>41877</v>
      </c>
      <c r="J572" s="41" t="s">
        <v>190</v>
      </c>
      <c r="K572" s="42" t="s">
        <v>191</v>
      </c>
      <c r="L572" s="43">
        <v>291.84980000000002</v>
      </c>
      <c r="M572" s="39">
        <v>1</v>
      </c>
      <c r="N572" s="43">
        <v>291.84980000000002</v>
      </c>
      <c r="O572" s="43">
        <v>17.510988000000001</v>
      </c>
      <c r="P572" s="43">
        <v>309.36078800000001</v>
      </c>
      <c r="Q572" s="44" t="s">
        <v>185</v>
      </c>
    </row>
    <row r="573" spans="8:17" x14ac:dyDescent="0.2">
      <c r="H573" s="39">
        <v>1001622</v>
      </c>
      <c r="I573" s="40">
        <v>41877</v>
      </c>
      <c r="J573" s="41" t="s">
        <v>186</v>
      </c>
      <c r="K573" s="42" t="s">
        <v>187</v>
      </c>
      <c r="L573" s="43">
        <v>70.850000000000009</v>
      </c>
      <c r="M573" s="39">
        <v>1</v>
      </c>
      <c r="N573" s="43">
        <v>70.850000000000009</v>
      </c>
      <c r="O573" s="43">
        <v>4.2510000000000003</v>
      </c>
      <c r="P573" s="43">
        <v>75.101000000000013</v>
      </c>
      <c r="Q573" s="44" t="s">
        <v>189</v>
      </c>
    </row>
    <row r="574" spans="8:17" x14ac:dyDescent="0.2">
      <c r="H574" s="39">
        <v>1001623</v>
      </c>
      <c r="I574" s="40">
        <v>41877</v>
      </c>
      <c r="J574" s="41" t="s">
        <v>193</v>
      </c>
      <c r="K574" s="42" t="s">
        <v>188</v>
      </c>
      <c r="L574" s="43">
        <v>107.91000000000001</v>
      </c>
      <c r="M574" s="39">
        <v>1</v>
      </c>
      <c r="N574" s="43">
        <v>107.91000000000001</v>
      </c>
      <c r="O574" s="43">
        <v>6.4746000000000006</v>
      </c>
      <c r="P574" s="43">
        <v>114.38460000000001</v>
      </c>
      <c r="Q574" s="44" t="s">
        <v>185</v>
      </c>
    </row>
    <row r="575" spans="8:17" x14ac:dyDescent="0.2">
      <c r="H575" s="39">
        <v>1001624</v>
      </c>
      <c r="I575" s="40">
        <v>41878</v>
      </c>
      <c r="J575" s="41" t="s">
        <v>194</v>
      </c>
      <c r="K575" s="42" t="s">
        <v>184</v>
      </c>
      <c r="L575" s="43">
        <v>380.54</v>
      </c>
      <c r="M575" s="39">
        <v>2</v>
      </c>
      <c r="N575" s="43">
        <v>761.08</v>
      </c>
      <c r="O575" s="43">
        <v>45.6648</v>
      </c>
      <c r="P575" s="43">
        <v>806.74480000000005</v>
      </c>
      <c r="Q575" s="44" t="s">
        <v>189</v>
      </c>
    </row>
    <row r="576" spans="8:17" x14ac:dyDescent="0.2">
      <c r="H576" s="39">
        <v>1001625</v>
      </c>
      <c r="I576" s="40">
        <v>41878</v>
      </c>
      <c r="J576" s="41" t="s">
        <v>183</v>
      </c>
      <c r="K576" s="42" t="s">
        <v>187</v>
      </c>
      <c r="L576" s="43">
        <v>70.2</v>
      </c>
      <c r="M576" s="39">
        <v>3</v>
      </c>
      <c r="N576" s="43">
        <v>210.60000000000002</v>
      </c>
      <c r="O576" s="43">
        <v>12.636000000000001</v>
      </c>
      <c r="P576" s="43">
        <v>223.23600000000002</v>
      </c>
      <c r="Q576" s="44" t="s">
        <v>189</v>
      </c>
    </row>
    <row r="577" spans="8:17" x14ac:dyDescent="0.2">
      <c r="H577" s="39">
        <v>1001626</v>
      </c>
      <c r="I577" s="40">
        <v>41878</v>
      </c>
      <c r="J577" s="41" t="s">
        <v>192</v>
      </c>
      <c r="K577" s="42" t="s">
        <v>191</v>
      </c>
      <c r="L577" s="43">
        <v>278.08330000000001</v>
      </c>
      <c r="M577" s="39">
        <v>3</v>
      </c>
      <c r="N577" s="43">
        <v>834.24990000000003</v>
      </c>
      <c r="O577" s="43">
        <v>50.054994000000001</v>
      </c>
      <c r="P577" s="43">
        <v>884.30489399999999</v>
      </c>
      <c r="Q577" s="44" t="s">
        <v>185</v>
      </c>
    </row>
    <row r="578" spans="8:17" x14ac:dyDescent="0.2">
      <c r="H578" s="39">
        <v>1001627</v>
      </c>
      <c r="I578" s="40">
        <v>41878</v>
      </c>
      <c r="J578" s="41" t="s">
        <v>186</v>
      </c>
      <c r="K578" s="42" t="s">
        <v>187</v>
      </c>
      <c r="L578" s="43">
        <v>62.4</v>
      </c>
      <c r="M578" s="39">
        <v>4</v>
      </c>
      <c r="N578" s="43">
        <v>249.6</v>
      </c>
      <c r="O578" s="43">
        <v>14.975999999999999</v>
      </c>
      <c r="P578" s="43">
        <v>264.57600000000002</v>
      </c>
      <c r="Q578" s="44" t="s">
        <v>185</v>
      </c>
    </row>
    <row r="579" spans="8:17" x14ac:dyDescent="0.2">
      <c r="H579" s="39">
        <v>1001628</v>
      </c>
      <c r="I579" s="40">
        <v>41878</v>
      </c>
      <c r="J579" s="41" t="s">
        <v>190</v>
      </c>
      <c r="K579" s="42" t="s">
        <v>195</v>
      </c>
      <c r="L579" s="43">
        <v>286.82160000000005</v>
      </c>
      <c r="M579" s="39">
        <v>2</v>
      </c>
      <c r="N579" s="43">
        <v>573.64320000000009</v>
      </c>
      <c r="O579" s="43">
        <v>34.418592000000004</v>
      </c>
      <c r="P579" s="43">
        <v>608.06179200000008</v>
      </c>
      <c r="Q579" s="44" t="s">
        <v>189</v>
      </c>
    </row>
    <row r="580" spans="8:17" x14ac:dyDescent="0.2">
      <c r="H580" s="39">
        <v>1001629</v>
      </c>
      <c r="I580" s="40">
        <v>41878</v>
      </c>
      <c r="J580" s="41" t="s">
        <v>193</v>
      </c>
      <c r="K580" s="42" t="s">
        <v>187</v>
      </c>
      <c r="L580" s="43">
        <v>68.25</v>
      </c>
      <c r="M580" s="39">
        <v>1</v>
      </c>
      <c r="N580" s="43">
        <v>68.25</v>
      </c>
      <c r="O580" s="43">
        <v>4.0949999999999998</v>
      </c>
      <c r="P580" s="43">
        <v>72.344999999999999</v>
      </c>
      <c r="Q580" s="44" t="s">
        <v>189</v>
      </c>
    </row>
    <row r="581" spans="8:17" x14ac:dyDescent="0.2">
      <c r="H581" s="39">
        <v>1001630</v>
      </c>
      <c r="I581" s="40">
        <v>41878</v>
      </c>
      <c r="J581" s="41" t="s">
        <v>194</v>
      </c>
      <c r="K581" s="42" t="s">
        <v>191</v>
      </c>
      <c r="L581" s="43">
        <v>278.08330000000001</v>
      </c>
      <c r="M581" s="39">
        <v>4</v>
      </c>
      <c r="N581" s="43">
        <v>1112.3332</v>
      </c>
      <c r="O581" s="43">
        <v>66.739992000000001</v>
      </c>
      <c r="P581" s="43">
        <v>1179.0731920000001</v>
      </c>
      <c r="Q581" s="44" t="s">
        <v>189</v>
      </c>
    </row>
    <row r="582" spans="8:17" x14ac:dyDescent="0.2">
      <c r="H582" s="39">
        <v>1001631</v>
      </c>
      <c r="I582" s="40">
        <v>41878</v>
      </c>
      <c r="J582" s="41" t="s">
        <v>183</v>
      </c>
      <c r="K582" s="42" t="s">
        <v>187</v>
      </c>
      <c r="L582" s="43">
        <v>68.25</v>
      </c>
      <c r="M582" s="39">
        <v>3</v>
      </c>
      <c r="N582" s="43">
        <v>204.75</v>
      </c>
      <c r="O582" s="43">
        <v>12.285</v>
      </c>
      <c r="P582" s="43">
        <v>217.035</v>
      </c>
      <c r="Q582" s="44" t="s">
        <v>189</v>
      </c>
    </row>
    <row r="583" spans="8:17" x14ac:dyDescent="0.2">
      <c r="H583" s="39">
        <v>1001632</v>
      </c>
      <c r="I583" s="40">
        <v>41878</v>
      </c>
      <c r="J583" s="41" t="s">
        <v>183</v>
      </c>
      <c r="K583" s="42" t="s">
        <v>187</v>
      </c>
      <c r="L583" s="43">
        <v>65.650000000000006</v>
      </c>
      <c r="M583" s="39">
        <v>1</v>
      </c>
      <c r="N583" s="43">
        <v>65.650000000000006</v>
      </c>
      <c r="O583" s="43">
        <v>3.9390000000000001</v>
      </c>
      <c r="P583" s="43">
        <v>69.588999999999999</v>
      </c>
      <c r="Q583" s="44" t="s">
        <v>185</v>
      </c>
    </row>
    <row r="584" spans="8:17" x14ac:dyDescent="0.2">
      <c r="H584" s="39">
        <v>1001633</v>
      </c>
      <c r="I584" s="40">
        <v>41878</v>
      </c>
      <c r="J584" s="41" t="s">
        <v>192</v>
      </c>
      <c r="K584" s="42" t="s">
        <v>195</v>
      </c>
      <c r="L584" s="43">
        <v>272.45359999999999</v>
      </c>
      <c r="M584" s="39">
        <v>3</v>
      </c>
      <c r="N584" s="43">
        <v>817.36079999999993</v>
      </c>
      <c r="O584" s="43">
        <v>49.041647999999995</v>
      </c>
      <c r="P584" s="43">
        <v>866.40244799999994</v>
      </c>
      <c r="Q584" s="44" t="s">
        <v>185</v>
      </c>
    </row>
    <row r="585" spans="8:17" x14ac:dyDescent="0.2">
      <c r="H585" s="39">
        <v>1001634</v>
      </c>
      <c r="I585" s="40">
        <v>41879</v>
      </c>
      <c r="J585" s="41" t="s">
        <v>192</v>
      </c>
      <c r="K585" s="42" t="s">
        <v>184</v>
      </c>
      <c r="L585" s="43">
        <v>351.82</v>
      </c>
      <c r="M585" s="39">
        <v>4</v>
      </c>
      <c r="N585" s="43">
        <v>1407.28</v>
      </c>
      <c r="O585" s="43">
        <v>84.436799999999991</v>
      </c>
      <c r="P585" s="43">
        <v>1491.7167999999999</v>
      </c>
      <c r="Q585" s="44" t="s">
        <v>185</v>
      </c>
    </row>
    <row r="586" spans="8:17" x14ac:dyDescent="0.2">
      <c r="H586" s="39">
        <v>1001635</v>
      </c>
      <c r="I586" s="40">
        <v>41879</v>
      </c>
      <c r="J586" s="41" t="s">
        <v>186</v>
      </c>
      <c r="K586" s="42" t="s">
        <v>187</v>
      </c>
      <c r="L586" s="43">
        <v>70.2</v>
      </c>
      <c r="M586" s="39">
        <v>3</v>
      </c>
      <c r="N586" s="43">
        <v>210.60000000000002</v>
      </c>
      <c r="O586" s="43">
        <v>12.636000000000001</v>
      </c>
      <c r="P586" s="43">
        <v>223.23600000000002</v>
      </c>
      <c r="Q586" s="44" t="s">
        <v>185</v>
      </c>
    </row>
    <row r="587" spans="8:17" x14ac:dyDescent="0.2">
      <c r="H587" s="39">
        <v>1001636</v>
      </c>
      <c r="I587" s="40">
        <v>41879</v>
      </c>
      <c r="J587" s="41" t="s">
        <v>193</v>
      </c>
      <c r="K587" s="42" t="s">
        <v>188</v>
      </c>
      <c r="L587" s="43">
        <v>100.98</v>
      </c>
      <c r="M587" s="39">
        <v>4</v>
      </c>
      <c r="N587" s="43">
        <v>403.92</v>
      </c>
      <c r="O587" s="43">
        <v>24.235199999999999</v>
      </c>
      <c r="P587" s="43">
        <v>428.15520000000004</v>
      </c>
      <c r="Q587" s="44" t="s">
        <v>189</v>
      </c>
    </row>
    <row r="588" spans="8:17" x14ac:dyDescent="0.2">
      <c r="H588" s="39">
        <v>1001637</v>
      </c>
      <c r="I588" s="40">
        <v>41879</v>
      </c>
      <c r="J588" s="41" t="s">
        <v>190</v>
      </c>
      <c r="K588" s="42" t="s">
        <v>184</v>
      </c>
      <c r="L588" s="43">
        <v>348.23</v>
      </c>
      <c r="M588" s="39">
        <v>4</v>
      </c>
      <c r="N588" s="43">
        <v>1392.92</v>
      </c>
      <c r="O588" s="43">
        <v>83.575199999999995</v>
      </c>
      <c r="P588" s="43">
        <v>1476.4952000000001</v>
      </c>
      <c r="Q588" s="44" t="s">
        <v>185</v>
      </c>
    </row>
    <row r="589" spans="8:17" x14ac:dyDescent="0.2">
      <c r="H589" s="39">
        <v>1001638</v>
      </c>
      <c r="I589" s="40">
        <v>41879</v>
      </c>
      <c r="J589" s="41" t="s">
        <v>190</v>
      </c>
      <c r="K589" s="42" t="s">
        <v>184</v>
      </c>
      <c r="L589" s="43">
        <v>348.23</v>
      </c>
      <c r="M589" s="39">
        <v>4</v>
      </c>
      <c r="N589" s="43">
        <v>1392.92</v>
      </c>
      <c r="O589" s="43">
        <v>83.575199999999995</v>
      </c>
      <c r="P589" s="43">
        <v>1476.4952000000001</v>
      </c>
      <c r="Q589" s="44" t="s">
        <v>189</v>
      </c>
    </row>
    <row r="590" spans="8:17" x14ac:dyDescent="0.2">
      <c r="H590" s="39">
        <v>1001639</v>
      </c>
      <c r="I590" s="40">
        <v>41879</v>
      </c>
      <c r="J590" s="41" t="s">
        <v>190</v>
      </c>
      <c r="K590" s="42" t="s">
        <v>184</v>
      </c>
      <c r="L590" s="43">
        <v>376.95</v>
      </c>
      <c r="M590" s="39">
        <v>4</v>
      </c>
      <c r="N590" s="43">
        <v>1507.8</v>
      </c>
      <c r="O590" s="43">
        <v>90.467999999999989</v>
      </c>
      <c r="P590" s="43">
        <v>1598.268</v>
      </c>
      <c r="Q590" s="44" t="s">
        <v>185</v>
      </c>
    </row>
    <row r="591" spans="8:17" x14ac:dyDescent="0.2">
      <c r="H591" s="39">
        <v>1001640</v>
      </c>
      <c r="I591" s="40">
        <v>41879</v>
      </c>
      <c r="J591" s="41" t="s">
        <v>183</v>
      </c>
      <c r="K591" s="42" t="s">
        <v>188</v>
      </c>
      <c r="L591" s="43">
        <v>96.03</v>
      </c>
      <c r="M591" s="39">
        <v>4</v>
      </c>
      <c r="N591" s="43">
        <v>384.12</v>
      </c>
      <c r="O591" s="43">
        <v>23.0472</v>
      </c>
      <c r="P591" s="43">
        <v>407.16719999999998</v>
      </c>
      <c r="Q591" s="44" t="s">
        <v>185</v>
      </c>
    </row>
    <row r="592" spans="8:17" x14ac:dyDescent="0.2">
      <c r="H592" s="39">
        <v>1001641</v>
      </c>
      <c r="I592" s="40">
        <v>41879</v>
      </c>
      <c r="J592" s="41" t="s">
        <v>193</v>
      </c>
      <c r="K592" s="42" t="s">
        <v>187</v>
      </c>
      <c r="L592" s="43">
        <v>68.25</v>
      </c>
      <c r="M592" s="39">
        <v>4</v>
      </c>
      <c r="N592" s="43">
        <v>273</v>
      </c>
      <c r="O592" s="43">
        <v>16.38</v>
      </c>
      <c r="P592" s="43">
        <v>289.38</v>
      </c>
      <c r="Q592" s="44" t="s">
        <v>185</v>
      </c>
    </row>
    <row r="593" spans="8:17" x14ac:dyDescent="0.2">
      <c r="H593" s="39">
        <v>1001642</v>
      </c>
      <c r="I593" s="40">
        <v>41879</v>
      </c>
      <c r="J593" s="41" t="s">
        <v>190</v>
      </c>
      <c r="K593" s="42" t="s">
        <v>191</v>
      </c>
      <c r="L593" s="43">
        <v>286.34319999999997</v>
      </c>
      <c r="M593" s="39">
        <v>1</v>
      </c>
      <c r="N593" s="43">
        <v>286.34319999999997</v>
      </c>
      <c r="O593" s="43">
        <v>17.180591999999997</v>
      </c>
      <c r="P593" s="43">
        <v>303.52379199999996</v>
      </c>
      <c r="Q593" s="44" t="s">
        <v>189</v>
      </c>
    </row>
    <row r="594" spans="8:17" x14ac:dyDescent="0.2">
      <c r="H594" s="39">
        <v>1001643</v>
      </c>
      <c r="I594" s="40">
        <v>41879</v>
      </c>
      <c r="J594" s="41" t="s">
        <v>194</v>
      </c>
      <c r="K594" s="42" t="s">
        <v>184</v>
      </c>
      <c r="L594" s="43">
        <v>333.87</v>
      </c>
      <c r="M594" s="39">
        <v>1</v>
      </c>
      <c r="N594" s="43">
        <v>333.87</v>
      </c>
      <c r="O594" s="43">
        <v>20.0322</v>
      </c>
      <c r="P594" s="43">
        <v>353.90219999999999</v>
      </c>
      <c r="Q594" s="44" t="s">
        <v>185</v>
      </c>
    </row>
    <row r="595" spans="8:17" x14ac:dyDescent="0.2">
      <c r="H595" s="39">
        <v>1001644</v>
      </c>
      <c r="I595" s="40">
        <v>41880</v>
      </c>
      <c r="J595" s="41" t="s">
        <v>190</v>
      </c>
      <c r="K595" s="42" t="s">
        <v>184</v>
      </c>
      <c r="L595" s="43">
        <v>380.54</v>
      </c>
      <c r="M595" s="39">
        <v>2</v>
      </c>
      <c r="N595" s="43">
        <v>761.08</v>
      </c>
      <c r="O595" s="43">
        <v>45.6648</v>
      </c>
      <c r="P595" s="43">
        <v>806.74480000000005</v>
      </c>
      <c r="Q595" s="44" t="s">
        <v>185</v>
      </c>
    </row>
    <row r="596" spans="8:17" x14ac:dyDescent="0.2">
      <c r="H596" s="39">
        <v>1001645</v>
      </c>
      <c r="I596" s="40">
        <v>41880</v>
      </c>
      <c r="J596" s="41" t="s">
        <v>183</v>
      </c>
      <c r="K596" s="42" t="s">
        <v>188</v>
      </c>
      <c r="L596" s="43">
        <v>99</v>
      </c>
      <c r="M596" s="39">
        <v>3</v>
      </c>
      <c r="N596" s="43">
        <v>297</v>
      </c>
      <c r="O596" s="43">
        <v>17.82</v>
      </c>
      <c r="P596" s="43">
        <v>314.82</v>
      </c>
      <c r="Q596" s="44" t="s">
        <v>185</v>
      </c>
    </row>
    <row r="597" spans="8:17" x14ac:dyDescent="0.2">
      <c r="H597" s="39">
        <v>1001646</v>
      </c>
      <c r="I597" s="40">
        <v>41880</v>
      </c>
      <c r="J597" s="41" t="s">
        <v>183</v>
      </c>
      <c r="K597" s="42" t="s">
        <v>187</v>
      </c>
      <c r="L597" s="43">
        <v>68.900000000000006</v>
      </c>
      <c r="M597" s="39">
        <v>2</v>
      </c>
      <c r="N597" s="43">
        <v>137.80000000000001</v>
      </c>
      <c r="O597" s="43">
        <v>8.2680000000000007</v>
      </c>
      <c r="P597" s="43">
        <v>146.06800000000001</v>
      </c>
      <c r="Q597" s="44" t="s">
        <v>189</v>
      </c>
    </row>
    <row r="598" spans="8:17" x14ac:dyDescent="0.2">
      <c r="H598" s="39">
        <v>1001647</v>
      </c>
      <c r="I598" s="40">
        <v>41880</v>
      </c>
      <c r="J598" s="41" t="s">
        <v>183</v>
      </c>
      <c r="K598" s="42" t="s">
        <v>188</v>
      </c>
      <c r="L598" s="43">
        <v>92.070000000000007</v>
      </c>
      <c r="M598" s="39">
        <v>2</v>
      </c>
      <c r="N598" s="43">
        <v>184.14000000000001</v>
      </c>
      <c r="O598" s="43">
        <v>11.048400000000001</v>
      </c>
      <c r="P598" s="43">
        <v>195.1884</v>
      </c>
      <c r="Q598" s="44" t="s">
        <v>185</v>
      </c>
    </row>
    <row r="599" spans="8:17" x14ac:dyDescent="0.2">
      <c r="H599" s="39">
        <v>1001648</v>
      </c>
      <c r="I599" s="40">
        <v>41880</v>
      </c>
      <c r="J599" s="41" t="s">
        <v>190</v>
      </c>
      <c r="K599" s="42" t="s">
        <v>195</v>
      </c>
      <c r="L599" s="43">
        <v>284.06370000000004</v>
      </c>
      <c r="M599" s="39">
        <v>3</v>
      </c>
      <c r="N599" s="43">
        <v>852.19110000000012</v>
      </c>
      <c r="O599" s="43">
        <v>51.131466000000003</v>
      </c>
      <c r="P599" s="43">
        <v>903.32256600000017</v>
      </c>
      <c r="Q599" s="44" t="s">
        <v>189</v>
      </c>
    </row>
    <row r="600" spans="8:17" x14ac:dyDescent="0.2">
      <c r="H600" s="39">
        <v>1001649</v>
      </c>
      <c r="I600" s="40">
        <v>41880</v>
      </c>
      <c r="J600" s="41" t="s">
        <v>183</v>
      </c>
      <c r="K600" s="42" t="s">
        <v>187</v>
      </c>
      <c r="L600" s="43">
        <v>66.95</v>
      </c>
      <c r="M600" s="39">
        <v>3</v>
      </c>
      <c r="N600" s="43">
        <v>200.85000000000002</v>
      </c>
      <c r="O600" s="43">
        <v>12.051</v>
      </c>
      <c r="P600" s="43">
        <v>212.90100000000001</v>
      </c>
      <c r="Q600" s="44" t="s">
        <v>185</v>
      </c>
    </row>
    <row r="601" spans="8:17" x14ac:dyDescent="0.2">
      <c r="H601" s="39">
        <v>1001650</v>
      </c>
      <c r="I601" s="40">
        <v>41880</v>
      </c>
      <c r="J601" s="41" t="s">
        <v>194</v>
      </c>
      <c r="K601" s="42" t="s">
        <v>191</v>
      </c>
      <c r="L601" s="43">
        <v>280.83659999999998</v>
      </c>
      <c r="M601" s="39">
        <v>1</v>
      </c>
      <c r="N601" s="43">
        <v>280.83659999999998</v>
      </c>
      <c r="O601" s="43">
        <v>16.850195999999997</v>
      </c>
      <c r="P601" s="43">
        <v>297.68679599999996</v>
      </c>
      <c r="Q601" s="44" t="s">
        <v>185</v>
      </c>
    </row>
    <row r="602" spans="8:17" x14ac:dyDescent="0.2">
      <c r="H602" s="39">
        <v>1001651</v>
      </c>
      <c r="I602" s="40">
        <v>41880</v>
      </c>
      <c r="J602" s="41" t="s">
        <v>186</v>
      </c>
      <c r="K602" s="42" t="s">
        <v>188</v>
      </c>
      <c r="L602" s="43">
        <v>94.05</v>
      </c>
      <c r="M602" s="39">
        <v>4</v>
      </c>
      <c r="N602" s="43">
        <v>376.2</v>
      </c>
      <c r="O602" s="43">
        <v>22.571999999999999</v>
      </c>
      <c r="P602" s="43">
        <v>398.77199999999999</v>
      </c>
      <c r="Q602" s="44" t="s">
        <v>185</v>
      </c>
    </row>
    <row r="603" spans="8:17" x14ac:dyDescent="0.2">
      <c r="H603" s="39">
        <v>1001652</v>
      </c>
      <c r="I603" s="40">
        <v>41880</v>
      </c>
      <c r="J603" s="41" t="s">
        <v>183</v>
      </c>
      <c r="K603" s="42" t="s">
        <v>195</v>
      </c>
      <c r="L603" s="43">
        <v>178.69499999999999</v>
      </c>
      <c r="M603" s="39">
        <v>3</v>
      </c>
      <c r="N603" s="43">
        <v>536.08500000000004</v>
      </c>
      <c r="O603" s="43">
        <v>32.165100000000002</v>
      </c>
      <c r="P603" s="43">
        <v>568.25010000000009</v>
      </c>
      <c r="Q603" s="44" t="s">
        <v>185</v>
      </c>
    </row>
    <row r="604" spans="8:17" x14ac:dyDescent="0.2">
      <c r="H604" s="39">
        <v>1001653</v>
      </c>
      <c r="I604" s="40">
        <v>41880</v>
      </c>
      <c r="J604" s="41" t="s">
        <v>186</v>
      </c>
      <c r="K604" s="42" t="s">
        <v>187</v>
      </c>
      <c r="L604" s="43">
        <v>64.349999999999994</v>
      </c>
      <c r="M604" s="39">
        <v>2</v>
      </c>
      <c r="N604" s="43">
        <v>128.69999999999999</v>
      </c>
      <c r="O604" s="43">
        <v>7.7219999999999986</v>
      </c>
      <c r="P604" s="43">
        <v>136.422</v>
      </c>
      <c r="Q604" s="44" t="s">
        <v>185</v>
      </c>
    </row>
    <row r="605" spans="8:17" x14ac:dyDescent="0.2">
      <c r="H605" s="39">
        <v>1001654</v>
      </c>
      <c r="I605" s="40">
        <v>41881</v>
      </c>
      <c r="J605" s="41" t="s">
        <v>193</v>
      </c>
      <c r="K605" s="42" t="s">
        <v>187</v>
      </c>
      <c r="L605" s="43">
        <v>61.75</v>
      </c>
      <c r="M605" s="39">
        <v>3</v>
      </c>
      <c r="N605" s="43">
        <v>185.25</v>
      </c>
      <c r="O605" s="43">
        <v>11.115</v>
      </c>
      <c r="P605" s="43">
        <v>196.36500000000001</v>
      </c>
      <c r="Q605" s="44" t="s">
        <v>189</v>
      </c>
    </row>
    <row r="606" spans="8:17" x14ac:dyDescent="0.2">
      <c r="H606" s="39">
        <v>1001655</v>
      </c>
      <c r="I606" s="40">
        <v>41881</v>
      </c>
      <c r="J606" s="41" t="s">
        <v>193</v>
      </c>
      <c r="K606" s="42" t="s">
        <v>188</v>
      </c>
      <c r="L606" s="43">
        <v>97.02</v>
      </c>
      <c r="M606" s="39">
        <v>1</v>
      </c>
      <c r="N606" s="43">
        <v>97.02</v>
      </c>
      <c r="O606" s="43">
        <v>5.8211999999999993</v>
      </c>
      <c r="P606" s="43">
        <v>102.8412</v>
      </c>
      <c r="Q606" s="44" t="s">
        <v>189</v>
      </c>
    </row>
    <row r="607" spans="8:17" x14ac:dyDescent="0.2">
      <c r="H607" s="39">
        <v>1001656</v>
      </c>
      <c r="I607" s="40">
        <v>41881</v>
      </c>
      <c r="J607" s="41" t="s">
        <v>194</v>
      </c>
      <c r="K607" s="42" t="s">
        <v>184</v>
      </c>
      <c r="L607" s="43">
        <v>330.28000000000003</v>
      </c>
      <c r="M607" s="39">
        <v>2</v>
      </c>
      <c r="N607" s="43">
        <v>660.56000000000006</v>
      </c>
      <c r="O607" s="43">
        <v>39.633600000000001</v>
      </c>
      <c r="P607" s="43">
        <v>700.19360000000006</v>
      </c>
      <c r="Q607" s="44" t="s">
        <v>185</v>
      </c>
    </row>
    <row r="608" spans="8:17" x14ac:dyDescent="0.2">
      <c r="H608" s="39">
        <v>1001657</v>
      </c>
      <c r="I608" s="40">
        <v>41881</v>
      </c>
      <c r="J608" s="41" t="s">
        <v>186</v>
      </c>
      <c r="K608" s="42" t="s">
        <v>188</v>
      </c>
      <c r="L608" s="43">
        <v>92.070000000000007</v>
      </c>
      <c r="M608" s="39">
        <v>2</v>
      </c>
      <c r="N608" s="43">
        <v>184.14000000000001</v>
      </c>
      <c r="O608" s="43">
        <v>11.048400000000001</v>
      </c>
      <c r="P608" s="43">
        <v>195.1884</v>
      </c>
      <c r="Q608" s="44" t="s">
        <v>185</v>
      </c>
    </row>
    <row r="609" spans="8:17" x14ac:dyDescent="0.2">
      <c r="H609" s="39">
        <v>1001658</v>
      </c>
      <c r="I609" s="40">
        <v>41881</v>
      </c>
      <c r="J609" s="41" t="s">
        <v>193</v>
      </c>
      <c r="K609" s="42" t="s">
        <v>188</v>
      </c>
      <c r="L609" s="43">
        <v>101.97</v>
      </c>
      <c r="M609" s="39">
        <v>2</v>
      </c>
      <c r="N609" s="43">
        <v>203.94</v>
      </c>
      <c r="O609" s="43">
        <v>12.2364</v>
      </c>
      <c r="P609" s="43">
        <v>216.1764</v>
      </c>
      <c r="Q609" s="44" t="s">
        <v>185</v>
      </c>
    </row>
    <row r="610" spans="8:17" x14ac:dyDescent="0.2">
      <c r="H610" s="39">
        <v>1001659</v>
      </c>
      <c r="I610" s="40">
        <v>41881</v>
      </c>
      <c r="J610" s="41" t="s">
        <v>183</v>
      </c>
      <c r="K610" s="42" t="s">
        <v>195</v>
      </c>
      <c r="L610" s="43">
        <v>173.28</v>
      </c>
      <c r="M610" s="39">
        <v>1</v>
      </c>
      <c r="N610" s="43">
        <v>173.28</v>
      </c>
      <c r="O610" s="43">
        <v>10.396799999999999</v>
      </c>
      <c r="P610" s="43">
        <v>183.67680000000001</v>
      </c>
      <c r="Q610" s="44" t="s">
        <v>189</v>
      </c>
    </row>
    <row r="611" spans="8:17" x14ac:dyDescent="0.2">
      <c r="H611" s="39">
        <v>1001660</v>
      </c>
      <c r="I611" s="40">
        <v>41881</v>
      </c>
      <c r="J611" s="41" t="s">
        <v>193</v>
      </c>
      <c r="K611" s="42" t="s">
        <v>187</v>
      </c>
      <c r="L611" s="43">
        <v>59.15</v>
      </c>
      <c r="M611" s="39">
        <v>4</v>
      </c>
      <c r="N611" s="43">
        <v>236.6</v>
      </c>
      <c r="O611" s="43">
        <v>14.196</v>
      </c>
      <c r="P611" s="43">
        <v>250.79599999999999</v>
      </c>
      <c r="Q611" s="44" t="s">
        <v>185</v>
      </c>
    </row>
    <row r="612" spans="8:17" x14ac:dyDescent="0.2">
      <c r="H612" s="39">
        <v>1001661</v>
      </c>
      <c r="I612" s="40">
        <v>41881</v>
      </c>
      <c r="J612" s="41" t="s">
        <v>186</v>
      </c>
      <c r="K612" s="42" t="s">
        <v>187</v>
      </c>
      <c r="L612" s="43">
        <v>70.850000000000009</v>
      </c>
      <c r="M612" s="39">
        <v>2</v>
      </c>
      <c r="N612" s="43">
        <v>141.70000000000002</v>
      </c>
      <c r="O612" s="43">
        <v>8.5020000000000007</v>
      </c>
      <c r="P612" s="43">
        <v>150.20200000000003</v>
      </c>
      <c r="Q612" s="44" t="s">
        <v>185</v>
      </c>
    </row>
    <row r="613" spans="8:17" x14ac:dyDescent="0.2">
      <c r="H613" s="39">
        <v>1001662</v>
      </c>
      <c r="I613" s="40">
        <v>41881</v>
      </c>
      <c r="J613" s="41" t="s">
        <v>194</v>
      </c>
      <c r="K613" s="42" t="s">
        <v>184</v>
      </c>
      <c r="L613" s="43">
        <v>355.41</v>
      </c>
      <c r="M613" s="39">
        <v>3</v>
      </c>
      <c r="N613" s="43">
        <v>1066.23</v>
      </c>
      <c r="O613" s="43">
        <v>63.973799999999997</v>
      </c>
      <c r="P613" s="43">
        <v>1130.2038</v>
      </c>
      <c r="Q613" s="44" t="s">
        <v>189</v>
      </c>
    </row>
    <row r="614" spans="8:17" x14ac:dyDescent="0.2">
      <c r="H614" s="39">
        <v>1001663</v>
      </c>
      <c r="I614" s="40">
        <v>41881</v>
      </c>
      <c r="J614" s="41" t="s">
        <v>186</v>
      </c>
      <c r="K614" s="42" t="s">
        <v>195</v>
      </c>
      <c r="L614" s="43">
        <v>96.010599999999997</v>
      </c>
      <c r="M614" s="39">
        <v>1</v>
      </c>
      <c r="N614" s="43">
        <v>96.010599999999997</v>
      </c>
      <c r="O614" s="43">
        <v>5.7606359999999999</v>
      </c>
      <c r="P614" s="43">
        <v>101.771236</v>
      </c>
      <c r="Q614" s="44" t="s">
        <v>185</v>
      </c>
    </row>
    <row r="615" spans="8:17" x14ac:dyDescent="0.2">
      <c r="H615" s="39">
        <v>1001664</v>
      </c>
      <c r="I615" s="40">
        <v>41882</v>
      </c>
      <c r="J615" s="41" t="s">
        <v>192</v>
      </c>
      <c r="K615" s="42" t="s">
        <v>191</v>
      </c>
      <c r="L615" s="43">
        <v>250.55029999999999</v>
      </c>
      <c r="M615" s="39">
        <v>3</v>
      </c>
      <c r="N615" s="43">
        <v>751.65089999999998</v>
      </c>
      <c r="O615" s="43">
        <v>45.099053999999995</v>
      </c>
      <c r="P615" s="43">
        <v>796.749954</v>
      </c>
      <c r="Q615" s="44" t="s">
        <v>185</v>
      </c>
    </row>
    <row r="616" spans="8:17" x14ac:dyDescent="0.2">
      <c r="H616" s="39">
        <v>1001665</v>
      </c>
      <c r="I616" s="40">
        <v>41882</v>
      </c>
      <c r="J616" s="41" t="s">
        <v>183</v>
      </c>
      <c r="K616" s="42" t="s">
        <v>195</v>
      </c>
      <c r="L616" s="43">
        <v>164.255</v>
      </c>
      <c r="M616" s="39">
        <v>4</v>
      </c>
      <c r="N616" s="43">
        <v>657.02</v>
      </c>
      <c r="O616" s="43">
        <v>39.421199999999999</v>
      </c>
      <c r="P616" s="43">
        <v>696.44119999999998</v>
      </c>
      <c r="Q616" s="44" t="s">
        <v>185</v>
      </c>
    </row>
    <row r="617" spans="8:17" x14ac:dyDescent="0.2">
      <c r="H617" s="39">
        <v>1001666</v>
      </c>
      <c r="I617" s="40">
        <v>41882</v>
      </c>
      <c r="J617" s="41" t="s">
        <v>183</v>
      </c>
      <c r="K617" s="42" t="s">
        <v>195</v>
      </c>
      <c r="L617" s="43">
        <v>167.86500000000001</v>
      </c>
      <c r="M617" s="39">
        <v>4</v>
      </c>
      <c r="N617" s="43">
        <v>671.46</v>
      </c>
      <c r="O617" s="43">
        <v>40.287599999999998</v>
      </c>
      <c r="P617" s="43">
        <v>711.74760000000003</v>
      </c>
      <c r="Q617" s="44" t="s">
        <v>185</v>
      </c>
    </row>
    <row r="618" spans="8:17" x14ac:dyDescent="0.2">
      <c r="H618" s="39">
        <v>1001667</v>
      </c>
      <c r="I618" s="40">
        <v>41882</v>
      </c>
      <c r="J618" s="41" t="s">
        <v>192</v>
      </c>
      <c r="K618" s="42" t="s">
        <v>195</v>
      </c>
      <c r="L618" s="43">
        <v>297.7328</v>
      </c>
      <c r="M618" s="39">
        <v>3</v>
      </c>
      <c r="N618" s="43">
        <v>893.19839999999999</v>
      </c>
      <c r="O618" s="43">
        <v>53.591904</v>
      </c>
      <c r="P618" s="43">
        <v>946.79030399999999</v>
      </c>
      <c r="Q618" s="44" t="s">
        <v>189</v>
      </c>
    </row>
    <row r="619" spans="8:17" x14ac:dyDescent="0.2">
      <c r="H619" s="39">
        <v>1001668</v>
      </c>
      <c r="I619" s="40">
        <v>41882</v>
      </c>
      <c r="J619" s="41" t="s">
        <v>186</v>
      </c>
      <c r="K619" s="42" t="s">
        <v>187</v>
      </c>
      <c r="L619" s="43">
        <v>59.15</v>
      </c>
      <c r="M619" s="39">
        <v>3</v>
      </c>
      <c r="N619" s="43">
        <v>177.45</v>
      </c>
      <c r="O619" s="43">
        <v>10.646999999999998</v>
      </c>
      <c r="P619" s="43">
        <v>188.09699999999998</v>
      </c>
      <c r="Q619" s="44" t="s">
        <v>189</v>
      </c>
    </row>
    <row r="620" spans="8:17" x14ac:dyDescent="0.2">
      <c r="H620" s="39">
        <v>1001669</v>
      </c>
      <c r="I620" s="40">
        <v>41882</v>
      </c>
      <c r="J620" s="41" t="s">
        <v>183</v>
      </c>
      <c r="K620" s="42" t="s">
        <v>188</v>
      </c>
      <c r="L620" s="43">
        <v>100.98</v>
      </c>
      <c r="M620" s="39">
        <v>2</v>
      </c>
      <c r="N620" s="43">
        <v>201.96</v>
      </c>
      <c r="O620" s="43">
        <v>12.117599999999999</v>
      </c>
      <c r="P620" s="43">
        <v>214.07760000000002</v>
      </c>
      <c r="Q620" s="44" t="s">
        <v>185</v>
      </c>
    </row>
    <row r="621" spans="8:17" x14ac:dyDescent="0.2">
      <c r="H621" s="39">
        <v>1001670</v>
      </c>
      <c r="I621" s="40">
        <v>41882</v>
      </c>
      <c r="J621" s="41" t="s">
        <v>193</v>
      </c>
      <c r="K621" s="42" t="s">
        <v>188</v>
      </c>
      <c r="L621" s="43">
        <v>90.09</v>
      </c>
      <c r="M621" s="39">
        <v>2</v>
      </c>
      <c r="N621" s="43">
        <v>180.18</v>
      </c>
      <c r="O621" s="43">
        <v>10.8108</v>
      </c>
      <c r="P621" s="43">
        <v>190.99080000000001</v>
      </c>
      <c r="Q621" s="44" t="s">
        <v>189</v>
      </c>
    </row>
    <row r="622" spans="8:17" x14ac:dyDescent="0.2">
      <c r="H622" s="39">
        <v>1001671</v>
      </c>
      <c r="I622" s="40">
        <v>41882</v>
      </c>
      <c r="J622" s="41" t="s">
        <v>194</v>
      </c>
      <c r="K622" s="42" t="s">
        <v>184</v>
      </c>
      <c r="L622" s="43">
        <v>369.77</v>
      </c>
      <c r="M622" s="39">
        <v>2</v>
      </c>
      <c r="N622" s="43">
        <v>739.54</v>
      </c>
      <c r="O622" s="43">
        <v>44.372399999999999</v>
      </c>
      <c r="P622" s="43">
        <v>783.91239999999993</v>
      </c>
      <c r="Q622" s="44" t="s">
        <v>189</v>
      </c>
    </row>
    <row r="623" spans="8:17" x14ac:dyDescent="0.2">
      <c r="H623" s="39">
        <v>1001672</v>
      </c>
      <c r="I623" s="40">
        <v>41882</v>
      </c>
      <c r="J623" s="41" t="s">
        <v>183</v>
      </c>
      <c r="K623" s="42" t="s">
        <v>195</v>
      </c>
      <c r="L623" s="43">
        <v>171.47499999999999</v>
      </c>
      <c r="M623" s="39">
        <v>4</v>
      </c>
      <c r="N623" s="43">
        <v>685.9</v>
      </c>
      <c r="O623" s="43">
        <v>41.153999999999996</v>
      </c>
      <c r="P623" s="43">
        <v>727.05399999999997</v>
      </c>
      <c r="Q623" s="44" t="s">
        <v>189</v>
      </c>
    </row>
    <row r="624" spans="8:17" x14ac:dyDescent="0.2">
      <c r="H624" s="39">
        <v>1001673</v>
      </c>
      <c r="I624" s="40">
        <v>41882</v>
      </c>
      <c r="J624" s="41" t="s">
        <v>192</v>
      </c>
      <c r="K624" s="42" t="s">
        <v>191</v>
      </c>
      <c r="L624" s="43">
        <v>253.30359999999999</v>
      </c>
      <c r="M624" s="39">
        <v>4</v>
      </c>
      <c r="N624" s="43">
        <v>1013.2144</v>
      </c>
      <c r="O624" s="43">
        <v>60.792863999999994</v>
      </c>
      <c r="P624" s="43">
        <v>1074.0072639999999</v>
      </c>
      <c r="Q624" s="44" t="s">
        <v>185</v>
      </c>
    </row>
    <row r="625" spans="8:17" x14ac:dyDescent="0.2">
      <c r="H625" s="39">
        <v>1001674</v>
      </c>
      <c r="I625" s="40">
        <v>41883</v>
      </c>
      <c r="J625" s="41" t="s">
        <v>190</v>
      </c>
      <c r="K625" s="42" t="s">
        <v>184</v>
      </c>
      <c r="L625" s="43">
        <v>341.05</v>
      </c>
      <c r="M625" s="39">
        <v>2</v>
      </c>
      <c r="N625" s="43">
        <v>682.1</v>
      </c>
      <c r="O625" s="43">
        <v>40.926000000000002</v>
      </c>
      <c r="P625" s="43">
        <v>723.02600000000007</v>
      </c>
      <c r="Q625" s="44" t="s">
        <v>185</v>
      </c>
    </row>
    <row r="626" spans="8:17" x14ac:dyDescent="0.2">
      <c r="H626" s="39">
        <v>1001675</v>
      </c>
      <c r="I626" s="40">
        <v>41883</v>
      </c>
      <c r="J626" s="41" t="s">
        <v>190</v>
      </c>
      <c r="K626" s="42" t="s">
        <v>191</v>
      </c>
      <c r="L626" s="43">
        <v>261.56349999999998</v>
      </c>
      <c r="M626" s="39">
        <v>4</v>
      </c>
      <c r="N626" s="43">
        <v>1046.2539999999999</v>
      </c>
      <c r="O626" s="43">
        <v>62.775239999999989</v>
      </c>
      <c r="P626" s="43">
        <v>1109.0292399999998</v>
      </c>
      <c r="Q626" s="44" t="s">
        <v>189</v>
      </c>
    </row>
    <row r="627" spans="8:17" x14ac:dyDescent="0.2">
      <c r="H627" s="39">
        <v>1001676</v>
      </c>
      <c r="I627" s="40">
        <v>41883</v>
      </c>
      <c r="J627" s="41" t="s">
        <v>194</v>
      </c>
      <c r="K627" s="42" t="s">
        <v>191</v>
      </c>
      <c r="L627" s="43">
        <v>280.83659999999998</v>
      </c>
      <c r="M627" s="39">
        <v>3</v>
      </c>
      <c r="N627" s="43">
        <v>842.50979999999993</v>
      </c>
      <c r="O627" s="43">
        <v>50.550587999999991</v>
      </c>
      <c r="P627" s="43">
        <v>893.06038799999988</v>
      </c>
      <c r="Q627" s="44" t="s">
        <v>189</v>
      </c>
    </row>
    <row r="628" spans="8:17" x14ac:dyDescent="0.2">
      <c r="H628" s="39">
        <v>1001677</v>
      </c>
      <c r="I628" s="40">
        <v>41883</v>
      </c>
      <c r="J628" s="41" t="s">
        <v>193</v>
      </c>
      <c r="K628" s="42" t="s">
        <v>187</v>
      </c>
      <c r="L628" s="43">
        <v>63.699999999999996</v>
      </c>
      <c r="M628" s="39">
        <v>4</v>
      </c>
      <c r="N628" s="43">
        <v>254.79999999999998</v>
      </c>
      <c r="O628" s="43">
        <v>15.287999999999998</v>
      </c>
      <c r="P628" s="43">
        <v>270.08799999999997</v>
      </c>
      <c r="Q628" s="44" t="s">
        <v>189</v>
      </c>
    </row>
    <row r="629" spans="8:17" x14ac:dyDescent="0.2">
      <c r="H629" s="39">
        <v>1001678</v>
      </c>
      <c r="I629" s="40">
        <v>41883</v>
      </c>
      <c r="J629" s="41" t="s">
        <v>183</v>
      </c>
      <c r="K629" s="42" t="s">
        <v>187</v>
      </c>
      <c r="L629" s="43">
        <v>70.850000000000009</v>
      </c>
      <c r="M629" s="39">
        <v>2</v>
      </c>
      <c r="N629" s="43">
        <v>141.70000000000002</v>
      </c>
      <c r="O629" s="43">
        <v>8.5020000000000007</v>
      </c>
      <c r="P629" s="43">
        <v>150.20200000000003</v>
      </c>
      <c r="Q629" s="44" t="s">
        <v>189</v>
      </c>
    </row>
    <row r="630" spans="8:17" x14ac:dyDescent="0.2">
      <c r="H630" s="39">
        <v>1001679</v>
      </c>
      <c r="I630" s="40">
        <v>41883</v>
      </c>
      <c r="J630" s="41" t="s">
        <v>194</v>
      </c>
      <c r="K630" s="42" t="s">
        <v>184</v>
      </c>
      <c r="L630" s="43">
        <v>384.13</v>
      </c>
      <c r="M630" s="39">
        <v>1</v>
      </c>
      <c r="N630" s="43">
        <v>384.13</v>
      </c>
      <c r="O630" s="43">
        <v>23.047799999999999</v>
      </c>
      <c r="P630" s="43">
        <v>407.17779999999999</v>
      </c>
      <c r="Q630" s="44" t="s">
        <v>185</v>
      </c>
    </row>
    <row r="631" spans="8:17" x14ac:dyDescent="0.2">
      <c r="H631" s="39">
        <v>1001680</v>
      </c>
      <c r="I631" s="40">
        <v>41883</v>
      </c>
      <c r="J631" s="41" t="s">
        <v>186</v>
      </c>
      <c r="K631" s="42" t="s">
        <v>195</v>
      </c>
      <c r="L631" s="43">
        <v>96.010599999999997</v>
      </c>
      <c r="M631" s="39">
        <v>3</v>
      </c>
      <c r="N631" s="43">
        <v>288.03179999999998</v>
      </c>
      <c r="O631" s="43">
        <v>17.281907999999998</v>
      </c>
      <c r="P631" s="43">
        <v>305.31370799999996</v>
      </c>
      <c r="Q631" s="44" t="s">
        <v>189</v>
      </c>
    </row>
    <row r="632" spans="8:17" x14ac:dyDescent="0.2">
      <c r="H632" s="39">
        <v>1001681</v>
      </c>
      <c r="I632" s="40">
        <v>41883</v>
      </c>
      <c r="J632" s="41" t="s">
        <v>183</v>
      </c>
      <c r="K632" s="42" t="s">
        <v>188</v>
      </c>
      <c r="L632" s="43">
        <v>104.94000000000001</v>
      </c>
      <c r="M632" s="39">
        <v>4</v>
      </c>
      <c r="N632" s="43">
        <v>419.76000000000005</v>
      </c>
      <c r="O632" s="43">
        <v>25.185600000000001</v>
      </c>
      <c r="P632" s="43">
        <v>444.94560000000007</v>
      </c>
      <c r="Q632" s="44" t="s">
        <v>185</v>
      </c>
    </row>
    <row r="633" spans="8:17" x14ac:dyDescent="0.2">
      <c r="H633" s="39">
        <v>1001682</v>
      </c>
      <c r="I633" s="40">
        <v>41883</v>
      </c>
      <c r="J633" s="41" t="s">
        <v>186</v>
      </c>
      <c r="K633" s="42" t="s">
        <v>187</v>
      </c>
      <c r="L633" s="43">
        <v>64.349999999999994</v>
      </c>
      <c r="M633" s="39">
        <v>4</v>
      </c>
      <c r="N633" s="43">
        <v>257.39999999999998</v>
      </c>
      <c r="O633" s="43">
        <v>15.443999999999997</v>
      </c>
      <c r="P633" s="43">
        <v>272.84399999999999</v>
      </c>
      <c r="Q633" s="44" t="s">
        <v>189</v>
      </c>
    </row>
    <row r="634" spans="8:17" x14ac:dyDescent="0.2">
      <c r="H634" s="39">
        <v>1001683</v>
      </c>
      <c r="I634" s="40">
        <v>41883</v>
      </c>
      <c r="J634" s="41" t="s">
        <v>192</v>
      </c>
      <c r="K634" s="42" t="s">
        <v>195</v>
      </c>
      <c r="L634" s="43">
        <v>278.07119999999998</v>
      </c>
      <c r="M634" s="39">
        <v>2</v>
      </c>
      <c r="N634" s="43">
        <v>556.14239999999995</v>
      </c>
      <c r="O634" s="43">
        <v>33.368543999999993</v>
      </c>
      <c r="P634" s="43">
        <v>589.51094399999999</v>
      </c>
      <c r="Q634" s="44" t="s">
        <v>185</v>
      </c>
    </row>
    <row r="635" spans="8:17" x14ac:dyDescent="0.2">
      <c r="H635" s="39">
        <v>1001684</v>
      </c>
      <c r="I635" s="40">
        <v>41884</v>
      </c>
      <c r="J635" s="41" t="s">
        <v>192</v>
      </c>
      <c r="K635" s="42" t="s">
        <v>184</v>
      </c>
      <c r="L635" s="43">
        <v>355.41</v>
      </c>
      <c r="M635" s="39">
        <v>4</v>
      </c>
      <c r="N635" s="43">
        <v>1421.64</v>
      </c>
      <c r="O635" s="43">
        <v>85.298400000000001</v>
      </c>
      <c r="P635" s="43">
        <v>1506.9384</v>
      </c>
      <c r="Q635" s="44" t="s">
        <v>185</v>
      </c>
    </row>
    <row r="636" spans="8:17" x14ac:dyDescent="0.2">
      <c r="H636" s="39">
        <v>1001685</v>
      </c>
      <c r="I636" s="40">
        <v>41884</v>
      </c>
      <c r="J636" s="41" t="s">
        <v>190</v>
      </c>
      <c r="K636" s="42" t="s">
        <v>184</v>
      </c>
      <c r="L636" s="43">
        <v>394.90000000000003</v>
      </c>
      <c r="M636" s="39">
        <v>2</v>
      </c>
      <c r="N636" s="43">
        <v>789.80000000000007</v>
      </c>
      <c r="O636" s="43">
        <v>47.388000000000005</v>
      </c>
      <c r="P636" s="43">
        <v>837.1880000000001</v>
      </c>
      <c r="Q636" s="44" t="s">
        <v>189</v>
      </c>
    </row>
    <row r="637" spans="8:17" x14ac:dyDescent="0.2">
      <c r="H637" s="39">
        <v>1001686</v>
      </c>
      <c r="I637" s="40">
        <v>41884</v>
      </c>
      <c r="J637" s="41" t="s">
        <v>194</v>
      </c>
      <c r="K637" s="42" t="s">
        <v>188</v>
      </c>
      <c r="L637" s="43">
        <v>279.76</v>
      </c>
      <c r="M637" s="39">
        <v>2</v>
      </c>
      <c r="N637" s="43">
        <v>559.52</v>
      </c>
      <c r="O637" s="43">
        <v>33.571199999999997</v>
      </c>
      <c r="P637" s="43">
        <v>593.09119999999996</v>
      </c>
      <c r="Q637" s="44" t="s">
        <v>185</v>
      </c>
    </row>
    <row r="638" spans="8:17" x14ac:dyDescent="0.2">
      <c r="H638" s="39">
        <v>1001687</v>
      </c>
      <c r="I638" s="40">
        <v>41884</v>
      </c>
      <c r="J638" s="41" t="s">
        <v>194</v>
      </c>
      <c r="K638" s="42" t="s">
        <v>188</v>
      </c>
      <c r="L638" s="43">
        <v>279.76</v>
      </c>
      <c r="M638" s="39">
        <v>1</v>
      </c>
      <c r="N638" s="43">
        <v>279.76</v>
      </c>
      <c r="O638" s="43">
        <v>16.785599999999999</v>
      </c>
      <c r="P638" s="43">
        <v>296.54559999999998</v>
      </c>
      <c r="Q638" s="44" t="s">
        <v>185</v>
      </c>
    </row>
    <row r="639" spans="8:17" x14ac:dyDescent="0.2">
      <c r="H639" s="39">
        <v>1001688</v>
      </c>
      <c r="I639" s="40">
        <v>41884</v>
      </c>
      <c r="J639" s="41" t="s">
        <v>194</v>
      </c>
      <c r="K639" s="42" t="s">
        <v>184</v>
      </c>
      <c r="L639" s="43">
        <v>366.18</v>
      </c>
      <c r="M639" s="39">
        <v>3</v>
      </c>
      <c r="N639" s="43">
        <v>1098.54</v>
      </c>
      <c r="O639" s="43">
        <v>65.912399999999991</v>
      </c>
      <c r="P639" s="43">
        <v>1164.4523999999999</v>
      </c>
      <c r="Q639" s="44" t="s">
        <v>185</v>
      </c>
    </row>
    <row r="640" spans="8:17" x14ac:dyDescent="0.2">
      <c r="H640" s="39">
        <v>1001689</v>
      </c>
      <c r="I640" s="40">
        <v>41884</v>
      </c>
      <c r="J640" s="41" t="s">
        <v>190</v>
      </c>
      <c r="K640" s="42" t="s">
        <v>188</v>
      </c>
      <c r="L640" s="43">
        <v>250.17000000000002</v>
      </c>
      <c r="M640" s="39">
        <v>4</v>
      </c>
      <c r="N640" s="43">
        <v>1000.6800000000001</v>
      </c>
      <c r="O640" s="43">
        <v>60.040800000000004</v>
      </c>
      <c r="P640" s="43">
        <v>1060.7208000000001</v>
      </c>
      <c r="Q640" s="44" t="s">
        <v>185</v>
      </c>
    </row>
    <row r="641" spans="8:17" x14ac:dyDescent="0.2">
      <c r="H641" s="39">
        <v>1001690</v>
      </c>
      <c r="I641" s="40">
        <v>41884</v>
      </c>
      <c r="J641" s="41" t="s">
        <v>186</v>
      </c>
      <c r="K641" s="42" t="s">
        <v>195</v>
      </c>
      <c r="L641" s="43">
        <v>97.990200000000002</v>
      </c>
      <c r="M641" s="39">
        <v>3</v>
      </c>
      <c r="N641" s="43">
        <v>293.97059999999999</v>
      </c>
      <c r="O641" s="43">
        <v>17.638235999999999</v>
      </c>
      <c r="P641" s="43">
        <v>311.608836</v>
      </c>
      <c r="Q641" s="44" t="s">
        <v>185</v>
      </c>
    </row>
    <row r="642" spans="8:17" x14ac:dyDescent="0.2">
      <c r="H642" s="39">
        <v>1001691</v>
      </c>
      <c r="I642" s="40">
        <v>41884</v>
      </c>
      <c r="J642" s="41" t="s">
        <v>186</v>
      </c>
      <c r="K642" s="42" t="s">
        <v>195</v>
      </c>
      <c r="L642" s="43">
        <v>95.020799999999994</v>
      </c>
      <c r="M642" s="39">
        <v>3</v>
      </c>
      <c r="N642" s="43">
        <v>285.06239999999997</v>
      </c>
      <c r="O642" s="43">
        <v>17.103743999999999</v>
      </c>
      <c r="P642" s="43">
        <v>302.16614399999997</v>
      </c>
      <c r="Q642" s="44" t="s">
        <v>189</v>
      </c>
    </row>
    <row r="643" spans="8:17" x14ac:dyDescent="0.2">
      <c r="H643" s="39">
        <v>1001692</v>
      </c>
      <c r="I643" s="40">
        <v>41884</v>
      </c>
      <c r="J643" s="41" t="s">
        <v>190</v>
      </c>
      <c r="K643" s="42" t="s">
        <v>191</v>
      </c>
      <c r="L643" s="43">
        <v>300.10970000000003</v>
      </c>
      <c r="M643" s="39">
        <v>2</v>
      </c>
      <c r="N643" s="43">
        <v>600.21940000000006</v>
      </c>
      <c r="O643" s="43">
        <v>36.013164000000003</v>
      </c>
      <c r="P643" s="43">
        <v>636.23256400000002</v>
      </c>
      <c r="Q643" s="44" t="s">
        <v>189</v>
      </c>
    </row>
    <row r="644" spans="8:17" x14ac:dyDescent="0.2">
      <c r="H644" s="39">
        <v>1001693</v>
      </c>
      <c r="I644" s="40">
        <v>41884</v>
      </c>
      <c r="J644" s="41" t="s">
        <v>190</v>
      </c>
      <c r="K644" s="42" t="s">
        <v>191</v>
      </c>
      <c r="L644" s="43">
        <v>297.35640000000001</v>
      </c>
      <c r="M644" s="39">
        <v>1</v>
      </c>
      <c r="N644" s="43">
        <v>297.35640000000001</v>
      </c>
      <c r="O644" s="43">
        <v>17.841384000000001</v>
      </c>
      <c r="P644" s="43">
        <v>315.19778400000001</v>
      </c>
      <c r="Q644" s="44" t="s">
        <v>185</v>
      </c>
    </row>
    <row r="645" spans="8:17" x14ac:dyDescent="0.2">
      <c r="H645" s="39">
        <v>1001694</v>
      </c>
      <c r="I645" s="40">
        <v>41885</v>
      </c>
      <c r="J645" s="41" t="s">
        <v>193</v>
      </c>
      <c r="K645" s="42" t="s">
        <v>187</v>
      </c>
      <c r="L645" s="43">
        <v>58.5</v>
      </c>
      <c r="M645" s="39">
        <v>4</v>
      </c>
      <c r="N645" s="43">
        <v>234</v>
      </c>
      <c r="O645" s="43">
        <v>14.04</v>
      </c>
      <c r="P645" s="43">
        <v>248.04</v>
      </c>
      <c r="Q645" s="44" t="s">
        <v>185</v>
      </c>
    </row>
    <row r="646" spans="8:17" x14ac:dyDescent="0.2">
      <c r="H646" s="39">
        <v>1001695</v>
      </c>
      <c r="I646" s="40">
        <v>41885</v>
      </c>
      <c r="J646" s="41" t="s">
        <v>190</v>
      </c>
      <c r="K646" s="42" t="s">
        <v>184</v>
      </c>
      <c r="L646" s="43">
        <v>348.23</v>
      </c>
      <c r="M646" s="39">
        <v>1</v>
      </c>
      <c r="N646" s="43">
        <v>348.23</v>
      </c>
      <c r="O646" s="43">
        <v>20.893799999999999</v>
      </c>
      <c r="P646" s="43">
        <v>369.12380000000002</v>
      </c>
      <c r="Q646" s="44" t="s">
        <v>185</v>
      </c>
    </row>
    <row r="647" spans="8:17" x14ac:dyDescent="0.2">
      <c r="H647" s="39">
        <v>1001696</v>
      </c>
      <c r="I647" s="40">
        <v>41885</v>
      </c>
      <c r="J647" s="41" t="s">
        <v>192</v>
      </c>
      <c r="K647" s="42" t="s">
        <v>195</v>
      </c>
      <c r="L647" s="43">
        <v>289.3064</v>
      </c>
      <c r="M647" s="39">
        <v>1</v>
      </c>
      <c r="N647" s="43">
        <v>289.3064</v>
      </c>
      <c r="O647" s="43">
        <v>17.358383999999997</v>
      </c>
      <c r="P647" s="43">
        <v>306.664784</v>
      </c>
      <c r="Q647" s="44" t="s">
        <v>185</v>
      </c>
    </row>
    <row r="648" spans="8:17" x14ac:dyDescent="0.2">
      <c r="H648" s="39">
        <v>1001697</v>
      </c>
      <c r="I648" s="40">
        <v>41885</v>
      </c>
      <c r="J648" s="41" t="s">
        <v>183</v>
      </c>
      <c r="K648" s="42" t="s">
        <v>187</v>
      </c>
      <c r="L648" s="43">
        <v>58.5</v>
      </c>
      <c r="M648" s="39">
        <v>2</v>
      </c>
      <c r="N648" s="43">
        <v>117</v>
      </c>
      <c r="O648" s="43">
        <v>7.02</v>
      </c>
      <c r="P648" s="43">
        <v>124.02</v>
      </c>
      <c r="Q648" s="44" t="s">
        <v>185</v>
      </c>
    </row>
    <row r="649" spans="8:17" x14ac:dyDescent="0.2">
      <c r="H649" s="39">
        <v>1001698</v>
      </c>
      <c r="I649" s="40">
        <v>41885</v>
      </c>
      <c r="J649" s="41" t="s">
        <v>192</v>
      </c>
      <c r="K649" s="42" t="s">
        <v>191</v>
      </c>
      <c r="L649" s="43">
        <v>291.84980000000002</v>
      </c>
      <c r="M649" s="39">
        <v>2</v>
      </c>
      <c r="N649" s="43">
        <v>583.69960000000003</v>
      </c>
      <c r="O649" s="43">
        <v>35.021976000000002</v>
      </c>
      <c r="P649" s="43">
        <v>618.72157600000003</v>
      </c>
      <c r="Q649" s="44" t="s">
        <v>189</v>
      </c>
    </row>
    <row r="650" spans="8:17" x14ac:dyDescent="0.2">
      <c r="H650" s="39">
        <v>1001699</v>
      </c>
      <c r="I650" s="40">
        <v>41885</v>
      </c>
      <c r="J650" s="41" t="s">
        <v>183</v>
      </c>
      <c r="K650" s="42" t="s">
        <v>195</v>
      </c>
      <c r="L650" s="43">
        <v>176.89</v>
      </c>
      <c r="M650" s="39">
        <v>2</v>
      </c>
      <c r="N650" s="43">
        <v>353.78</v>
      </c>
      <c r="O650" s="43">
        <v>21.226799999999997</v>
      </c>
      <c r="P650" s="43">
        <v>375.0068</v>
      </c>
      <c r="Q650" s="44" t="s">
        <v>189</v>
      </c>
    </row>
    <row r="651" spans="8:17" x14ac:dyDescent="0.2">
      <c r="H651" s="39">
        <v>1001700</v>
      </c>
      <c r="I651" s="40">
        <v>41885</v>
      </c>
      <c r="J651" s="41" t="s">
        <v>193</v>
      </c>
      <c r="K651" s="42" t="s">
        <v>187</v>
      </c>
      <c r="L651" s="43">
        <v>70.2</v>
      </c>
      <c r="M651" s="39">
        <v>2</v>
      </c>
      <c r="N651" s="43">
        <v>140.4</v>
      </c>
      <c r="O651" s="43">
        <v>8.4239999999999995</v>
      </c>
      <c r="P651" s="43">
        <v>148.82400000000001</v>
      </c>
      <c r="Q651" s="44" t="s">
        <v>189</v>
      </c>
    </row>
    <row r="652" spans="8:17" x14ac:dyDescent="0.2">
      <c r="H652" s="39">
        <v>1001701</v>
      </c>
      <c r="I652" s="40">
        <v>41885</v>
      </c>
      <c r="J652" s="41" t="s">
        <v>190</v>
      </c>
      <c r="K652" s="42" t="s">
        <v>191</v>
      </c>
      <c r="L652" s="43">
        <v>250.55029999999999</v>
      </c>
      <c r="M652" s="39">
        <v>2</v>
      </c>
      <c r="N652" s="43">
        <v>501.10059999999999</v>
      </c>
      <c r="O652" s="43">
        <v>30.066035999999997</v>
      </c>
      <c r="P652" s="43">
        <v>531.16663599999993</v>
      </c>
      <c r="Q652" s="44" t="s">
        <v>189</v>
      </c>
    </row>
    <row r="653" spans="8:17" x14ac:dyDescent="0.2">
      <c r="H653" s="39">
        <v>1001702</v>
      </c>
      <c r="I653" s="40">
        <v>41885</v>
      </c>
      <c r="J653" s="41" t="s">
        <v>190</v>
      </c>
      <c r="K653" s="42" t="s">
        <v>188</v>
      </c>
      <c r="L653" s="43">
        <v>258.24</v>
      </c>
      <c r="M653" s="39">
        <v>1</v>
      </c>
      <c r="N653" s="43">
        <v>258.24</v>
      </c>
      <c r="O653" s="43">
        <v>15.494400000000001</v>
      </c>
      <c r="P653" s="43">
        <v>273.73439999999999</v>
      </c>
      <c r="Q653" s="44" t="s">
        <v>189</v>
      </c>
    </row>
    <row r="654" spans="8:17" x14ac:dyDescent="0.2">
      <c r="H654" s="39">
        <v>1001703</v>
      </c>
      <c r="I654" s="40">
        <v>41885</v>
      </c>
      <c r="J654" s="41" t="s">
        <v>194</v>
      </c>
      <c r="K654" s="42" t="s">
        <v>191</v>
      </c>
      <c r="L654" s="43">
        <v>247.797</v>
      </c>
      <c r="M654" s="39">
        <v>4</v>
      </c>
      <c r="N654" s="43">
        <v>991.18799999999999</v>
      </c>
      <c r="O654" s="43">
        <v>59.47128</v>
      </c>
      <c r="P654" s="43">
        <v>1050.6592800000001</v>
      </c>
      <c r="Q654" s="44" t="s">
        <v>189</v>
      </c>
    </row>
    <row r="655" spans="8:17" x14ac:dyDescent="0.2">
      <c r="H655" s="39">
        <v>1001704</v>
      </c>
      <c r="I655" s="40">
        <v>41886</v>
      </c>
      <c r="J655" s="41" t="s">
        <v>194</v>
      </c>
      <c r="K655" s="42" t="s">
        <v>191</v>
      </c>
      <c r="L655" s="43">
        <v>300.10970000000003</v>
      </c>
      <c r="M655" s="39">
        <v>1</v>
      </c>
      <c r="N655" s="43">
        <v>300.10970000000003</v>
      </c>
      <c r="O655" s="43">
        <v>18.006582000000002</v>
      </c>
      <c r="P655" s="43">
        <v>318.11628200000001</v>
      </c>
      <c r="Q655" s="44" t="s">
        <v>189</v>
      </c>
    </row>
    <row r="656" spans="8:17" x14ac:dyDescent="0.2">
      <c r="H656" s="39">
        <v>1001705</v>
      </c>
      <c r="I656" s="40">
        <v>41886</v>
      </c>
      <c r="J656" s="41" t="s">
        <v>192</v>
      </c>
      <c r="K656" s="42" t="s">
        <v>188</v>
      </c>
      <c r="L656" s="43">
        <v>252.85999999999999</v>
      </c>
      <c r="M656" s="39">
        <v>3</v>
      </c>
      <c r="N656" s="43">
        <v>758.57999999999993</v>
      </c>
      <c r="O656" s="43">
        <v>45.514799999999994</v>
      </c>
      <c r="P656" s="43">
        <v>804.09479999999996</v>
      </c>
      <c r="Q656" s="44" t="s">
        <v>189</v>
      </c>
    </row>
    <row r="657" spans="8:17" x14ac:dyDescent="0.2">
      <c r="H657" s="39">
        <v>1001706</v>
      </c>
      <c r="I657" s="40">
        <v>41886</v>
      </c>
      <c r="J657" s="41" t="s">
        <v>186</v>
      </c>
      <c r="K657" s="42" t="s">
        <v>187</v>
      </c>
      <c r="L657" s="43">
        <v>68.900000000000006</v>
      </c>
      <c r="M657" s="39">
        <v>4</v>
      </c>
      <c r="N657" s="43">
        <v>275.60000000000002</v>
      </c>
      <c r="O657" s="43">
        <v>16.536000000000001</v>
      </c>
      <c r="P657" s="43">
        <v>292.13600000000002</v>
      </c>
      <c r="Q657" s="44" t="s">
        <v>185</v>
      </c>
    </row>
    <row r="658" spans="8:17" x14ac:dyDescent="0.2">
      <c r="H658" s="39">
        <v>1001707</v>
      </c>
      <c r="I658" s="40">
        <v>41886</v>
      </c>
      <c r="J658" s="41" t="s">
        <v>194</v>
      </c>
      <c r="K658" s="42" t="s">
        <v>184</v>
      </c>
      <c r="L658" s="43">
        <v>366.18</v>
      </c>
      <c r="M658" s="39">
        <v>1</v>
      </c>
      <c r="N658" s="43">
        <v>366.18</v>
      </c>
      <c r="O658" s="43">
        <v>21.970800000000001</v>
      </c>
      <c r="P658" s="43">
        <v>388.1508</v>
      </c>
      <c r="Q658" s="44" t="s">
        <v>189</v>
      </c>
    </row>
    <row r="659" spans="8:17" x14ac:dyDescent="0.2">
      <c r="H659" s="39">
        <v>1001708</v>
      </c>
      <c r="I659" s="40">
        <v>41886</v>
      </c>
      <c r="J659" s="41" t="s">
        <v>190</v>
      </c>
      <c r="K659" s="42" t="s">
        <v>188</v>
      </c>
      <c r="L659" s="43">
        <v>255.54999999999998</v>
      </c>
      <c r="M659" s="39">
        <v>4</v>
      </c>
      <c r="N659" s="43">
        <v>1022.1999999999999</v>
      </c>
      <c r="O659" s="43">
        <v>61.331999999999994</v>
      </c>
      <c r="P659" s="43">
        <v>1083.5319999999999</v>
      </c>
      <c r="Q659" s="44" t="s">
        <v>189</v>
      </c>
    </row>
    <row r="660" spans="8:17" x14ac:dyDescent="0.2">
      <c r="H660" s="39">
        <v>1001709</v>
      </c>
      <c r="I660" s="40">
        <v>41886</v>
      </c>
      <c r="J660" s="41" t="s">
        <v>193</v>
      </c>
      <c r="K660" s="42" t="s">
        <v>187</v>
      </c>
      <c r="L660" s="43">
        <v>33.99</v>
      </c>
      <c r="M660" s="39">
        <v>4</v>
      </c>
      <c r="N660" s="43">
        <v>135.96</v>
      </c>
      <c r="O660" s="43">
        <v>8.1576000000000004</v>
      </c>
      <c r="P660" s="43">
        <v>144.11760000000001</v>
      </c>
      <c r="Q660" s="44" t="s">
        <v>185</v>
      </c>
    </row>
    <row r="661" spans="8:17" x14ac:dyDescent="0.2">
      <c r="H661" s="39">
        <v>1001710</v>
      </c>
      <c r="I661" s="40">
        <v>41886</v>
      </c>
      <c r="J661" s="41" t="s">
        <v>186</v>
      </c>
      <c r="K661" s="42" t="s">
        <v>187</v>
      </c>
      <c r="L661" s="43">
        <v>33.99</v>
      </c>
      <c r="M661" s="39">
        <v>2</v>
      </c>
      <c r="N661" s="43">
        <v>67.98</v>
      </c>
      <c r="O661" s="43">
        <v>4.0788000000000002</v>
      </c>
      <c r="P661" s="43">
        <v>72.058800000000005</v>
      </c>
      <c r="Q661" s="44" t="s">
        <v>189</v>
      </c>
    </row>
    <row r="662" spans="8:17" x14ac:dyDescent="0.2">
      <c r="H662" s="39">
        <v>1001711</v>
      </c>
      <c r="I662" s="40">
        <v>41886</v>
      </c>
      <c r="J662" s="41" t="s">
        <v>190</v>
      </c>
      <c r="K662" s="42" t="s">
        <v>191</v>
      </c>
      <c r="L662" s="43">
        <v>278.08330000000001</v>
      </c>
      <c r="M662" s="39">
        <v>2</v>
      </c>
      <c r="N662" s="43">
        <v>556.16660000000002</v>
      </c>
      <c r="O662" s="43">
        <v>33.369996</v>
      </c>
      <c r="P662" s="43">
        <v>589.53659600000003</v>
      </c>
      <c r="Q662" s="44" t="s">
        <v>185</v>
      </c>
    </row>
    <row r="663" spans="8:17" x14ac:dyDescent="0.2">
      <c r="H663" s="39">
        <v>1001712</v>
      </c>
      <c r="I663" s="40">
        <v>41886</v>
      </c>
      <c r="J663" s="41" t="s">
        <v>194</v>
      </c>
      <c r="K663" s="42" t="s">
        <v>188</v>
      </c>
      <c r="L663" s="43">
        <v>282.45</v>
      </c>
      <c r="M663" s="39">
        <v>1</v>
      </c>
      <c r="N663" s="43">
        <v>282.45</v>
      </c>
      <c r="O663" s="43">
        <v>16.946999999999999</v>
      </c>
      <c r="P663" s="43">
        <v>299.39699999999999</v>
      </c>
      <c r="Q663" s="44" t="s">
        <v>185</v>
      </c>
    </row>
    <row r="664" spans="8:17" x14ac:dyDescent="0.2">
      <c r="H664" s="39">
        <v>1001713</v>
      </c>
      <c r="I664" s="40">
        <v>41886</v>
      </c>
      <c r="J664" s="41" t="s">
        <v>190</v>
      </c>
      <c r="K664" s="42" t="s">
        <v>184</v>
      </c>
      <c r="L664" s="43">
        <v>387.72</v>
      </c>
      <c r="M664" s="39">
        <v>3</v>
      </c>
      <c r="N664" s="43">
        <v>1163.1600000000001</v>
      </c>
      <c r="O664" s="43">
        <v>69.789600000000007</v>
      </c>
      <c r="P664" s="43">
        <v>1232.9496000000001</v>
      </c>
      <c r="Q664" s="44" t="s">
        <v>189</v>
      </c>
    </row>
    <row r="665" spans="8:17" x14ac:dyDescent="0.2">
      <c r="H665" s="39">
        <v>1001714</v>
      </c>
      <c r="I665" s="40">
        <v>41887</v>
      </c>
      <c r="J665" s="41" t="s">
        <v>186</v>
      </c>
      <c r="K665" s="42" t="s">
        <v>187</v>
      </c>
      <c r="L665" s="43">
        <v>33.310200000000002</v>
      </c>
      <c r="M665" s="39">
        <v>4</v>
      </c>
      <c r="N665" s="43">
        <v>133.24080000000001</v>
      </c>
      <c r="O665" s="43">
        <v>7.9944480000000002</v>
      </c>
      <c r="P665" s="43">
        <v>141.23524800000001</v>
      </c>
      <c r="Q665" s="44" t="s">
        <v>189</v>
      </c>
    </row>
    <row r="666" spans="8:17" x14ac:dyDescent="0.2">
      <c r="H666" s="39">
        <v>1001715</v>
      </c>
      <c r="I666" s="40">
        <v>41887</v>
      </c>
      <c r="J666" s="41" t="s">
        <v>192</v>
      </c>
      <c r="K666" s="42" t="s">
        <v>188</v>
      </c>
      <c r="L666" s="43">
        <v>282.45</v>
      </c>
      <c r="M666" s="39">
        <v>3</v>
      </c>
      <c r="N666" s="43">
        <v>847.34999999999991</v>
      </c>
      <c r="O666" s="43">
        <v>50.840999999999994</v>
      </c>
      <c r="P666" s="43">
        <v>898.19099999999992</v>
      </c>
      <c r="Q666" s="44" t="s">
        <v>185</v>
      </c>
    </row>
    <row r="667" spans="8:17" x14ac:dyDescent="0.2">
      <c r="H667" s="39">
        <v>1001716</v>
      </c>
      <c r="I667" s="40">
        <v>41887</v>
      </c>
      <c r="J667" s="41" t="s">
        <v>183</v>
      </c>
      <c r="K667" s="42" t="s">
        <v>187</v>
      </c>
      <c r="L667" s="43">
        <v>32.290500000000002</v>
      </c>
      <c r="M667" s="39">
        <v>4</v>
      </c>
      <c r="N667" s="43">
        <v>129.16200000000001</v>
      </c>
      <c r="O667" s="43">
        <v>7.7497199999999999</v>
      </c>
      <c r="P667" s="43">
        <v>136.91172</v>
      </c>
      <c r="Q667" s="44" t="s">
        <v>189</v>
      </c>
    </row>
    <row r="668" spans="8:17" x14ac:dyDescent="0.2">
      <c r="H668" s="39">
        <v>1001717</v>
      </c>
      <c r="I668" s="40">
        <v>41887</v>
      </c>
      <c r="J668" s="41" t="s">
        <v>183</v>
      </c>
      <c r="K668" s="42" t="s">
        <v>195</v>
      </c>
      <c r="L668" s="43">
        <v>178.69499999999999</v>
      </c>
      <c r="M668" s="39">
        <v>4</v>
      </c>
      <c r="N668" s="43">
        <v>714.78</v>
      </c>
      <c r="O668" s="43">
        <v>42.886799999999994</v>
      </c>
      <c r="P668" s="43">
        <v>757.66679999999997</v>
      </c>
      <c r="Q668" s="44" t="s">
        <v>185</v>
      </c>
    </row>
    <row r="669" spans="8:17" x14ac:dyDescent="0.2">
      <c r="H669" s="39">
        <v>1001718</v>
      </c>
      <c r="I669" s="40">
        <v>41887</v>
      </c>
      <c r="J669" s="41" t="s">
        <v>194</v>
      </c>
      <c r="K669" s="42" t="s">
        <v>188</v>
      </c>
      <c r="L669" s="43">
        <v>293.21000000000004</v>
      </c>
      <c r="M669" s="39">
        <v>4</v>
      </c>
      <c r="N669" s="43">
        <v>1172.8400000000001</v>
      </c>
      <c r="O669" s="43">
        <v>70.370400000000004</v>
      </c>
      <c r="P669" s="43">
        <v>1243.2104000000002</v>
      </c>
      <c r="Q669" s="44" t="s">
        <v>189</v>
      </c>
    </row>
    <row r="670" spans="8:17" x14ac:dyDescent="0.2">
      <c r="H670" s="39">
        <v>1001719</v>
      </c>
      <c r="I670" s="40">
        <v>41887</v>
      </c>
      <c r="J670" s="41" t="s">
        <v>194</v>
      </c>
      <c r="K670" s="42" t="s">
        <v>184</v>
      </c>
      <c r="L670" s="43">
        <v>351.82</v>
      </c>
      <c r="M670" s="39">
        <v>3</v>
      </c>
      <c r="N670" s="43">
        <v>1055.46</v>
      </c>
      <c r="O670" s="43">
        <v>63.327599999999997</v>
      </c>
      <c r="P670" s="43">
        <v>1118.7876000000001</v>
      </c>
      <c r="Q670" s="44" t="s">
        <v>185</v>
      </c>
    </row>
    <row r="671" spans="8:17" x14ac:dyDescent="0.2">
      <c r="H671" s="39">
        <v>1001720</v>
      </c>
      <c r="I671" s="40">
        <v>41887</v>
      </c>
      <c r="J671" s="41" t="s">
        <v>192</v>
      </c>
      <c r="K671" s="42" t="s">
        <v>195</v>
      </c>
      <c r="L671" s="43">
        <v>306.1592</v>
      </c>
      <c r="M671" s="39">
        <v>4</v>
      </c>
      <c r="N671" s="43">
        <v>1224.6368</v>
      </c>
      <c r="O671" s="43">
        <v>73.478207999999995</v>
      </c>
      <c r="P671" s="43">
        <v>1298.115008</v>
      </c>
      <c r="Q671" s="44" t="s">
        <v>189</v>
      </c>
    </row>
    <row r="672" spans="8:17" x14ac:dyDescent="0.2">
      <c r="H672" s="39">
        <v>1001721</v>
      </c>
      <c r="I672" s="40">
        <v>41887</v>
      </c>
      <c r="J672" s="41" t="s">
        <v>192</v>
      </c>
      <c r="K672" s="42" t="s">
        <v>184</v>
      </c>
      <c r="L672" s="43">
        <v>387.72</v>
      </c>
      <c r="M672" s="39">
        <v>2</v>
      </c>
      <c r="N672" s="43">
        <v>775.44</v>
      </c>
      <c r="O672" s="43">
        <v>46.526400000000002</v>
      </c>
      <c r="P672" s="43">
        <v>821.96640000000002</v>
      </c>
      <c r="Q672" s="44" t="s">
        <v>185</v>
      </c>
    </row>
    <row r="673" spans="8:17" x14ac:dyDescent="0.2">
      <c r="H673" s="39">
        <v>1001722</v>
      </c>
      <c r="I673" s="40">
        <v>41887</v>
      </c>
      <c r="J673" s="41" t="s">
        <v>190</v>
      </c>
      <c r="K673" s="42" t="s">
        <v>188</v>
      </c>
      <c r="L673" s="43">
        <v>282.45</v>
      </c>
      <c r="M673" s="39">
        <v>1</v>
      </c>
      <c r="N673" s="43">
        <v>282.45</v>
      </c>
      <c r="O673" s="43">
        <v>16.946999999999999</v>
      </c>
      <c r="P673" s="43">
        <v>299.39699999999999</v>
      </c>
      <c r="Q673" s="44" t="s">
        <v>189</v>
      </c>
    </row>
    <row r="674" spans="8:17" x14ac:dyDescent="0.2">
      <c r="H674" s="39">
        <v>1001723</v>
      </c>
      <c r="I674" s="40">
        <v>41887</v>
      </c>
      <c r="J674" s="41" t="s">
        <v>190</v>
      </c>
      <c r="K674" s="42" t="s">
        <v>184</v>
      </c>
      <c r="L674" s="43">
        <v>369.77</v>
      </c>
      <c r="M674" s="39">
        <v>3</v>
      </c>
      <c r="N674" s="43">
        <v>1109.31</v>
      </c>
      <c r="O674" s="43">
        <v>66.558599999999998</v>
      </c>
      <c r="P674" s="43">
        <v>1175.8686</v>
      </c>
      <c r="Q674" s="44" t="s">
        <v>189</v>
      </c>
    </row>
    <row r="675" spans="8:17" x14ac:dyDescent="0.2">
      <c r="H675" s="39">
        <v>1001724</v>
      </c>
      <c r="I675" s="40">
        <v>41888</v>
      </c>
      <c r="J675" s="41" t="s">
        <v>192</v>
      </c>
      <c r="K675" s="42" t="s">
        <v>195</v>
      </c>
      <c r="L675" s="43">
        <v>278.07119999999998</v>
      </c>
      <c r="M675" s="39">
        <v>3</v>
      </c>
      <c r="N675" s="43">
        <v>834.21359999999993</v>
      </c>
      <c r="O675" s="43">
        <v>50.052815999999993</v>
      </c>
      <c r="P675" s="43">
        <v>884.26641599999994</v>
      </c>
      <c r="Q675" s="44" t="s">
        <v>185</v>
      </c>
    </row>
    <row r="676" spans="8:17" x14ac:dyDescent="0.2">
      <c r="H676" s="39">
        <v>1001725</v>
      </c>
      <c r="I676" s="40">
        <v>41888</v>
      </c>
      <c r="J676" s="41" t="s">
        <v>183</v>
      </c>
      <c r="K676" s="42" t="s">
        <v>187</v>
      </c>
      <c r="L676" s="43">
        <v>32.970300000000002</v>
      </c>
      <c r="M676" s="39">
        <v>4</v>
      </c>
      <c r="N676" s="43">
        <v>131.88120000000001</v>
      </c>
      <c r="O676" s="43">
        <v>7.9128720000000001</v>
      </c>
      <c r="P676" s="43">
        <v>139.794072</v>
      </c>
      <c r="Q676" s="44" t="s">
        <v>185</v>
      </c>
    </row>
    <row r="677" spans="8:17" x14ac:dyDescent="0.2">
      <c r="H677" s="39">
        <v>1001726</v>
      </c>
      <c r="I677" s="40">
        <v>41888</v>
      </c>
      <c r="J677" s="41" t="s">
        <v>192</v>
      </c>
      <c r="K677" s="42" t="s">
        <v>184</v>
      </c>
      <c r="L677" s="43">
        <v>387.72</v>
      </c>
      <c r="M677" s="39">
        <v>3</v>
      </c>
      <c r="N677" s="43">
        <v>1163.1600000000001</v>
      </c>
      <c r="O677" s="43">
        <v>69.789600000000007</v>
      </c>
      <c r="P677" s="43">
        <v>1232.9496000000001</v>
      </c>
      <c r="Q677" s="44" t="s">
        <v>185</v>
      </c>
    </row>
    <row r="678" spans="8:17" x14ac:dyDescent="0.2">
      <c r="H678" s="39">
        <v>1001727</v>
      </c>
      <c r="I678" s="40">
        <v>41888</v>
      </c>
      <c r="J678" s="41" t="s">
        <v>190</v>
      </c>
      <c r="K678" s="42" t="s">
        <v>184</v>
      </c>
      <c r="L678" s="43">
        <v>362.59</v>
      </c>
      <c r="M678" s="39">
        <v>4</v>
      </c>
      <c r="N678" s="43">
        <v>1450.36</v>
      </c>
      <c r="O678" s="43">
        <v>87.021599999999992</v>
      </c>
      <c r="P678" s="43">
        <v>1537.3815999999999</v>
      </c>
      <c r="Q678" s="44" t="s">
        <v>185</v>
      </c>
    </row>
    <row r="679" spans="8:17" x14ac:dyDescent="0.2">
      <c r="H679" s="39">
        <v>1001728</v>
      </c>
      <c r="I679" s="40">
        <v>41888</v>
      </c>
      <c r="J679" s="41" t="s">
        <v>194</v>
      </c>
      <c r="K679" s="42" t="s">
        <v>191</v>
      </c>
      <c r="L679" s="43">
        <v>256.05689999999998</v>
      </c>
      <c r="M679" s="39">
        <v>2</v>
      </c>
      <c r="N679" s="43">
        <v>512.11379999999997</v>
      </c>
      <c r="O679" s="43">
        <v>30.726827999999998</v>
      </c>
      <c r="P679" s="43">
        <v>542.84062799999992</v>
      </c>
      <c r="Q679" s="44" t="s">
        <v>185</v>
      </c>
    </row>
    <row r="680" spans="8:17" x14ac:dyDescent="0.2">
      <c r="H680" s="39">
        <v>1001729</v>
      </c>
      <c r="I680" s="40">
        <v>41888</v>
      </c>
      <c r="J680" s="41" t="s">
        <v>183</v>
      </c>
      <c r="K680" s="42" t="s">
        <v>187</v>
      </c>
      <c r="L680" s="43">
        <v>34.669800000000002</v>
      </c>
      <c r="M680" s="39">
        <v>4</v>
      </c>
      <c r="N680" s="43">
        <v>138.67920000000001</v>
      </c>
      <c r="O680" s="43">
        <v>8.3207520000000006</v>
      </c>
      <c r="P680" s="43">
        <v>146.99995200000001</v>
      </c>
      <c r="Q680" s="44" t="s">
        <v>185</v>
      </c>
    </row>
    <row r="681" spans="8:17" x14ac:dyDescent="0.2">
      <c r="H681" s="39">
        <v>1001730</v>
      </c>
      <c r="I681" s="40">
        <v>41888</v>
      </c>
      <c r="J681" s="41" t="s">
        <v>194</v>
      </c>
      <c r="K681" s="42" t="s">
        <v>188</v>
      </c>
      <c r="L681" s="43">
        <v>290.52000000000004</v>
      </c>
      <c r="M681" s="39">
        <v>4</v>
      </c>
      <c r="N681" s="43">
        <v>1162.0800000000002</v>
      </c>
      <c r="O681" s="43">
        <v>69.724800000000002</v>
      </c>
      <c r="P681" s="43">
        <v>1231.8048000000001</v>
      </c>
      <c r="Q681" s="44" t="s">
        <v>189</v>
      </c>
    </row>
    <row r="682" spans="8:17" x14ac:dyDescent="0.2">
      <c r="H682" s="39">
        <v>1001731</v>
      </c>
      <c r="I682" s="40">
        <v>41888</v>
      </c>
      <c r="J682" s="41" t="s">
        <v>194</v>
      </c>
      <c r="K682" s="42" t="s">
        <v>191</v>
      </c>
      <c r="L682" s="43">
        <v>269.82339999999999</v>
      </c>
      <c r="M682" s="39">
        <v>1</v>
      </c>
      <c r="N682" s="43">
        <v>269.82339999999999</v>
      </c>
      <c r="O682" s="43">
        <v>16.189404</v>
      </c>
      <c r="P682" s="43">
        <v>286.01280400000002</v>
      </c>
      <c r="Q682" s="44" t="s">
        <v>185</v>
      </c>
    </row>
    <row r="683" spans="8:17" x14ac:dyDescent="0.2">
      <c r="H683" s="39">
        <v>1001732</v>
      </c>
      <c r="I683" s="40">
        <v>41888</v>
      </c>
      <c r="J683" s="41" t="s">
        <v>190</v>
      </c>
      <c r="K683" s="42" t="s">
        <v>188</v>
      </c>
      <c r="L683" s="43">
        <v>287.83000000000004</v>
      </c>
      <c r="M683" s="39">
        <v>2</v>
      </c>
      <c r="N683" s="43">
        <v>575.66000000000008</v>
      </c>
      <c r="O683" s="43">
        <v>34.539600000000007</v>
      </c>
      <c r="P683" s="43">
        <v>610.19960000000015</v>
      </c>
      <c r="Q683" s="44" t="s">
        <v>189</v>
      </c>
    </row>
    <row r="684" spans="8:17" x14ac:dyDescent="0.2">
      <c r="H684" s="39">
        <v>1001733</v>
      </c>
      <c r="I684" s="40">
        <v>41888</v>
      </c>
      <c r="J684" s="41" t="s">
        <v>192</v>
      </c>
      <c r="K684" s="42" t="s">
        <v>191</v>
      </c>
      <c r="L684" s="43">
        <v>283.5899</v>
      </c>
      <c r="M684" s="39">
        <v>4</v>
      </c>
      <c r="N684" s="43">
        <v>1134.3596</v>
      </c>
      <c r="O684" s="43">
        <v>68.061576000000002</v>
      </c>
      <c r="P684" s="43">
        <v>1202.4211760000001</v>
      </c>
      <c r="Q684" s="44" t="s">
        <v>189</v>
      </c>
    </row>
    <row r="685" spans="8:17" x14ac:dyDescent="0.2">
      <c r="H685" s="39">
        <v>1001734</v>
      </c>
      <c r="I685" s="40">
        <v>41889</v>
      </c>
      <c r="J685" s="41" t="s">
        <v>193</v>
      </c>
      <c r="K685" s="42" t="s">
        <v>187</v>
      </c>
      <c r="L685" s="43">
        <v>37.049100000000003</v>
      </c>
      <c r="M685" s="39">
        <v>2</v>
      </c>
      <c r="N685" s="43">
        <v>74.098200000000006</v>
      </c>
      <c r="O685" s="43">
        <v>4.4458919999999997</v>
      </c>
      <c r="P685" s="43">
        <v>78.544092000000006</v>
      </c>
      <c r="Q685" s="44" t="s">
        <v>185</v>
      </c>
    </row>
    <row r="686" spans="8:17" x14ac:dyDescent="0.2">
      <c r="H686" s="39">
        <v>1001735</v>
      </c>
      <c r="I686" s="40">
        <v>41889</v>
      </c>
      <c r="J686" s="41" t="s">
        <v>190</v>
      </c>
      <c r="K686" s="42" t="s">
        <v>191</v>
      </c>
      <c r="L686" s="43">
        <v>283.5899</v>
      </c>
      <c r="M686" s="39">
        <v>2</v>
      </c>
      <c r="N686" s="43">
        <v>567.1798</v>
      </c>
      <c r="O686" s="43">
        <v>34.030788000000001</v>
      </c>
      <c r="P686" s="43">
        <v>601.21058800000003</v>
      </c>
      <c r="Q686" s="44" t="s">
        <v>189</v>
      </c>
    </row>
    <row r="687" spans="8:17" x14ac:dyDescent="0.2">
      <c r="H687" s="39">
        <v>1001736</v>
      </c>
      <c r="I687" s="40">
        <v>41889</v>
      </c>
      <c r="J687" s="41" t="s">
        <v>190</v>
      </c>
      <c r="K687" s="42" t="s">
        <v>191</v>
      </c>
      <c r="L687" s="43">
        <v>272.57669999999996</v>
      </c>
      <c r="M687" s="39">
        <v>2</v>
      </c>
      <c r="N687" s="43">
        <v>545.15339999999992</v>
      </c>
      <c r="O687" s="43">
        <v>32.709203999999993</v>
      </c>
      <c r="P687" s="43">
        <v>577.86260399999992</v>
      </c>
      <c r="Q687" s="44" t="s">
        <v>185</v>
      </c>
    </row>
    <row r="688" spans="8:17" x14ac:dyDescent="0.2">
      <c r="H688" s="39">
        <v>1001737</v>
      </c>
      <c r="I688" s="40">
        <v>41889</v>
      </c>
      <c r="J688" s="41" t="s">
        <v>186</v>
      </c>
      <c r="K688" s="42" t="s">
        <v>187</v>
      </c>
      <c r="L688" s="43">
        <v>35.689500000000002</v>
      </c>
      <c r="M688" s="39">
        <v>2</v>
      </c>
      <c r="N688" s="43">
        <v>71.379000000000005</v>
      </c>
      <c r="O688" s="43">
        <v>4.2827400000000004</v>
      </c>
      <c r="P688" s="43">
        <v>75.661740000000009</v>
      </c>
      <c r="Q688" s="44" t="s">
        <v>189</v>
      </c>
    </row>
    <row r="689" spans="8:17" x14ac:dyDescent="0.2">
      <c r="H689" s="39">
        <v>1001738</v>
      </c>
      <c r="I689" s="40">
        <v>41889</v>
      </c>
      <c r="J689" s="41" t="s">
        <v>186</v>
      </c>
      <c r="K689" s="42" t="s">
        <v>195</v>
      </c>
      <c r="L689" s="43">
        <v>102.93920000000001</v>
      </c>
      <c r="M689" s="39">
        <v>2</v>
      </c>
      <c r="N689" s="43">
        <v>205.87840000000003</v>
      </c>
      <c r="O689" s="43">
        <v>12.352704000000001</v>
      </c>
      <c r="P689" s="43">
        <v>218.23110400000002</v>
      </c>
      <c r="Q689" s="44" t="s">
        <v>185</v>
      </c>
    </row>
    <row r="690" spans="8:17" x14ac:dyDescent="0.2">
      <c r="H690" s="39">
        <v>1001739</v>
      </c>
      <c r="I690" s="40">
        <v>41889</v>
      </c>
      <c r="J690" s="41" t="s">
        <v>194</v>
      </c>
      <c r="K690" s="42" t="s">
        <v>188</v>
      </c>
      <c r="L690" s="43">
        <v>285.14</v>
      </c>
      <c r="M690" s="39">
        <v>1</v>
      </c>
      <c r="N690" s="43">
        <v>285.14</v>
      </c>
      <c r="O690" s="43">
        <v>17.1084</v>
      </c>
      <c r="P690" s="43">
        <v>302.2484</v>
      </c>
      <c r="Q690" s="44" t="s">
        <v>189</v>
      </c>
    </row>
    <row r="691" spans="8:17" x14ac:dyDescent="0.2">
      <c r="H691" s="39">
        <v>1001740</v>
      </c>
      <c r="I691" s="40">
        <v>41889</v>
      </c>
      <c r="J691" s="41" t="s">
        <v>194</v>
      </c>
      <c r="K691" s="42" t="s">
        <v>191</v>
      </c>
      <c r="L691" s="43">
        <v>302.863</v>
      </c>
      <c r="M691" s="39">
        <v>3</v>
      </c>
      <c r="N691" s="43">
        <v>908.58899999999994</v>
      </c>
      <c r="O691" s="43">
        <v>54.515339999999995</v>
      </c>
      <c r="P691" s="43">
        <v>963.10433999999998</v>
      </c>
      <c r="Q691" s="44" t="s">
        <v>185</v>
      </c>
    </row>
    <row r="692" spans="8:17" x14ac:dyDescent="0.2">
      <c r="H692" s="39">
        <v>1001741</v>
      </c>
      <c r="I692" s="40">
        <v>41889</v>
      </c>
      <c r="J692" s="41" t="s">
        <v>190</v>
      </c>
      <c r="K692" s="42" t="s">
        <v>184</v>
      </c>
      <c r="L692" s="43">
        <v>359</v>
      </c>
      <c r="M692" s="39">
        <v>2</v>
      </c>
      <c r="N692" s="43">
        <v>718</v>
      </c>
      <c r="O692" s="43">
        <v>43.08</v>
      </c>
      <c r="P692" s="43">
        <v>761.08</v>
      </c>
      <c r="Q692" s="44" t="s">
        <v>189</v>
      </c>
    </row>
    <row r="693" spans="8:17" x14ac:dyDescent="0.2">
      <c r="H693" s="39">
        <v>1001742</v>
      </c>
      <c r="I693" s="40">
        <v>41889</v>
      </c>
      <c r="J693" s="41" t="s">
        <v>194</v>
      </c>
      <c r="K693" s="42" t="s">
        <v>184</v>
      </c>
      <c r="L693" s="43">
        <v>355.41</v>
      </c>
      <c r="M693" s="39">
        <v>4</v>
      </c>
      <c r="N693" s="43">
        <v>1421.64</v>
      </c>
      <c r="O693" s="43">
        <v>85.298400000000001</v>
      </c>
      <c r="P693" s="43">
        <v>1506.9384</v>
      </c>
      <c r="Q693" s="44" t="s">
        <v>185</v>
      </c>
    </row>
    <row r="694" spans="8:17" x14ac:dyDescent="0.2">
      <c r="H694" s="39">
        <v>1001743</v>
      </c>
      <c r="I694" s="40">
        <v>41889</v>
      </c>
      <c r="J694" s="41" t="s">
        <v>194</v>
      </c>
      <c r="K694" s="42" t="s">
        <v>188</v>
      </c>
      <c r="L694" s="43">
        <v>285.14</v>
      </c>
      <c r="M694" s="39">
        <v>1</v>
      </c>
      <c r="N694" s="43">
        <v>285.14</v>
      </c>
      <c r="O694" s="43">
        <v>17.1084</v>
      </c>
      <c r="P694" s="43">
        <v>302.2484</v>
      </c>
      <c r="Q694" s="44" t="s">
        <v>185</v>
      </c>
    </row>
    <row r="695" spans="8:17" x14ac:dyDescent="0.2">
      <c r="H695" s="39">
        <v>1001744</v>
      </c>
      <c r="I695" s="40">
        <v>41890</v>
      </c>
      <c r="J695" s="41" t="s">
        <v>194</v>
      </c>
      <c r="K695" s="42" t="s">
        <v>188</v>
      </c>
      <c r="L695" s="43">
        <v>277.07</v>
      </c>
      <c r="M695" s="39">
        <v>4</v>
      </c>
      <c r="N695" s="43">
        <v>1108.28</v>
      </c>
      <c r="O695" s="43">
        <v>66.496799999999993</v>
      </c>
      <c r="P695" s="43">
        <v>1174.7767999999999</v>
      </c>
      <c r="Q695" s="44" t="s">
        <v>185</v>
      </c>
    </row>
    <row r="696" spans="8:17" x14ac:dyDescent="0.2">
      <c r="H696" s="39">
        <v>1001745</v>
      </c>
      <c r="I696" s="40">
        <v>41890</v>
      </c>
      <c r="J696" s="41" t="s">
        <v>192</v>
      </c>
      <c r="K696" s="42" t="s">
        <v>184</v>
      </c>
      <c r="L696" s="43">
        <v>373.36</v>
      </c>
      <c r="M696" s="39">
        <v>2</v>
      </c>
      <c r="N696" s="43">
        <v>746.72</v>
      </c>
      <c r="O696" s="43">
        <v>44.803199999999997</v>
      </c>
      <c r="P696" s="43">
        <v>791.52319999999997</v>
      </c>
      <c r="Q696" s="44" t="s">
        <v>189</v>
      </c>
    </row>
    <row r="697" spans="8:17" x14ac:dyDescent="0.2">
      <c r="H697" s="39">
        <v>1001746</v>
      </c>
      <c r="I697" s="40">
        <v>41890</v>
      </c>
      <c r="J697" s="41" t="s">
        <v>192</v>
      </c>
      <c r="K697" s="42" t="s">
        <v>188</v>
      </c>
      <c r="L697" s="43">
        <v>290.52000000000004</v>
      </c>
      <c r="M697" s="39">
        <v>1</v>
      </c>
      <c r="N697" s="43">
        <v>290.52000000000004</v>
      </c>
      <c r="O697" s="43">
        <v>17.4312</v>
      </c>
      <c r="P697" s="43">
        <v>307.95120000000003</v>
      </c>
      <c r="Q697" s="44" t="s">
        <v>189</v>
      </c>
    </row>
    <row r="698" spans="8:17" x14ac:dyDescent="0.2">
      <c r="H698" s="39">
        <v>1001747</v>
      </c>
      <c r="I698" s="40">
        <v>41890</v>
      </c>
      <c r="J698" s="41" t="s">
        <v>192</v>
      </c>
      <c r="K698" s="42" t="s">
        <v>191</v>
      </c>
      <c r="L698" s="43">
        <v>294.60309999999998</v>
      </c>
      <c r="M698" s="39">
        <v>1</v>
      </c>
      <c r="N698" s="43">
        <v>294.60309999999998</v>
      </c>
      <c r="O698" s="43">
        <v>17.676185999999998</v>
      </c>
      <c r="P698" s="43">
        <v>312.27928599999996</v>
      </c>
      <c r="Q698" s="44" t="s">
        <v>185</v>
      </c>
    </row>
    <row r="699" spans="8:17" x14ac:dyDescent="0.2">
      <c r="H699" s="39">
        <v>1001748</v>
      </c>
      <c r="I699" s="40">
        <v>41890</v>
      </c>
      <c r="J699" s="41" t="s">
        <v>192</v>
      </c>
      <c r="K699" s="42" t="s">
        <v>191</v>
      </c>
      <c r="L699" s="43">
        <v>261.56349999999998</v>
      </c>
      <c r="M699" s="39">
        <v>3</v>
      </c>
      <c r="N699" s="43">
        <v>784.69049999999993</v>
      </c>
      <c r="O699" s="43">
        <v>47.081429999999997</v>
      </c>
      <c r="P699" s="43">
        <v>831.77192999999988</v>
      </c>
      <c r="Q699" s="44" t="s">
        <v>185</v>
      </c>
    </row>
    <row r="700" spans="8:17" x14ac:dyDescent="0.2">
      <c r="H700" s="39">
        <v>1001749</v>
      </c>
      <c r="I700" s="40">
        <v>41890</v>
      </c>
      <c r="J700" s="41" t="s">
        <v>190</v>
      </c>
      <c r="K700" s="42" t="s">
        <v>188</v>
      </c>
      <c r="L700" s="43">
        <v>269</v>
      </c>
      <c r="M700" s="39">
        <v>4</v>
      </c>
      <c r="N700" s="43">
        <v>1076</v>
      </c>
      <c r="O700" s="43">
        <v>64.56</v>
      </c>
      <c r="P700" s="43">
        <v>1140.56</v>
      </c>
      <c r="Q700" s="44" t="s">
        <v>189</v>
      </c>
    </row>
    <row r="701" spans="8:17" x14ac:dyDescent="0.2">
      <c r="H701" s="39">
        <v>1001750</v>
      </c>
      <c r="I701" s="40">
        <v>41890</v>
      </c>
      <c r="J701" s="41" t="s">
        <v>192</v>
      </c>
      <c r="K701" s="42" t="s">
        <v>188</v>
      </c>
      <c r="L701" s="43">
        <v>242.1</v>
      </c>
      <c r="M701" s="39">
        <v>3</v>
      </c>
      <c r="N701" s="43">
        <v>726.3</v>
      </c>
      <c r="O701" s="43">
        <v>43.577999999999996</v>
      </c>
      <c r="P701" s="43">
        <v>769.87799999999993</v>
      </c>
      <c r="Q701" s="44" t="s">
        <v>185</v>
      </c>
    </row>
    <row r="702" spans="8:17" x14ac:dyDescent="0.2">
      <c r="H702" s="39">
        <v>1001751</v>
      </c>
      <c r="I702" s="40">
        <v>41890</v>
      </c>
      <c r="J702" s="41" t="s">
        <v>190</v>
      </c>
      <c r="K702" s="42" t="s">
        <v>188</v>
      </c>
      <c r="L702" s="43">
        <v>285.14</v>
      </c>
      <c r="M702" s="39">
        <v>2</v>
      </c>
      <c r="N702" s="43">
        <v>570.28</v>
      </c>
      <c r="O702" s="43">
        <v>34.216799999999999</v>
      </c>
      <c r="P702" s="43">
        <v>604.49680000000001</v>
      </c>
      <c r="Q702" s="44" t="s">
        <v>189</v>
      </c>
    </row>
    <row r="703" spans="8:17" x14ac:dyDescent="0.2">
      <c r="H703" s="39">
        <v>1001752</v>
      </c>
      <c r="I703" s="40">
        <v>41890</v>
      </c>
      <c r="J703" s="41" t="s">
        <v>193</v>
      </c>
      <c r="K703" s="42" t="s">
        <v>187</v>
      </c>
      <c r="L703" s="43">
        <v>32.630400000000002</v>
      </c>
      <c r="M703" s="39">
        <v>1</v>
      </c>
      <c r="N703" s="43">
        <v>32.630400000000002</v>
      </c>
      <c r="O703" s="43">
        <v>1.957824</v>
      </c>
      <c r="P703" s="43">
        <v>34.588224000000004</v>
      </c>
      <c r="Q703" s="44" t="s">
        <v>189</v>
      </c>
    </row>
    <row r="704" spans="8:17" x14ac:dyDescent="0.2">
      <c r="H704" s="39">
        <v>1001753</v>
      </c>
      <c r="I704" s="40">
        <v>41890</v>
      </c>
      <c r="J704" s="41" t="s">
        <v>183</v>
      </c>
      <c r="K704" s="42" t="s">
        <v>187</v>
      </c>
      <c r="L704" s="43">
        <v>36.369300000000003</v>
      </c>
      <c r="M704" s="39">
        <v>1</v>
      </c>
      <c r="N704" s="43">
        <v>36.369300000000003</v>
      </c>
      <c r="O704" s="43">
        <v>2.1821580000000003</v>
      </c>
      <c r="P704" s="43">
        <v>38.551458000000004</v>
      </c>
      <c r="Q704" s="44" t="s">
        <v>185</v>
      </c>
    </row>
    <row r="705" spans="8:17" x14ac:dyDescent="0.2">
      <c r="H705" s="39">
        <v>1001754</v>
      </c>
      <c r="I705" s="40">
        <v>41891</v>
      </c>
      <c r="J705" s="41" t="s">
        <v>183</v>
      </c>
      <c r="K705" s="42" t="s">
        <v>195</v>
      </c>
      <c r="L705" s="43">
        <v>184.11</v>
      </c>
      <c r="M705" s="39">
        <v>1</v>
      </c>
      <c r="N705" s="43">
        <v>184.11</v>
      </c>
      <c r="O705" s="43">
        <v>11.0466</v>
      </c>
      <c r="P705" s="43">
        <v>195.15660000000003</v>
      </c>
      <c r="Q705" s="44" t="s">
        <v>185</v>
      </c>
    </row>
    <row r="706" spans="8:17" x14ac:dyDescent="0.2">
      <c r="H706" s="39">
        <v>1001755</v>
      </c>
      <c r="I706" s="40">
        <v>41891</v>
      </c>
      <c r="J706" s="41" t="s">
        <v>183</v>
      </c>
      <c r="K706" s="42" t="s">
        <v>187</v>
      </c>
      <c r="L706" s="43">
        <v>36.369300000000003</v>
      </c>
      <c r="M706" s="39">
        <v>3</v>
      </c>
      <c r="N706" s="43">
        <v>109.1079</v>
      </c>
      <c r="O706" s="43">
        <v>6.5464739999999999</v>
      </c>
      <c r="P706" s="43">
        <v>115.654374</v>
      </c>
      <c r="Q706" s="44" t="s">
        <v>185</v>
      </c>
    </row>
    <row r="707" spans="8:17" x14ac:dyDescent="0.2">
      <c r="H707" s="39">
        <v>1001756</v>
      </c>
      <c r="I707" s="40">
        <v>41891</v>
      </c>
      <c r="J707" s="41" t="s">
        <v>192</v>
      </c>
      <c r="K707" s="42" t="s">
        <v>191</v>
      </c>
      <c r="L707" s="43">
        <v>283.5899</v>
      </c>
      <c r="M707" s="39">
        <v>4</v>
      </c>
      <c r="N707" s="43">
        <v>1134.3596</v>
      </c>
      <c r="O707" s="43">
        <v>68.061576000000002</v>
      </c>
      <c r="P707" s="43">
        <v>1202.4211760000001</v>
      </c>
      <c r="Q707" s="44" t="s">
        <v>189</v>
      </c>
    </row>
    <row r="708" spans="8:17" x14ac:dyDescent="0.2">
      <c r="H708" s="39">
        <v>1001757</v>
      </c>
      <c r="I708" s="40">
        <v>41891</v>
      </c>
      <c r="J708" s="41" t="s">
        <v>194</v>
      </c>
      <c r="K708" s="42" t="s">
        <v>191</v>
      </c>
      <c r="L708" s="43">
        <v>275.33</v>
      </c>
      <c r="M708" s="39">
        <v>4</v>
      </c>
      <c r="N708" s="43">
        <v>1101.32</v>
      </c>
      <c r="O708" s="43">
        <v>66.0792</v>
      </c>
      <c r="P708" s="43">
        <v>1167.3991999999998</v>
      </c>
      <c r="Q708" s="44" t="s">
        <v>185</v>
      </c>
    </row>
    <row r="709" spans="8:17" x14ac:dyDescent="0.2">
      <c r="H709" s="39">
        <v>1001758</v>
      </c>
      <c r="I709" s="40">
        <v>41891</v>
      </c>
      <c r="J709" s="41" t="s">
        <v>183</v>
      </c>
      <c r="K709" s="42" t="s">
        <v>195</v>
      </c>
      <c r="L709" s="43">
        <v>193.13500000000002</v>
      </c>
      <c r="M709" s="39">
        <v>4</v>
      </c>
      <c r="N709" s="43">
        <v>772.54000000000008</v>
      </c>
      <c r="O709" s="43">
        <v>46.352400000000003</v>
      </c>
      <c r="P709" s="43">
        <v>818.89240000000007</v>
      </c>
      <c r="Q709" s="44" t="s">
        <v>189</v>
      </c>
    </row>
    <row r="710" spans="8:17" x14ac:dyDescent="0.2">
      <c r="H710" s="39">
        <v>1001759</v>
      </c>
      <c r="I710" s="40">
        <v>41891</v>
      </c>
      <c r="J710" s="41" t="s">
        <v>194</v>
      </c>
      <c r="K710" s="42" t="s">
        <v>191</v>
      </c>
      <c r="L710" s="43">
        <v>272.57669999999996</v>
      </c>
      <c r="M710" s="39">
        <v>4</v>
      </c>
      <c r="N710" s="43">
        <v>1090.3067999999998</v>
      </c>
      <c r="O710" s="43">
        <v>65.418407999999985</v>
      </c>
      <c r="P710" s="43">
        <v>1155.7252079999998</v>
      </c>
      <c r="Q710" s="44" t="s">
        <v>185</v>
      </c>
    </row>
    <row r="711" spans="8:17" x14ac:dyDescent="0.2">
      <c r="H711" s="39">
        <v>1001760</v>
      </c>
      <c r="I711" s="40">
        <v>41891</v>
      </c>
      <c r="J711" s="41" t="s">
        <v>192</v>
      </c>
      <c r="K711" s="42" t="s">
        <v>191</v>
      </c>
      <c r="L711" s="43">
        <v>250.55029999999999</v>
      </c>
      <c r="M711" s="39">
        <v>4</v>
      </c>
      <c r="N711" s="43">
        <v>1002.2012</v>
      </c>
      <c r="O711" s="43">
        <v>60.132071999999994</v>
      </c>
      <c r="P711" s="43">
        <v>1062.3332719999999</v>
      </c>
      <c r="Q711" s="44" t="s">
        <v>185</v>
      </c>
    </row>
    <row r="712" spans="8:17" x14ac:dyDescent="0.2">
      <c r="H712" s="39">
        <v>1001761</v>
      </c>
      <c r="I712" s="40">
        <v>41891</v>
      </c>
      <c r="J712" s="41" t="s">
        <v>190</v>
      </c>
      <c r="K712" s="42" t="s">
        <v>188</v>
      </c>
      <c r="L712" s="43">
        <v>271.69</v>
      </c>
      <c r="M712" s="39">
        <v>2</v>
      </c>
      <c r="N712" s="43">
        <v>543.38</v>
      </c>
      <c r="O712" s="43">
        <v>32.602800000000002</v>
      </c>
      <c r="P712" s="43">
        <v>575.9828</v>
      </c>
      <c r="Q712" s="44" t="s">
        <v>189</v>
      </c>
    </row>
    <row r="713" spans="8:17" x14ac:dyDescent="0.2">
      <c r="H713" s="39">
        <v>1001762</v>
      </c>
      <c r="I713" s="40">
        <v>41891</v>
      </c>
      <c r="J713" s="41" t="s">
        <v>194</v>
      </c>
      <c r="K713" s="42" t="s">
        <v>191</v>
      </c>
      <c r="L713" s="43">
        <v>275.33</v>
      </c>
      <c r="M713" s="39">
        <v>2</v>
      </c>
      <c r="N713" s="43">
        <v>550.66</v>
      </c>
      <c r="O713" s="43">
        <v>33.0396</v>
      </c>
      <c r="P713" s="43">
        <v>583.69959999999992</v>
      </c>
      <c r="Q713" s="44" t="s">
        <v>189</v>
      </c>
    </row>
    <row r="714" spans="8:17" x14ac:dyDescent="0.2">
      <c r="H714" s="39">
        <v>1001763</v>
      </c>
      <c r="I714" s="40">
        <v>41891</v>
      </c>
      <c r="J714" s="41" t="s">
        <v>183</v>
      </c>
      <c r="K714" s="42" t="s">
        <v>187</v>
      </c>
      <c r="L714" s="43">
        <v>36.709200000000003</v>
      </c>
      <c r="M714" s="39">
        <v>1</v>
      </c>
      <c r="N714" s="43">
        <v>36.709200000000003</v>
      </c>
      <c r="O714" s="43">
        <v>2.2025520000000003</v>
      </c>
      <c r="P714" s="43">
        <v>38.911752</v>
      </c>
      <c r="Q714" s="44" t="s">
        <v>185</v>
      </c>
    </row>
    <row r="715" spans="8:17" x14ac:dyDescent="0.2">
      <c r="H715" s="39">
        <v>1001764</v>
      </c>
      <c r="I715" s="40">
        <v>41892</v>
      </c>
      <c r="J715" s="41" t="s">
        <v>192</v>
      </c>
      <c r="K715" s="42" t="s">
        <v>184</v>
      </c>
      <c r="L715" s="43">
        <v>348.23</v>
      </c>
      <c r="M715" s="39">
        <v>4</v>
      </c>
      <c r="N715" s="43">
        <v>1392.92</v>
      </c>
      <c r="O715" s="43">
        <v>83.575199999999995</v>
      </c>
      <c r="P715" s="43">
        <v>1476.4952000000001</v>
      </c>
      <c r="Q715" s="44" t="s">
        <v>185</v>
      </c>
    </row>
    <row r="716" spans="8:17" x14ac:dyDescent="0.2">
      <c r="H716" s="39">
        <v>1001765</v>
      </c>
      <c r="I716" s="40">
        <v>41892</v>
      </c>
      <c r="J716" s="41" t="s">
        <v>194</v>
      </c>
      <c r="K716" s="42" t="s">
        <v>188</v>
      </c>
      <c r="L716" s="43">
        <v>247.48000000000002</v>
      </c>
      <c r="M716" s="39">
        <v>4</v>
      </c>
      <c r="N716" s="43">
        <v>989.92000000000007</v>
      </c>
      <c r="O716" s="43">
        <v>59.395200000000003</v>
      </c>
      <c r="P716" s="43">
        <v>1049.3152</v>
      </c>
      <c r="Q716" s="44" t="s">
        <v>189</v>
      </c>
    </row>
    <row r="717" spans="8:17" x14ac:dyDescent="0.2">
      <c r="H717" s="39">
        <v>1001766</v>
      </c>
      <c r="I717" s="40">
        <v>41892</v>
      </c>
      <c r="J717" s="41" t="s">
        <v>192</v>
      </c>
      <c r="K717" s="42" t="s">
        <v>188</v>
      </c>
      <c r="L717" s="43">
        <v>244.79000000000002</v>
      </c>
      <c r="M717" s="39">
        <v>1</v>
      </c>
      <c r="N717" s="43">
        <v>244.79000000000002</v>
      </c>
      <c r="O717" s="43">
        <v>14.6874</v>
      </c>
      <c r="P717" s="43">
        <v>259.47740000000005</v>
      </c>
      <c r="Q717" s="44" t="s">
        <v>185</v>
      </c>
    </row>
    <row r="718" spans="8:17" x14ac:dyDescent="0.2">
      <c r="H718" s="39">
        <v>1001767</v>
      </c>
      <c r="I718" s="40">
        <v>41892</v>
      </c>
      <c r="J718" s="41" t="s">
        <v>194</v>
      </c>
      <c r="K718" s="42" t="s">
        <v>191</v>
      </c>
      <c r="L718" s="43">
        <v>297.35640000000001</v>
      </c>
      <c r="M718" s="39">
        <v>3</v>
      </c>
      <c r="N718" s="43">
        <v>892.06920000000002</v>
      </c>
      <c r="O718" s="43">
        <v>53.524152000000001</v>
      </c>
      <c r="P718" s="43">
        <v>945.59335199999998</v>
      </c>
      <c r="Q718" s="44" t="s">
        <v>185</v>
      </c>
    </row>
    <row r="719" spans="8:17" x14ac:dyDescent="0.2">
      <c r="H719" s="39">
        <v>1001768</v>
      </c>
      <c r="I719" s="40">
        <v>41892</v>
      </c>
      <c r="J719" s="41" t="s">
        <v>192</v>
      </c>
      <c r="K719" s="42" t="s">
        <v>195</v>
      </c>
      <c r="L719" s="43">
        <v>269.64479999999998</v>
      </c>
      <c r="M719" s="39">
        <v>2</v>
      </c>
      <c r="N719" s="43">
        <v>539.28959999999995</v>
      </c>
      <c r="O719" s="43">
        <v>32.357375999999995</v>
      </c>
      <c r="P719" s="43">
        <v>571.646976</v>
      </c>
      <c r="Q719" s="44" t="s">
        <v>189</v>
      </c>
    </row>
    <row r="720" spans="8:17" x14ac:dyDescent="0.2">
      <c r="H720" s="39">
        <v>1001769</v>
      </c>
      <c r="I720" s="40">
        <v>41892</v>
      </c>
      <c r="J720" s="41" t="s">
        <v>183</v>
      </c>
      <c r="K720" s="42" t="s">
        <v>187</v>
      </c>
      <c r="L720" s="43">
        <v>37.389000000000003</v>
      </c>
      <c r="M720" s="39">
        <v>3</v>
      </c>
      <c r="N720" s="43">
        <v>112.167</v>
      </c>
      <c r="O720" s="43">
        <v>6.7300199999999997</v>
      </c>
      <c r="P720" s="43">
        <v>118.89702</v>
      </c>
      <c r="Q720" s="44" t="s">
        <v>189</v>
      </c>
    </row>
    <row r="721" spans="8:17" x14ac:dyDescent="0.2">
      <c r="H721" s="39">
        <v>1001770</v>
      </c>
      <c r="I721" s="40">
        <v>41892</v>
      </c>
      <c r="J721" s="41" t="s">
        <v>186</v>
      </c>
      <c r="K721" s="42" t="s">
        <v>195</v>
      </c>
      <c r="L721" s="43">
        <v>97.000399999999999</v>
      </c>
      <c r="M721" s="39">
        <v>3</v>
      </c>
      <c r="N721" s="43">
        <v>291.00119999999998</v>
      </c>
      <c r="O721" s="43">
        <v>17.460071999999997</v>
      </c>
      <c r="P721" s="43">
        <v>308.46127200000001</v>
      </c>
      <c r="Q721" s="44" t="s">
        <v>189</v>
      </c>
    </row>
    <row r="722" spans="8:17" x14ac:dyDescent="0.2">
      <c r="H722" s="39">
        <v>1001771</v>
      </c>
      <c r="I722" s="40">
        <v>41892</v>
      </c>
      <c r="J722" s="41" t="s">
        <v>192</v>
      </c>
      <c r="K722" s="42" t="s">
        <v>195</v>
      </c>
      <c r="L722" s="43">
        <v>308.96800000000002</v>
      </c>
      <c r="M722" s="39">
        <v>3</v>
      </c>
      <c r="N722" s="43">
        <v>926.904</v>
      </c>
      <c r="O722" s="43">
        <v>55.614239999999995</v>
      </c>
      <c r="P722" s="43">
        <v>982.51823999999999</v>
      </c>
      <c r="Q722" s="44" t="s">
        <v>185</v>
      </c>
    </row>
    <row r="723" spans="8:17" x14ac:dyDescent="0.2">
      <c r="H723" s="39">
        <v>1001772</v>
      </c>
      <c r="I723" s="40">
        <v>41892</v>
      </c>
      <c r="J723" s="41" t="s">
        <v>186</v>
      </c>
      <c r="K723" s="42" t="s">
        <v>195</v>
      </c>
      <c r="L723" s="43">
        <v>107.88820000000001</v>
      </c>
      <c r="M723" s="39">
        <v>1</v>
      </c>
      <c r="N723" s="43">
        <v>107.88820000000001</v>
      </c>
      <c r="O723" s="43">
        <v>6.4732920000000007</v>
      </c>
      <c r="P723" s="43">
        <v>114.36149200000001</v>
      </c>
      <c r="Q723" s="44" t="s">
        <v>189</v>
      </c>
    </row>
    <row r="724" spans="8:17" x14ac:dyDescent="0.2">
      <c r="H724" s="39">
        <v>1001773</v>
      </c>
      <c r="I724" s="40">
        <v>41892</v>
      </c>
      <c r="J724" s="41" t="s">
        <v>190</v>
      </c>
      <c r="K724" s="42" t="s">
        <v>184</v>
      </c>
      <c r="L724" s="43">
        <v>344.64</v>
      </c>
      <c r="M724" s="39">
        <v>3</v>
      </c>
      <c r="N724" s="43">
        <v>1033.92</v>
      </c>
      <c r="O724" s="43">
        <v>62.035200000000003</v>
      </c>
      <c r="P724" s="43">
        <v>1095.9552000000001</v>
      </c>
      <c r="Q724" s="44" t="s">
        <v>185</v>
      </c>
    </row>
    <row r="725" spans="8:17" x14ac:dyDescent="0.2">
      <c r="H725" s="39">
        <v>1001774</v>
      </c>
      <c r="I725" s="40">
        <v>41893</v>
      </c>
      <c r="J725" s="41" t="s">
        <v>186</v>
      </c>
      <c r="K725" s="42" t="s">
        <v>195</v>
      </c>
      <c r="L725" s="43">
        <v>104.9188</v>
      </c>
      <c r="M725" s="39">
        <v>3</v>
      </c>
      <c r="N725" s="43">
        <v>314.75639999999999</v>
      </c>
      <c r="O725" s="43">
        <v>18.885383999999998</v>
      </c>
      <c r="P725" s="43">
        <v>333.64178399999997</v>
      </c>
      <c r="Q725" s="44" t="s">
        <v>189</v>
      </c>
    </row>
    <row r="726" spans="8:17" x14ac:dyDescent="0.2">
      <c r="H726" s="39">
        <v>1001775</v>
      </c>
      <c r="I726" s="40">
        <v>41893</v>
      </c>
      <c r="J726" s="41" t="s">
        <v>194</v>
      </c>
      <c r="K726" s="42" t="s">
        <v>184</v>
      </c>
      <c r="L726" s="43">
        <v>394.90000000000003</v>
      </c>
      <c r="M726" s="39">
        <v>3</v>
      </c>
      <c r="N726" s="43">
        <v>1184.7</v>
      </c>
      <c r="O726" s="43">
        <v>71.081999999999994</v>
      </c>
      <c r="P726" s="43">
        <v>1255.7820000000002</v>
      </c>
      <c r="Q726" s="44" t="s">
        <v>189</v>
      </c>
    </row>
    <row r="727" spans="8:17" x14ac:dyDescent="0.2">
      <c r="H727" s="39">
        <v>1001776</v>
      </c>
      <c r="I727" s="40">
        <v>41893</v>
      </c>
      <c r="J727" s="41" t="s">
        <v>192</v>
      </c>
      <c r="K727" s="42" t="s">
        <v>188</v>
      </c>
      <c r="L727" s="43">
        <v>263.62</v>
      </c>
      <c r="M727" s="39">
        <v>3</v>
      </c>
      <c r="N727" s="43">
        <v>790.86</v>
      </c>
      <c r="O727" s="43">
        <v>47.451599999999999</v>
      </c>
      <c r="P727" s="43">
        <v>838.3116</v>
      </c>
      <c r="Q727" s="44" t="s">
        <v>189</v>
      </c>
    </row>
    <row r="728" spans="8:17" x14ac:dyDescent="0.2">
      <c r="H728" s="39">
        <v>1001777</v>
      </c>
      <c r="I728" s="40">
        <v>41893</v>
      </c>
      <c r="J728" s="41" t="s">
        <v>194</v>
      </c>
      <c r="K728" s="42" t="s">
        <v>191</v>
      </c>
      <c r="L728" s="43">
        <v>297.35640000000001</v>
      </c>
      <c r="M728" s="39">
        <v>2</v>
      </c>
      <c r="N728" s="43">
        <v>594.71280000000002</v>
      </c>
      <c r="O728" s="43">
        <v>35.682768000000003</v>
      </c>
      <c r="P728" s="43">
        <v>630.39556800000003</v>
      </c>
      <c r="Q728" s="44" t="s">
        <v>185</v>
      </c>
    </row>
    <row r="729" spans="8:17" x14ac:dyDescent="0.2">
      <c r="H729" s="39">
        <v>1001778</v>
      </c>
      <c r="I729" s="40">
        <v>41893</v>
      </c>
      <c r="J729" s="41" t="s">
        <v>186</v>
      </c>
      <c r="K729" s="42" t="s">
        <v>187</v>
      </c>
      <c r="L729" s="43">
        <v>36.029400000000003</v>
      </c>
      <c r="M729" s="39">
        <v>4</v>
      </c>
      <c r="N729" s="43">
        <v>144.11760000000001</v>
      </c>
      <c r="O729" s="43">
        <v>8.647056000000001</v>
      </c>
      <c r="P729" s="43">
        <v>152.764656</v>
      </c>
      <c r="Q729" s="44" t="s">
        <v>189</v>
      </c>
    </row>
    <row r="730" spans="8:17" x14ac:dyDescent="0.2">
      <c r="H730" s="39">
        <v>1001779</v>
      </c>
      <c r="I730" s="40">
        <v>41893</v>
      </c>
      <c r="J730" s="41" t="s">
        <v>183</v>
      </c>
      <c r="K730" s="42" t="s">
        <v>187</v>
      </c>
      <c r="L730" s="43">
        <v>32.290500000000002</v>
      </c>
      <c r="M730" s="39">
        <v>3</v>
      </c>
      <c r="N730" s="43">
        <v>96.871499999999997</v>
      </c>
      <c r="O730" s="43">
        <v>5.81229</v>
      </c>
      <c r="P730" s="43">
        <v>102.68379</v>
      </c>
      <c r="Q730" s="44" t="s">
        <v>189</v>
      </c>
    </row>
    <row r="731" spans="8:17" x14ac:dyDescent="0.2">
      <c r="H731" s="39">
        <v>1001780</v>
      </c>
      <c r="I731" s="40">
        <v>41893</v>
      </c>
      <c r="J731" s="41" t="s">
        <v>194</v>
      </c>
      <c r="K731" s="42" t="s">
        <v>191</v>
      </c>
      <c r="L731" s="43">
        <v>250.55029999999999</v>
      </c>
      <c r="M731" s="39">
        <v>2</v>
      </c>
      <c r="N731" s="43">
        <v>501.10059999999999</v>
      </c>
      <c r="O731" s="43">
        <v>30.066035999999997</v>
      </c>
      <c r="P731" s="43">
        <v>531.16663599999993</v>
      </c>
      <c r="Q731" s="44" t="s">
        <v>189</v>
      </c>
    </row>
    <row r="732" spans="8:17" x14ac:dyDescent="0.2">
      <c r="H732" s="39">
        <v>1001781</v>
      </c>
      <c r="I732" s="40">
        <v>41893</v>
      </c>
      <c r="J732" s="41" t="s">
        <v>193</v>
      </c>
      <c r="K732" s="42" t="s">
        <v>187</v>
      </c>
      <c r="L732" s="43">
        <v>32.970300000000002</v>
      </c>
      <c r="M732" s="39">
        <v>1</v>
      </c>
      <c r="N732" s="43">
        <v>32.970300000000002</v>
      </c>
      <c r="O732" s="43">
        <v>1.978218</v>
      </c>
      <c r="P732" s="43">
        <v>34.948518</v>
      </c>
      <c r="Q732" s="44" t="s">
        <v>189</v>
      </c>
    </row>
    <row r="733" spans="8:17" x14ac:dyDescent="0.2">
      <c r="H733" s="39">
        <v>1001782</v>
      </c>
      <c r="I733" s="40">
        <v>41893</v>
      </c>
      <c r="J733" s="41" t="s">
        <v>190</v>
      </c>
      <c r="K733" s="42" t="s">
        <v>184</v>
      </c>
      <c r="L733" s="43">
        <v>384.13</v>
      </c>
      <c r="M733" s="39">
        <v>4</v>
      </c>
      <c r="N733" s="43">
        <v>1536.52</v>
      </c>
      <c r="O733" s="43">
        <v>92.191199999999995</v>
      </c>
      <c r="P733" s="43">
        <v>1628.7112</v>
      </c>
      <c r="Q733" s="44" t="s">
        <v>189</v>
      </c>
    </row>
    <row r="734" spans="8:17" x14ac:dyDescent="0.2">
      <c r="H734" s="39">
        <v>1001783</v>
      </c>
      <c r="I734" s="40">
        <v>41893</v>
      </c>
      <c r="J734" s="41" t="s">
        <v>190</v>
      </c>
      <c r="K734" s="42" t="s">
        <v>191</v>
      </c>
      <c r="L734" s="43">
        <v>250.55029999999999</v>
      </c>
      <c r="M734" s="39">
        <v>3</v>
      </c>
      <c r="N734" s="43">
        <v>751.65089999999998</v>
      </c>
      <c r="O734" s="43">
        <v>45.099053999999995</v>
      </c>
      <c r="P734" s="43">
        <v>796.749954</v>
      </c>
      <c r="Q734" s="44" t="s">
        <v>185</v>
      </c>
    </row>
    <row r="735" spans="8:17" x14ac:dyDescent="0.2">
      <c r="H735" s="39">
        <v>1001784</v>
      </c>
      <c r="I735" s="40">
        <v>41894</v>
      </c>
      <c r="J735" s="41" t="s">
        <v>192</v>
      </c>
      <c r="K735" s="42" t="s">
        <v>188</v>
      </c>
      <c r="L735" s="43">
        <v>293.21000000000004</v>
      </c>
      <c r="M735" s="39">
        <v>1</v>
      </c>
      <c r="N735" s="43">
        <v>293.21000000000004</v>
      </c>
      <c r="O735" s="43">
        <v>17.592600000000001</v>
      </c>
      <c r="P735" s="43">
        <v>310.80260000000004</v>
      </c>
      <c r="Q735" s="44" t="s">
        <v>185</v>
      </c>
    </row>
    <row r="736" spans="8:17" x14ac:dyDescent="0.2">
      <c r="H736" s="39">
        <v>1001785</v>
      </c>
      <c r="I736" s="40">
        <v>41894</v>
      </c>
      <c r="J736" s="41" t="s">
        <v>190</v>
      </c>
      <c r="K736" s="42" t="s">
        <v>188</v>
      </c>
      <c r="L736" s="43">
        <v>271.69</v>
      </c>
      <c r="M736" s="39">
        <v>3</v>
      </c>
      <c r="N736" s="43">
        <v>815.06999999999994</v>
      </c>
      <c r="O736" s="43">
        <v>48.904199999999996</v>
      </c>
      <c r="P736" s="43">
        <v>863.97419999999988</v>
      </c>
      <c r="Q736" s="44" t="s">
        <v>185</v>
      </c>
    </row>
    <row r="737" spans="8:17" x14ac:dyDescent="0.2">
      <c r="H737" s="39">
        <v>1001786</v>
      </c>
      <c r="I737" s="40">
        <v>41894</v>
      </c>
      <c r="J737" s="41" t="s">
        <v>186</v>
      </c>
      <c r="K737" s="42" t="s">
        <v>187</v>
      </c>
      <c r="L737" s="43">
        <v>31.610700000000005</v>
      </c>
      <c r="M737" s="39">
        <v>3</v>
      </c>
      <c r="N737" s="43">
        <v>94.832100000000011</v>
      </c>
      <c r="O737" s="43">
        <v>5.6899260000000007</v>
      </c>
      <c r="P737" s="43">
        <v>100.52202600000001</v>
      </c>
      <c r="Q737" s="44" t="s">
        <v>189</v>
      </c>
    </row>
    <row r="738" spans="8:17" x14ac:dyDescent="0.2">
      <c r="H738" s="39">
        <v>1001787</v>
      </c>
      <c r="I738" s="40">
        <v>41894</v>
      </c>
      <c r="J738" s="41" t="s">
        <v>193</v>
      </c>
      <c r="K738" s="42" t="s">
        <v>187</v>
      </c>
      <c r="L738" s="43">
        <v>30.930900000000001</v>
      </c>
      <c r="M738" s="39">
        <v>3</v>
      </c>
      <c r="N738" s="43">
        <v>92.792699999999996</v>
      </c>
      <c r="O738" s="43">
        <v>5.5675619999999997</v>
      </c>
      <c r="P738" s="43">
        <v>98.360261999999992</v>
      </c>
      <c r="Q738" s="44" t="s">
        <v>189</v>
      </c>
    </row>
    <row r="739" spans="8:17" x14ac:dyDescent="0.2">
      <c r="H739" s="39">
        <v>1001788</v>
      </c>
      <c r="I739" s="40">
        <v>41894</v>
      </c>
      <c r="J739" s="41" t="s">
        <v>192</v>
      </c>
      <c r="K739" s="42" t="s">
        <v>188</v>
      </c>
      <c r="L739" s="43">
        <v>269</v>
      </c>
      <c r="M739" s="39">
        <v>2</v>
      </c>
      <c r="N739" s="43">
        <v>538</v>
      </c>
      <c r="O739" s="43">
        <v>32.28</v>
      </c>
      <c r="P739" s="43">
        <v>570.28</v>
      </c>
      <c r="Q739" s="44" t="s">
        <v>189</v>
      </c>
    </row>
  </sheetData>
  <mergeCells count="1">
    <mergeCell ref="B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B1:O742"/>
  <sheetViews>
    <sheetView showGridLines="0" zoomScale="120" zoomScaleNormal="120" zoomScalePageLayoutView="120" workbookViewId="0">
      <selection activeCell="G22" sqref="G22"/>
    </sheetView>
  </sheetViews>
  <sheetFormatPr baseColWidth="10" defaultColWidth="9.1640625" defaultRowHeight="15" x14ac:dyDescent="0.2"/>
  <cols>
    <col min="1" max="1" width="1.83203125" style="12" customWidth="1"/>
    <col min="2" max="2" width="24.1640625" style="12" bestFit="1" customWidth="1"/>
    <col min="3" max="3" width="9.5" style="12" bestFit="1" customWidth="1"/>
    <col min="4" max="4" width="2" style="12" customWidth="1"/>
    <col min="5" max="5" width="10.83203125" style="12" bestFit="1" customWidth="1"/>
    <col min="6" max="6" width="8.83203125" style="12" customWidth="1"/>
    <col min="7" max="7" width="10.33203125" style="12" bestFit="1" customWidth="1"/>
    <col min="8" max="8" width="12.5" style="12" customWidth="1"/>
    <col min="9" max="9" width="14.83203125" style="12" bestFit="1" customWidth="1"/>
    <col min="10" max="10" width="9.33203125" style="12" bestFit="1" customWidth="1"/>
    <col min="11" max="11" width="17.33203125" style="12" bestFit="1" customWidth="1"/>
    <col min="12" max="12" width="10.33203125" style="12" bestFit="1" customWidth="1"/>
    <col min="13" max="13" width="12" style="12" bestFit="1" customWidth="1"/>
    <col min="14" max="14" width="9.1640625" style="12"/>
    <col min="15" max="15" width="11" style="12" bestFit="1" customWidth="1"/>
    <col min="16" max="16384" width="9.1640625" style="12"/>
  </cols>
  <sheetData>
    <row r="1" spans="2:15" ht="19" x14ac:dyDescent="0.25">
      <c r="B1" s="223" t="s">
        <v>236</v>
      </c>
      <c r="C1" s="223"/>
      <c r="D1" s="223"/>
      <c r="E1" s="223"/>
      <c r="F1" s="223"/>
    </row>
    <row r="3" spans="2:15" x14ac:dyDescent="0.2">
      <c r="B3" s="12" t="s">
        <v>239</v>
      </c>
    </row>
    <row r="5" spans="2:15" ht="50.25" customHeight="1" x14ac:dyDescent="0.2">
      <c r="H5" s="73" t="s">
        <v>270</v>
      </c>
    </row>
    <row r="6" spans="2:15" x14ac:dyDescent="0.2">
      <c r="B6" s="52" t="s">
        <v>196</v>
      </c>
      <c r="H6" s="46" t="s">
        <v>175</v>
      </c>
      <c r="I6" s="47" t="s">
        <v>177</v>
      </c>
      <c r="J6" s="45" t="s">
        <v>174</v>
      </c>
      <c r="K6" s="48" t="s">
        <v>178</v>
      </c>
      <c r="L6" s="49" t="s">
        <v>179</v>
      </c>
      <c r="M6" s="48" t="s">
        <v>180</v>
      </c>
      <c r="N6" s="48" t="s">
        <v>181</v>
      </c>
      <c r="O6" s="48" t="s">
        <v>19</v>
      </c>
    </row>
    <row r="7" spans="2:15" x14ac:dyDescent="0.2">
      <c r="H7" s="40">
        <v>41821</v>
      </c>
      <c r="I7" s="42" t="s">
        <v>184</v>
      </c>
      <c r="J7" s="39">
        <v>1001001</v>
      </c>
      <c r="K7" s="43">
        <v>206.96</v>
      </c>
      <c r="L7" s="39">
        <v>4</v>
      </c>
      <c r="M7" s="43">
        <v>827.84</v>
      </c>
      <c r="N7" s="43">
        <v>49.670400000000001</v>
      </c>
      <c r="O7" s="43">
        <v>877.5104</v>
      </c>
    </row>
    <row r="8" spans="2:15" x14ac:dyDescent="0.2">
      <c r="D8" s="52"/>
      <c r="H8" s="40">
        <v>41821</v>
      </c>
      <c r="I8" s="42" t="s">
        <v>187</v>
      </c>
      <c r="J8" s="39">
        <v>1001002</v>
      </c>
      <c r="K8" s="43">
        <v>41.589600000000004</v>
      </c>
      <c r="L8" s="39">
        <v>2</v>
      </c>
      <c r="M8" s="43">
        <v>83.179200000000009</v>
      </c>
      <c r="N8" s="43">
        <v>4.9907520000000005</v>
      </c>
      <c r="O8" s="43">
        <v>88.169952000000009</v>
      </c>
    </row>
    <row r="9" spans="2:15" x14ac:dyDescent="0.2">
      <c r="D9" s="52"/>
      <c r="H9" s="40">
        <v>41821</v>
      </c>
      <c r="I9" s="42" t="s">
        <v>188</v>
      </c>
      <c r="J9" s="39">
        <v>1001003</v>
      </c>
      <c r="K9" s="43">
        <v>60.255000000000003</v>
      </c>
      <c r="L9" s="39">
        <v>3</v>
      </c>
      <c r="M9" s="43">
        <v>180.76500000000001</v>
      </c>
      <c r="N9" s="43">
        <v>10.8459</v>
      </c>
      <c r="O9" s="43">
        <v>191.61090000000002</v>
      </c>
    </row>
    <row r="10" spans="2:15" x14ac:dyDescent="0.2">
      <c r="D10" s="52"/>
      <c r="H10" s="40">
        <v>41821</v>
      </c>
      <c r="I10" s="42" t="s">
        <v>191</v>
      </c>
      <c r="J10" s="39">
        <v>1001008</v>
      </c>
      <c r="K10" s="43">
        <v>378.33250000000004</v>
      </c>
      <c r="L10" s="39">
        <v>2</v>
      </c>
      <c r="M10" s="43">
        <v>756.66500000000008</v>
      </c>
      <c r="N10" s="43">
        <v>45.399900000000002</v>
      </c>
      <c r="O10" s="43">
        <v>802.06490000000008</v>
      </c>
    </row>
    <row r="11" spans="2:15" x14ac:dyDescent="0.2">
      <c r="D11" s="52"/>
      <c r="H11" s="40">
        <v>41843</v>
      </c>
      <c r="I11" s="42" t="s">
        <v>195</v>
      </c>
      <c r="J11" s="39">
        <v>1001281</v>
      </c>
      <c r="K11" s="43">
        <v>162.45000000000002</v>
      </c>
      <c r="L11" s="39">
        <v>2</v>
      </c>
      <c r="M11" s="43">
        <v>324.90000000000003</v>
      </c>
      <c r="N11" s="43">
        <v>19.494</v>
      </c>
      <c r="O11" s="43">
        <v>344.39400000000001</v>
      </c>
    </row>
    <row r="12" spans="2:15" x14ac:dyDescent="0.2">
      <c r="D12" s="52"/>
      <c r="H12"/>
      <c r="I12"/>
      <c r="J12" s="58"/>
      <c r="K12" s="58"/>
      <c r="M12" s="57"/>
      <c r="N12" s="57"/>
      <c r="O12" s="57"/>
    </row>
    <row r="13" spans="2:15" x14ac:dyDescent="0.2">
      <c r="D13" s="52"/>
      <c r="H13"/>
      <c r="I13" s="55"/>
      <c r="J13" s="56" t="s">
        <v>7</v>
      </c>
      <c r="K13" s="56" t="s">
        <v>35</v>
      </c>
      <c r="M13" s="56" t="s">
        <v>237</v>
      </c>
      <c r="N13" s="56" t="s">
        <v>34</v>
      </c>
      <c r="O13" s="56" t="s">
        <v>36</v>
      </c>
    </row>
    <row r="14" spans="2:15" x14ac:dyDescent="0.2">
      <c r="D14" s="52"/>
      <c r="H14"/>
      <c r="I14"/>
      <c r="J14"/>
      <c r="K14"/>
      <c r="L14"/>
      <c r="M14"/>
      <c r="N14"/>
      <c r="O14"/>
    </row>
    <row r="15" spans="2:15" x14ac:dyDescent="0.2">
      <c r="D15" s="52"/>
    </row>
    <row r="16" spans="2:15" x14ac:dyDescent="0.2">
      <c r="B16" s="52" t="s">
        <v>197</v>
      </c>
      <c r="D16" s="52"/>
      <c r="H16"/>
      <c r="I16"/>
      <c r="J16"/>
      <c r="K16"/>
      <c r="L16"/>
      <c r="M16"/>
      <c r="N16"/>
      <c r="O16"/>
    </row>
    <row r="17" spans="4:15" x14ac:dyDescent="0.2">
      <c r="D17" s="52"/>
      <c r="H17"/>
      <c r="I17"/>
      <c r="J17"/>
      <c r="K17"/>
      <c r="L17"/>
      <c r="M17"/>
      <c r="N17"/>
      <c r="O17"/>
    </row>
    <row r="18" spans="4:15" x14ac:dyDescent="0.2">
      <c r="D18" s="52"/>
      <c r="H18"/>
      <c r="I18"/>
      <c r="J18"/>
      <c r="K18"/>
      <c r="L18"/>
      <c r="M18"/>
      <c r="N18"/>
      <c r="O18"/>
    </row>
    <row r="19" spans="4:15" x14ac:dyDescent="0.2">
      <c r="D19" s="52"/>
      <c r="H19"/>
      <c r="I19"/>
      <c r="J19"/>
      <c r="K19"/>
      <c r="L19"/>
      <c r="M19"/>
      <c r="N19"/>
      <c r="O19"/>
    </row>
    <row r="20" spans="4:15" x14ac:dyDescent="0.2">
      <c r="D20" s="52"/>
      <c r="H20"/>
      <c r="I20"/>
      <c r="J20"/>
      <c r="K20"/>
      <c r="L20"/>
      <c r="M20"/>
      <c r="N20"/>
      <c r="O20"/>
    </row>
    <row r="21" spans="4:15" x14ac:dyDescent="0.2">
      <c r="D21" s="52"/>
      <c r="H21"/>
      <c r="I21"/>
      <c r="J21"/>
      <c r="K21"/>
      <c r="L21"/>
      <c r="M21"/>
      <c r="N21"/>
      <c r="O21"/>
    </row>
    <row r="22" spans="4:15" x14ac:dyDescent="0.2">
      <c r="D22" s="52"/>
      <c r="H22"/>
      <c r="I22"/>
      <c r="J22"/>
      <c r="K22"/>
      <c r="L22"/>
      <c r="M22"/>
      <c r="N22"/>
      <c r="O22"/>
    </row>
    <row r="23" spans="4:15" x14ac:dyDescent="0.2">
      <c r="D23" s="52"/>
      <c r="H23"/>
      <c r="I23"/>
      <c r="J23"/>
      <c r="K23"/>
      <c r="L23"/>
      <c r="M23"/>
      <c r="N23"/>
      <c r="O23"/>
    </row>
    <row r="24" spans="4:15" x14ac:dyDescent="0.2">
      <c r="D24" s="52"/>
      <c r="H24"/>
      <c r="I24"/>
      <c r="J24"/>
      <c r="K24"/>
      <c r="L24"/>
      <c r="M24"/>
      <c r="N24"/>
      <c r="O24"/>
    </row>
    <row r="25" spans="4:15" x14ac:dyDescent="0.2">
      <c r="D25" s="52"/>
      <c r="H25"/>
      <c r="I25"/>
      <c r="J25"/>
      <c r="K25"/>
      <c r="L25"/>
      <c r="M25"/>
      <c r="N25"/>
      <c r="O25"/>
    </row>
    <row r="26" spans="4:15" x14ac:dyDescent="0.2">
      <c r="D26" s="52"/>
      <c r="H26"/>
      <c r="I26"/>
      <c r="J26"/>
      <c r="K26"/>
      <c r="L26"/>
      <c r="M26"/>
      <c r="N26"/>
      <c r="O26"/>
    </row>
    <row r="27" spans="4:15" x14ac:dyDescent="0.2">
      <c r="D27" s="52"/>
      <c r="H27"/>
      <c r="I27"/>
      <c r="J27"/>
      <c r="K27"/>
      <c r="L27"/>
      <c r="M27"/>
      <c r="N27"/>
      <c r="O27"/>
    </row>
    <row r="28" spans="4:15" x14ac:dyDescent="0.2">
      <c r="H28"/>
      <c r="I28"/>
      <c r="J28"/>
      <c r="K28"/>
      <c r="L28"/>
      <c r="M28"/>
      <c r="N28"/>
      <c r="O28"/>
    </row>
    <row r="29" spans="4:15" x14ac:dyDescent="0.2">
      <c r="H29"/>
      <c r="I29"/>
      <c r="J29"/>
      <c r="K29"/>
      <c r="L29"/>
      <c r="M29"/>
      <c r="N29"/>
      <c r="O29"/>
    </row>
    <row r="30" spans="4:15" x14ac:dyDescent="0.2">
      <c r="H30"/>
      <c r="I30"/>
      <c r="J30"/>
      <c r="K30"/>
      <c r="L30"/>
      <c r="M30"/>
      <c r="N30"/>
      <c r="O30"/>
    </row>
    <row r="31" spans="4:15" x14ac:dyDescent="0.2">
      <c r="H31"/>
      <c r="I31"/>
      <c r="J31"/>
      <c r="K31"/>
      <c r="L31"/>
      <c r="M31"/>
      <c r="N31"/>
      <c r="O31"/>
    </row>
    <row r="32" spans="4:15" x14ac:dyDescent="0.2">
      <c r="H32"/>
      <c r="I32"/>
      <c r="J32"/>
      <c r="K32"/>
      <c r="L32"/>
      <c r="M32"/>
      <c r="N32"/>
      <c r="O32"/>
    </row>
    <row r="33" spans="8:15" x14ac:dyDescent="0.2">
      <c r="H33"/>
      <c r="I33"/>
      <c r="J33"/>
      <c r="K33"/>
      <c r="L33"/>
      <c r="M33"/>
      <c r="N33"/>
      <c r="O33"/>
    </row>
    <row r="34" spans="8:15" x14ac:dyDescent="0.2">
      <c r="H34"/>
      <c r="I34"/>
      <c r="J34"/>
      <c r="K34"/>
      <c r="L34"/>
      <c r="M34"/>
      <c r="N34"/>
      <c r="O34"/>
    </row>
    <row r="35" spans="8:15" x14ac:dyDescent="0.2">
      <c r="H35"/>
      <c r="I35"/>
      <c r="J35"/>
      <c r="K35"/>
      <c r="L35"/>
      <c r="M35"/>
      <c r="N35"/>
      <c r="O35"/>
    </row>
    <row r="36" spans="8:15" x14ac:dyDescent="0.2">
      <c r="H36"/>
      <c r="I36"/>
      <c r="J36"/>
      <c r="K36"/>
      <c r="L36"/>
      <c r="M36"/>
      <c r="N36"/>
      <c r="O36"/>
    </row>
    <row r="37" spans="8:15" x14ac:dyDescent="0.2">
      <c r="H37"/>
      <c r="I37"/>
      <c r="J37"/>
      <c r="K37"/>
      <c r="L37"/>
      <c r="M37"/>
      <c r="N37"/>
      <c r="O37"/>
    </row>
    <row r="38" spans="8:15" x14ac:dyDescent="0.2">
      <c r="H38"/>
      <c r="I38"/>
      <c r="J38"/>
      <c r="K38"/>
      <c r="L38"/>
      <c r="M38"/>
      <c r="N38"/>
      <c r="O38"/>
    </row>
    <row r="39" spans="8:15" x14ac:dyDescent="0.2">
      <c r="H39"/>
      <c r="I39"/>
      <c r="J39"/>
      <c r="K39"/>
      <c r="L39"/>
      <c r="M39"/>
      <c r="N39"/>
      <c r="O39"/>
    </row>
    <row r="40" spans="8:15" x14ac:dyDescent="0.2">
      <c r="H40"/>
      <c r="I40"/>
      <c r="J40"/>
      <c r="K40"/>
      <c r="L40"/>
      <c r="M40"/>
      <c r="N40"/>
      <c r="O40"/>
    </row>
    <row r="41" spans="8:15" x14ac:dyDescent="0.2">
      <c r="H41"/>
      <c r="I41"/>
      <c r="J41"/>
      <c r="K41"/>
      <c r="L41"/>
      <c r="M41"/>
      <c r="N41"/>
      <c r="O41"/>
    </row>
    <row r="42" spans="8:15" x14ac:dyDescent="0.2">
      <c r="H42"/>
      <c r="I42"/>
      <c r="J42"/>
      <c r="K42"/>
      <c r="L42"/>
      <c r="M42"/>
      <c r="N42"/>
      <c r="O42"/>
    </row>
    <row r="43" spans="8:15" x14ac:dyDescent="0.2">
      <c r="H43"/>
      <c r="I43"/>
      <c r="J43"/>
      <c r="K43"/>
      <c r="L43"/>
      <c r="M43"/>
      <c r="N43"/>
      <c r="O43"/>
    </row>
    <row r="44" spans="8:15" x14ac:dyDescent="0.2">
      <c r="H44"/>
      <c r="I44"/>
      <c r="J44"/>
      <c r="K44"/>
      <c r="L44"/>
      <c r="M44"/>
      <c r="N44"/>
      <c r="O44"/>
    </row>
    <row r="45" spans="8:15" x14ac:dyDescent="0.2">
      <c r="H45"/>
      <c r="I45"/>
      <c r="J45"/>
      <c r="K45"/>
      <c r="L45"/>
      <c r="M45"/>
      <c r="N45"/>
      <c r="O45"/>
    </row>
    <row r="46" spans="8:15" x14ac:dyDescent="0.2">
      <c r="H46"/>
      <c r="I46"/>
      <c r="J46"/>
      <c r="K46"/>
      <c r="L46"/>
      <c r="M46"/>
      <c r="N46"/>
      <c r="O46"/>
    </row>
    <row r="47" spans="8:15" x14ac:dyDescent="0.2">
      <c r="H47"/>
      <c r="I47"/>
      <c r="J47"/>
      <c r="K47"/>
      <c r="L47"/>
      <c r="M47"/>
      <c r="N47"/>
      <c r="O47"/>
    </row>
    <row r="48" spans="8:15" x14ac:dyDescent="0.2">
      <c r="H48"/>
      <c r="I48"/>
      <c r="J48"/>
      <c r="K48"/>
      <c r="L48"/>
      <c r="M48"/>
      <c r="N48"/>
      <c r="O48"/>
    </row>
    <row r="49" spans="8:15" x14ac:dyDescent="0.2">
      <c r="H49"/>
      <c r="I49"/>
      <c r="J49"/>
      <c r="K49"/>
      <c r="L49"/>
      <c r="M49"/>
      <c r="N49"/>
      <c r="O49"/>
    </row>
    <row r="50" spans="8:15" x14ac:dyDescent="0.2">
      <c r="H50"/>
      <c r="I50"/>
      <c r="J50"/>
      <c r="K50"/>
      <c r="L50"/>
      <c r="M50"/>
      <c r="N50"/>
      <c r="O50"/>
    </row>
    <row r="51" spans="8:15" x14ac:dyDescent="0.2">
      <c r="H51"/>
      <c r="I51"/>
      <c r="J51"/>
      <c r="K51"/>
      <c r="L51"/>
      <c r="M51"/>
      <c r="N51"/>
      <c r="O51"/>
    </row>
    <row r="52" spans="8:15" x14ac:dyDescent="0.2">
      <c r="H52"/>
      <c r="I52"/>
      <c r="J52"/>
      <c r="K52"/>
      <c r="L52"/>
      <c r="M52"/>
      <c r="N52"/>
      <c r="O52"/>
    </row>
    <row r="53" spans="8:15" x14ac:dyDescent="0.2">
      <c r="H53"/>
      <c r="I53"/>
      <c r="J53"/>
      <c r="K53"/>
      <c r="L53"/>
      <c r="M53"/>
      <c r="N53"/>
      <c r="O53"/>
    </row>
    <row r="54" spans="8:15" x14ac:dyDescent="0.2">
      <c r="H54"/>
      <c r="I54"/>
      <c r="J54"/>
      <c r="K54"/>
      <c r="L54"/>
      <c r="M54"/>
      <c r="N54"/>
      <c r="O54"/>
    </row>
    <row r="55" spans="8:15" x14ac:dyDescent="0.2">
      <c r="H55"/>
      <c r="I55"/>
      <c r="J55"/>
      <c r="K55"/>
      <c r="L55"/>
      <c r="M55"/>
      <c r="N55"/>
      <c r="O55"/>
    </row>
    <row r="56" spans="8:15" x14ac:dyDescent="0.2">
      <c r="H56"/>
      <c r="I56"/>
      <c r="J56"/>
      <c r="K56"/>
      <c r="L56"/>
      <c r="M56"/>
      <c r="N56"/>
      <c r="O56"/>
    </row>
    <row r="57" spans="8:15" x14ac:dyDescent="0.2">
      <c r="H57"/>
      <c r="I57"/>
      <c r="J57"/>
      <c r="K57"/>
      <c r="L57"/>
      <c r="M57"/>
      <c r="N57"/>
      <c r="O57"/>
    </row>
    <row r="58" spans="8:15" x14ac:dyDescent="0.2">
      <c r="H58"/>
      <c r="I58"/>
      <c r="J58"/>
      <c r="K58"/>
      <c r="L58"/>
      <c r="M58"/>
      <c r="N58"/>
      <c r="O58"/>
    </row>
    <row r="59" spans="8:15" x14ac:dyDescent="0.2">
      <c r="H59"/>
      <c r="I59"/>
      <c r="J59"/>
      <c r="K59"/>
      <c r="L59"/>
      <c r="M59"/>
      <c r="N59"/>
      <c r="O59"/>
    </row>
    <row r="60" spans="8:15" x14ac:dyDescent="0.2">
      <c r="H60"/>
      <c r="I60"/>
      <c r="J60"/>
      <c r="K60"/>
      <c r="L60"/>
      <c r="M60"/>
      <c r="N60"/>
      <c r="O60"/>
    </row>
    <row r="61" spans="8:15" x14ac:dyDescent="0.2">
      <c r="H61"/>
      <c r="I61"/>
      <c r="J61"/>
      <c r="K61"/>
      <c r="L61"/>
      <c r="M61"/>
      <c r="N61"/>
      <c r="O61"/>
    </row>
    <row r="62" spans="8:15" x14ac:dyDescent="0.2">
      <c r="H62"/>
      <c r="I62"/>
      <c r="J62"/>
      <c r="K62"/>
      <c r="L62"/>
      <c r="M62"/>
      <c r="N62"/>
      <c r="O62"/>
    </row>
    <row r="63" spans="8:15" x14ac:dyDescent="0.2">
      <c r="H63"/>
      <c r="I63"/>
      <c r="J63"/>
      <c r="K63"/>
      <c r="L63"/>
      <c r="M63"/>
      <c r="N63"/>
      <c r="O63"/>
    </row>
    <row r="64" spans="8:15" x14ac:dyDescent="0.2">
      <c r="H64"/>
      <c r="I64"/>
      <c r="J64"/>
      <c r="K64"/>
      <c r="L64"/>
      <c r="M64"/>
      <c r="N64"/>
      <c r="O64"/>
    </row>
    <row r="65" spans="8:15" x14ac:dyDescent="0.2">
      <c r="H65"/>
      <c r="I65"/>
      <c r="J65"/>
      <c r="K65"/>
      <c r="L65"/>
      <c r="M65"/>
      <c r="N65"/>
      <c r="O65"/>
    </row>
    <row r="66" spans="8:15" x14ac:dyDescent="0.2">
      <c r="H66"/>
      <c r="I66"/>
      <c r="J66"/>
      <c r="K66"/>
      <c r="L66"/>
      <c r="M66"/>
      <c r="N66"/>
      <c r="O66"/>
    </row>
    <row r="67" spans="8:15" x14ac:dyDescent="0.2">
      <c r="H67"/>
      <c r="I67"/>
      <c r="J67"/>
      <c r="K67"/>
      <c r="L67"/>
      <c r="M67"/>
      <c r="N67"/>
      <c r="O67"/>
    </row>
    <row r="68" spans="8:15" x14ac:dyDescent="0.2">
      <c r="H68"/>
      <c r="I68"/>
      <c r="J68"/>
      <c r="K68"/>
      <c r="L68"/>
      <c r="M68"/>
      <c r="N68"/>
      <c r="O68"/>
    </row>
    <row r="69" spans="8:15" x14ac:dyDescent="0.2">
      <c r="H69"/>
      <c r="I69"/>
      <c r="J69"/>
      <c r="K69"/>
      <c r="L69"/>
      <c r="M69"/>
      <c r="N69"/>
      <c r="O69"/>
    </row>
    <row r="70" spans="8:15" x14ac:dyDescent="0.2">
      <c r="H70"/>
      <c r="I70"/>
      <c r="J70"/>
      <c r="K70"/>
      <c r="L70"/>
      <c r="M70"/>
      <c r="N70"/>
      <c r="O70"/>
    </row>
    <row r="71" spans="8:15" x14ac:dyDescent="0.2">
      <c r="H71"/>
      <c r="I71"/>
      <c r="J71"/>
      <c r="K71"/>
      <c r="L71"/>
      <c r="M71"/>
      <c r="N71"/>
      <c r="O71"/>
    </row>
    <row r="72" spans="8:15" x14ac:dyDescent="0.2">
      <c r="H72"/>
      <c r="I72"/>
      <c r="J72"/>
      <c r="K72"/>
      <c r="L72"/>
      <c r="M72"/>
      <c r="N72"/>
      <c r="O72"/>
    </row>
    <row r="73" spans="8:15" x14ac:dyDescent="0.2">
      <c r="H73"/>
      <c r="I73"/>
      <c r="J73"/>
      <c r="K73"/>
      <c r="L73"/>
      <c r="M73"/>
      <c r="N73"/>
      <c r="O73"/>
    </row>
    <row r="74" spans="8:15" x14ac:dyDescent="0.2">
      <c r="H74"/>
      <c r="I74"/>
      <c r="J74"/>
      <c r="K74"/>
      <c r="L74"/>
      <c r="M74"/>
      <c r="N74"/>
      <c r="O74"/>
    </row>
    <row r="75" spans="8:15" x14ac:dyDescent="0.2">
      <c r="H75"/>
      <c r="I75"/>
      <c r="J75"/>
      <c r="K75"/>
      <c r="L75"/>
      <c r="M75"/>
      <c r="N75"/>
      <c r="O75"/>
    </row>
    <row r="76" spans="8:15" x14ac:dyDescent="0.2">
      <c r="H76"/>
      <c r="I76"/>
      <c r="J76"/>
      <c r="K76"/>
      <c r="L76"/>
      <c r="M76"/>
      <c r="N76"/>
      <c r="O76"/>
    </row>
    <row r="77" spans="8:15" x14ac:dyDescent="0.2">
      <c r="H77"/>
      <c r="I77"/>
      <c r="J77"/>
      <c r="K77"/>
      <c r="L77"/>
      <c r="M77"/>
      <c r="N77"/>
      <c r="O77"/>
    </row>
    <row r="78" spans="8:15" x14ac:dyDescent="0.2">
      <c r="H78"/>
      <c r="I78"/>
      <c r="J78"/>
      <c r="K78"/>
      <c r="L78"/>
      <c r="M78"/>
      <c r="N78"/>
      <c r="O78"/>
    </row>
    <row r="79" spans="8:15" x14ac:dyDescent="0.2">
      <c r="H79"/>
      <c r="I79"/>
      <c r="J79"/>
      <c r="K79"/>
      <c r="L79"/>
      <c r="M79"/>
      <c r="N79"/>
      <c r="O79"/>
    </row>
    <row r="80" spans="8:15" x14ac:dyDescent="0.2">
      <c r="H80"/>
      <c r="I80"/>
      <c r="J80"/>
      <c r="K80"/>
      <c r="L80"/>
      <c r="M80"/>
      <c r="N80"/>
      <c r="O80"/>
    </row>
    <row r="81" spans="8:15" x14ac:dyDescent="0.2">
      <c r="H81"/>
      <c r="I81"/>
      <c r="J81"/>
      <c r="K81"/>
      <c r="L81"/>
      <c r="M81"/>
      <c r="N81"/>
      <c r="O81"/>
    </row>
    <row r="82" spans="8:15" x14ac:dyDescent="0.2">
      <c r="H82"/>
      <c r="I82"/>
      <c r="J82"/>
      <c r="K82"/>
      <c r="L82"/>
      <c r="M82"/>
      <c r="N82"/>
      <c r="O82"/>
    </row>
    <row r="83" spans="8:15" x14ac:dyDescent="0.2">
      <c r="H83"/>
      <c r="I83"/>
      <c r="J83"/>
      <c r="K83"/>
      <c r="L83"/>
      <c r="M83"/>
      <c r="N83"/>
      <c r="O83"/>
    </row>
    <row r="84" spans="8:15" x14ac:dyDescent="0.2">
      <c r="H84"/>
      <c r="I84"/>
      <c r="J84"/>
      <c r="K84"/>
      <c r="L84"/>
      <c r="M84"/>
      <c r="N84"/>
      <c r="O84"/>
    </row>
    <row r="85" spans="8:15" x14ac:dyDescent="0.2">
      <c r="H85"/>
      <c r="I85"/>
      <c r="J85"/>
      <c r="K85"/>
      <c r="L85"/>
      <c r="M85"/>
      <c r="N85"/>
      <c r="O85"/>
    </row>
    <row r="86" spans="8:15" x14ac:dyDescent="0.2">
      <c r="H86"/>
      <c r="I86"/>
      <c r="J86"/>
      <c r="K86"/>
      <c r="L86"/>
      <c r="M86"/>
      <c r="N86"/>
      <c r="O86"/>
    </row>
    <row r="87" spans="8:15" x14ac:dyDescent="0.2">
      <c r="H87"/>
      <c r="I87"/>
      <c r="J87"/>
      <c r="K87"/>
      <c r="L87"/>
      <c r="M87"/>
      <c r="N87"/>
      <c r="O87"/>
    </row>
    <row r="88" spans="8:15" x14ac:dyDescent="0.2">
      <c r="H88"/>
      <c r="I88"/>
      <c r="J88"/>
      <c r="K88"/>
      <c r="L88"/>
      <c r="M88"/>
      <c r="N88"/>
      <c r="O88"/>
    </row>
    <row r="89" spans="8:15" x14ac:dyDescent="0.2">
      <c r="H89"/>
      <c r="I89"/>
      <c r="J89"/>
      <c r="K89"/>
      <c r="L89"/>
      <c r="M89"/>
      <c r="N89"/>
      <c r="O89"/>
    </row>
    <row r="90" spans="8:15" x14ac:dyDescent="0.2">
      <c r="H90"/>
      <c r="I90"/>
      <c r="J90"/>
      <c r="K90"/>
      <c r="L90"/>
      <c r="M90"/>
      <c r="N90"/>
      <c r="O90"/>
    </row>
    <row r="91" spans="8:15" x14ac:dyDescent="0.2">
      <c r="H91"/>
      <c r="I91"/>
      <c r="J91"/>
      <c r="K91"/>
      <c r="L91"/>
      <c r="M91"/>
      <c r="N91"/>
      <c r="O91"/>
    </row>
    <row r="92" spans="8:15" x14ac:dyDescent="0.2">
      <c r="H92"/>
      <c r="I92"/>
      <c r="J92"/>
      <c r="K92"/>
      <c r="L92"/>
      <c r="M92"/>
      <c r="N92"/>
      <c r="O92"/>
    </row>
    <row r="93" spans="8:15" x14ac:dyDescent="0.2">
      <c r="H93"/>
      <c r="I93"/>
      <c r="J93"/>
      <c r="K93"/>
      <c r="L93"/>
      <c r="M93"/>
      <c r="N93"/>
      <c r="O93"/>
    </row>
    <row r="94" spans="8:15" x14ac:dyDescent="0.2">
      <c r="H94"/>
      <c r="I94"/>
      <c r="J94"/>
      <c r="K94"/>
      <c r="L94"/>
      <c r="M94"/>
      <c r="N94"/>
      <c r="O94"/>
    </row>
    <row r="95" spans="8:15" x14ac:dyDescent="0.2">
      <c r="H95"/>
      <c r="I95"/>
      <c r="J95"/>
      <c r="K95"/>
      <c r="L95"/>
      <c r="M95"/>
      <c r="N95"/>
      <c r="O95"/>
    </row>
    <row r="96" spans="8:15" x14ac:dyDescent="0.2">
      <c r="H96"/>
      <c r="I96"/>
      <c r="J96"/>
      <c r="K96"/>
      <c r="L96"/>
      <c r="M96"/>
      <c r="N96"/>
      <c r="O96"/>
    </row>
    <row r="97" spans="8:15" x14ac:dyDescent="0.2">
      <c r="H97"/>
      <c r="I97"/>
      <c r="J97"/>
      <c r="K97"/>
      <c r="L97"/>
      <c r="M97"/>
      <c r="N97"/>
      <c r="O97"/>
    </row>
    <row r="98" spans="8:15" x14ac:dyDescent="0.2">
      <c r="H98"/>
      <c r="I98"/>
      <c r="J98"/>
      <c r="K98"/>
      <c r="L98"/>
      <c r="M98"/>
      <c r="N98"/>
      <c r="O98"/>
    </row>
    <row r="99" spans="8:15" x14ac:dyDescent="0.2">
      <c r="H99"/>
      <c r="I99"/>
      <c r="J99"/>
      <c r="K99"/>
      <c r="L99"/>
      <c r="M99"/>
      <c r="N99"/>
      <c r="O99"/>
    </row>
    <row r="100" spans="8:15" x14ac:dyDescent="0.2">
      <c r="H100"/>
      <c r="I100"/>
      <c r="J100"/>
      <c r="K100"/>
      <c r="L100"/>
      <c r="M100"/>
      <c r="N100"/>
      <c r="O100"/>
    </row>
    <row r="101" spans="8:15" x14ac:dyDescent="0.2">
      <c r="H101"/>
      <c r="I101"/>
      <c r="J101"/>
      <c r="K101"/>
      <c r="L101"/>
      <c r="M101"/>
      <c r="N101"/>
      <c r="O101"/>
    </row>
    <row r="102" spans="8:15" x14ac:dyDescent="0.2">
      <c r="H102"/>
      <c r="I102"/>
      <c r="J102"/>
      <c r="K102"/>
      <c r="L102"/>
      <c r="M102"/>
      <c r="N102"/>
      <c r="O102"/>
    </row>
    <row r="103" spans="8:15" x14ac:dyDescent="0.2">
      <c r="H103"/>
      <c r="I103"/>
      <c r="J103"/>
      <c r="K103"/>
      <c r="L103"/>
      <c r="M103"/>
      <c r="N103"/>
      <c r="O103"/>
    </row>
    <row r="104" spans="8:15" x14ac:dyDescent="0.2">
      <c r="H104"/>
      <c r="I104"/>
      <c r="J104"/>
      <c r="K104"/>
      <c r="L104"/>
      <c r="M104"/>
      <c r="N104"/>
      <c r="O104"/>
    </row>
    <row r="105" spans="8:15" x14ac:dyDescent="0.2">
      <c r="H105"/>
      <c r="I105"/>
      <c r="J105"/>
      <c r="K105"/>
      <c r="L105"/>
      <c r="M105"/>
      <c r="N105"/>
      <c r="O105"/>
    </row>
    <row r="106" spans="8:15" x14ac:dyDescent="0.2">
      <c r="H106"/>
      <c r="I106"/>
      <c r="J106"/>
      <c r="K106"/>
      <c r="L106"/>
      <c r="M106"/>
      <c r="N106"/>
      <c r="O106"/>
    </row>
    <row r="107" spans="8:15" x14ac:dyDescent="0.2">
      <c r="H107"/>
      <c r="I107"/>
      <c r="J107"/>
      <c r="K107"/>
      <c r="L107"/>
      <c r="M107"/>
      <c r="N107"/>
      <c r="O107"/>
    </row>
    <row r="108" spans="8:15" x14ac:dyDescent="0.2">
      <c r="H108"/>
      <c r="I108"/>
      <c r="J108"/>
      <c r="K108"/>
      <c r="L108"/>
      <c r="M108"/>
      <c r="N108"/>
      <c r="O108"/>
    </row>
    <row r="109" spans="8:15" x14ac:dyDescent="0.2">
      <c r="H109"/>
      <c r="I109"/>
      <c r="J109"/>
      <c r="K109"/>
      <c r="L109"/>
      <c r="M109"/>
      <c r="N109"/>
      <c r="O109"/>
    </row>
    <row r="110" spans="8:15" x14ac:dyDescent="0.2">
      <c r="H110"/>
      <c r="I110"/>
      <c r="J110"/>
      <c r="K110"/>
      <c r="L110"/>
      <c r="M110"/>
      <c r="N110"/>
      <c r="O110"/>
    </row>
    <row r="111" spans="8:15" x14ac:dyDescent="0.2">
      <c r="H111"/>
      <c r="I111"/>
      <c r="J111"/>
      <c r="K111"/>
      <c r="L111"/>
      <c r="M111"/>
      <c r="N111"/>
      <c r="O111"/>
    </row>
    <row r="112" spans="8:15" x14ac:dyDescent="0.2">
      <c r="H112"/>
      <c r="I112"/>
      <c r="J112"/>
      <c r="K112"/>
      <c r="L112"/>
      <c r="M112"/>
      <c r="N112"/>
      <c r="O112"/>
    </row>
    <row r="113" spans="8:15" x14ac:dyDescent="0.2">
      <c r="H113"/>
      <c r="I113"/>
      <c r="J113"/>
      <c r="K113"/>
      <c r="L113"/>
      <c r="M113"/>
      <c r="N113"/>
      <c r="O113"/>
    </row>
    <row r="114" spans="8:15" x14ac:dyDescent="0.2">
      <c r="H114"/>
      <c r="I114"/>
      <c r="J114"/>
      <c r="K114"/>
      <c r="L114"/>
      <c r="M114"/>
      <c r="N114"/>
      <c r="O114"/>
    </row>
    <row r="115" spans="8:15" x14ac:dyDescent="0.2">
      <c r="H115"/>
      <c r="I115"/>
      <c r="J115"/>
      <c r="K115"/>
      <c r="L115"/>
      <c r="M115"/>
      <c r="N115"/>
      <c r="O115"/>
    </row>
    <row r="116" spans="8:15" x14ac:dyDescent="0.2">
      <c r="H116"/>
      <c r="I116"/>
      <c r="J116"/>
      <c r="K116"/>
      <c r="L116"/>
      <c r="M116"/>
      <c r="N116"/>
      <c r="O116"/>
    </row>
    <row r="117" spans="8:15" x14ac:dyDescent="0.2">
      <c r="H117"/>
      <c r="I117"/>
      <c r="J117"/>
      <c r="K117"/>
      <c r="L117"/>
      <c r="M117"/>
      <c r="N117"/>
      <c r="O117"/>
    </row>
    <row r="118" spans="8:15" x14ac:dyDescent="0.2">
      <c r="H118"/>
      <c r="I118"/>
      <c r="J118"/>
      <c r="K118"/>
      <c r="L118"/>
      <c r="M118"/>
      <c r="N118"/>
      <c r="O118"/>
    </row>
    <row r="119" spans="8:15" x14ac:dyDescent="0.2">
      <c r="H119"/>
      <c r="I119"/>
      <c r="J119"/>
      <c r="K119"/>
      <c r="L119"/>
      <c r="M119"/>
      <c r="N119"/>
      <c r="O119"/>
    </row>
    <row r="120" spans="8:15" x14ac:dyDescent="0.2">
      <c r="H120"/>
      <c r="I120"/>
      <c r="J120"/>
      <c r="K120"/>
      <c r="L120"/>
      <c r="M120"/>
      <c r="N120"/>
      <c r="O120"/>
    </row>
    <row r="121" spans="8:15" x14ac:dyDescent="0.2">
      <c r="H121"/>
      <c r="I121"/>
      <c r="J121"/>
      <c r="K121"/>
      <c r="L121"/>
      <c r="M121"/>
      <c r="N121"/>
      <c r="O121"/>
    </row>
    <row r="122" spans="8:15" x14ac:dyDescent="0.2">
      <c r="H122"/>
      <c r="I122"/>
      <c r="J122"/>
      <c r="K122"/>
      <c r="L122"/>
      <c r="M122"/>
      <c r="N122"/>
      <c r="O122"/>
    </row>
    <row r="123" spans="8:15" x14ac:dyDescent="0.2">
      <c r="H123"/>
      <c r="I123"/>
      <c r="J123"/>
      <c r="K123"/>
      <c r="L123"/>
      <c r="M123"/>
      <c r="N123"/>
      <c r="O123"/>
    </row>
    <row r="124" spans="8:15" x14ac:dyDescent="0.2">
      <c r="H124"/>
      <c r="I124"/>
      <c r="J124"/>
      <c r="K124"/>
      <c r="L124"/>
      <c r="M124"/>
      <c r="N124"/>
      <c r="O124"/>
    </row>
    <row r="125" spans="8:15" x14ac:dyDescent="0.2">
      <c r="H125"/>
      <c r="I125"/>
      <c r="J125"/>
      <c r="K125"/>
      <c r="L125"/>
      <c r="M125"/>
      <c r="N125"/>
      <c r="O125"/>
    </row>
    <row r="126" spans="8:15" x14ac:dyDescent="0.2">
      <c r="H126"/>
      <c r="I126"/>
      <c r="J126"/>
      <c r="K126"/>
      <c r="L126"/>
      <c r="M126"/>
      <c r="N126"/>
      <c r="O126"/>
    </row>
    <row r="127" spans="8:15" x14ac:dyDescent="0.2">
      <c r="H127"/>
      <c r="I127"/>
      <c r="J127"/>
      <c r="K127"/>
      <c r="L127"/>
      <c r="M127"/>
      <c r="N127"/>
      <c r="O127"/>
    </row>
    <row r="128" spans="8:15" x14ac:dyDescent="0.2">
      <c r="H128"/>
      <c r="I128"/>
      <c r="J128"/>
      <c r="K128"/>
      <c r="L128"/>
      <c r="M128"/>
      <c r="N128"/>
      <c r="O128"/>
    </row>
    <row r="129" spans="8:15" x14ac:dyDescent="0.2">
      <c r="H129"/>
      <c r="I129"/>
      <c r="J129"/>
      <c r="K129"/>
      <c r="L129"/>
      <c r="M129"/>
      <c r="N129"/>
      <c r="O129"/>
    </row>
    <row r="130" spans="8:15" x14ac:dyDescent="0.2">
      <c r="H130"/>
      <c r="I130"/>
      <c r="J130"/>
      <c r="K130"/>
      <c r="L130"/>
      <c r="M130"/>
      <c r="N130"/>
      <c r="O130"/>
    </row>
    <row r="131" spans="8:15" x14ac:dyDescent="0.2">
      <c r="H131"/>
      <c r="I131"/>
      <c r="J131"/>
      <c r="K131"/>
      <c r="L131"/>
      <c r="M131"/>
      <c r="N131"/>
      <c r="O131"/>
    </row>
    <row r="132" spans="8:15" x14ac:dyDescent="0.2">
      <c r="H132"/>
      <c r="I132"/>
      <c r="J132"/>
      <c r="K132"/>
      <c r="L132"/>
      <c r="M132"/>
      <c r="N132"/>
      <c r="O132"/>
    </row>
    <row r="133" spans="8:15" x14ac:dyDescent="0.2">
      <c r="H133"/>
      <c r="I133"/>
      <c r="J133"/>
      <c r="K133"/>
      <c r="L133"/>
      <c r="M133"/>
      <c r="N133"/>
      <c r="O133"/>
    </row>
    <row r="134" spans="8:15" x14ac:dyDescent="0.2">
      <c r="H134"/>
      <c r="I134"/>
      <c r="J134"/>
      <c r="K134"/>
      <c r="L134"/>
      <c r="M134"/>
      <c r="N134"/>
      <c r="O134"/>
    </row>
    <row r="135" spans="8:15" x14ac:dyDescent="0.2">
      <c r="H135"/>
      <c r="I135"/>
      <c r="J135"/>
      <c r="K135"/>
      <c r="L135"/>
      <c r="M135"/>
      <c r="N135"/>
      <c r="O135"/>
    </row>
    <row r="136" spans="8:15" x14ac:dyDescent="0.2">
      <c r="H136"/>
      <c r="I136"/>
      <c r="J136"/>
      <c r="K136"/>
      <c r="L136"/>
      <c r="M136"/>
      <c r="N136"/>
      <c r="O136"/>
    </row>
    <row r="137" spans="8:15" x14ac:dyDescent="0.2">
      <c r="H137"/>
      <c r="I137"/>
      <c r="J137"/>
      <c r="K137"/>
      <c r="L137"/>
      <c r="M137"/>
      <c r="N137"/>
      <c r="O137"/>
    </row>
    <row r="138" spans="8:15" x14ac:dyDescent="0.2">
      <c r="H138"/>
      <c r="I138"/>
      <c r="J138"/>
      <c r="K138"/>
      <c r="L138"/>
      <c r="M138"/>
      <c r="N138"/>
      <c r="O138"/>
    </row>
    <row r="139" spans="8:15" x14ac:dyDescent="0.2">
      <c r="H139"/>
      <c r="I139"/>
      <c r="J139"/>
      <c r="K139"/>
      <c r="L139"/>
      <c r="M139"/>
      <c r="N139"/>
      <c r="O139"/>
    </row>
    <row r="140" spans="8:15" x14ac:dyDescent="0.2">
      <c r="H140"/>
      <c r="I140"/>
      <c r="J140"/>
      <c r="K140"/>
      <c r="L140"/>
      <c r="M140"/>
      <c r="N140"/>
      <c r="O140"/>
    </row>
    <row r="141" spans="8:15" x14ac:dyDescent="0.2">
      <c r="H141"/>
      <c r="I141"/>
      <c r="J141"/>
      <c r="K141"/>
      <c r="L141"/>
      <c r="M141"/>
      <c r="N141"/>
      <c r="O141"/>
    </row>
    <row r="142" spans="8:15" x14ac:dyDescent="0.2">
      <c r="H142"/>
      <c r="I142"/>
      <c r="J142"/>
      <c r="K142"/>
      <c r="L142"/>
      <c r="M142"/>
      <c r="N142"/>
      <c r="O142"/>
    </row>
    <row r="143" spans="8:15" x14ac:dyDescent="0.2">
      <c r="H143"/>
      <c r="I143"/>
      <c r="J143"/>
      <c r="K143"/>
      <c r="L143"/>
      <c r="M143"/>
      <c r="N143"/>
      <c r="O143"/>
    </row>
    <row r="144" spans="8:15" x14ac:dyDescent="0.2">
      <c r="H144"/>
      <c r="I144"/>
      <c r="J144"/>
      <c r="K144"/>
      <c r="L144"/>
      <c r="M144"/>
      <c r="N144"/>
      <c r="O144"/>
    </row>
    <row r="145" spans="8:15" x14ac:dyDescent="0.2">
      <c r="H145"/>
      <c r="I145"/>
      <c r="J145"/>
      <c r="K145"/>
      <c r="L145"/>
      <c r="M145"/>
      <c r="N145"/>
      <c r="O145"/>
    </row>
    <row r="146" spans="8:15" x14ac:dyDescent="0.2">
      <c r="H146"/>
      <c r="I146"/>
      <c r="J146"/>
      <c r="K146"/>
      <c r="L146"/>
      <c r="M146"/>
      <c r="N146"/>
      <c r="O146"/>
    </row>
    <row r="147" spans="8:15" x14ac:dyDescent="0.2">
      <c r="H147"/>
      <c r="I147"/>
      <c r="J147"/>
      <c r="K147"/>
      <c r="L147"/>
      <c r="M147"/>
      <c r="N147"/>
      <c r="O147"/>
    </row>
    <row r="148" spans="8:15" x14ac:dyDescent="0.2">
      <c r="H148"/>
      <c r="I148"/>
      <c r="J148"/>
      <c r="K148"/>
      <c r="L148"/>
      <c r="M148"/>
      <c r="N148"/>
      <c r="O148"/>
    </row>
    <row r="149" spans="8:15" x14ac:dyDescent="0.2">
      <c r="H149"/>
      <c r="I149"/>
      <c r="J149"/>
      <c r="K149"/>
      <c r="L149"/>
      <c r="M149"/>
      <c r="N149"/>
      <c r="O149"/>
    </row>
    <row r="150" spans="8:15" x14ac:dyDescent="0.2">
      <c r="H150"/>
      <c r="I150"/>
      <c r="J150"/>
      <c r="K150"/>
      <c r="L150"/>
      <c r="M150"/>
      <c r="N150"/>
      <c r="O150"/>
    </row>
    <row r="151" spans="8:15" x14ac:dyDescent="0.2">
      <c r="H151"/>
      <c r="I151"/>
      <c r="J151"/>
      <c r="K151"/>
      <c r="L151"/>
      <c r="M151"/>
      <c r="N151"/>
      <c r="O151"/>
    </row>
    <row r="152" spans="8:15" x14ac:dyDescent="0.2">
      <c r="H152"/>
      <c r="I152"/>
      <c r="J152"/>
      <c r="K152"/>
      <c r="L152"/>
      <c r="M152"/>
      <c r="N152"/>
      <c r="O152"/>
    </row>
    <row r="153" spans="8:15" x14ac:dyDescent="0.2">
      <c r="H153"/>
      <c r="I153"/>
      <c r="J153"/>
      <c r="K153"/>
      <c r="L153"/>
      <c r="M153"/>
      <c r="N153"/>
      <c r="O153"/>
    </row>
    <row r="154" spans="8:15" x14ac:dyDescent="0.2">
      <c r="H154"/>
      <c r="I154"/>
      <c r="J154"/>
      <c r="K154"/>
      <c r="L154"/>
      <c r="M154"/>
      <c r="N154"/>
      <c r="O154"/>
    </row>
    <row r="155" spans="8:15" x14ac:dyDescent="0.2">
      <c r="H155"/>
      <c r="I155"/>
      <c r="J155"/>
      <c r="K155"/>
      <c r="L155"/>
      <c r="M155"/>
      <c r="N155"/>
      <c r="O155"/>
    </row>
    <row r="156" spans="8:15" x14ac:dyDescent="0.2">
      <c r="H156"/>
      <c r="I156"/>
      <c r="J156"/>
      <c r="K156"/>
      <c r="L156"/>
      <c r="M156"/>
      <c r="N156"/>
      <c r="O156"/>
    </row>
    <row r="157" spans="8:15" x14ac:dyDescent="0.2">
      <c r="H157"/>
      <c r="I157"/>
      <c r="J157"/>
      <c r="K157"/>
      <c r="L157"/>
      <c r="M157"/>
      <c r="N157"/>
      <c r="O157"/>
    </row>
    <row r="158" spans="8:15" x14ac:dyDescent="0.2">
      <c r="H158"/>
      <c r="I158"/>
      <c r="J158"/>
      <c r="K158"/>
      <c r="L158"/>
      <c r="M158"/>
      <c r="N158"/>
      <c r="O158"/>
    </row>
    <row r="159" spans="8:15" x14ac:dyDescent="0.2">
      <c r="H159"/>
      <c r="I159"/>
      <c r="J159"/>
      <c r="K159"/>
      <c r="L159"/>
      <c r="M159"/>
      <c r="N159"/>
      <c r="O159"/>
    </row>
    <row r="160" spans="8:15" x14ac:dyDescent="0.2">
      <c r="H160"/>
      <c r="I160"/>
      <c r="J160"/>
      <c r="K160"/>
      <c r="L160"/>
      <c r="M160"/>
      <c r="N160"/>
      <c r="O160"/>
    </row>
    <row r="161" spans="8:15" x14ac:dyDescent="0.2">
      <c r="H161"/>
      <c r="I161"/>
      <c r="J161"/>
      <c r="K161"/>
      <c r="L161"/>
      <c r="M161"/>
      <c r="N161"/>
      <c r="O161"/>
    </row>
    <row r="162" spans="8:15" x14ac:dyDescent="0.2">
      <c r="H162"/>
      <c r="I162"/>
      <c r="J162"/>
      <c r="K162"/>
      <c r="L162"/>
      <c r="M162"/>
      <c r="N162"/>
      <c r="O162"/>
    </row>
    <row r="163" spans="8:15" x14ac:dyDescent="0.2">
      <c r="H163"/>
      <c r="I163"/>
      <c r="J163"/>
      <c r="K163"/>
      <c r="L163"/>
      <c r="M163"/>
      <c r="N163"/>
      <c r="O163"/>
    </row>
    <row r="164" spans="8:15" x14ac:dyDescent="0.2">
      <c r="H164"/>
      <c r="I164"/>
      <c r="J164"/>
      <c r="K164"/>
      <c r="L164"/>
      <c r="M164"/>
      <c r="N164"/>
      <c r="O164"/>
    </row>
    <row r="165" spans="8:15" x14ac:dyDescent="0.2">
      <c r="H165"/>
      <c r="I165"/>
      <c r="J165"/>
      <c r="K165"/>
      <c r="L165"/>
      <c r="M165"/>
      <c r="N165"/>
      <c r="O165"/>
    </row>
    <row r="166" spans="8:15" x14ac:dyDescent="0.2">
      <c r="H166"/>
      <c r="I166"/>
      <c r="J166"/>
      <c r="K166"/>
      <c r="L166"/>
      <c r="M166"/>
      <c r="N166"/>
      <c r="O166"/>
    </row>
    <row r="167" spans="8:15" x14ac:dyDescent="0.2">
      <c r="H167"/>
      <c r="I167"/>
      <c r="J167"/>
      <c r="K167"/>
      <c r="L167"/>
      <c r="M167"/>
      <c r="N167"/>
      <c r="O167"/>
    </row>
    <row r="168" spans="8:15" x14ac:dyDescent="0.2">
      <c r="H168"/>
      <c r="I168"/>
      <c r="J168"/>
      <c r="K168"/>
      <c r="L168"/>
      <c r="M168"/>
      <c r="N168"/>
      <c r="O168"/>
    </row>
    <row r="169" spans="8:15" x14ac:dyDescent="0.2">
      <c r="H169"/>
      <c r="I169"/>
      <c r="J169"/>
      <c r="K169"/>
      <c r="L169"/>
      <c r="M169"/>
      <c r="N169"/>
      <c r="O169"/>
    </row>
    <row r="170" spans="8:15" x14ac:dyDescent="0.2">
      <c r="H170"/>
      <c r="I170"/>
      <c r="J170"/>
      <c r="K170"/>
      <c r="L170"/>
      <c r="M170"/>
      <c r="N170"/>
      <c r="O170"/>
    </row>
    <row r="171" spans="8:15" x14ac:dyDescent="0.2">
      <c r="H171"/>
      <c r="I171"/>
      <c r="J171"/>
      <c r="K171"/>
      <c r="L171"/>
      <c r="M171"/>
      <c r="N171"/>
      <c r="O171"/>
    </row>
    <row r="172" spans="8:15" x14ac:dyDescent="0.2">
      <c r="H172"/>
      <c r="I172"/>
      <c r="J172"/>
      <c r="K172"/>
      <c r="L172"/>
      <c r="M172"/>
      <c r="N172"/>
      <c r="O172"/>
    </row>
    <row r="173" spans="8:15" x14ac:dyDescent="0.2">
      <c r="H173"/>
      <c r="I173"/>
      <c r="J173"/>
      <c r="K173"/>
      <c r="L173"/>
      <c r="M173"/>
      <c r="N173"/>
      <c r="O173"/>
    </row>
    <row r="174" spans="8:15" x14ac:dyDescent="0.2">
      <c r="H174"/>
      <c r="I174"/>
      <c r="J174"/>
      <c r="K174"/>
      <c r="L174"/>
      <c r="M174"/>
      <c r="N174"/>
      <c r="O174"/>
    </row>
    <row r="175" spans="8:15" x14ac:dyDescent="0.2">
      <c r="H175"/>
      <c r="I175"/>
      <c r="J175"/>
      <c r="K175"/>
      <c r="L175"/>
      <c r="M175"/>
      <c r="N175"/>
      <c r="O175"/>
    </row>
    <row r="176" spans="8:15" x14ac:dyDescent="0.2">
      <c r="H176"/>
      <c r="I176"/>
      <c r="J176"/>
      <c r="K176"/>
      <c r="L176"/>
      <c r="M176"/>
      <c r="N176"/>
      <c r="O176"/>
    </row>
    <row r="177" spans="8:15" x14ac:dyDescent="0.2">
      <c r="H177"/>
      <c r="I177"/>
      <c r="J177"/>
      <c r="K177"/>
      <c r="L177"/>
      <c r="M177"/>
      <c r="N177"/>
      <c r="O177"/>
    </row>
    <row r="178" spans="8:15" x14ac:dyDescent="0.2">
      <c r="H178"/>
      <c r="I178"/>
      <c r="J178"/>
      <c r="K178"/>
      <c r="L178"/>
      <c r="M178"/>
      <c r="N178"/>
      <c r="O178"/>
    </row>
    <row r="179" spans="8:15" x14ac:dyDescent="0.2">
      <c r="H179"/>
      <c r="I179"/>
      <c r="J179"/>
      <c r="K179"/>
      <c r="L179"/>
      <c r="M179"/>
      <c r="N179"/>
      <c r="O179"/>
    </row>
    <row r="180" spans="8:15" x14ac:dyDescent="0.2">
      <c r="H180"/>
      <c r="I180"/>
      <c r="J180"/>
      <c r="K180"/>
      <c r="L180"/>
      <c r="M180"/>
      <c r="N180"/>
      <c r="O180"/>
    </row>
    <row r="181" spans="8:15" x14ac:dyDescent="0.2">
      <c r="H181"/>
      <c r="I181"/>
      <c r="J181"/>
      <c r="K181"/>
      <c r="L181"/>
      <c r="M181"/>
      <c r="N181"/>
      <c r="O181"/>
    </row>
    <row r="182" spans="8:15" x14ac:dyDescent="0.2">
      <c r="H182"/>
      <c r="I182"/>
      <c r="J182"/>
      <c r="K182"/>
      <c r="L182"/>
      <c r="M182"/>
      <c r="N182"/>
      <c r="O182"/>
    </row>
    <row r="183" spans="8:15" x14ac:dyDescent="0.2">
      <c r="H183"/>
      <c r="I183"/>
      <c r="J183"/>
      <c r="K183"/>
      <c r="L183"/>
      <c r="M183"/>
      <c r="N183"/>
      <c r="O183"/>
    </row>
    <row r="184" spans="8:15" x14ac:dyDescent="0.2">
      <c r="H184"/>
      <c r="I184"/>
      <c r="J184"/>
      <c r="K184"/>
      <c r="L184"/>
      <c r="M184"/>
      <c r="N184"/>
      <c r="O184"/>
    </row>
    <row r="185" spans="8:15" x14ac:dyDescent="0.2">
      <c r="H185"/>
      <c r="I185"/>
      <c r="J185"/>
      <c r="K185"/>
      <c r="L185"/>
      <c r="M185"/>
      <c r="N185"/>
      <c r="O185"/>
    </row>
    <row r="186" spans="8:15" x14ac:dyDescent="0.2">
      <c r="H186"/>
      <c r="I186"/>
      <c r="J186"/>
      <c r="K186"/>
      <c r="L186"/>
      <c r="M186"/>
      <c r="N186"/>
      <c r="O186"/>
    </row>
    <row r="187" spans="8:15" x14ac:dyDescent="0.2">
      <c r="H187"/>
      <c r="I187"/>
      <c r="J187"/>
      <c r="K187"/>
      <c r="L187"/>
      <c r="M187"/>
      <c r="N187"/>
      <c r="O187"/>
    </row>
    <row r="188" spans="8:15" x14ac:dyDescent="0.2">
      <c r="H188"/>
      <c r="I188"/>
      <c r="J188"/>
      <c r="K188"/>
      <c r="L188"/>
      <c r="M188"/>
      <c r="N188"/>
      <c r="O188"/>
    </row>
    <row r="189" spans="8:15" x14ac:dyDescent="0.2">
      <c r="H189"/>
      <c r="I189"/>
      <c r="J189"/>
      <c r="K189"/>
      <c r="L189"/>
      <c r="M189"/>
      <c r="N189"/>
      <c r="O189"/>
    </row>
    <row r="190" spans="8:15" x14ac:dyDescent="0.2">
      <c r="H190"/>
      <c r="I190"/>
      <c r="J190"/>
      <c r="K190"/>
      <c r="L190"/>
      <c r="M190"/>
      <c r="N190"/>
      <c r="O190"/>
    </row>
    <row r="191" spans="8:15" x14ac:dyDescent="0.2">
      <c r="H191"/>
      <c r="I191"/>
      <c r="J191"/>
      <c r="K191"/>
      <c r="L191"/>
      <c r="M191"/>
      <c r="N191"/>
      <c r="O191"/>
    </row>
    <row r="192" spans="8:15" x14ac:dyDescent="0.2">
      <c r="H192"/>
      <c r="I192"/>
      <c r="J192"/>
      <c r="K192"/>
      <c r="L192"/>
      <c r="M192"/>
      <c r="N192"/>
      <c r="O192"/>
    </row>
    <row r="193" spans="8:15" x14ac:dyDescent="0.2">
      <c r="H193"/>
      <c r="I193"/>
      <c r="J193"/>
      <c r="K193"/>
      <c r="L193"/>
      <c r="M193"/>
      <c r="N193"/>
      <c r="O193"/>
    </row>
    <row r="194" spans="8:15" x14ac:dyDescent="0.2">
      <c r="H194"/>
      <c r="I194"/>
      <c r="J194"/>
      <c r="K194"/>
      <c r="L194"/>
      <c r="M194"/>
      <c r="N194"/>
      <c r="O194"/>
    </row>
    <row r="195" spans="8:15" x14ac:dyDescent="0.2">
      <c r="H195"/>
      <c r="I195"/>
      <c r="J195"/>
      <c r="K195"/>
      <c r="L195"/>
      <c r="M195"/>
      <c r="N195"/>
      <c r="O195"/>
    </row>
    <row r="196" spans="8:15" x14ac:dyDescent="0.2">
      <c r="H196"/>
      <c r="I196"/>
      <c r="J196"/>
      <c r="K196"/>
      <c r="L196"/>
      <c r="M196"/>
      <c r="N196"/>
      <c r="O196"/>
    </row>
    <row r="197" spans="8:15" x14ac:dyDescent="0.2">
      <c r="H197"/>
      <c r="I197"/>
      <c r="J197"/>
      <c r="K197"/>
      <c r="L197"/>
      <c r="M197"/>
      <c r="N197"/>
      <c r="O197"/>
    </row>
    <row r="198" spans="8:15" x14ac:dyDescent="0.2">
      <c r="H198"/>
      <c r="I198"/>
      <c r="J198"/>
      <c r="K198"/>
      <c r="L198"/>
      <c r="M198"/>
      <c r="N198"/>
      <c r="O198"/>
    </row>
    <row r="199" spans="8:15" x14ac:dyDescent="0.2">
      <c r="H199"/>
      <c r="I199"/>
      <c r="J199"/>
      <c r="K199"/>
      <c r="L199"/>
      <c r="M199"/>
      <c r="N199"/>
      <c r="O199"/>
    </row>
    <row r="200" spans="8:15" x14ac:dyDescent="0.2">
      <c r="H200"/>
      <c r="I200"/>
      <c r="J200"/>
      <c r="K200"/>
      <c r="L200"/>
      <c r="M200"/>
      <c r="N200"/>
      <c r="O200"/>
    </row>
    <row r="201" spans="8:15" x14ac:dyDescent="0.2">
      <c r="H201"/>
      <c r="I201"/>
      <c r="J201"/>
      <c r="K201"/>
      <c r="L201"/>
      <c r="M201"/>
      <c r="N201"/>
      <c r="O201"/>
    </row>
    <row r="202" spans="8:15" x14ac:dyDescent="0.2">
      <c r="H202"/>
      <c r="I202"/>
      <c r="J202"/>
      <c r="K202"/>
      <c r="L202"/>
      <c r="M202"/>
      <c r="N202"/>
      <c r="O202"/>
    </row>
    <row r="203" spans="8:15" x14ac:dyDescent="0.2">
      <c r="H203"/>
      <c r="I203"/>
      <c r="J203"/>
      <c r="K203"/>
      <c r="L203"/>
      <c r="M203"/>
      <c r="N203"/>
      <c r="O203"/>
    </row>
    <row r="204" spans="8:15" x14ac:dyDescent="0.2">
      <c r="H204"/>
      <c r="I204"/>
      <c r="J204"/>
      <c r="K204"/>
      <c r="L204"/>
      <c r="M204"/>
      <c r="N204"/>
      <c r="O204"/>
    </row>
    <row r="205" spans="8:15" x14ac:dyDescent="0.2">
      <c r="H205"/>
      <c r="I205"/>
      <c r="J205"/>
      <c r="K205"/>
      <c r="L205"/>
      <c r="M205"/>
      <c r="N205"/>
      <c r="O205"/>
    </row>
    <row r="206" spans="8:15" x14ac:dyDescent="0.2">
      <c r="H206"/>
      <c r="I206"/>
      <c r="J206"/>
      <c r="K206"/>
      <c r="L206"/>
      <c r="M206"/>
      <c r="N206"/>
      <c r="O206"/>
    </row>
    <row r="207" spans="8:15" x14ac:dyDescent="0.2">
      <c r="H207"/>
      <c r="I207"/>
      <c r="J207"/>
      <c r="K207"/>
      <c r="L207"/>
      <c r="M207"/>
      <c r="N207"/>
      <c r="O207"/>
    </row>
    <row r="208" spans="8:15" x14ac:dyDescent="0.2">
      <c r="H208"/>
      <c r="I208"/>
      <c r="J208"/>
      <c r="K208"/>
      <c r="L208"/>
      <c r="M208"/>
      <c r="N208"/>
      <c r="O208"/>
    </row>
    <row r="209" spans="8:15" x14ac:dyDescent="0.2">
      <c r="H209"/>
      <c r="I209"/>
      <c r="J209"/>
      <c r="K209"/>
      <c r="L209"/>
      <c r="M209"/>
      <c r="N209"/>
      <c r="O209"/>
    </row>
    <row r="210" spans="8:15" x14ac:dyDescent="0.2">
      <c r="H210"/>
      <c r="I210"/>
      <c r="J210"/>
      <c r="K210"/>
      <c r="L210"/>
      <c r="M210"/>
      <c r="N210"/>
      <c r="O210"/>
    </row>
    <row r="211" spans="8:15" x14ac:dyDescent="0.2">
      <c r="H211"/>
      <c r="I211"/>
      <c r="J211"/>
      <c r="K211"/>
      <c r="L211"/>
      <c r="M211"/>
      <c r="N211"/>
      <c r="O211"/>
    </row>
    <row r="212" spans="8:15" x14ac:dyDescent="0.2">
      <c r="H212"/>
      <c r="I212"/>
      <c r="J212"/>
      <c r="K212"/>
      <c r="L212"/>
      <c r="M212"/>
      <c r="N212"/>
      <c r="O212"/>
    </row>
    <row r="213" spans="8:15" x14ac:dyDescent="0.2">
      <c r="H213"/>
      <c r="I213"/>
      <c r="J213"/>
      <c r="K213"/>
      <c r="L213"/>
      <c r="M213"/>
      <c r="N213"/>
      <c r="O213"/>
    </row>
    <row r="214" spans="8:15" x14ac:dyDescent="0.2">
      <c r="H214"/>
      <c r="I214"/>
      <c r="J214"/>
      <c r="K214"/>
      <c r="L214"/>
      <c r="M214"/>
      <c r="N214"/>
      <c r="O214"/>
    </row>
    <row r="215" spans="8:15" x14ac:dyDescent="0.2">
      <c r="H215"/>
      <c r="I215"/>
      <c r="J215"/>
      <c r="K215"/>
      <c r="L215"/>
      <c r="M215"/>
      <c r="N215"/>
      <c r="O215"/>
    </row>
    <row r="216" spans="8:15" x14ac:dyDescent="0.2">
      <c r="H216"/>
      <c r="I216"/>
      <c r="J216"/>
      <c r="K216"/>
      <c r="L216"/>
      <c r="M216"/>
      <c r="N216"/>
      <c r="O216"/>
    </row>
    <row r="217" spans="8:15" x14ac:dyDescent="0.2">
      <c r="H217"/>
      <c r="I217"/>
      <c r="J217"/>
      <c r="K217"/>
      <c r="L217"/>
      <c r="M217"/>
      <c r="N217"/>
      <c r="O217"/>
    </row>
    <row r="218" spans="8:15" x14ac:dyDescent="0.2">
      <c r="H218"/>
      <c r="I218"/>
      <c r="J218"/>
      <c r="K218"/>
      <c r="L218"/>
      <c r="M218"/>
      <c r="N218"/>
      <c r="O218"/>
    </row>
    <row r="219" spans="8:15" x14ac:dyDescent="0.2">
      <c r="H219"/>
      <c r="I219"/>
      <c r="J219"/>
      <c r="K219"/>
      <c r="L219"/>
      <c r="M219"/>
      <c r="N219"/>
      <c r="O219"/>
    </row>
    <row r="220" spans="8:15" x14ac:dyDescent="0.2">
      <c r="H220"/>
      <c r="I220"/>
      <c r="J220"/>
      <c r="K220"/>
      <c r="L220"/>
      <c r="M220"/>
      <c r="N220"/>
      <c r="O220"/>
    </row>
    <row r="221" spans="8:15" x14ac:dyDescent="0.2">
      <c r="H221"/>
      <c r="I221"/>
      <c r="J221"/>
      <c r="K221"/>
      <c r="L221"/>
      <c r="M221"/>
      <c r="N221"/>
      <c r="O221"/>
    </row>
    <row r="222" spans="8:15" x14ac:dyDescent="0.2">
      <c r="H222"/>
      <c r="I222"/>
      <c r="J222"/>
      <c r="K222"/>
      <c r="L222"/>
      <c r="M222"/>
      <c r="N222"/>
      <c r="O222"/>
    </row>
    <row r="223" spans="8:15" x14ac:dyDescent="0.2">
      <c r="H223"/>
      <c r="I223"/>
      <c r="J223"/>
      <c r="K223"/>
      <c r="L223"/>
      <c r="M223"/>
      <c r="N223"/>
      <c r="O223"/>
    </row>
    <row r="224" spans="8:15" x14ac:dyDescent="0.2">
      <c r="H224"/>
      <c r="I224"/>
      <c r="J224"/>
      <c r="K224"/>
      <c r="L224"/>
      <c r="M224"/>
      <c r="N224"/>
      <c r="O224"/>
    </row>
    <row r="225" spans="8:15" x14ac:dyDescent="0.2">
      <c r="H225"/>
      <c r="I225"/>
      <c r="J225"/>
      <c r="K225"/>
      <c r="L225"/>
      <c r="M225"/>
      <c r="N225"/>
      <c r="O225"/>
    </row>
    <row r="226" spans="8:15" x14ac:dyDescent="0.2">
      <c r="H226"/>
      <c r="I226"/>
      <c r="J226"/>
      <c r="K226"/>
      <c r="L226"/>
      <c r="M226"/>
      <c r="N226"/>
      <c r="O226"/>
    </row>
    <row r="227" spans="8:15" x14ac:dyDescent="0.2">
      <c r="H227"/>
      <c r="I227"/>
      <c r="J227"/>
      <c r="K227"/>
      <c r="L227"/>
      <c r="M227"/>
      <c r="N227"/>
      <c r="O227"/>
    </row>
    <row r="228" spans="8:15" x14ac:dyDescent="0.2">
      <c r="H228"/>
      <c r="I228"/>
      <c r="J228"/>
      <c r="K228"/>
      <c r="L228"/>
      <c r="M228"/>
      <c r="N228"/>
      <c r="O228"/>
    </row>
    <row r="229" spans="8:15" x14ac:dyDescent="0.2">
      <c r="H229"/>
      <c r="I229"/>
      <c r="J229"/>
      <c r="K229"/>
      <c r="L229"/>
      <c r="M229"/>
      <c r="N229"/>
      <c r="O229"/>
    </row>
    <row r="230" spans="8:15" x14ac:dyDescent="0.2">
      <c r="H230"/>
      <c r="I230"/>
      <c r="J230"/>
      <c r="K230"/>
      <c r="L230"/>
      <c r="M230"/>
      <c r="N230"/>
      <c r="O230"/>
    </row>
    <row r="231" spans="8:15" x14ac:dyDescent="0.2">
      <c r="H231"/>
      <c r="I231"/>
      <c r="J231"/>
      <c r="K231"/>
      <c r="L231"/>
      <c r="M231"/>
      <c r="N231"/>
      <c r="O231"/>
    </row>
    <row r="232" spans="8:15" x14ac:dyDescent="0.2">
      <c r="H232"/>
      <c r="I232"/>
      <c r="J232"/>
      <c r="K232"/>
      <c r="L232"/>
      <c r="M232"/>
      <c r="N232"/>
      <c r="O232"/>
    </row>
    <row r="233" spans="8:15" x14ac:dyDescent="0.2">
      <c r="H233"/>
      <c r="I233"/>
      <c r="J233"/>
      <c r="K233"/>
      <c r="L233"/>
      <c r="M233"/>
      <c r="N233"/>
      <c r="O233"/>
    </row>
    <row r="234" spans="8:15" x14ac:dyDescent="0.2">
      <c r="H234"/>
      <c r="I234"/>
      <c r="J234"/>
      <c r="K234"/>
      <c r="L234"/>
      <c r="M234"/>
      <c r="N234"/>
      <c r="O234"/>
    </row>
    <row r="235" spans="8:15" x14ac:dyDescent="0.2">
      <c r="H235"/>
      <c r="I235"/>
      <c r="J235"/>
      <c r="K235"/>
      <c r="L235"/>
      <c r="M235"/>
      <c r="N235"/>
      <c r="O235"/>
    </row>
    <row r="236" spans="8:15" x14ac:dyDescent="0.2">
      <c r="H236"/>
      <c r="I236"/>
      <c r="J236"/>
      <c r="K236"/>
      <c r="L236"/>
      <c r="M236"/>
      <c r="N236"/>
      <c r="O236"/>
    </row>
    <row r="237" spans="8:15" x14ac:dyDescent="0.2">
      <c r="H237"/>
      <c r="I237"/>
      <c r="J237"/>
      <c r="K237"/>
      <c r="L237"/>
      <c r="M237"/>
      <c r="N237"/>
      <c r="O237"/>
    </row>
    <row r="238" spans="8:15" x14ac:dyDescent="0.2">
      <c r="H238"/>
      <c r="I238"/>
      <c r="J238"/>
      <c r="K238"/>
      <c r="L238"/>
      <c r="M238"/>
      <c r="N238"/>
      <c r="O238"/>
    </row>
    <row r="239" spans="8:15" x14ac:dyDescent="0.2">
      <c r="H239"/>
      <c r="I239"/>
      <c r="J239"/>
      <c r="K239"/>
      <c r="L239"/>
      <c r="M239"/>
      <c r="N239"/>
      <c r="O239"/>
    </row>
    <row r="240" spans="8:15" x14ac:dyDescent="0.2">
      <c r="H240"/>
      <c r="I240"/>
      <c r="J240"/>
      <c r="K240"/>
      <c r="L240"/>
      <c r="M240"/>
      <c r="N240"/>
      <c r="O240"/>
    </row>
    <row r="241" spans="8:15" x14ac:dyDescent="0.2">
      <c r="H241"/>
      <c r="I241"/>
      <c r="J241"/>
      <c r="K241"/>
      <c r="L241"/>
      <c r="M241"/>
      <c r="N241"/>
      <c r="O241"/>
    </row>
    <row r="242" spans="8:15" x14ac:dyDescent="0.2">
      <c r="H242"/>
      <c r="I242"/>
      <c r="J242"/>
      <c r="K242"/>
      <c r="L242"/>
      <c r="M242"/>
      <c r="N242"/>
      <c r="O242"/>
    </row>
    <row r="243" spans="8:15" x14ac:dyDescent="0.2">
      <c r="H243"/>
      <c r="I243"/>
      <c r="J243"/>
      <c r="K243"/>
      <c r="L243"/>
      <c r="M243"/>
      <c r="N243"/>
      <c r="O243"/>
    </row>
    <row r="244" spans="8:15" x14ac:dyDescent="0.2">
      <c r="H244"/>
      <c r="I244"/>
      <c r="J244"/>
      <c r="K244"/>
      <c r="L244"/>
      <c r="M244"/>
      <c r="N244"/>
      <c r="O244"/>
    </row>
    <row r="245" spans="8:15" x14ac:dyDescent="0.2">
      <c r="H245"/>
      <c r="I245"/>
      <c r="J245"/>
      <c r="K245"/>
      <c r="L245"/>
      <c r="M245"/>
      <c r="N245"/>
      <c r="O245"/>
    </row>
    <row r="246" spans="8:15" x14ac:dyDescent="0.2">
      <c r="H246"/>
      <c r="I246"/>
      <c r="J246"/>
      <c r="K246"/>
      <c r="L246"/>
      <c r="M246"/>
      <c r="N246"/>
      <c r="O246"/>
    </row>
    <row r="247" spans="8:15" x14ac:dyDescent="0.2">
      <c r="H247"/>
      <c r="I247"/>
      <c r="J247"/>
      <c r="K247"/>
      <c r="L247"/>
      <c r="M247"/>
      <c r="N247"/>
      <c r="O247"/>
    </row>
    <row r="248" spans="8:15" x14ac:dyDescent="0.2">
      <c r="H248"/>
      <c r="I248"/>
      <c r="J248"/>
      <c r="K248"/>
      <c r="L248"/>
      <c r="M248"/>
      <c r="N248"/>
      <c r="O248"/>
    </row>
    <row r="249" spans="8:15" x14ac:dyDescent="0.2">
      <c r="H249"/>
      <c r="I249"/>
      <c r="J249"/>
      <c r="K249"/>
      <c r="L249"/>
      <c r="M249"/>
      <c r="N249"/>
      <c r="O249"/>
    </row>
    <row r="250" spans="8:15" x14ac:dyDescent="0.2">
      <c r="H250"/>
      <c r="I250"/>
      <c r="J250"/>
      <c r="K250"/>
      <c r="L250"/>
      <c r="M250"/>
      <c r="N250"/>
      <c r="O250"/>
    </row>
    <row r="251" spans="8:15" x14ac:dyDescent="0.2">
      <c r="H251"/>
      <c r="I251"/>
      <c r="J251"/>
      <c r="K251"/>
      <c r="L251"/>
      <c r="M251"/>
      <c r="N251"/>
      <c r="O251"/>
    </row>
    <row r="252" spans="8:15" x14ac:dyDescent="0.2">
      <c r="H252"/>
      <c r="I252"/>
      <c r="J252"/>
      <c r="K252"/>
      <c r="L252"/>
      <c r="M252"/>
      <c r="N252"/>
      <c r="O252"/>
    </row>
    <row r="253" spans="8:15" x14ac:dyDescent="0.2">
      <c r="H253"/>
      <c r="I253"/>
      <c r="J253"/>
      <c r="K253"/>
      <c r="L253"/>
      <c r="M253"/>
      <c r="N253"/>
      <c r="O253"/>
    </row>
    <row r="254" spans="8:15" x14ac:dyDescent="0.2">
      <c r="H254"/>
      <c r="I254"/>
      <c r="J254"/>
      <c r="K254"/>
      <c r="L254"/>
      <c r="M254"/>
      <c r="N254"/>
      <c r="O254"/>
    </row>
    <row r="255" spans="8:15" x14ac:dyDescent="0.2">
      <c r="H255"/>
      <c r="I255"/>
      <c r="J255"/>
      <c r="K255"/>
      <c r="L255"/>
      <c r="M255"/>
      <c r="N255"/>
      <c r="O255"/>
    </row>
    <row r="256" spans="8:15" x14ac:dyDescent="0.2">
      <c r="H256"/>
      <c r="I256"/>
      <c r="J256"/>
      <c r="K256"/>
      <c r="L256"/>
      <c r="M256"/>
      <c r="N256"/>
      <c r="O256"/>
    </row>
    <row r="257" spans="8:15" x14ac:dyDescent="0.2">
      <c r="H257"/>
      <c r="I257"/>
      <c r="J257"/>
      <c r="K257"/>
      <c r="L257"/>
      <c r="M257"/>
      <c r="N257"/>
      <c r="O257"/>
    </row>
    <row r="258" spans="8:15" x14ac:dyDescent="0.2">
      <c r="H258"/>
      <c r="I258"/>
      <c r="J258"/>
      <c r="K258"/>
      <c r="L258"/>
      <c r="M258"/>
      <c r="N258"/>
      <c r="O258"/>
    </row>
    <row r="259" spans="8:15" x14ac:dyDescent="0.2">
      <c r="H259"/>
      <c r="I259"/>
      <c r="J259"/>
      <c r="K259"/>
      <c r="L259"/>
      <c r="M259"/>
      <c r="N259"/>
      <c r="O259"/>
    </row>
    <row r="260" spans="8:15" x14ac:dyDescent="0.2">
      <c r="H260"/>
      <c r="I260"/>
      <c r="J260"/>
      <c r="K260"/>
      <c r="L260"/>
      <c r="M260"/>
      <c r="N260"/>
      <c r="O260"/>
    </row>
    <row r="261" spans="8:15" x14ac:dyDescent="0.2">
      <c r="H261"/>
      <c r="I261"/>
      <c r="J261"/>
      <c r="K261"/>
      <c r="L261"/>
      <c r="M261"/>
      <c r="N261"/>
      <c r="O261"/>
    </row>
    <row r="262" spans="8:15" x14ac:dyDescent="0.2">
      <c r="H262"/>
      <c r="I262"/>
      <c r="J262"/>
      <c r="K262"/>
      <c r="L262"/>
      <c r="M262"/>
      <c r="N262"/>
      <c r="O262"/>
    </row>
    <row r="263" spans="8:15" x14ac:dyDescent="0.2">
      <c r="H263"/>
      <c r="I263"/>
      <c r="J263"/>
      <c r="K263"/>
      <c r="L263"/>
      <c r="M263"/>
      <c r="N263"/>
      <c r="O263"/>
    </row>
    <row r="264" spans="8:15" x14ac:dyDescent="0.2">
      <c r="H264"/>
      <c r="I264"/>
      <c r="J264"/>
      <c r="K264"/>
      <c r="L264"/>
      <c r="M264"/>
      <c r="N264"/>
      <c r="O264"/>
    </row>
    <row r="265" spans="8:15" x14ac:dyDescent="0.2">
      <c r="H265"/>
      <c r="I265"/>
      <c r="J265"/>
      <c r="K265"/>
      <c r="L265"/>
      <c r="M265"/>
      <c r="N265"/>
      <c r="O265"/>
    </row>
    <row r="266" spans="8:15" x14ac:dyDescent="0.2">
      <c r="H266"/>
      <c r="I266"/>
      <c r="J266"/>
      <c r="K266"/>
      <c r="L266"/>
      <c r="M266"/>
      <c r="N266"/>
      <c r="O266"/>
    </row>
    <row r="267" spans="8:15" x14ac:dyDescent="0.2">
      <c r="H267"/>
      <c r="I267"/>
      <c r="J267"/>
      <c r="K267"/>
      <c r="L267"/>
      <c r="M267"/>
      <c r="N267"/>
      <c r="O267"/>
    </row>
    <row r="268" spans="8:15" x14ac:dyDescent="0.2">
      <c r="H268"/>
      <c r="I268"/>
      <c r="J268"/>
      <c r="K268"/>
      <c r="L268"/>
      <c r="M268"/>
      <c r="N268"/>
      <c r="O268"/>
    </row>
    <row r="269" spans="8:15" x14ac:dyDescent="0.2">
      <c r="H269"/>
      <c r="I269"/>
      <c r="J269"/>
      <c r="K269"/>
      <c r="L269"/>
      <c r="M269"/>
      <c r="N269"/>
      <c r="O269"/>
    </row>
    <row r="270" spans="8:15" x14ac:dyDescent="0.2">
      <c r="H270"/>
      <c r="I270"/>
      <c r="J270"/>
      <c r="K270"/>
      <c r="L270"/>
      <c r="M270"/>
      <c r="N270"/>
      <c r="O270"/>
    </row>
    <row r="271" spans="8:15" x14ac:dyDescent="0.2">
      <c r="H271"/>
      <c r="I271"/>
      <c r="J271"/>
      <c r="K271"/>
      <c r="L271"/>
      <c r="M271"/>
      <c r="N271"/>
      <c r="O271"/>
    </row>
    <row r="272" spans="8:15" x14ac:dyDescent="0.2">
      <c r="H272"/>
      <c r="I272"/>
      <c r="J272"/>
      <c r="K272"/>
      <c r="L272"/>
      <c r="M272"/>
      <c r="N272"/>
      <c r="O272"/>
    </row>
    <row r="273" spans="8:15" x14ac:dyDescent="0.2">
      <c r="H273"/>
      <c r="I273"/>
      <c r="J273"/>
      <c r="K273"/>
      <c r="L273"/>
      <c r="M273"/>
      <c r="N273"/>
      <c r="O273"/>
    </row>
    <row r="274" spans="8:15" x14ac:dyDescent="0.2">
      <c r="H274"/>
      <c r="I274"/>
      <c r="J274"/>
      <c r="K274"/>
      <c r="L274"/>
      <c r="M274"/>
      <c r="N274"/>
      <c r="O274"/>
    </row>
    <row r="275" spans="8:15" x14ac:dyDescent="0.2">
      <c r="H275"/>
      <c r="I275"/>
      <c r="J275"/>
      <c r="K275"/>
      <c r="L275"/>
      <c r="M275"/>
      <c r="N275"/>
      <c r="O275"/>
    </row>
    <row r="276" spans="8:15" x14ac:dyDescent="0.2">
      <c r="H276"/>
      <c r="I276"/>
      <c r="J276"/>
      <c r="K276"/>
      <c r="L276"/>
      <c r="M276"/>
      <c r="N276"/>
      <c r="O276"/>
    </row>
    <row r="277" spans="8:15" x14ac:dyDescent="0.2">
      <c r="H277"/>
      <c r="I277"/>
      <c r="J277"/>
      <c r="K277"/>
      <c r="L277"/>
      <c r="M277"/>
      <c r="N277"/>
      <c r="O277"/>
    </row>
    <row r="278" spans="8:15" x14ac:dyDescent="0.2">
      <c r="H278"/>
      <c r="I278"/>
      <c r="J278"/>
      <c r="K278"/>
      <c r="L278"/>
      <c r="M278"/>
      <c r="N278"/>
      <c r="O278"/>
    </row>
    <row r="279" spans="8:15" x14ac:dyDescent="0.2">
      <c r="H279"/>
      <c r="I279"/>
      <c r="J279"/>
      <c r="K279"/>
      <c r="L279"/>
      <c r="M279"/>
      <c r="N279"/>
      <c r="O279"/>
    </row>
    <row r="280" spans="8:15" x14ac:dyDescent="0.2">
      <c r="H280"/>
      <c r="I280"/>
      <c r="J280"/>
      <c r="K280"/>
      <c r="L280"/>
      <c r="M280"/>
      <c r="N280"/>
      <c r="O280"/>
    </row>
    <row r="281" spans="8:15" x14ac:dyDescent="0.2">
      <c r="H281"/>
      <c r="I281"/>
      <c r="J281"/>
      <c r="K281"/>
      <c r="L281"/>
      <c r="M281"/>
      <c r="N281"/>
      <c r="O281"/>
    </row>
    <row r="282" spans="8:15" x14ac:dyDescent="0.2">
      <c r="H282"/>
      <c r="I282"/>
      <c r="J282"/>
      <c r="K282"/>
      <c r="L282"/>
      <c r="M282"/>
      <c r="N282"/>
      <c r="O282"/>
    </row>
    <row r="283" spans="8:15" x14ac:dyDescent="0.2">
      <c r="H283"/>
      <c r="I283"/>
      <c r="J283"/>
      <c r="K283"/>
      <c r="L283"/>
      <c r="M283"/>
      <c r="N283"/>
      <c r="O283"/>
    </row>
    <row r="284" spans="8:15" x14ac:dyDescent="0.2">
      <c r="H284"/>
      <c r="I284"/>
      <c r="J284"/>
      <c r="K284"/>
      <c r="L284"/>
      <c r="M284"/>
      <c r="N284"/>
      <c r="O284"/>
    </row>
    <row r="285" spans="8:15" x14ac:dyDescent="0.2">
      <c r="H285"/>
      <c r="I285"/>
      <c r="J285"/>
      <c r="K285"/>
      <c r="L285"/>
      <c r="M285"/>
      <c r="N285"/>
      <c r="O285"/>
    </row>
    <row r="286" spans="8:15" x14ac:dyDescent="0.2">
      <c r="H286"/>
      <c r="I286"/>
      <c r="J286"/>
      <c r="K286"/>
      <c r="L286"/>
      <c r="M286"/>
      <c r="N286"/>
      <c r="O286"/>
    </row>
    <row r="287" spans="8:15" x14ac:dyDescent="0.2">
      <c r="H287"/>
      <c r="I287"/>
      <c r="J287"/>
      <c r="K287"/>
      <c r="L287"/>
      <c r="M287"/>
      <c r="N287"/>
      <c r="O287"/>
    </row>
    <row r="288" spans="8:15" x14ac:dyDescent="0.2">
      <c r="H288"/>
      <c r="I288"/>
      <c r="J288"/>
      <c r="K288"/>
      <c r="L288"/>
      <c r="M288"/>
      <c r="N288"/>
      <c r="O288"/>
    </row>
    <row r="289" spans="8:15" x14ac:dyDescent="0.2">
      <c r="H289"/>
      <c r="I289"/>
      <c r="J289"/>
      <c r="K289"/>
      <c r="L289"/>
      <c r="M289"/>
      <c r="N289"/>
      <c r="O289"/>
    </row>
    <row r="290" spans="8:15" x14ac:dyDescent="0.2">
      <c r="H290"/>
      <c r="I290"/>
      <c r="J290"/>
      <c r="K290"/>
      <c r="L290"/>
      <c r="M290"/>
      <c r="N290"/>
      <c r="O290"/>
    </row>
    <row r="291" spans="8:15" x14ac:dyDescent="0.2">
      <c r="H291"/>
      <c r="I291"/>
      <c r="J291"/>
      <c r="K291"/>
      <c r="L291"/>
      <c r="M291"/>
      <c r="N291"/>
      <c r="O291"/>
    </row>
    <row r="292" spans="8:15" x14ac:dyDescent="0.2">
      <c r="H292"/>
      <c r="I292"/>
      <c r="J292"/>
      <c r="K292"/>
      <c r="L292"/>
      <c r="M292"/>
      <c r="N292"/>
      <c r="O292"/>
    </row>
    <row r="293" spans="8:15" x14ac:dyDescent="0.2">
      <c r="H293"/>
      <c r="I293"/>
      <c r="J293"/>
      <c r="K293"/>
      <c r="L293"/>
      <c r="M293"/>
      <c r="N293"/>
      <c r="O293"/>
    </row>
    <row r="294" spans="8:15" x14ac:dyDescent="0.2">
      <c r="H294"/>
      <c r="I294"/>
      <c r="J294"/>
      <c r="K294"/>
      <c r="L294"/>
      <c r="M294"/>
      <c r="N294"/>
      <c r="O294"/>
    </row>
    <row r="295" spans="8:15" x14ac:dyDescent="0.2">
      <c r="H295"/>
      <c r="I295"/>
      <c r="J295"/>
      <c r="K295"/>
      <c r="L295"/>
      <c r="M295"/>
      <c r="N295"/>
      <c r="O295"/>
    </row>
    <row r="296" spans="8:15" x14ac:dyDescent="0.2">
      <c r="H296"/>
      <c r="I296"/>
      <c r="J296"/>
      <c r="K296"/>
      <c r="L296"/>
      <c r="M296"/>
      <c r="N296"/>
      <c r="O296"/>
    </row>
    <row r="297" spans="8:15" x14ac:dyDescent="0.2">
      <c r="H297"/>
      <c r="I297"/>
      <c r="J297"/>
      <c r="K297"/>
      <c r="L297"/>
      <c r="M297"/>
      <c r="N297"/>
      <c r="O297"/>
    </row>
    <row r="298" spans="8:15" x14ac:dyDescent="0.2">
      <c r="H298"/>
      <c r="I298"/>
      <c r="J298"/>
      <c r="K298"/>
      <c r="L298"/>
      <c r="M298"/>
      <c r="N298"/>
      <c r="O298"/>
    </row>
    <row r="299" spans="8:15" x14ac:dyDescent="0.2">
      <c r="H299"/>
      <c r="I299"/>
      <c r="J299"/>
      <c r="K299"/>
      <c r="L299"/>
      <c r="M299"/>
      <c r="N299"/>
      <c r="O299"/>
    </row>
    <row r="300" spans="8:15" x14ac:dyDescent="0.2">
      <c r="H300"/>
      <c r="I300"/>
      <c r="J300"/>
      <c r="K300"/>
      <c r="L300"/>
      <c r="M300"/>
      <c r="N300"/>
      <c r="O300"/>
    </row>
    <row r="301" spans="8:15" x14ac:dyDescent="0.2">
      <c r="H301"/>
      <c r="I301"/>
      <c r="J301"/>
      <c r="K301"/>
      <c r="L301"/>
      <c r="M301"/>
      <c r="N301"/>
      <c r="O301"/>
    </row>
    <row r="302" spans="8:15" x14ac:dyDescent="0.2">
      <c r="H302"/>
      <c r="I302"/>
      <c r="J302"/>
      <c r="K302"/>
      <c r="L302"/>
      <c r="M302"/>
      <c r="N302"/>
      <c r="O302"/>
    </row>
    <row r="303" spans="8:15" x14ac:dyDescent="0.2">
      <c r="H303"/>
      <c r="I303"/>
      <c r="J303"/>
      <c r="K303"/>
      <c r="L303"/>
      <c r="M303"/>
      <c r="N303"/>
      <c r="O303"/>
    </row>
    <row r="304" spans="8:15" x14ac:dyDescent="0.2">
      <c r="H304"/>
      <c r="I304"/>
      <c r="J304"/>
      <c r="K304"/>
      <c r="L304"/>
      <c r="M304"/>
      <c r="N304"/>
      <c r="O304"/>
    </row>
    <row r="305" spans="8:15" x14ac:dyDescent="0.2">
      <c r="H305"/>
      <c r="I305"/>
      <c r="J305"/>
      <c r="K305"/>
      <c r="L305"/>
      <c r="M305"/>
      <c r="N305"/>
      <c r="O305"/>
    </row>
    <row r="306" spans="8:15" x14ac:dyDescent="0.2">
      <c r="H306"/>
      <c r="I306"/>
      <c r="J306"/>
      <c r="K306"/>
      <c r="L306"/>
      <c r="M306"/>
      <c r="N306"/>
      <c r="O306"/>
    </row>
    <row r="307" spans="8:15" x14ac:dyDescent="0.2">
      <c r="H307"/>
      <c r="I307"/>
      <c r="J307"/>
      <c r="K307"/>
      <c r="L307"/>
      <c r="M307"/>
      <c r="N307"/>
      <c r="O307"/>
    </row>
    <row r="308" spans="8:15" x14ac:dyDescent="0.2">
      <c r="H308"/>
      <c r="I308"/>
      <c r="J308"/>
      <c r="K308"/>
      <c r="L308"/>
      <c r="M308"/>
      <c r="N308"/>
      <c r="O308"/>
    </row>
    <row r="309" spans="8:15" x14ac:dyDescent="0.2">
      <c r="H309"/>
      <c r="I309"/>
      <c r="J309"/>
      <c r="K309"/>
      <c r="L309"/>
      <c r="M309"/>
      <c r="N309"/>
      <c r="O309"/>
    </row>
    <row r="310" spans="8:15" x14ac:dyDescent="0.2">
      <c r="H310"/>
      <c r="I310"/>
      <c r="J310"/>
      <c r="K310"/>
      <c r="L310"/>
      <c r="M310"/>
      <c r="N310"/>
      <c r="O310"/>
    </row>
    <row r="311" spans="8:15" x14ac:dyDescent="0.2">
      <c r="H311"/>
      <c r="I311"/>
      <c r="J311"/>
      <c r="K311"/>
      <c r="L311"/>
      <c r="M311"/>
      <c r="N311"/>
      <c r="O311"/>
    </row>
    <row r="312" spans="8:15" x14ac:dyDescent="0.2">
      <c r="H312"/>
      <c r="I312"/>
      <c r="J312"/>
      <c r="K312"/>
      <c r="L312"/>
      <c r="M312"/>
      <c r="N312"/>
      <c r="O312"/>
    </row>
    <row r="313" spans="8:15" x14ac:dyDescent="0.2">
      <c r="H313"/>
      <c r="I313"/>
      <c r="J313"/>
      <c r="K313"/>
      <c r="L313"/>
      <c r="M313"/>
      <c r="N313"/>
      <c r="O313"/>
    </row>
    <row r="314" spans="8:15" x14ac:dyDescent="0.2">
      <c r="H314"/>
      <c r="I314"/>
      <c r="J314"/>
      <c r="K314"/>
      <c r="L314"/>
      <c r="M314"/>
      <c r="N314"/>
      <c r="O314"/>
    </row>
    <row r="315" spans="8:15" x14ac:dyDescent="0.2">
      <c r="H315"/>
      <c r="I315"/>
      <c r="J315"/>
      <c r="K315"/>
      <c r="L315"/>
      <c r="M315"/>
      <c r="N315"/>
      <c r="O315"/>
    </row>
    <row r="316" spans="8:15" x14ac:dyDescent="0.2">
      <c r="H316"/>
      <c r="I316"/>
      <c r="J316"/>
      <c r="K316"/>
      <c r="L316"/>
      <c r="M316"/>
      <c r="N316"/>
      <c r="O316"/>
    </row>
    <row r="317" spans="8:15" x14ac:dyDescent="0.2">
      <c r="H317"/>
      <c r="I317"/>
      <c r="J317"/>
      <c r="K317"/>
      <c r="L317"/>
      <c r="M317"/>
      <c r="N317"/>
      <c r="O317"/>
    </row>
    <row r="318" spans="8:15" x14ac:dyDescent="0.2">
      <c r="H318"/>
      <c r="I318"/>
      <c r="J318"/>
      <c r="K318"/>
      <c r="L318"/>
      <c r="M318"/>
      <c r="N318"/>
      <c r="O318"/>
    </row>
    <row r="319" spans="8:15" x14ac:dyDescent="0.2">
      <c r="H319"/>
      <c r="I319"/>
      <c r="J319"/>
      <c r="K319"/>
      <c r="L319"/>
      <c r="M319"/>
      <c r="N319"/>
      <c r="O319"/>
    </row>
    <row r="320" spans="8:15" x14ac:dyDescent="0.2">
      <c r="H320"/>
      <c r="I320"/>
      <c r="J320"/>
      <c r="K320"/>
      <c r="L320"/>
      <c r="M320"/>
      <c r="N320"/>
      <c r="O320"/>
    </row>
    <row r="321" spans="8:15" x14ac:dyDescent="0.2">
      <c r="H321"/>
      <c r="I321"/>
      <c r="J321"/>
      <c r="K321"/>
      <c r="L321"/>
      <c r="M321"/>
      <c r="N321"/>
      <c r="O321"/>
    </row>
    <row r="322" spans="8:15" x14ac:dyDescent="0.2">
      <c r="H322"/>
      <c r="I322"/>
      <c r="J322"/>
      <c r="K322"/>
      <c r="L322"/>
      <c r="M322"/>
      <c r="N322"/>
      <c r="O322"/>
    </row>
    <row r="323" spans="8:15" x14ac:dyDescent="0.2">
      <c r="H323"/>
      <c r="I323"/>
      <c r="J323"/>
      <c r="K323"/>
      <c r="L323"/>
      <c r="M323"/>
      <c r="N323"/>
      <c r="O323"/>
    </row>
    <row r="324" spans="8:15" x14ac:dyDescent="0.2">
      <c r="H324"/>
      <c r="I324"/>
      <c r="J324"/>
      <c r="K324"/>
      <c r="L324"/>
      <c r="M324"/>
      <c r="N324"/>
      <c r="O324"/>
    </row>
    <row r="325" spans="8:15" x14ac:dyDescent="0.2">
      <c r="H325"/>
      <c r="I325"/>
      <c r="J325"/>
      <c r="K325"/>
      <c r="L325"/>
      <c r="M325"/>
      <c r="N325"/>
      <c r="O325"/>
    </row>
    <row r="326" spans="8:15" x14ac:dyDescent="0.2">
      <c r="H326"/>
      <c r="I326"/>
      <c r="J326"/>
      <c r="K326"/>
      <c r="L326"/>
      <c r="M326"/>
      <c r="N326"/>
      <c r="O326"/>
    </row>
    <row r="327" spans="8:15" x14ac:dyDescent="0.2">
      <c r="H327"/>
      <c r="I327"/>
      <c r="J327"/>
      <c r="K327"/>
      <c r="L327"/>
      <c r="M327"/>
      <c r="N327"/>
      <c r="O327"/>
    </row>
    <row r="328" spans="8:15" x14ac:dyDescent="0.2">
      <c r="H328"/>
      <c r="I328"/>
      <c r="J328"/>
      <c r="K328"/>
      <c r="L328"/>
      <c r="M328"/>
      <c r="N328"/>
      <c r="O328"/>
    </row>
    <row r="329" spans="8:15" x14ac:dyDescent="0.2">
      <c r="H329"/>
      <c r="I329"/>
      <c r="J329"/>
      <c r="K329"/>
      <c r="L329"/>
      <c r="M329"/>
      <c r="N329"/>
      <c r="O329"/>
    </row>
    <row r="330" spans="8:15" x14ac:dyDescent="0.2">
      <c r="H330"/>
      <c r="I330"/>
      <c r="J330"/>
      <c r="K330"/>
      <c r="L330"/>
      <c r="M330"/>
      <c r="N330"/>
      <c r="O330"/>
    </row>
    <row r="331" spans="8:15" x14ac:dyDescent="0.2">
      <c r="H331"/>
      <c r="I331"/>
      <c r="J331"/>
      <c r="K331"/>
      <c r="L331"/>
      <c r="M331"/>
      <c r="N331"/>
      <c r="O331"/>
    </row>
    <row r="332" spans="8:15" x14ac:dyDescent="0.2">
      <c r="H332"/>
      <c r="I332"/>
      <c r="J332"/>
      <c r="K332"/>
      <c r="L332"/>
      <c r="M332"/>
      <c r="N332"/>
      <c r="O332"/>
    </row>
    <row r="333" spans="8:15" x14ac:dyDescent="0.2">
      <c r="H333"/>
      <c r="I333"/>
      <c r="J333"/>
      <c r="K333"/>
      <c r="L333"/>
      <c r="M333"/>
      <c r="N333"/>
      <c r="O333"/>
    </row>
    <row r="334" spans="8:15" x14ac:dyDescent="0.2">
      <c r="H334"/>
      <c r="I334"/>
      <c r="J334"/>
      <c r="K334"/>
      <c r="L334"/>
      <c r="M334"/>
      <c r="N334"/>
      <c r="O334"/>
    </row>
    <row r="335" spans="8:15" x14ac:dyDescent="0.2">
      <c r="H335"/>
      <c r="I335"/>
      <c r="J335"/>
      <c r="K335"/>
      <c r="L335"/>
      <c r="M335"/>
      <c r="N335"/>
      <c r="O335"/>
    </row>
    <row r="336" spans="8:15" x14ac:dyDescent="0.2">
      <c r="H336"/>
      <c r="I336"/>
      <c r="J336"/>
      <c r="K336"/>
      <c r="L336"/>
      <c r="M336"/>
      <c r="N336"/>
      <c r="O336"/>
    </row>
    <row r="337" spans="8:15" x14ac:dyDescent="0.2">
      <c r="H337"/>
      <c r="I337"/>
      <c r="J337"/>
      <c r="K337"/>
      <c r="L337"/>
      <c r="M337"/>
      <c r="N337"/>
      <c r="O337"/>
    </row>
    <row r="338" spans="8:15" x14ac:dyDescent="0.2">
      <c r="H338"/>
      <c r="I338"/>
      <c r="J338"/>
      <c r="K338"/>
      <c r="L338"/>
      <c r="M338"/>
      <c r="N338"/>
      <c r="O338"/>
    </row>
    <row r="339" spans="8:15" x14ac:dyDescent="0.2">
      <c r="H339"/>
      <c r="I339"/>
      <c r="J339"/>
      <c r="K339"/>
      <c r="L339"/>
      <c r="M339"/>
      <c r="N339"/>
      <c r="O339"/>
    </row>
    <row r="340" spans="8:15" x14ac:dyDescent="0.2">
      <c r="H340"/>
      <c r="I340"/>
      <c r="J340"/>
      <c r="K340"/>
      <c r="L340"/>
      <c r="M340"/>
      <c r="N340"/>
      <c r="O340"/>
    </row>
    <row r="341" spans="8:15" x14ac:dyDescent="0.2">
      <c r="H341"/>
      <c r="I341"/>
      <c r="J341"/>
      <c r="K341"/>
      <c r="L341"/>
      <c r="M341"/>
      <c r="N341"/>
      <c r="O341"/>
    </row>
    <row r="342" spans="8:15" x14ac:dyDescent="0.2">
      <c r="H342"/>
      <c r="I342"/>
      <c r="J342"/>
      <c r="K342"/>
      <c r="L342"/>
      <c r="M342"/>
      <c r="N342"/>
      <c r="O342"/>
    </row>
    <row r="343" spans="8:15" x14ac:dyDescent="0.2">
      <c r="H343"/>
      <c r="I343"/>
      <c r="J343"/>
      <c r="K343"/>
      <c r="L343"/>
      <c r="M343"/>
      <c r="N343"/>
      <c r="O343"/>
    </row>
    <row r="344" spans="8:15" x14ac:dyDescent="0.2">
      <c r="H344"/>
      <c r="I344"/>
      <c r="J344"/>
      <c r="K344"/>
      <c r="L344"/>
      <c r="M344"/>
      <c r="N344"/>
      <c r="O344"/>
    </row>
    <row r="345" spans="8:15" x14ac:dyDescent="0.2">
      <c r="H345"/>
      <c r="I345"/>
      <c r="J345"/>
      <c r="K345"/>
      <c r="L345"/>
      <c r="M345"/>
      <c r="N345"/>
      <c r="O345"/>
    </row>
    <row r="346" spans="8:15" x14ac:dyDescent="0.2">
      <c r="H346"/>
      <c r="I346"/>
      <c r="J346"/>
      <c r="K346"/>
      <c r="L346"/>
      <c r="M346"/>
      <c r="N346"/>
      <c r="O346"/>
    </row>
    <row r="347" spans="8:15" x14ac:dyDescent="0.2">
      <c r="H347"/>
      <c r="I347"/>
      <c r="J347"/>
      <c r="K347"/>
      <c r="L347"/>
      <c r="M347"/>
      <c r="N347"/>
      <c r="O347"/>
    </row>
    <row r="348" spans="8:15" x14ac:dyDescent="0.2">
      <c r="H348"/>
      <c r="I348"/>
      <c r="J348"/>
      <c r="K348"/>
      <c r="L348"/>
      <c r="M348"/>
      <c r="N348"/>
      <c r="O348"/>
    </row>
    <row r="349" spans="8:15" x14ac:dyDescent="0.2">
      <c r="H349"/>
      <c r="I349"/>
      <c r="J349"/>
      <c r="K349"/>
      <c r="L349"/>
      <c r="M349"/>
      <c r="N349"/>
      <c r="O349"/>
    </row>
    <row r="350" spans="8:15" x14ac:dyDescent="0.2">
      <c r="H350"/>
      <c r="I350"/>
      <c r="J350"/>
      <c r="K350"/>
      <c r="L350"/>
      <c r="M350"/>
      <c r="N350"/>
      <c r="O350"/>
    </row>
    <row r="351" spans="8:15" x14ac:dyDescent="0.2">
      <c r="H351"/>
      <c r="I351"/>
      <c r="J351"/>
      <c r="K351"/>
      <c r="L351"/>
      <c r="M351"/>
      <c r="N351"/>
      <c r="O351"/>
    </row>
    <row r="352" spans="8:15" x14ac:dyDescent="0.2">
      <c r="H352"/>
      <c r="I352"/>
      <c r="J352"/>
      <c r="K352"/>
      <c r="L352"/>
      <c r="M352"/>
      <c r="N352"/>
      <c r="O352"/>
    </row>
    <row r="353" spans="8:15" x14ac:dyDescent="0.2">
      <c r="H353"/>
      <c r="I353"/>
      <c r="J353"/>
      <c r="K353"/>
      <c r="L353"/>
      <c r="M353"/>
      <c r="N353"/>
      <c r="O353"/>
    </row>
    <row r="354" spans="8:15" x14ac:dyDescent="0.2">
      <c r="H354"/>
      <c r="I354"/>
      <c r="J354"/>
      <c r="K354"/>
      <c r="L354"/>
      <c r="M354"/>
      <c r="N354"/>
      <c r="O354"/>
    </row>
    <row r="355" spans="8:15" x14ac:dyDescent="0.2">
      <c r="H355"/>
      <c r="I355"/>
      <c r="J355"/>
      <c r="K355"/>
      <c r="L355"/>
      <c r="M355"/>
      <c r="N355"/>
      <c r="O355"/>
    </row>
    <row r="356" spans="8:15" x14ac:dyDescent="0.2">
      <c r="H356"/>
      <c r="I356"/>
      <c r="J356"/>
      <c r="K356"/>
      <c r="L356"/>
      <c r="M356"/>
      <c r="N356"/>
      <c r="O356"/>
    </row>
    <row r="357" spans="8:15" x14ac:dyDescent="0.2">
      <c r="H357"/>
      <c r="I357"/>
      <c r="J357"/>
      <c r="K357"/>
      <c r="L357"/>
      <c r="M357"/>
      <c r="N357"/>
      <c r="O357"/>
    </row>
    <row r="358" spans="8:15" x14ac:dyDescent="0.2">
      <c r="H358"/>
      <c r="I358"/>
      <c r="J358"/>
      <c r="K358"/>
      <c r="L358"/>
      <c r="M358"/>
      <c r="N358"/>
      <c r="O358"/>
    </row>
    <row r="359" spans="8:15" x14ac:dyDescent="0.2">
      <c r="H359"/>
      <c r="I359"/>
      <c r="J359"/>
      <c r="K359"/>
      <c r="L359"/>
      <c r="M359"/>
      <c r="N359"/>
      <c r="O359"/>
    </row>
    <row r="360" spans="8:15" x14ac:dyDescent="0.2">
      <c r="H360"/>
      <c r="I360"/>
      <c r="J360"/>
      <c r="K360"/>
      <c r="L360"/>
      <c r="M360"/>
      <c r="N360"/>
      <c r="O360"/>
    </row>
    <row r="361" spans="8:15" x14ac:dyDescent="0.2">
      <c r="H361"/>
      <c r="I361"/>
      <c r="J361"/>
      <c r="K361"/>
      <c r="L361"/>
      <c r="M361"/>
      <c r="N361"/>
      <c r="O361"/>
    </row>
    <row r="362" spans="8:15" x14ac:dyDescent="0.2">
      <c r="H362"/>
      <c r="I362"/>
      <c r="J362"/>
      <c r="K362"/>
      <c r="L362"/>
      <c r="M362"/>
      <c r="N362"/>
      <c r="O362"/>
    </row>
    <row r="363" spans="8:15" x14ac:dyDescent="0.2">
      <c r="H363"/>
      <c r="I363"/>
      <c r="J363"/>
      <c r="K363"/>
      <c r="L363"/>
      <c r="M363"/>
      <c r="N363"/>
      <c r="O363"/>
    </row>
    <row r="364" spans="8:15" x14ac:dyDescent="0.2">
      <c r="H364"/>
      <c r="I364"/>
      <c r="J364"/>
      <c r="K364"/>
      <c r="L364"/>
      <c r="M364"/>
      <c r="N364"/>
      <c r="O364"/>
    </row>
    <row r="365" spans="8:15" x14ac:dyDescent="0.2">
      <c r="H365"/>
      <c r="I365"/>
      <c r="J365"/>
      <c r="K365"/>
      <c r="L365"/>
      <c r="M365"/>
      <c r="N365"/>
      <c r="O365"/>
    </row>
    <row r="366" spans="8:15" x14ac:dyDescent="0.2">
      <c r="H366"/>
      <c r="I366"/>
      <c r="J366"/>
      <c r="K366"/>
      <c r="L366"/>
      <c r="M366"/>
      <c r="N366"/>
      <c r="O366"/>
    </row>
    <row r="367" spans="8:15" x14ac:dyDescent="0.2">
      <c r="H367"/>
      <c r="I367"/>
      <c r="J367"/>
      <c r="K367"/>
      <c r="L367"/>
      <c r="M367"/>
      <c r="N367"/>
      <c r="O367"/>
    </row>
    <row r="368" spans="8:15" x14ac:dyDescent="0.2">
      <c r="H368"/>
      <c r="I368"/>
      <c r="J368"/>
      <c r="K368"/>
      <c r="L368"/>
      <c r="M368"/>
      <c r="N368"/>
      <c r="O368"/>
    </row>
    <row r="369" spans="8:15" x14ac:dyDescent="0.2">
      <c r="H369"/>
      <c r="I369"/>
      <c r="J369"/>
      <c r="K369"/>
      <c r="L369"/>
      <c r="M369"/>
      <c r="N369"/>
      <c r="O369"/>
    </row>
    <row r="370" spans="8:15" x14ac:dyDescent="0.2">
      <c r="H370"/>
      <c r="I370"/>
      <c r="J370"/>
      <c r="K370"/>
      <c r="L370"/>
      <c r="M370"/>
      <c r="N370"/>
      <c r="O370"/>
    </row>
    <row r="371" spans="8:15" x14ac:dyDescent="0.2">
      <c r="H371"/>
      <c r="I371"/>
      <c r="J371"/>
      <c r="K371"/>
      <c r="L371"/>
      <c r="M371"/>
      <c r="N371"/>
      <c r="O371"/>
    </row>
    <row r="372" spans="8:15" x14ac:dyDescent="0.2">
      <c r="H372"/>
      <c r="I372"/>
      <c r="J372"/>
      <c r="K372"/>
      <c r="L372"/>
      <c r="M372"/>
      <c r="N372"/>
      <c r="O372"/>
    </row>
    <row r="373" spans="8:15" x14ac:dyDescent="0.2">
      <c r="H373"/>
      <c r="I373"/>
      <c r="J373"/>
      <c r="K373"/>
      <c r="L373"/>
      <c r="M373"/>
      <c r="N373"/>
      <c r="O373"/>
    </row>
    <row r="374" spans="8:15" x14ac:dyDescent="0.2">
      <c r="H374"/>
      <c r="I374"/>
      <c r="J374"/>
      <c r="K374"/>
      <c r="L374"/>
      <c r="M374"/>
      <c r="N374"/>
      <c r="O374"/>
    </row>
    <row r="375" spans="8:15" x14ac:dyDescent="0.2">
      <c r="H375"/>
      <c r="I375"/>
      <c r="J375"/>
      <c r="K375"/>
      <c r="L375"/>
      <c r="M375"/>
      <c r="N375"/>
      <c r="O375"/>
    </row>
    <row r="376" spans="8:15" x14ac:dyDescent="0.2">
      <c r="H376"/>
      <c r="I376"/>
      <c r="J376"/>
      <c r="K376"/>
      <c r="L376"/>
      <c r="M376"/>
      <c r="N376"/>
      <c r="O376"/>
    </row>
    <row r="377" spans="8:15" x14ac:dyDescent="0.2">
      <c r="H377"/>
      <c r="I377"/>
      <c r="J377"/>
      <c r="K377"/>
      <c r="L377"/>
      <c r="M377"/>
      <c r="N377"/>
      <c r="O377"/>
    </row>
    <row r="378" spans="8:15" x14ac:dyDescent="0.2">
      <c r="H378"/>
      <c r="I378"/>
      <c r="J378"/>
      <c r="K378"/>
      <c r="L378"/>
      <c r="M378"/>
      <c r="N378"/>
      <c r="O378"/>
    </row>
    <row r="379" spans="8:15" x14ac:dyDescent="0.2">
      <c r="H379"/>
      <c r="I379"/>
      <c r="J379"/>
      <c r="K379"/>
      <c r="L379"/>
      <c r="M379"/>
      <c r="N379"/>
      <c r="O379"/>
    </row>
    <row r="380" spans="8:15" x14ac:dyDescent="0.2">
      <c r="H380"/>
      <c r="I380"/>
      <c r="J380"/>
      <c r="K380"/>
      <c r="L380"/>
      <c r="M380"/>
      <c r="N380"/>
      <c r="O380"/>
    </row>
    <row r="381" spans="8:15" x14ac:dyDescent="0.2">
      <c r="H381"/>
      <c r="I381"/>
      <c r="J381"/>
      <c r="K381"/>
      <c r="L381"/>
      <c r="M381"/>
      <c r="N381"/>
      <c r="O381"/>
    </row>
    <row r="382" spans="8:15" x14ac:dyDescent="0.2">
      <c r="H382"/>
      <c r="I382"/>
      <c r="J382"/>
      <c r="K382"/>
      <c r="L382"/>
      <c r="M382"/>
      <c r="N382"/>
      <c r="O382"/>
    </row>
    <row r="383" spans="8:15" x14ac:dyDescent="0.2">
      <c r="H383"/>
      <c r="I383"/>
      <c r="J383"/>
      <c r="K383"/>
      <c r="L383"/>
      <c r="M383"/>
      <c r="N383"/>
      <c r="O383"/>
    </row>
    <row r="384" spans="8:15" x14ac:dyDescent="0.2">
      <c r="H384"/>
      <c r="I384"/>
      <c r="J384"/>
      <c r="K384"/>
      <c r="L384"/>
      <c r="M384"/>
      <c r="N384"/>
      <c r="O384"/>
    </row>
    <row r="385" spans="8:15" x14ac:dyDescent="0.2">
      <c r="H385"/>
      <c r="I385"/>
      <c r="J385"/>
      <c r="K385"/>
      <c r="L385"/>
      <c r="M385"/>
      <c r="N385"/>
      <c r="O385"/>
    </row>
    <row r="386" spans="8:15" x14ac:dyDescent="0.2">
      <c r="H386"/>
      <c r="I386"/>
      <c r="J386"/>
      <c r="K386"/>
      <c r="L386"/>
      <c r="M386"/>
      <c r="N386"/>
      <c r="O386"/>
    </row>
    <row r="387" spans="8:15" x14ac:dyDescent="0.2">
      <c r="H387"/>
      <c r="I387"/>
      <c r="J387"/>
      <c r="K387"/>
      <c r="L387"/>
      <c r="M387"/>
      <c r="N387"/>
      <c r="O387"/>
    </row>
    <row r="388" spans="8:15" x14ac:dyDescent="0.2">
      <c r="H388"/>
      <c r="I388"/>
      <c r="J388"/>
      <c r="K388"/>
      <c r="L388"/>
      <c r="M388"/>
      <c r="N388"/>
      <c r="O388"/>
    </row>
    <row r="389" spans="8:15" x14ac:dyDescent="0.2">
      <c r="H389"/>
      <c r="I389"/>
      <c r="J389"/>
      <c r="K389"/>
      <c r="L389"/>
      <c r="M389"/>
      <c r="N389"/>
      <c r="O389"/>
    </row>
    <row r="390" spans="8:15" x14ac:dyDescent="0.2">
      <c r="H390"/>
      <c r="I390"/>
      <c r="J390"/>
      <c r="K390"/>
      <c r="L390"/>
      <c r="M390"/>
      <c r="N390"/>
      <c r="O390"/>
    </row>
    <row r="391" spans="8:15" x14ac:dyDescent="0.2">
      <c r="H391"/>
      <c r="I391"/>
      <c r="J391"/>
      <c r="K391"/>
      <c r="L391"/>
      <c r="M391"/>
      <c r="N391"/>
      <c r="O391"/>
    </row>
    <row r="392" spans="8:15" x14ac:dyDescent="0.2">
      <c r="H392"/>
      <c r="I392"/>
      <c r="J392"/>
      <c r="K392"/>
      <c r="L392"/>
      <c r="M392"/>
      <c r="N392"/>
      <c r="O392"/>
    </row>
    <row r="393" spans="8:15" x14ac:dyDescent="0.2">
      <c r="H393"/>
      <c r="I393"/>
      <c r="J393"/>
      <c r="K393"/>
      <c r="L393"/>
      <c r="M393"/>
      <c r="N393"/>
      <c r="O393"/>
    </row>
    <row r="394" spans="8:15" x14ac:dyDescent="0.2">
      <c r="H394"/>
      <c r="I394"/>
      <c r="J394"/>
      <c r="K394"/>
      <c r="L394"/>
      <c r="M394"/>
      <c r="N394"/>
      <c r="O394"/>
    </row>
    <row r="395" spans="8:15" x14ac:dyDescent="0.2">
      <c r="H395"/>
      <c r="I395"/>
      <c r="J395"/>
      <c r="K395"/>
      <c r="L395"/>
      <c r="M395"/>
      <c r="N395"/>
      <c r="O395"/>
    </row>
    <row r="396" spans="8:15" x14ac:dyDescent="0.2">
      <c r="H396"/>
      <c r="I396"/>
      <c r="J396"/>
      <c r="K396"/>
      <c r="L396"/>
      <c r="M396"/>
      <c r="N396"/>
      <c r="O396"/>
    </row>
    <row r="397" spans="8:15" x14ac:dyDescent="0.2">
      <c r="H397"/>
      <c r="I397"/>
      <c r="J397"/>
      <c r="K397"/>
      <c r="L397"/>
      <c r="M397"/>
      <c r="N397"/>
      <c r="O397"/>
    </row>
    <row r="398" spans="8:15" x14ac:dyDescent="0.2">
      <c r="H398"/>
      <c r="I398"/>
      <c r="J398"/>
      <c r="K398"/>
      <c r="L398"/>
      <c r="M398"/>
      <c r="N398"/>
      <c r="O398"/>
    </row>
    <row r="399" spans="8:15" x14ac:dyDescent="0.2">
      <c r="H399"/>
      <c r="I399"/>
      <c r="J399"/>
      <c r="K399"/>
      <c r="L399"/>
      <c r="M399"/>
      <c r="N399"/>
      <c r="O399"/>
    </row>
    <row r="400" spans="8:15" x14ac:dyDescent="0.2">
      <c r="H400"/>
      <c r="I400"/>
      <c r="J400"/>
      <c r="K400"/>
      <c r="L400"/>
      <c r="M400"/>
      <c r="N400"/>
      <c r="O400"/>
    </row>
    <row r="401" spans="8:15" x14ac:dyDescent="0.2">
      <c r="H401"/>
      <c r="I401"/>
      <c r="J401"/>
      <c r="K401"/>
      <c r="L401"/>
      <c r="M401"/>
      <c r="N401"/>
      <c r="O401"/>
    </row>
    <row r="402" spans="8:15" x14ac:dyDescent="0.2">
      <c r="H402"/>
      <c r="I402"/>
      <c r="J402"/>
      <c r="K402"/>
      <c r="L402"/>
      <c r="M402"/>
      <c r="N402"/>
      <c r="O402"/>
    </row>
    <row r="403" spans="8:15" x14ac:dyDescent="0.2">
      <c r="H403"/>
      <c r="I403"/>
      <c r="J403"/>
      <c r="K403"/>
      <c r="L403"/>
      <c r="M403"/>
      <c r="N403"/>
      <c r="O403"/>
    </row>
    <row r="404" spans="8:15" x14ac:dyDescent="0.2">
      <c r="H404"/>
      <c r="I404"/>
      <c r="J404"/>
      <c r="K404"/>
      <c r="L404"/>
      <c r="M404"/>
      <c r="N404"/>
      <c r="O404"/>
    </row>
    <row r="405" spans="8:15" x14ac:dyDescent="0.2">
      <c r="H405"/>
      <c r="I405"/>
      <c r="J405"/>
      <c r="K405"/>
      <c r="L405"/>
      <c r="M405"/>
      <c r="N405"/>
      <c r="O405"/>
    </row>
    <row r="406" spans="8:15" x14ac:dyDescent="0.2">
      <c r="H406"/>
      <c r="I406"/>
      <c r="J406"/>
      <c r="K406"/>
      <c r="L406"/>
      <c r="M406"/>
      <c r="N406"/>
      <c r="O406"/>
    </row>
    <row r="407" spans="8:15" x14ac:dyDescent="0.2">
      <c r="H407"/>
      <c r="I407"/>
      <c r="J407"/>
      <c r="K407"/>
      <c r="L407"/>
      <c r="M407"/>
      <c r="N407"/>
      <c r="O407"/>
    </row>
    <row r="408" spans="8:15" x14ac:dyDescent="0.2">
      <c r="H408"/>
      <c r="I408"/>
      <c r="J408"/>
      <c r="K408"/>
      <c r="L408"/>
      <c r="M408"/>
      <c r="N408"/>
      <c r="O408"/>
    </row>
    <row r="409" spans="8:15" x14ac:dyDescent="0.2">
      <c r="H409"/>
      <c r="I409"/>
      <c r="J409"/>
      <c r="K409"/>
      <c r="L409"/>
      <c r="M409"/>
      <c r="N409"/>
      <c r="O409"/>
    </row>
    <row r="410" spans="8:15" x14ac:dyDescent="0.2">
      <c r="H410"/>
      <c r="I410"/>
      <c r="J410"/>
      <c r="K410"/>
      <c r="L410"/>
      <c r="M410"/>
      <c r="N410"/>
      <c r="O410"/>
    </row>
    <row r="411" spans="8:15" x14ac:dyDescent="0.2">
      <c r="H411"/>
      <c r="I411"/>
      <c r="J411"/>
      <c r="K411"/>
      <c r="L411"/>
      <c r="M411"/>
      <c r="N411"/>
      <c r="O411"/>
    </row>
    <row r="412" spans="8:15" x14ac:dyDescent="0.2">
      <c r="H412"/>
      <c r="I412"/>
      <c r="J412"/>
      <c r="K412"/>
      <c r="L412"/>
      <c r="M412"/>
      <c r="N412"/>
      <c r="O412"/>
    </row>
    <row r="413" spans="8:15" x14ac:dyDescent="0.2">
      <c r="H413"/>
      <c r="I413"/>
      <c r="J413"/>
      <c r="K413"/>
      <c r="L413"/>
      <c r="M413"/>
      <c r="N413"/>
      <c r="O413"/>
    </row>
    <row r="414" spans="8:15" x14ac:dyDescent="0.2">
      <c r="H414"/>
      <c r="I414"/>
      <c r="J414"/>
      <c r="K414"/>
      <c r="L414"/>
      <c r="M414"/>
      <c r="N414"/>
      <c r="O414"/>
    </row>
    <row r="415" spans="8:15" x14ac:dyDescent="0.2">
      <c r="H415"/>
      <c r="I415"/>
      <c r="J415"/>
      <c r="K415"/>
      <c r="L415"/>
      <c r="M415"/>
      <c r="N415"/>
      <c r="O415"/>
    </row>
    <row r="416" spans="8:15" x14ac:dyDescent="0.2">
      <c r="H416"/>
      <c r="I416"/>
      <c r="J416"/>
      <c r="K416"/>
      <c r="L416"/>
      <c r="M416"/>
      <c r="N416"/>
      <c r="O416"/>
    </row>
    <row r="417" spans="8:15" x14ac:dyDescent="0.2">
      <c r="H417"/>
      <c r="I417"/>
      <c r="J417"/>
      <c r="K417"/>
      <c r="L417"/>
      <c r="M417"/>
      <c r="N417"/>
      <c r="O417"/>
    </row>
    <row r="418" spans="8:15" x14ac:dyDescent="0.2">
      <c r="H418"/>
      <c r="I418"/>
      <c r="J418"/>
      <c r="K418"/>
      <c r="L418"/>
      <c r="M418"/>
      <c r="N418"/>
      <c r="O418"/>
    </row>
    <row r="419" spans="8:15" x14ac:dyDescent="0.2">
      <c r="H419"/>
      <c r="I419"/>
      <c r="J419"/>
      <c r="K419"/>
      <c r="L419"/>
      <c r="M419"/>
      <c r="N419"/>
      <c r="O419"/>
    </row>
    <row r="420" spans="8:15" x14ac:dyDescent="0.2">
      <c r="H420"/>
      <c r="I420"/>
      <c r="J420"/>
      <c r="K420"/>
      <c r="L420"/>
      <c r="M420"/>
      <c r="N420"/>
      <c r="O420"/>
    </row>
    <row r="421" spans="8:15" x14ac:dyDescent="0.2">
      <c r="H421"/>
      <c r="I421"/>
      <c r="J421"/>
      <c r="K421"/>
      <c r="L421"/>
      <c r="M421"/>
      <c r="N421"/>
      <c r="O421"/>
    </row>
    <row r="422" spans="8:15" x14ac:dyDescent="0.2">
      <c r="H422"/>
      <c r="I422"/>
      <c r="J422"/>
      <c r="K422"/>
      <c r="L422"/>
      <c r="M422"/>
      <c r="N422"/>
      <c r="O422"/>
    </row>
    <row r="423" spans="8:15" x14ac:dyDescent="0.2">
      <c r="H423"/>
      <c r="I423"/>
      <c r="J423"/>
      <c r="K423"/>
      <c r="L423"/>
      <c r="M423"/>
      <c r="N423"/>
      <c r="O423"/>
    </row>
    <row r="424" spans="8:15" x14ac:dyDescent="0.2">
      <c r="H424"/>
      <c r="I424"/>
      <c r="J424"/>
      <c r="K424"/>
      <c r="L424"/>
      <c r="M424"/>
      <c r="N424"/>
      <c r="O424"/>
    </row>
    <row r="425" spans="8:15" x14ac:dyDescent="0.2">
      <c r="H425"/>
      <c r="I425"/>
      <c r="J425"/>
      <c r="K425"/>
      <c r="L425"/>
      <c r="M425"/>
      <c r="N425"/>
      <c r="O425"/>
    </row>
    <row r="426" spans="8:15" x14ac:dyDescent="0.2">
      <c r="H426"/>
      <c r="I426"/>
      <c r="J426"/>
      <c r="K426"/>
      <c r="L426"/>
      <c r="M426"/>
      <c r="N426"/>
      <c r="O426"/>
    </row>
    <row r="427" spans="8:15" x14ac:dyDescent="0.2">
      <c r="H427"/>
      <c r="I427"/>
      <c r="J427"/>
      <c r="K427"/>
      <c r="L427"/>
      <c r="M427"/>
      <c r="N427"/>
      <c r="O427"/>
    </row>
    <row r="428" spans="8:15" x14ac:dyDescent="0.2">
      <c r="H428"/>
      <c r="I428"/>
      <c r="J428"/>
      <c r="K428"/>
      <c r="L428"/>
      <c r="M428"/>
      <c r="N428"/>
      <c r="O428"/>
    </row>
    <row r="429" spans="8:15" x14ac:dyDescent="0.2">
      <c r="H429"/>
      <c r="I429"/>
      <c r="J429"/>
      <c r="K429"/>
      <c r="L429"/>
      <c r="M429"/>
      <c r="N429"/>
      <c r="O429"/>
    </row>
    <row r="430" spans="8:15" x14ac:dyDescent="0.2">
      <c r="H430"/>
      <c r="I430"/>
      <c r="J430"/>
      <c r="K430"/>
      <c r="L430"/>
      <c r="M430"/>
      <c r="N430"/>
      <c r="O430"/>
    </row>
    <row r="431" spans="8:15" x14ac:dyDescent="0.2">
      <c r="H431"/>
      <c r="I431"/>
      <c r="J431"/>
      <c r="K431"/>
      <c r="L431"/>
      <c r="M431"/>
      <c r="N431"/>
      <c r="O431"/>
    </row>
    <row r="432" spans="8:15" x14ac:dyDescent="0.2">
      <c r="H432"/>
      <c r="I432"/>
      <c r="J432"/>
      <c r="K432"/>
      <c r="L432"/>
      <c r="M432"/>
      <c r="N432"/>
      <c r="O432"/>
    </row>
    <row r="433" spans="8:15" x14ac:dyDescent="0.2">
      <c r="H433"/>
      <c r="I433"/>
      <c r="J433"/>
      <c r="K433"/>
      <c r="L433"/>
      <c r="M433"/>
      <c r="N433"/>
      <c r="O433"/>
    </row>
    <row r="434" spans="8:15" x14ac:dyDescent="0.2">
      <c r="H434"/>
      <c r="I434"/>
      <c r="J434"/>
      <c r="K434"/>
      <c r="L434"/>
      <c r="M434"/>
      <c r="N434"/>
      <c r="O434"/>
    </row>
    <row r="435" spans="8:15" x14ac:dyDescent="0.2">
      <c r="H435"/>
      <c r="I435"/>
      <c r="J435"/>
      <c r="K435"/>
      <c r="L435"/>
      <c r="M435"/>
      <c r="N435"/>
      <c r="O435"/>
    </row>
    <row r="436" spans="8:15" x14ac:dyDescent="0.2">
      <c r="H436"/>
      <c r="I436"/>
      <c r="J436"/>
      <c r="K436"/>
      <c r="L436"/>
      <c r="M436"/>
      <c r="N436"/>
      <c r="O436"/>
    </row>
    <row r="437" spans="8:15" x14ac:dyDescent="0.2">
      <c r="H437"/>
      <c r="I437"/>
      <c r="J437"/>
      <c r="K437"/>
      <c r="L437"/>
      <c r="M437"/>
      <c r="N437"/>
      <c r="O437"/>
    </row>
    <row r="438" spans="8:15" x14ac:dyDescent="0.2">
      <c r="H438"/>
      <c r="I438"/>
      <c r="J438"/>
      <c r="K438"/>
      <c r="L438"/>
      <c r="M438"/>
      <c r="N438"/>
      <c r="O438"/>
    </row>
    <row r="439" spans="8:15" x14ac:dyDescent="0.2">
      <c r="H439"/>
      <c r="I439"/>
      <c r="J439"/>
      <c r="K439"/>
      <c r="L439"/>
      <c r="M439"/>
      <c r="N439"/>
      <c r="O439"/>
    </row>
    <row r="440" spans="8:15" x14ac:dyDescent="0.2">
      <c r="H440"/>
      <c r="I440"/>
      <c r="J440"/>
      <c r="K440"/>
      <c r="L440"/>
      <c r="M440"/>
      <c r="N440"/>
      <c r="O440"/>
    </row>
    <row r="441" spans="8:15" x14ac:dyDescent="0.2">
      <c r="H441"/>
      <c r="I441"/>
      <c r="J441"/>
      <c r="K441"/>
      <c r="L441"/>
      <c r="M441"/>
      <c r="N441"/>
      <c r="O441"/>
    </row>
    <row r="442" spans="8:15" x14ac:dyDescent="0.2">
      <c r="H442"/>
      <c r="I442"/>
      <c r="J442"/>
      <c r="K442"/>
      <c r="L442"/>
      <c r="M442"/>
      <c r="N442"/>
      <c r="O442"/>
    </row>
    <row r="443" spans="8:15" x14ac:dyDescent="0.2">
      <c r="H443"/>
      <c r="I443"/>
      <c r="J443"/>
      <c r="K443"/>
      <c r="L443"/>
      <c r="M443"/>
      <c r="N443"/>
      <c r="O443"/>
    </row>
    <row r="444" spans="8:15" x14ac:dyDescent="0.2">
      <c r="H444"/>
      <c r="I444"/>
      <c r="J444"/>
      <c r="K444"/>
      <c r="L444"/>
      <c r="M444"/>
      <c r="N444"/>
      <c r="O444"/>
    </row>
    <row r="445" spans="8:15" x14ac:dyDescent="0.2">
      <c r="H445"/>
      <c r="I445"/>
      <c r="J445"/>
      <c r="K445"/>
      <c r="L445"/>
      <c r="M445"/>
      <c r="N445"/>
      <c r="O445"/>
    </row>
    <row r="446" spans="8:15" x14ac:dyDescent="0.2">
      <c r="H446"/>
      <c r="I446"/>
      <c r="J446"/>
      <c r="K446"/>
      <c r="L446"/>
      <c r="M446"/>
      <c r="N446"/>
      <c r="O446"/>
    </row>
    <row r="447" spans="8:15" x14ac:dyDescent="0.2">
      <c r="H447"/>
      <c r="I447"/>
      <c r="J447"/>
      <c r="K447"/>
      <c r="L447"/>
      <c r="M447"/>
      <c r="N447"/>
      <c r="O447"/>
    </row>
    <row r="448" spans="8:15" x14ac:dyDescent="0.2">
      <c r="H448"/>
      <c r="I448"/>
      <c r="J448"/>
      <c r="K448"/>
      <c r="L448"/>
      <c r="M448"/>
      <c r="N448"/>
      <c r="O448"/>
    </row>
    <row r="449" spans="8:15" x14ac:dyDescent="0.2">
      <c r="H449"/>
      <c r="I449"/>
      <c r="J449"/>
      <c r="K449"/>
      <c r="L449"/>
      <c r="M449"/>
      <c r="N449"/>
      <c r="O449"/>
    </row>
    <row r="450" spans="8:15" x14ac:dyDescent="0.2">
      <c r="H450"/>
      <c r="I450"/>
      <c r="J450"/>
      <c r="K450"/>
      <c r="L450"/>
      <c r="M450"/>
      <c r="N450"/>
      <c r="O450"/>
    </row>
    <row r="451" spans="8:15" x14ac:dyDescent="0.2">
      <c r="H451"/>
      <c r="I451"/>
      <c r="J451"/>
      <c r="K451"/>
      <c r="L451"/>
      <c r="M451"/>
      <c r="N451"/>
      <c r="O451"/>
    </row>
    <row r="452" spans="8:15" x14ac:dyDescent="0.2">
      <c r="H452"/>
      <c r="I452"/>
      <c r="J452"/>
      <c r="K452"/>
      <c r="L452"/>
      <c r="M452"/>
      <c r="N452"/>
      <c r="O452"/>
    </row>
    <row r="453" spans="8:15" x14ac:dyDescent="0.2">
      <c r="H453"/>
      <c r="I453"/>
      <c r="J453"/>
      <c r="K453"/>
      <c r="L453"/>
      <c r="M453"/>
      <c r="N453"/>
      <c r="O453"/>
    </row>
    <row r="454" spans="8:15" x14ac:dyDescent="0.2">
      <c r="H454"/>
      <c r="I454"/>
      <c r="J454"/>
      <c r="K454"/>
      <c r="L454"/>
      <c r="M454"/>
      <c r="N454"/>
      <c r="O454"/>
    </row>
    <row r="455" spans="8:15" x14ac:dyDescent="0.2">
      <c r="H455"/>
      <c r="I455"/>
      <c r="J455"/>
      <c r="K455"/>
      <c r="L455"/>
      <c r="M455"/>
      <c r="N455"/>
      <c r="O455"/>
    </row>
    <row r="456" spans="8:15" x14ac:dyDescent="0.2">
      <c r="H456"/>
      <c r="I456"/>
      <c r="J456"/>
      <c r="K456"/>
      <c r="L456"/>
      <c r="M456"/>
      <c r="N456"/>
      <c r="O456"/>
    </row>
    <row r="457" spans="8:15" x14ac:dyDescent="0.2">
      <c r="H457"/>
      <c r="I457"/>
      <c r="J457"/>
      <c r="K457"/>
      <c r="L457"/>
      <c r="M457"/>
      <c r="N457"/>
      <c r="O457"/>
    </row>
    <row r="458" spans="8:15" x14ac:dyDescent="0.2">
      <c r="H458"/>
      <c r="I458"/>
      <c r="J458"/>
      <c r="K458"/>
      <c r="L458"/>
      <c r="M458"/>
      <c r="N458"/>
      <c r="O458"/>
    </row>
    <row r="459" spans="8:15" x14ac:dyDescent="0.2">
      <c r="H459"/>
      <c r="I459"/>
      <c r="J459"/>
      <c r="K459"/>
      <c r="L459"/>
      <c r="M459"/>
      <c r="N459"/>
      <c r="O459"/>
    </row>
    <row r="460" spans="8:15" x14ac:dyDescent="0.2">
      <c r="H460"/>
      <c r="I460"/>
      <c r="J460"/>
      <c r="K460"/>
      <c r="L460"/>
      <c r="M460"/>
      <c r="N460"/>
      <c r="O460"/>
    </row>
    <row r="461" spans="8:15" x14ac:dyDescent="0.2">
      <c r="H461"/>
      <c r="I461"/>
      <c r="J461"/>
      <c r="K461"/>
      <c r="L461"/>
      <c r="M461"/>
      <c r="N461"/>
      <c r="O461"/>
    </row>
    <row r="462" spans="8:15" x14ac:dyDescent="0.2">
      <c r="H462"/>
      <c r="I462"/>
      <c r="J462"/>
      <c r="K462"/>
      <c r="L462"/>
      <c r="M462"/>
      <c r="N462"/>
      <c r="O462"/>
    </row>
    <row r="463" spans="8:15" x14ac:dyDescent="0.2">
      <c r="H463"/>
      <c r="I463"/>
      <c r="J463"/>
      <c r="K463"/>
      <c r="L463"/>
      <c r="M463"/>
      <c r="N463"/>
      <c r="O463"/>
    </row>
    <row r="464" spans="8:15" x14ac:dyDescent="0.2">
      <c r="H464"/>
      <c r="I464"/>
      <c r="J464"/>
      <c r="K464"/>
      <c r="L464"/>
      <c r="M464"/>
      <c r="N464"/>
      <c r="O464"/>
    </row>
    <row r="465" spans="8:15" x14ac:dyDescent="0.2">
      <c r="H465"/>
      <c r="I465"/>
      <c r="J465"/>
      <c r="K465"/>
      <c r="L465"/>
      <c r="M465"/>
      <c r="N465"/>
      <c r="O465"/>
    </row>
    <row r="466" spans="8:15" x14ac:dyDescent="0.2">
      <c r="H466"/>
      <c r="I466"/>
      <c r="J466"/>
      <c r="K466"/>
      <c r="L466"/>
      <c r="M466"/>
      <c r="N466"/>
      <c r="O466"/>
    </row>
    <row r="467" spans="8:15" x14ac:dyDescent="0.2">
      <c r="H467"/>
      <c r="I467"/>
      <c r="J467"/>
      <c r="K467"/>
      <c r="L467"/>
      <c r="M467"/>
      <c r="N467"/>
      <c r="O467"/>
    </row>
    <row r="468" spans="8:15" x14ac:dyDescent="0.2">
      <c r="H468"/>
      <c r="I468"/>
      <c r="J468"/>
      <c r="K468"/>
      <c r="L468"/>
      <c r="M468"/>
      <c r="N468"/>
      <c r="O468"/>
    </row>
    <row r="469" spans="8:15" x14ac:dyDescent="0.2">
      <c r="H469"/>
      <c r="I469"/>
      <c r="J469"/>
      <c r="K469"/>
      <c r="L469"/>
      <c r="M469"/>
      <c r="N469"/>
      <c r="O469"/>
    </row>
    <row r="470" spans="8:15" x14ac:dyDescent="0.2">
      <c r="H470"/>
      <c r="I470"/>
      <c r="J470"/>
      <c r="K470"/>
      <c r="L470"/>
      <c r="M470"/>
      <c r="N470"/>
      <c r="O470"/>
    </row>
    <row r="471" spans="8:15" x14ac:dyDescent="0.2">
      <c r="H471"/>
      <c r="I471"/>
      <c r="J471"/>
      <c r="K471"/>
      <c r="L471"/>
      <c r="M471"/>
      <c r="N471"/>
      <c r="O471"/>
    </row>
    <row r="472" spans="8:15" x14ac:dyDescent="0.2">
      <c r="H472"/>
      <c r="I472"/>
      <c r="J472"/>
      <c r="K472"/>
      <c r="L472"/>
      <c r="M472"/>
      <c r="N472"/>
      <c r="O472"/>
    </row>
    <row r="473" spans="8:15" x14ac:dyDescent="0.2">
      <c r="H473"/>
      <c r="I473"/>
      <c r="J473"/>
      <c r="K473"/>
      <c r="L473"/>
      <c r="M473"/>
      <c r="N473"/>
      <c r="O473"/>
    </row>
    <row r="474" spans="8:15" x14ac:dyDescent="0.2">
      <c r="H474"/>
      <c r="I474"/>
      <c r="J474"/>
      <c r="K474"/>
      <c r="L474"/>
      <c r="M474"/>
      <c r="N474"/>
      <c r="O474"/>
    </row>
    <row r="475" spans="8:15" x14ac:dyDescent="0.2">
      <c r="H475"/>
      <c r="I475"/>
      <c r="J475"/>
      <c r="K475"/>
      <c r="L475"/>
      <c r="M475"/>
      <c r="N475"/>
      <c r="O475"/>
    </row>
    <row r="476" spans="8:15" x14ac:dyDescent="0.2">
      <c r="H476"/>
      <c r="I476"/>
      <c r="J476"/>
      <c r="K476"/>
      <c r="L476"/>
      <c r="M476"/>
      <c r="N476"/>
      <c r="O476"/>
    </row>
    <row r="477" spans="8:15" x14ac:dyDescent="0.2">
      <c r="H477"/>
      <c r="I477"/>
      <c r="J477"/>
      <c r="K477"/>
      <c r="L477"/>
      <c r="M477"/>
      <c r="N477"/>
      <c r="O477"/>
    </row>
    <row r="478" spans="8:15" x14ac:dyDescent="0.2">
      <c r="H478"/>
      <c r="I478"/>
      <c r="J478"/>
      <c r="K478"/>
      <c r="L478"/>
      <c r="M478"/>
      <c r="N478"/>
      <c r="O478"/>
    </row>
    <row r="479" spans="8:15" x14ac:dyDescent="0.2">
      <c r="H479"/>
      <c r="I479"/>
      <c r="J479"/>
      <c r="K479"/>
      <c r="L479"/>
      <c r="M479"/>
      <c r="N479"/>
      <c r="O479"/>
    </row>
    <row r="480" spans="8:15" x14ac:dyDescent="0.2">
      <c r="H480"/>
      <c r="I480"/>
      <c r="J480"/>
      <c r="K480"/>
      <c r="L480"/>
      <c r="M480"/>
      <c r="N480"/>
      <c r="O480"/>
    </row>
    <row r="481" spans="8:15" x14ac:dyDescent="0.2">
      <c r="H481"/>
      <c r="I481"/>
      <c r="J481"/>
      <c r="K481"/>
      <c r="L481"/>
      <c r="M481"/>
      <c r="N481"/>
      <c r="O481"/>
    </row>
    <row r="482" spans="8:15" x14ac:dyDescent="0.2">
      <c r="H482"/>
      <c r="I482"/>
      <c r="J482"/>
      <c r="K482"/>
      <c r="L482"/>
      <c r="M482"/>
      <c r="N482"/>
      <c r="O482"/>
    </row>
    <row r="483" spans="8:15" x14ac:dyDescent="0.2">
      <c r="H483"/>
      <c r="I483"/>
      <c r="J483"/>
      <c r="K483"/>
      <c r="L483"/>
      <c r="M483"/>
      <c r="N483"/>
      <c r="O483"/>
    </row>
    <row r="484" spans="8:15" x14ac:dyDescent="0.2">
      <c r="H484"/>
      <c r="I484"/>
      <c r="J484"/>
      <c r="K484"/>
      <c r="L484"/>
      <c r="M484"/>
      <c r="N484"/>
      <c r="O484"/>
    </row>
    <row r="485" spans="8:15" x14ac:dyDescent="0.2">
      <c r="H485"/>
      <c r="I485"/>
      <c r="J485"/>
      <c r="K485"/>
      <c r="L485"/>
      <c r="M485"/>
      <c r="N485"/>
      <c r="O485"/>
    </row>
    <row r="486" spans="8:15" x14ac:dyDescent="0.2">
      <c r="H486"/>
      <c r="I486"/>
      <c r="J486"/>
      <c r="K486"/>
      <c r="L486"/>
      <c r="M486"/>
      <c r="N486"/>
      <c r="O486"/>
    </row>
    <row r="487" spans="8:15" x14ac:dyDescent="0.2">
      <c r="H487"/>
      <c r="I487"/>
      <c r="J487"/>
      <c r="K487"/>
      <c r="L487"/>
      <c r="M487"/>
      <c r="N487"/>
      <c r="O487"/>
    </row>
    <row r="488" spans="8:15" x14ac:dyDescent="0.2">
      <c r="H488"/>
      <c r="I488"/>
      <c r="J488"/>
      <c r="K488"/>
      <c r="L488"/>
      <c r="M488"/>
      <c r="N488"/>
      <c r="O488"/>
    </row>
    <row r="489" spans="8:15" x14ac:dyDescent="0.2">
      <c r="H489"/>
      <c r="I489"/>
      <c r="J489"/>
      <c r="K489"/>
      <c r="L489"/>
      <c r="M489"/>
      <c r="N489"/>
      <c r="O489"/>
    </row>
    <row r="490" spans="8:15" x14ac:dyDescent="0.2">
      <c r="H490"/>
      <c r="I490"/>
      <c r="J490"/>
      <c r="K490"/>
      <c r="L490"/>
      <c r="M490"/>
      <c r="N490"/>
      <c r="O490"/>
    </row>
    <row r="491" spans="8:15" x14ac:dyDescent="0.2">
      <c r="H491"/>
      <c r="I491"/>
      <c r="J491"/>
      <c r="K491"/>
      <c r="L491"/>
      <c r="M491"/>
      <c r="N491"/>
      <c r="O491"/>
    </row>
    <row r="492" spans="8:15" x14ac:dyDescent="0.2">
      <c r="H492"/>
      <c r="I492"/>
      <c r="J492"/>
      <c r="K492"/>
      <c r="L492"/>
      <c r="M492"/>
      <c r="N492"/>
      <c r="O492"/>
    </row>
    <row r="493" spans="8:15" x14ac:dyDescent="0.2">
      <c r="H493"/>
      <c r="I493"/>
      <c r="J493"/>
      <c r="K493"/>
      <c r="L493"/>
      <c r="M493"/>
      <c r="N493"/>
      <c r="O493"/>
    </row>
    <row r="494" spans="8:15" x14ac:dyDescent="0.2">
      <c r="H494"/>
      <c r="I494"/>
      <c r="J494"/>
      <c r="K494"/>
      <c r="L494"/>
      <c r="M494"/>
      <c r="N494"/>
      <c r="O494"/>
    </row>
    <row r="495" spans="8:15" x14ac:dyDescent="0.2">
      <c r="H495"/>
      <c r="I495"/>
      <c r="J495"/>
      <c r="K495"/>
      <c r="L495"/>
      <c r="M495"/>
      <c r="N495"/>
      <c r="O495"/>
    </row>
    <row r="496" spans="8:15" x14ac:dyDescent="0.2">
      <c r="H496"/>
      <c r="I496"/>
      <c r="J496"/>
      <c r="K496"/>
      <c r="L496"/>
      <c r="M496"/>
      <c r="N496"/>
      <c r="O496"/>
    </row>
    <row r="497" spans="8:15" x14ac:dyDescent="0.2">
      <c r="H497"/>
      <c r="I497"/>
      <c r="J497"/>
      <c r="K497"/>
      <c r="L497"/>
      <c r="M497"/>
      <c r="N497"/>
      <c r="O497"/>
    </row>
    <row r="498" spans="8:15" x14ac:dyDescent="0.2">
      <c r="H498"/>
      <c r="I498"/>
      <c r="J498"/>
      <c r="K498"/>
      <c r="L498"/>
      <c r="M498"/>
      <c r="N498"/>
      <c r="O498"/>
    </row>
    <row r="499" spans="8:15" x14ac:dyDescent="0.2">
      <c r="H499"/>
      <c r="I499"/>
      <c r="J499"/>
      <c r="K499"/>
      <c r="L499"/>
      <c r="M499"/>
      <c r="N499"/>
      <c r="O499"/>
    </row>
    <row r="500" spans="8:15" x14ac:dyDescent="0.2">
      <c r="H500"/>
      <c r="I500"/>
      <c r="J500"/>
      <c r="K500"/>
      <c r="L500"/>
      <c r="M500"/>
      <c r="N500"/>
      <c r="O500"/>
    </row>
    <row r="501" spans="8:15" x14ac:dyDescent="0.2">
      <c r="H501"/>
      <c r="I501"/>
      <c r="J501"/>
      <c r="K501"/>
      <c r="L501"/>
      <c r="M501"/>
      <c r="N501"/>
      <c r="O501"/>
    </row>
    <row r="502" spans="8:15" x14ac:dyDescent="0.2">
      <c r="H502"/>
      <c r="I502"/>
      <c r="J502"/>
      <c r="K502"/>
      <c r="L502"/>
      <c r="M502"/>
      <c r="N502"/>
      <c r="O502"/>
    </row>
    <row r="503" spans="8:15" x14ac:dyDescent="0.2">
      <c r="H503"/>
      <c r="I503"/>
      <c r="J503"/>
      <c r="K503"/>
      <c r="L503"/>
      <c r="M503"/>
      <c r="N503"/>
      <c r="O503"/>
    </row>
    <row r="504" spans="8:15" x14ac:dyDescent="0.2">
      <c r="H504"/>
      <c r="I504"/>
      <c r="J504"/>
      <c r="K504"/>
      <c r="L504"/>
      <c r="M504"/>
      <c r="N504"/>
      <c r="O504"/>
    </row>
    <row r="505" spans="8:15" x14ac:dyDescent="0.2">
      <c r="H505"/>
      <c r="I505"/>
      <c r="J505"/>
      <c r="K505"/>
      <c r="L505"/>
      <c r="M505"/>
      <c r="N505"/>
      <c r="O505"/>
    </row>
    <row r="506" spans="8:15" x14ac:dyDescent="0.2">
      <c r="H506"/>
      <c r="I506"/>
      <c r="J506"/>
      <c r="K506"/>
      <c r="L506"/>
      <c r="M506"/>
      <c r="N506"/>
      <c r="O506"/>
    </row>
    <row r="507" spans="8:15" x14ac:dyDescent="0.2">
      <c r="H507"/>
      <c r="I507"/>
      <c r="J507"/>
      <c r="K507"/>
      <c r="L507"/>
      <c r="M507"/>
      <c r="N507"/>
      <c r="O507"/>
    </row>
    <row r="508" spans="8:15" x14ac:dyDescent="0.2">
      <c r="H508"/>
      <c r="I508"/>
      <c r="J508"/>
      <c r="K508"/>
      <c r="L508"/>
      <c r="M508"/>
      <c r="N508"/>
      <c r="O508"/>
    </row>
    <row r="509" spans="8:15" x14ac:dyDescent="0.2">
      <c r="H509"/>
      <c r="I509"/>
      <c r="J509"/>
      <c r="K509"/>
      <c r="L509"/>
      <c r="M509"/>
      <c r="N509"/>
      <c r="O509"/>
    </row>
    <row r="510" spans="8:15" x14ac:dyDescent="0.2">
      <c r="H510"/>
      <c r="I510"/>
      <c r="J510"/>
      <c r="K510"/>
      <c r="L510"/>
      <c r="M510"/>
      <c r="N510"/>
      <c r="O510"/>
    </row>
    <row r="511" spans="8:15" x14ac:dyDescent="0.2">
      <c r="H511"/>
      <c r="I511"/>
      <c r="J511"/>
      <c r="K511"/>
      <c r="L511"/>
      <c r="M511"/>
      <c r="N511"/>
      <c r="O511"/>
    </row>
    <row r="512" spans="8:15" x14ac:dyDescent="0.2">
      <c r="H512"/>
      <c r="I512"/>
      <c r="J512"/>
      <c r="K512"/>
      <c r="L512"/>
      <c r="M512"/>
      <c r="N512"/>
      <c r="O512"/>
    </row>
    <row r="513" spans="8:15" x14ac:dyDescent="0.2">
      <c r="H513"/>
      <c r="I513"/>
      <c r="J513"/>
      <c r="K513"/>
      <c r="L513"/>
      <c r="M513"/>
      <c r="N513"/>
      <c r="O513"/>
    </row>
    <row r="514" spans="8:15" x14ac:dyDescent="0.2">
      <c r="H514"/>
      <c r="I514"/>
      <c r="J514"/>
      <c r="K514"/>
      <c r="L514"/>
      <c r="M514"/>
      <c r="N514"/>
      <c r="O514"/>
    </row>
    <row r="515" spans="8:15" x14ac:dyDescent="0.2">
      <c r="H515"/>
      <c r="I515"/>
      <c r="J515"/>
      <c r="K515"/>
      <c r="L515"/>
      <c r="M515"/>
      <c r="N515"/>
      <c r="O515"/>
    </row>
    <row r="516" spans="8:15" x14ac:dyDescent="0.2">
      <c r="H516"/>
      <c r="I516"/>
      <c r="J516"/>
      <c r="K516"/>
      <c r="L516"/>
      <c r="M516"/>
      <c r="N516"/>
      <c r="O516"/>
    </row>
    <row r="517" spans="8:15" x14ac:dyDescent="0.2">
      <c r="H517"/>
      <c r="I517"/>
      <c r="J517"/>
      <c r="K517"/>
      <c r="L517"/>
      <c r="M517"/>
      <c r="N517"/>
      <c r="O517"/>
    </row>
    <row r="518" spans="8:15" x14ac:dyDescent="0.2">
      <c r="H518"/>
      <c r="I518"/>
      <c r="J518"/>
      <c r="K518"/>
      <c r="L518"/>
      <c r="M518"/>
      <c r="N518"/>
      <c r="O518"/>
    </row>
    <row r="519" spans="8:15" x14ac:dyDescent="0.2">
      <c r="H519"/>
      <c r="I519"/>
      <c r="J519"/>
      <c r="K519"/>
      <c r="L519"/>
      <c r="M519"/>
      <c r="N519"/>
      <c r="O519"/>
    </row>
    <row r="520" spans="8:15" x14ac:dyDescent="0.2">
      <c r="H520"/>
      <c r="I520"/>
      <c r="J520"/>
      <c r="K520"/>
      <c r="L520"/>
      <c r="M520"/>
      <c r="N520"/>
      <c r="O520"/>
    </row>
    <row r="521" spans="8:15" x14ac:dyDescent="0.2">
      <c r="H521"/>
      <c r="I521"/>
      <c r="J521"/>
      <c r="K521"/>
      <c r="L521"/>
      <c r="M521"/>
      <c r="N521"/>
      <c r="O521"/>
    </row>
    <row r="522" spans="8:15" x14ac:dyDescent="0.2">
      <c r="H522"/>
      <c r="I522"/>
      <c r="J522"/>
      <c r="K522"/>
      <c r="L522"/>
      <c r="M522"/>
      <c r="N522"/>
      <c r="O522"/>
    </row>
    <row r="523" spans="8:15" x14ac:dyDescent="0.2">
      <c r="H523"/>
      <c r="I523"/>
      <c r="J523"/>
      <c r="K523"/>
      <c r="L523"/>
      <c r="M523"/>
      <c r="N523"/>
      <c r="O523"/>
    </row>
    <row r="524" spans="8:15" x14ac:dyDescent="0.2">
      <c r="H524"/>
      <c r="I524"/>
      <c r="J524"/>
      <c r="K524"/>
      <c r="L524"/>
      <c r="M524"/>
      <c r="N524"/>
      <c r="O524"/>
    </row>
    <row r="525" spans="8:15" x14ac:dyDescent="0.2">
      <c r="H525"/>
      <c r="I525"/>
      <c r="J525"/>
      <c r="K525"/>
      <c r="L525"/>
      <c r="M525"/>
      <c r="N525"/>
      <c r="O525"/>
    </row>
    <row r="526" spans="8:15" x14ac:dyDescent="0.2">
      <c r="H526"/>
      <c r="I526"/>
      <c r="J526"/>
      <c r="K526"/>
      <c r="L526"/>
      <c r="M526"/>
      <c r="N526"/>
      <c r="O526"/>
    </row>
    <row r="527" spans="8:15" x14ac:dyDescent="0.2">
      <c r="H527"/>
      <c r="I527"/>
      <c r="J527"/>
      <c r="K527"/>
      <c r="L527"/>
      <c r="M527"/>
      <c r="N527"/>
      <c r="O527"/>
    </row>
    <row r="528" spans="8:15" x14ac:dyDescent="0.2">
      <c r="H528"/>
      <c r="I528"/>
      <c r="J528"/>
      <c r="K528"/>
      <c r="L528"/>
      <c r="M528"/>
      <c r="N528"/>
      <c r="O528"/>
    </row>
    <row r="529" spans="8:15" x14ac:dyDescent="0.2">
      <c r="H529"/>
      <c r="I529"/>
      <c r="J529"/>
      <c r="K529"/>
      <c r="L529"/>
      <c r="M529"/>
      <c r="N529"/>
      <c r="O529"/>
    </row>
    <row r="530" spans="8:15" x14ac:dyDescent="0.2">
      <c r="H530"/>
      <c r="I530"/>
      <c r="J530"/>
      <c r="K530"/>
      <c r="L530"/>
      <c r="M530"/>
      <c r="N530"/>
      <c r="O530"/>
    </row>
    <row r="531" spans="8:15" x14ac:dyDescent="0.2">
      <c r="H531"/>
      <c r="I531"/>
      <c r="J531"/>
      <c r="K531"/>
      <c r="L531"/>
      <c r="M531"/>
      <c r="N531"/>
      <c r="O531"/>
    </row>
    <row r="532" spans="8:15" x14ac:dyDescent="0.2">
      <c r="H532"/>
      <c r="I532"/>
      <c r="J532"/>
      <c r="K532"/>
      <c r="L532"/>
      <c r="M532"/>
      <c r="N532"/>
      <c r="O532"/>
    </row>
    <row r="533" spans="8:15" x14ac:dyDescent="0.2">
      <c r="H533"/>
      <c r="I533"/>
      <c r="J533"/>
      <c r="K533"/>
      <c r="L533"/>
      <c r="M533"/>
      <c r="N533"/>
      <c r="O533"/>
    </row>
    <row r="534" spans="8:15" x14ac:dyDescent="0.2">
      <c r="H534"/>
      <c r="I534"/>
      <c r="J534"/>
      <c r="K534"/>
      <c r="L534"/>
      <c r="M534"/>
      <c r="N534"/>
      <c r="O534"/>
    </row>
    <row r="535" spans="8:15" x14ac:dyDescent="0.2">
      <c r="H535"/>
      <c r="I535"/>
      <c r="J535"/>
      <c r="K535"/>
      <c r="L535"/>
      <c r="M535"/>
      <c r="N535"/>
      <c r="O535"/>
    </row>
    <row r="536" spans="8:15" x14ac:dyDescent="0.2">
      <c r="H536"/>
      <c r="I536"/>
      <c r="J536"/>
      <c r="K536"/>
      <c r="L536"/>
      <c r="M536"/>
      <c r="N536"/>
      <c r="O536"/>
    </row>
    <row r="537" spans="8:15" x14ac:dyDescent="0.2">
      <c r="H537"/>
      <c r="I537"/>
      <c r="J537"/>
      <c r="K537"/>
      <c r="L537"/>
      <c r="M537"/>
      <c r="N537"/>
      <c r="O537"/>
    </row>
    <row r="538" spans="8:15" x14ac:dyDescent="0.2">
      <c r="H538"/>
      <c r="I538"/>
      <c r="J538"/>
      <c r="K538"/>
      <c r="L538"/>
      <c r="M538"/>
      <c r="N538"/>
      <c r="O538"/>
    </row>
    <row r="539" spans="8:15" x14ac:dyDescent="0.2">
      <c r="H539"/>
      <c r="I539"/>
      <c r="J539"/>
      <c r="K539"/>
      <c r="L539"/>
      <c r="M539"/>
      <c r="N539"/>
      <c r="O539"/>
    </row>
    <row r="540" spans="8:15" x14ac:dyDescent="0.2">
      <c r="H540"/>
      <c r="I540"/>
      <c r="J540"/>
      <c r="K540"/>
      <c r="L540"/>
      <c r="M540"/>
      <c r="N540"/>
      <c r="O540"/>
    </row>
    <row r="541" spans="8:15" x14ac:dyDescent="0.2">
      <c r="H541"/>
      <c r="I541"/>
      <c r="J541"/>
      <c r="K541"/>
      <c r="L541"/>
      <c r="M541"/>
      <c r="N541"/>
      <c r="O541"/>
    </row>
    <row r="542" spans="8:15" x14ac:dyDescent="0.2">
      <c r="H542"/>
      <c r="I542"/>
      <c r="J542"/>
      <c r="K542"/>
      <c r="L542"/>
      <c r="M542"/>
      <c r="N542"/>
      <c r="O542"/>
    </row>
    <row r="543" spans="8:15" x14ac:dyDescent="0.2">
      <c r="H543"/>
      <c r="I543"/>
      <c r="J543"/>
      <c r="K543"/>
      <c r="L543"/>
      <c r="M543"/>
      <c r="N543"/>
      <c r="O543"/>
    </row>
    <row r="544" spans="8:15" x14ac:dyDescent="0.2">
      <c r="H544"/>
      <c r="I544"/>
      <c r="J544"/>
      <c r="K544"/>
      <c r="L544"/>
      <c r="M544"/>
      <c r="N544"/>
      <c r="O544"/>
    </row>
    <row r="545" spans="8:15" x14ac:dyDescent="0.2">
      <c r="H545"/>
      <c r="I545"/>
      <c r="J545"/>
      <c r="K545"/>
      <c r="L545"/>
      <c r="M545"/>
      <c r="N545"/>
      <c r="O545"/>
    </row>
    <row r="546" spans="8:15" x14ac:dyDescent="0.2">
      <c r="H546"/>
      <c r="I546"/>
      <c r="J546"/>
      <c r="K546"/>
      <c r="L546"/>
      <c r="M546"/>
      <c r="N546"/>
      <c r="O546"/>
    </row>
    <row r="547" spans="8:15" x14ac:dyDescent="0.2">
      <c r="H547"/>
      <c r="I547"/>
      <c r="J547"/>
      <c r="K547"/>
      <c r="L547"/>
      <c r="M547"/>
      <c r="N547"/>
      <c r="O547"/>
    </row>
    <row r="548" spans="8:15" x14ac:dyDescent="0.2">
      <c r="H548"/>
      <c r="I548"/>
      <c r="J548"/>
      <c r="K548"/>
      <c r="L548"/>
      <c r="M548"/>
      <c r="N548"/>
      <c r="O548"/>
    </row>
    <row r="549" spans="8:15" x14ac:dyDescent="0.2">
      <c r="H549"/>
      <c r="I549"/>
      <c r="J549"/>
      <c r="K549"/>
      <c r="L549"/>
      <c r="M549"/>
      <c r="N549"/>
      <c r="O549"/>
    </row>
    <row r="550" spans="8:15" x14ac:dyDescent="0.2">
      <c r="H550"/>
      <c r="I550"/>
      <c r="J550"/>
      <c r="K550"/>
      <c r="L550"/>
      <c r="M550"/>
      <c r="N550"/>
      <c r="O550"/>
    </row>
    <row r="551" spans="8:15" x14ac:dyDescent="0.2">
      <c r="H551"/>
      <c r="I551"/>
      <c r="J551"/>
      <c r="K551"/>
      <c r="L551"/>
      <c r="M551"/>
      <c r="N551"/>
      <c r="O551"/>
    </row>
    <row r="552" spans="8:15" x14ac:dyDescent="0.2">
      <c r="H552"/>
      <c r="I552"/>
      <c r="J552"/>
      <c r="K552"/>
      <c r="L552"/>
      <c r="M552"/>
      <c r="N552"/>
      <c r="O552"/>
    </row>
    <row r="553" spans="8:15" x14ac:dyDescent="0.2">
      <c r="H553"/>
      <c r="I553"/>
      <c r="J553"/>
      <c r="K553"/>
      <c r="L553"/>
      <c r="M553"/>
      <c r="N553"/>
      <c r="O553"/>
    </row>
    <row r="554" spans="8:15" x14ac:dyDescent="0.2">
      <c r="H554"/>
      <c r="I554"/>
      <c r="J554"/>
      <c r="K554"/>
      <c r="L554"/>
      <c r="M554"/>
      <c r="N554"/>
      <c r="O554"/>
    </row>
    <row r="555" spans="8:15" x14ac:dyDescent="0.2">
      <c r="H555"/>
      <c r="I555"/>
      <c r="J555"/>
      <c r="K555"/>
      <c r="L555"/>
      <c r="M555"/>
      <c r="N555"/>
      <c r="O555"/>
    </row>
    <row r="556" spans="8:15" x14ac:dyDescent="0.2">
      <c r="H556"/>
      <c r="I556"/>
      <c r="J556"/>
      <c r="K556"/>
      <c r="L556"/>
      <c r="M556"/>
      <c r="N556"/>
      <c r="O556"/>
    </row>
    <row r="557" spans="8:15" x14ac:dyDescent="0.2">
      <c r="H557"/>
      <c r="I557"/>
      <c r="J557"/>
      <c r="K557"/>
      <c r="L557"/>
      <c r="M557"/>
      <c r="N557"/>
      <c r="O557"/>
    </row>
    <row r="558" spans="8:15" x14ac:dyDescent="0.2">
      <c r="H558"/>
      <c r="I558"/>
      <c r="J558"/>
      <c r="K558"/>
      <c r="L558"/>
      <c r="M558"/>
      <c r="N558"/>
      <c r="O558"/>
    </row>
    <row r="559" spans="8:15" x14ac:dyDescent="0.2">
      <c r="H559"/>
      <c r="I559"/>
      <c r="J559"/>
      <c r="K559"/>
      <c r="L559"/>
      <c r="M559"/>
      <c r="N559"/>
      <c r="O559"/>
    </row>
    <row r="560" spans="8:15" x14ac:dyDescent="0.2">
      <c r="H560"/>
      <c r="I560"/>
      <c r="J560"/>
      <c r="K560"/>
      <c r="L560"/>
      <c r="M560"/>
      <c r="N560"/>
      <c r="O560"/>
    </row>
    <row r="561" spans="8:15" x14ac:dyDescent="0.2">
      <c r="H561"/>
      <c r="I561"/>
      <c r="J561"/>
      <c r="K561"/>
      <c r="L561"/>
      <c r="M561"/>
      <c r="N561"/>
      <c r="O561"/>
    </row>
    <row r="562" spans="8:15" x14ac:dyDescent="0.2">
      <c r="H562"/>
      <c r="I562"/>
      <c r="J562"/>
      <c r="K562"/>
      <c r="L562"/>
      <c r="M562"/>
      <c r="N562"/>
      <c r="O562"/>
    </row>
    <row r="563" spans="8:15" x14ac:dyDescent="0.2">
      <c r="H563"/>
      <c r="I563"/>
      <c r="J563"/>
      <c r="K563"/>
      <c r="L563"/>
      <c r="M563"/>
      <c r="N563"/>
      <c r="O563"/>
    </row>
    <row r="564" spans="8:15" x14ac:dyDescent="0.2">
      <c r="H564"/>
      <c r="I564"/>
      <c r="J564"/>
      <c r="K564"/>
      <c r="L564"/>
      <c r="M564"/>
      <c r="N564"/>
      <c r="O564"/>
    </row>
    <row r="565" spans="8:15" x14ac:dyDescent="0.2">
      <c r="H565"/>
      <c r="I565"/>
      <c r="J565"/>
      <c r="K565"/>
      <c r="L565"/>
      <c r="M565"/>
      <c r="N565"/>
      <c r="O565"/>
    </row>
    <row r="566" spans="8:15" x14ac:dyDescent="0.2">
      <c r="H566"/>
      <c r="I566"/>
      <c r="J566"/>
      <c r="K566"/>
      <c r="L566"/>
      <c r="M566"/>
      <c r="N566"/>
      <c r="O566"/>
    </row>
    <row r="567" spans="8:15" x14ac:dyDescent="0.2">
      <c r="H567"/>
      <c r="I567"/>
      <c r="J567"/>
      <c r="K567"/>
      <c r="L567"/>
      <c r="M567"/>
      <c r="N567"/>
      <c r="O567"/>
    </row>
    <row r="568" spans="8:15" x14ac:dyDescent="0.2">
      <c r="H568"/>
      <c r="I568"/>
      <c r="J568"/>
      <c r="K568"/>
      <c r="L568"/>
      <c r="M568"/>
      <c r="N568"/>
      <c r="O568"/>
    </row>
    <row r="569" spans="8:15" x14ac:dyDescent="0.2">
      <c r="H569"/>
      <c r="I569"/>
      <c r="J569"/>
      <c r="K569"/>
      <c r="L569"/>
      <c r="M569"/>
      <c r="N569"/>
      <c r="O569"/>
    </row>
    <row r="570" spans="8:15" x14ac:dyDescent="0.2">
      <c r="H570"/>
      <c r="I570"/>
      <c r="J570"/>
      <c r="K570"/>
      <c r="L570"/>
      <c r="M570"/>
      <c r="N570"/>
      <c r="O570"/>
    </row>
    <row r="571" spans="8:15" x14ac:dyDescent="0.2">
      <c r="H571"/>
      <c r="I571"/>
      <c r="J571"/>
      <c r="K571"/>
      <c r="L571"/>
      <c r="M571"/>
      <c r="N571"/>
      <c r="O571"/>
    </row>
    <row r="572" spans="8:15" x14ac:dyDescent="0.2">
      <c r="H572"/>
      <c r="I572"/>
      <c r="J572"/>
      <c r="K572"/>
      <c r="L572"/>
      <c r="M572"/>
      <c r="N572"/>
      <c r="O572"/>
    </row>
    <row r="573" spans="8:15" x14ac:dyDescent="0.2">
      <c r="H573"/>
      <c r="I573"/>
      <c r="J573"/>
      <c r="K573"/>
      <c r="L573"/>
      <c r="M573"/>
      <c r="N573"/>
      <c r="O573"/>
    </row>
    <row r="574" spans="8:15" x14ac:dyDescent="0.2">
      <c r="H574"/>
      <c r="I574"/>
      <c r="J574"/>
      <c r="K574"/>
      <c r="L574"/>
      <c r="M574"/>
      <c r="N574"/>
      <c r="O574"/>
    </row>
    <row r="575" spans="8:15" x14ac:dyDescent="0.2">
      <c r="H575"/>
      <c r="I575"/>
      <c r="J575"/>
      <c r="K575"/>
      <c r="L575"/>
      <c r="M575"/>
      <c r="N575"/>
      <c r="O575"/>
    </row>
    <row r="576" spans="8:15" x14ac:dyDescent="0.2">
      <c r="H576"/>
      <c r="I576"/>
      <c r="J576"/>
      <c r="K576"/>
      <c r="L576"/>
      <c r="M576"/>
      <c r="N576"/>
      <c r="O576"/>
    </row>
    <row r="577" spans="8:15" x14ac:dyDescent="0.2">
      <c r="H577"/>
      <c r="I577"/>
      <c r="J577"/>
      <c r="K577"/>
      <c r="L577"/>
      <c r="M577"/>
      <c r="N577"/>
      <c r="O577"/>
    </row>
    <row r="578" spans="8:15" x14ac:dyDescent="0.2">
      <c r="H578"/>
      <c r="I578"/>
      <c r="J578"/>
      <c r="K578"/>
      <c r="L578"/>
      <c r="M578"/>
      <c r="N578"/>
      <c r="O578"/>
    </row>
    <row r="579" spans="8:15" x14ac:dyDescent="0.2">
      <c r="H579"/>
      <c r="I579"/>
      <c r="J579"/>
      <c r="K579"/>
      <c r="L579"/>
      <c r="M579"/>
      <c r="N579"/>
      <c r="O579"/>
    </row>
    <row r="580" spans="8:15" x14ac:dyDescent="0.2">
      <c r="H580"/>
      <c r="I580"/>
      <c r="J580"/>
      <c r="K580"/>
      <c r="L580"/>
      <c r="M580"/>
      <c r="N580"/>
      <c r="O580"/>
    </row>
    <row r="581" spans="8:15" x14ac:dyDescent="0.2">
      <c r="H581"/>
      <c r="I581"/>
      <c r="J581"/>
      <c r="K581"/>
      <c r="L581"/>
      <c r="M581"/>
      <c r="N581"/>
      <c r="O581"/>
    </row>
    <row r="582" spans="8:15" x14ac:dyDescent="0.2">
      <c r="H582"/>
      <c r="I582"/>
      <c r="J582"/>
      <c r="K582"/>
      <c r="L582"/>
      <c r="M582"/>
      <c r="N582"/>
      <c r="O582"/>
    </row>
    <row r="583" spans="8:15" x14ac:dyDescent="0.2">
      <c r="H583"/>
      <c r="I583"/>
      <c r="J583"/>
      <c r="K583"/>
      <c r="L583"/>
      <c r="M583"/>
      <c r="N583"/>
      <c r="O583"/>
    </row>
    <row r="584" spans="8:15" x14ac:dyDescent="0.2">
      <c r="H584"/>
      <c r="I584"/>
      <c r="J584"/>
      <c r="K584"/>
      <c r="L584"/>
      <c r="M584"/>
      <c r="N584"/>
      <c r="O584"/>
    </row>
    <row r="585" spans="8:15" x14ac:dyDescent="0.2">
      <c r="H585"/>
      <c r="I585"/>
      <c r="J585"/>
      <c r="K585"/>
      <c r="L585"/>
      <c r="M585"/>
      <c r="N585"/>
      <c r="O585"/>
    </row>
    <row r="586" spans="8:15" x14ac:dyDescent="0.2">
      <c r="H586"/>
      <c r="I586"/>
      <c r="J586"/>
      <c r="K586"/>
      <c r="L586"/>
      <c r="M586"/>
      <c r="N586"/>
      <c r="O586"/>
    </row>
    <row r="587" spans="8:15" x14ac:dyDescent="0.2">
      <c r="H587"/>
      <c r="I587"/>
      <c r="J587"/>
      <c r="K587"/>
      <c r="L587"/>
      <c r="M587"/>
      <c r="N587"/>
      <c r="O587"/>
    </row>
    <row r="588" spans="8:15" x14ac:dyDescent="0.2">
      <c r="H588"/>
      <c r="I588"/>
      <c r="J588"/>
      <c r="K588"/>
      <c r="L588"/>
      <c r="M588"/>
      <c r="N588"/>
      <c r="O588"/>
    </row>
    <row r="589" spans="8:15" x14ac:dyDescent="0.2">
      <c r="H589"/>
      <c r="I589"/>
      <c r="J589"/>
      <c r="K589"/>
      <c r="L589"/>
      <c r="M589"/>
      <c r="N589"/>
      <c r="O589"/>
    </row>
    <row r="590" spans="8:15" x14ac:dyDescent="0.2">
      <c r="H590"/>
      <c r="I590"/>
      <c r="J590"/>
      <c r="K590"/>
      <c r="L590"/>
      <c r="M590"/>
      <c r="N590"/>
      <c r="O590"/>
    </row>
    <row r="591" spans="8:15" x14ac:dyDescent="0.2">
      <c r="H591"/>
      <c r="I591"/>
      <c r="J591"/>
      <c r="K591"/>
      <c r="L591"/>
      <c r="M591"/>
      <c r="N591"/>
      <c r="O591"/>
    </row>
    <row r="592" spans="8:15" x14ac:dyDescent="0.2">
      <c r="H592"/>
      <c r="I592"/>
      <c r="J592"/>
      <c r="K592"/>
      <c r="L592"/>
      <c r="M592"/>
      <c r="N592"/>
      <c r="O592"/>
    </row>
    <row r="593" spans="8:15" x14ac:dyDescent="0.2">
      <c r="H593"/>
      <c r="I593"/>
      <c r="J593"/>
      <c r="K593"/>
      <c r="L593"/>
      <c r="M593"/>
      <c r="N593"/>
      <c r="O593"/>
    </row>
    <row r="594" spans="8:15" x14ac:dyDescent="0.2">
      <c r="H594"/>
      <c r="I594"/>
      <c r="J594"/>
      <c r="K594"/>
      <c r="L594"/>
      <c r="M594"/>
      <c r="N594"/>
      <c r="O594"/>
    </row>
    <row r="595" spans="8:15" x14ac:dyDescent="0.2">
      <c r="H595"/>
      <c r="I595"/>
      <c r="J595"/>
      <c r="K595"/>
      <c r="L595"/>
      <c r="M595"/>
      <c r="N595"/>
      <c r="O595"/>
    </row>
    <row r="596" spans="8:15" x14ac:dyDescent="0.2">
      <c r="H596"/>
      <c r="I596"/>
      <c r="J596"/>
      <c r="K596"/>
      <c r="L596"/>
      <c r="M596"/>
      <c r="N596"/>
      <c r="O596"/>
    </row>
    <row r="597" spans="8:15" x14ac:dyDescent="0.2">
      <c r="H597"/>
      <c r="I597"/>
      <c r="J597"/>
      <c r="K597"/>
      <c r="L597"/>
      <c r="M597"/>
      <c r="N597"/>
      <c r="O597"/>
    </row>
    <row r="598" spans="8:15" x14ac:dyDescent="0.2">
      <c r="H598"/>
      <c r="I598"/>
      <c r="J598"/>
      <c r="K598"/>
      <c r="L598"/>
      <c r="M598"/>
      <c r="N598"/>
      <c r="O598"/>
    </row>
    <row r="599" spans="8:15" x14ac:dyDescent="0.2">
      <c r="H599"/>
      <c r="I599"/>
      <c r="J599"/>
      <c r="K599"/>
      <c r="L599"/>
      <c r="M599"/>
      <c r="N599"/>
      <c r="O599"/>
    </row>
    <row r="600" spans="8:15" x14ac:dyDescent="0.2">
      <c r="H600"/>
      <c r="I600"/>
      <c r="J600"/>
      <c r="K600"/>
      <c r="L600"/>
      <c r="M600"/>
      <c r="N600"/>
      <c r="O600"/>
    </row>
    <row r="601" spans="8:15" x14ac:dyDescent="0.2">
      <c r="H601"/>
      <c r="I601"/>
      <c r="J601"/>
      <c r="K601"/>
      <c r="L601"/>
      <c r="M601"/>
      <c r="N601"/>
      <c r="O601"/>
    </row>
    <row r="602" spans="8:15" x14ac:dyDescent="0.2">
      <c r="H602"/>
      <c r="I602"/>
      <c r="J602"/>
      <c r="K602"/>
      <c r="L602"/>
      <c r="M602"/>
      <c r="N602"/>
      <c r="O602"/>
    </row>
    <row r="603" spans="8:15" x14ac:dyDescent="0.2">
      <c r="H603"/>
      <c r="I603"/>
      <c r="J603"/>
      <c r="K603"/>
      <c r="L603"/>
      <c r="M603"/>
      <c r="N603"/>
      <c r="O603"/>
    </row>
    <row r="604" spans="8:15" x14ac:dyDescent="0.2">
      <c r="H604"/>
      <c r="I604"/>
      <c r="J604"/>
      <c r="K604"/>
      <c r="L604"/>
      <c r="M604"/>
      <c r="N604"/>
      <c r="O604"/>
    </row>
    <row r="605" spans="8:15" x14ac:dyDescent="0.2">
      <c r="H605"/>
      <c r="I605"/>
      <c r="J605"/>
      <c r="K605"/>
      <c r="L605"/>
      <c r="M605"/>
      <c r="N605"/>
      <c r="O605"/>
    </row>
    <row r="606" spans="8:15" x14ac:dyDescent="0.2">
      <c r="H606"/>
      <c r="I606"/>
      <c r="J606"/>
      <c r="K606"/>
      <c r="L606"/>
      <c r="M606"/>
      <c r="N606"/>
      <c r="O606"/>
    </row>
    <row r="607" spans="8:15" x14ac:dyDescent="0.2">
      <c r="H607"/>
      <c r="I607"/>
      <c r="J607"/>
      <c r="K607"/>
      <c r="L607"/>
      <c r="M607"/>
      <c r="N607"/>
      <c r="O607"/>
    </row>
    <row r="608" spans="8:15" x14ac:dyDescent="0.2">
      <c r="H608"/>
      <c r="I608"/>
      <c r="J608"/>
      <c r="K608"/>
      <c r="L608"/>
      <c r="M608"/>
      <c r="N608"/>
      <c r="O608"/>
    </row>
    <row r="609" spans="8:15" x14ac:dyDescent="0.2">
      <c r="H609"/>
      <c r="I609"/>
      <c r="J609"/>
      <c r="K609"/>
      <c r="L609"/>
      <c r="M609"/>
      <c r="N609"/>
      <c r="O609"/>
    </row>
    <row r="610" spans="8:15" x14ac:dyDescent="0.2">
      <c r="H610"/>
      <c r="I610"/>
      <c r="J610"/>
      <c r="K610"/>
      <c r="L610"/>
      <c r="M610"/>
      <c r="N610"/>
      <c r="O610"/>
    </row>
    <row r="611" spans="8:15" x14ac:dyDescent="0.2">
      <c r="H611"/>
      <c r="I611"/>
      <c r="J611"/>
      <c r="K611"/>
      <c r="L611"/>
      <c r="M611"/>
      <c r="N611"/>
      <c r="O611"/>
    </row>
    <row r="612" spans="8:15" x14ac:dyDescent="0.2">
      <c r="H612"/>
      <c r="I612"/>
      <c r="J612"/>
      <c r="K612"/>
      <c r="L612"/>
      <c r="M612"/>
      <c r="N612"/>
      <c r="O612"/>
    </row>
    <row r="613" spans="8:15" x14ac:dyDescent="0.2">
      <c r="H613"/>
      <c r="I613"/>
      <c r="J613"/>
      <c r="K613"/>
      <c r="L613"/>
      <c r="M613"/>
      <c r="N613"/>
      <c r="O613"/>
    </row>
    <row r="614" spans="8:15" x14ac:dyDescent="0.2">
      <c r="H614"/>
      <c r="I614"/>
      <c r="J614"/>
      <c r="K614"/>
      <c r="L614"/>
      <c r="M614"/>
      <c r="N614"/>
      <c r="O614"/>
    </row>
    <row r="615" spans="8:15" x14ac:dyDescent="0.2">
      <c r="H615"/>
      <c r="I615"/>
      <c r="J615"/>
      <c r="K615"/>
      <c r="L615"/>
      <c r="M615"/>
      <c r="N615"/>
      <c r="O615"/>
    </row>
    <row r="616" spans="8:15" x14ac:dyDescent="0.2">
      <c r="H616"/>
      <c r="I616"/>
      <c r="J616"/>
      <c r="K616"/>
      <c r="L616"/>
      <c r="M616"/>
      <c r="N616"/>
      <c r="O616"/>
    </row>
    <row r="617" spans="8:15" x14ac:dyDescent="0.2">
      <c r="H617"/>
      <c r="I617"/>
      <c r="J617"/>
      <c r="K617"/>
      <c r="L617"/>
      <c r="M617"/>
      <c r="N617"/>
      <c r="O617"/>
    </row>
    <row r="618" spans="8:15" x14ac:dyDescent="0.2">
      <c r="H618"/>
      <c r="I618"/>
      <c r="J618"/>
      <c r="K618"/>
      <c r="L618"/>
      <c r="M618"/>
      <c r="N618"/>
      <c r="O618"/>
    </row>
    <row r="619" spans="8:15" x14ac:dyDescent="0.2">
      <c r="H619"/>
      <c r="I619"/>
      <c r="J619"/>
      <c r="K619"/>
      <c r="L619"/>
      <c r="M619"/>
      <c r="N619"/>
      <c r="O619"/>
    </row>
    <row r="620" spans="8:15" x14ac:dyDescent="0.2">
      <c r="H620"/>
      <c r="I620"/>
      <c r="J620"/>
      <c r="K620"/>
      <c r="L620"/>
      <c r="M620"/>
      <c r="N620"/>
      <c r="O620"/>
    </row>
    <row r="621" spans="8:15" x14ac:dyDescent="0.2">
      <c r="H621"/>
      <c r="I621"/>
      <c r="J621"/>
      <c r="K621"/>
      <c r="L621"/>
      <c r="M621"/>
      <c r="N621"/>
      <c r="O621"/>
    </row>
    <row r="622" spans="8:15" x14ac:dyDescent="0.2">
      <c r="H622"/>
      <c r="I622"/>
      <c r="J622"/>
      <c r="K622"/>
      <c r="L622"/>
      <c r="M622"/>
      <c r="N622"/>
      <c r="O622"/>
    </row>
    <row r="623" spans="8:15" x14ac:dyDescent="0.2">
      <c r="H623"/>
      <c r="I623"/>
      <c r="J623"/>
      <c r="K623"/>
      <c r="L623"/>
      <c r="M623"/>
      <c r="N623"/>
      <c r="O623"/>
    </row>
    <row r="624" spans="8:15" x14ac:dyDescent="0.2">
      <c r="H624"/>
      <c r="I624"/>
      <c r="J624"/>
      <c r="K624"/>
      <c r="L624"/>
      <c r="M624"/>
      <c r="N624"/>
      <c r="O624"/>
    </row>
    <row r="625" spans="8:15" x14ac:dyDescent="0.2">
      <c r="H625"/>
      <c r="I625"/>
      <c r="J625"/>
      <c r="K625"/>
      <c r="L625"/>
      <c r="M625"/>
      <c r="N625"/>
      <c r="O625"/>
    </row>
    <row r="626" spans="8:15" x14ac:dyDescent="0.2">
      <c r="H626"/>
      <c r="I626"/>
      <c r="J626"/>
      <c r="K626"/>
      <c r="L626"/>
      <c r="M626"/>
      <c r="N626"/>
      <c r="O626"/>
    </row>
    <row r="627" spans="8:15" x14ac:dyDescent="0.2">
      <c r="H627"/>
      <c r="I627"/>
      <c r="J627"/>
      <c r="K627"/>
      <c r="L627"/>
      <c r="M627"/>
      <c r="N627"/>
      <c r="O627"/>
    </row>
    <row r="628" spans="8:15" x14ac:dyDescent="0.2">
      <c r="H628"/>
      <c r="I628"/>
      <c r="J628"/>
      <c r="K628"/>
      <c r="L628"/>
      <c r="M628"/>
      <c r="N628"/>
      <c r="O628"/>
    </row>
    <row r="629" spans="8:15" x14ac:dyDescent="0.2">
      <c r="H629"/>
      <c r="I629"/>
      <c r="J629"/>
      <c r="K629"/>
      <c r="L629"/>
      <c r="M629"/>
      <c r="N629"/>
      <c r="O629"/>
    </row>
    <row r="630" spans="8:15" x14ac:dyDescent="0.2">
      <c r="H630"/>
      <c r="I630"/>
      <c r="J630"/>
      <c r="K630"/>
      <c r="L630"/>
      <c r="M630"/>
      <c r="N630"/>
      <c r="O630"/>
    </row>
    <row r="631" spans="8:15" x14ac:dyDescent="0.2">
      <c r="H631"/>
      <c r="I631"/>
      <c r="J631"/>
      <c r="K631"/>
      <c r="L631"/>
      <c r="M631"/>
      <c r="N631"/>
      <c r="O631"/>
    </row>
    <row r="632" spans="8:15" x14ac:dyDescent="0.2">
      <c r="H632"/>
      <c r="I632"/>
      <c r="J632"/>
      <c r="K632"/>
      <c r="L632"/>
      <c r="M632"/>
      <c r="N632"/>
      <c r="O632"/>
    </row>
    <row r="633" spans="8:15" x14ac:dyDescent="0.2">
      <c r="H633"/>
      <c r="I633"/>
      <c r="J633"/>
      <c r="K633"/>
      <c r="L633"/>
      <c r="M633"/>
      <c r="N633"/>
      <c r="O633"/>
    </row>
    <row r="634" spans="8:15" x14ac:dyDescent="0.2">
      <c r="H634"/>
      <c r="I634"/>
      <c r="J634"/>
      <c r="K634"/>
      <c r="L634"/>
      <c r="M634"/>
      <c r="N634"/>
      <c r="O634"/>
    </row>
    <row r="635" spans="8:15" x14ac:dyDescent="0.2">
      <c r="H635"/>
      <c r="I635"/>
      <c r="J635"/>
      <c r="K635"/>
      <c r="L635"/>
      <c r="M635"/>
      <c r="N635"/>
      <c r="O635"/>
    </row>
    <row r="636" spans="8:15" x14ac:dyDescent="0.2">
      <c r="H636"/>
      <c r="I636"/>
      <c r="J636"/>
      <c r="K636"/>
      <c r="L636"/>
      <c r="M636"/>
      <c r="N636"/>
      <c r="O636"/>
    </row>
    <row r="637" spans="8:15" x14ac:dyDescent="0.2">
      <c r="H637"/>
      <c r="I637"/>
      <c r="J637"/>
      <c r="K637"/>
      <c r="L637"/>
      <c r="M637"/>
      <c r="N637"/>
      <c r="O637"/>
    </row>
    <row r="638" spans="8:15" x14ac:dyDescent="0.2">
      <c r="H638"/>
      <c r="I638"/>
      <c r="J638"/>
      <c r="K638"/>
      <c r="L638"/>
      <c r="M638"/>
      <c r="N638"/>
      <c r="O638"/>
    </row>
    <row r="639" spans="8:15" x14ac:dyDescent="0.2">
      <c r="H639"/>
      <c r="I639"/>
      <c r="J639"/>
      <c r="K639"/>
      <c r="L639"/>
      <c r="M639"/>
      <c r="N639"/>
      <c r="O639"/>
    </row>
    <row r="640" spans="8:15" x14ac:dyDescent="0.2">
      <c r="H640"/>
      <c r="I640"/>
      <c r="J640"/>
      <c r="K640"/>
      <c r="L640"/>
      <c r="M640"/>
      <c r="N640"/>
      <c r="O640"/>
    </row>
    <row r="641" spans="8:15" x14ac:dyDescent="0.2">
      <c r="H641"/>
      <c r="I641"/>
      <c r="J641"/>
      <c r="K641"/>
      <c r="L641"/>
      <c r="M641"/>
      <c r="N641"/>
      <c r="O641"/>
    </row>
    <row r="642" spans="8:15" x14ac:dyDescent="0.2">
      <c r="H642"/>
      <c r="I642"/>
      <c r="J642"/>
      <c r="K642"/>
      <c r="L642"/>
      <c r="M642"/>
      <c r="N642"/>
      <c r="O642"/>
    </row>
    <row r="643" spans="8:15" x14ac:dyDescent="0.2">
      <c r="H643"/>
      <c r="I643"/>
      <c r="J643"/>
      <c r="K643"/>
      <c r="L643"/>
      <c r="M643"/>
      <c r="N643"/>
      <c r="O643"/>
    </row>
    <row r="644" spans="8:15" x14ac:dyDescent="0.2">
      <c r="H644"/>
      <c r="I644"/>
      <c r="J644"/>
      <c r="K644"/>
      <c r="L644"/>
      <c r="M644"/>
      <c r="N644"/>
      <c r="O644"/>
    </row>
    <row r="645" spans="8:15" x14ac:dyDescent="0.2">
      <c r="H645"/>
      <c r="I645"/>
      <c r="J645"/>
      <c r="K645"/>
      <c r="L645"/>
      <c r="M645"/>
      <c r="N645"/>
      <c r="O645"/>
    </row>
    <row r="646" spans="8:15" x14ac:dyDescent="0.2">
      <c r="H646"/>
      <c r="I646"/>
      <c r="J646"/>
      <c r="K646"/>
      <c r="L646"/>
      <c r="M646"/>
      <c r="N646"/>
      <c r="O646"/>
    </row>
    <row r="647" spans="8:15" x14ac:dyDescent="0.2">
      <c r="H647"/>
      <c r="I647"/>
      <c r="J647"/>
      <c r="K647"/>
      <c r="L647"/>
      <c r="M647"/>
      <c r="N647"/>
      <c r="O647"/>
    </row>
    <row r="648" spans="8:15" x14ac:dyDescent="0.2">
      <c r="H648"/>
      <c r="I648"/>
      <c r="J648"/>
      <c r="K648"/>
      <c r="L648"/>
      <c r="M648"/>
      <c r="N648"/>
      <c r="O648"/>
    </row>
    <row r="649" spans="8:15" x14ac:dyDescent="0.2">
      <c r="H649"/>
      <c r="I649"/>
      <c r="J649"/>
      <c r="K649"/>
      <c r="L649"/>
      <c r="M649"/>
      <c r="N649"/>
      <c r="O649"/>
    </row>
    <row r="650" spans="8:15" x14ac:dyDescent="0.2">
      <c r="H650"/>
      <c r="I650"/>
      <c r="J650"/>
      <c r="K650"/>
      <c r="L650"/>
      <c r="M650"/>
      <c r="N650"/>
      <c r="O650"/>
    </row>
    <row r="651" spans="8:15" x14ac:dyDescent="0.2">
      <c r="H651"/>
      <c r="I651"/>
      <c r="J651"/>
      <c r="K651"/>
      <c r="L651"/>
      <c r="M651"/>
      <c r="N651"/>
      <c r="O651"/>
    </row>
    <row r="652" spans="8:15" x14ac:dyDescent="0.2">
      <c r="H652"/>
      <c r="I652"/>
      <c r="J652"/>
      <c r="K652"/>
      <c r="L652"/>
      <c r="M652"/>
      <c r="N652"/>
      <c r="O652"/>
    </row>
    <row r="653" spans="8:15" x14ac:dyDescent="0.2">
      <c r="H653"/>
      <c r="I653"/>
      <c r="J653"/>
      <c r="K653"/>
      <c r="L653"/>
      <c r="M653"/>
      <c r="N653"/>
      <c r="O653"/>
    </row>
    <row r="654" spans="8:15" x14ac:dyDescent="0.2">
      <c r="H654"/>
      <c r="I654"/>
      <c r="J654"/>
      <c r="K654"/>
      <c r="L654"/>
      <c r="M654"/>
      <c r="N654"/>
      <c r="O654"/>
    </row>
    <row r="655" spans="8:15" x14ac:dyDescent="0.2">
      <c r="H655"/>
      <c r="I655"/>
      <c r="J655"/>
      <c r="K655"/>
      <c r="L655"/>
      <c r="M655"/>
      <c r="N655"/>
      <c r="O655"/>
    </row>
    <row r="656" spans="8:15" x14ac:dyDescent="0.2">
      <c r="H656"/>
      <c r="I656"/>
      <c r="J656"/>
      <c r="K656"/>
      <c r="L656"/>
      <c r="M656"/>
      <c r="N656"/>
      <c r="O656"/>
    </row>
    <row r="657" spans="8:15" x14ac:dyDescent="0.2">
      <c r="H657"/>
      <c r="I657"/>
      <c r="J657"/>
      <c r="K657"/>
      <c r="L657"/>
      <c r="M657"/>
      <c r="N657"/>
      <c r="O657"/>
    </row>
    <row r="658" spans="8:15" x14ac:dyDescent="0.2">
      <c r="H658"/>
      <c r="I658"/>
      <c r="J658"/>
      <c r="K658"/>
      <c r="L658"/>
      <c r="M658"/>
      <c r="N658"/>
      <c r="O658"/>
    </row>
    <row r="659" spans="8:15" x14ac:dyDescent="0.2">
      <c r="H659"/>
      <c r="I659"/>
      <c r="J659"/>
      <c r="K659"/>
      <c r="L659"/>
      <c r="M659"/>
      <c r="N659"/>
      <c r="O659"/>
    </row>
    <row r="660" spans="8:15" x14ac:dyDescent="0.2">
      <c r="H660"/>
      <c r="I660"/>
      <c r="J660"/>
      <c r="K660"/>
      <c r="L660"/>
      <c r="M660"/>
      <c r="N660"/>
      <c r="O660"/>
    </row>
    <row r="661" spans="8:15" x14ac:dyDescent="0.2">
      <c r="H661"/>
      <c r="I661"/>
      <c r="J661"/>
      <c r="K661"/>
      <c r="L661"/>
      <c r="M661"/>
      <c r="N661"/>
      <c r="O661"/>
    </row>
    <row r="662" spans="8:15" x14ac:dyDescent="0.2">
      <c r="H662"/>
      <c r="I662"/>
      <c r="J662"/>
      <c r="K662"/>
      <c r="L662"/>
      <c r="M662"/>
      <c r="N662"/>
      <c r="O662"/>
    </row>
    <row r="663" spans="8:15" x14ac:dyDescent="0.2">
      <c r="H663"/>
      <c r="I663"/>
      <c r="J663"/>
      <c r="K663"/>
      <c r="L663"/>
      <c r="M663"/>
      <c r="N663"/>
      <c r="O663"/>
    </row>
    <row r="664" spans="8:15" x14ac:dyDescent="0.2">
      <c r="H664"/>
      <c r="I664"/>
      <c r="J664"/>
      <c r="K664"/>
      <c r="L664"/>
      <c r="M664"/>
      <c r="N664"/>
      <c r="O664"/>
    </row>
    <row r="665" spans="8:15" x14ac:dyDescent="0.2">
      <c r="H665"/>
      <c r="I665"/>
      <c r="J665"/>
      <c r="K665"/>
      <c r="L665"/>
      <c r="M665"/>
      <c r="N665"/>
      <c r="O665"/>
    </row>
    <row r="666" spans="8:15" x14ac:dyDescent="0.2">
      <c r="H666"/>
      <c r="I666"/>
      <c r="J666"/>
      <c r="K666"/>
      <c r="L666"/>
      <c r="M666"/>
      <c r="N666"/>
      <c r="O666"/>
    </row>
    <row r="667" spans="8:15" x14ac:dyDescent="0.2">
      <c r="H667"/>
      <c r="I667"/>
      <c r="J667"/>
      <c r="K667"/>
      <c r="L667"/>
      <c r="M667"/>
      <c r="N667"/>
      <c r="O667"/>
    </row>
    <row r="668" spans="8:15" x14ac:dyDescent="0.2">
      <c r="H668"/>
      <c r="I668"/>
      <c r="J668"/>
      <c r="K668"/>
      <c r="L668"/>
      <c r="M668"/>
      <c r="N668"/>
      <c r="O668"/>
    </row>
    <row r="669" spans="8:15" x14ac:dyDescent="0.2">
      <c r="H669"/>
      <c r="I669"/>
      <c r="J669"/>
      <c r="K669"/>
      <c r="L669"/>
      <c r="M669"/>
      <c r="N669"/>
      <c r="O669"/>
    </row>
    <row r="670" spans="8:15" x14ac:dyDescent="0.2">
      <c r="H670"/>
      <c r="I670"/>
      <c r="J670"/>
      <c r="K670"/>
      <c r="L670"/>
      <c r="M670"/>
      <c r="N670"/>
      <c r="O670"/>
    </row>
    <row r="671" spans="8:15" x14ac:dyDescent="0.2">
      <c r="H671"/>
      <c r="I671"/>
      <c r="J671"/>
      <c r="K671"/>
      <c r="L671"/>
      <c r="M671"/>
      <c r="N671"/>
      <c r="O671"/>
    </row>
    <row r="672" spans="8:15" x14ac:dyDescent="0.2">
      <c r="H672"/>
      <c r="I672"/>
      <c r="J672"/>
      <c r="K672"/>
      <c r="L672"/>
      <c r="M672"/>
      <c r="N672"/>
      <c r="O672"/>
    </row>
    <row r="673" spans="8:15" x14ac:dyDescent="0.2">
      <c r="H673"/>
      <c r="I673"/>
      <c r="J673"/>
      <c r="K673"/>
      <c r="L673"/>
      <c r="M673"/>
      <c r="N673"/>
      <c r="O673"/>
    </row>
    <row r="674" spans="8:15" x14ac:dyDescent="0.2">
      <c r="H674"/>
      <c r="I674"/>
      <c r="J674"/>
      <c r="K674"/>
      <c r="L674"/>
      <c r="M674"/>
      <c r="N674"/>
      <c r="O674"/>
    </row>
    <row r="675" spans="8:15" x14ac:dyDescent="0.2">
      <c r="H675"/>
      <c r="I675"/>
      <c r="J675"/>
      <c r="K675"/>
      <c r="L675"/>
      <c r="M675"/>
      <c r="N675"/>
      <c r="O675"/>
    </row>
    <row r="676" spans="8:15" x14ac:dyDescent="0.2">
      <c r="H676"/>
      <c r="I676"/>
      <c r="J676"/>
      <c r="K676"/>
      <c r="L676"/>
      <c r="M676"/>
      <c r="N676"/>
      <c r="O676"/>
    </row>
    <row r="677" spans="8:15" x14ac:dyDescent="0.2">
      <c r="H677"/>
      <c r="I677"/>
      <c r="J677"/>
      <c r="K677"/>
      <c r="L677"/>
      <c r="M677"/>
      <c r="N677"/>
      <c r="O677"/>
    </row>
    <row r="678" spans="8:15" x14ac:dyDescent="0.2">
      <c r="H678"/>
      <c r="I678"/>
      <c r="J678"/>
      <c r="K678"/>
      <c r="L678"/>
      <c r="M678"/>
      <c r="N678"/>
      <c r="O678"/>
    </row>
    <row r="679" spans="8:15" x14ac:dyDescent="0.2">
      <c r="H679"/>
      <c r="I679"/>
      <c r="J679"/>
      <c r="K679"/>
      <c r="L679"/>
      <c r="M679"/>
      <c r="N679"/>
      <c r="O679"/>
    </row>
    <row r="680" spans="8:15" x14ac:dyDescent="0.2">
      <c r="H680"/>
      <c r="I680"/>
      <c r="J680"/>
      <c r="K680"/>
      <c r="L680"/>
      <c r="M680"/>
      <c r="N680"/>
      <c r="O680"/>
    </row>
    <row r="681" spans="8:15" x14ac:dyDescent="0.2">
      <c r="H681"/>
      <c r="I681"/>
      <c r="J681"/>
      <c r="K681"/>
      <c r="L681"/>
      <c r="M681"/>
      <c r="N681"/>
      <c r="O681"/>
    </row>
    <row r="682" spans="8:15" x14ac:dyDescent="0.2">
      <c r="H682"/>
      <c r="I682"/>
      <c r="J682"/>
      <c r="K682"/>
      <c r="L682"/>
      <c r="M682"/>
      <c r="N682"/>
      <c r="O682"/>
    </row>
    <row r="683" spans="8:15" x14ac:dyDescent="0.2">
      <c r="H683"/>
      <c r="I683"/>
      <c r="J683"/>
      <c r="K683"/>
      <c r="L683"/>
      <c r="M683"/>
      <c r="N683"/>
      <c r="O683"/>
    </row>
    <row r="684" spans="8:15" x14ac:dyDescent="0.2">
      <c r="H684"/>
      <c r="I684"/>
      <c r="J684"/>
      <c r="K684"/>
      <c r="L684"/>
      <c r="M684"/>
      <c r="N684"/>
      <c r="O684"/>
    </row>
    <row r="685" spans="8:15" x14ac:dyDescent="0.2">
      <c r="H685"/>
      <c r="I685"/>
      <c r="J685"/>
      <c r="K685"/>
      <c r="L685"/>
      <c r="M685"/>
      <c r="N685"/>
      <c r="O685"/>
    </row>
    <row r="686" spans="8:15" x14ac:dyDescent="0.2">
      <c r="H686"/>
      <c r="I686"/>
      <c r="J686"/>
      <c r="K686"/>
      <c r="L686"/>
      <c r="M686"/>
      <c r="N686"/>
      <c r="O686"/>
    </row>
    <row r="687" spans="8:15" x14ac:dyDescent="0.2">
      <c r="H687"/>
      <c r="I687"/>
      <c r="J687"/>
      <c r="K687"/>
      <c r="L687"/>
      <c r="M687"/>
      <c r="N687"/>
      <c r="O687"/>
    </row>
    <row r="688" spans="8:15" x14ac:dyDescent="0.2">
      <c r="H688"/>
      <c r="I688"/>
      <c r="J688"/>
      <c r="K688"/>
      <c r="L688"/>
      <c r="M688"/>
      <c r="N688"/>
      <c r="O688"/>
    </row>
    <row r="689" spans="8:15" x14ac:dyDescent="0.2">
      <c r="H689"/>
      <c r="I689"/>
      <c r="J689"/>
      <c r="K689"/>
      <c r="L689"/>
      <c r="M689"/>
      <c r="N689"/>
      <c r="O689"/>
    </row>
    <row r="690" spans="8:15" x14ac:dyDescent="0.2">
      <c r="H690"/>
      <c r="I690"/>
      <c r="J690"/>
      <c r="K690"/>
      <c r="L690"/>
      <c r="M690"/>
      <c r="N690"/>
      <c r="O690"/>
    </row>
    <row r="691" spans="8:15" x14ac:dyDescent="0.2">
      <c r="H691"/>
      <c r="I691"/>
      <c r="J691"/>
      <c r="K691"/>
      <c r="L691"/>
      <c r="M691"/>
      <c r="N691"/>
      <c r="O691"/>
    </row>
    <row r="692" spans="8:15" x14ac:dyDescent="0.2">
      <c r="H692"/>
      <c r="I692"/>
      <c r="J692"/>
      <c r="K692"/>
      <c r="L692"/>
      <c r="M692"/>
      <c r="N692"/>
      <c r="O692"/>
    </row>
    <row r="693" spans="8:15" x14ac:dyDescent="0.2">
      <c r="H693"/>
      <c r="I693"/>
      <c r="J693"/>
      <c r="K693"/>
      <c r="L693"/>
      <c r="M693"/>
      <c r="N693"/>
      <c r="O693"/>
    </row>
    <row r="694" spans="8:15" x14ac:dyDescent="0.2">
      <c r="H694"/>
      <c r="I694"/>
      <c r="J694"/>
      <c r="K694"/>
      <c r="L694"/>
      <c r="M694"/>
      <c r="N694"/>
      <c r="O694"/>
    </row>
    <row r="695" spans="8:15" x14ac:dyDescent="0.2">
      <c r="H695"/>
      <c r="I695"/>
      <c r="J695"/>
      <c r="K695"/>
      <c r="L695"/>
      <c r="M695"/>
      <c r="N695"/>
      <c r="O695"/>
    </row>
    <row r="696" spans="8:15" x14ac:dyDescent="0.2">
      <c r="H696"/>
      <c r="I696"/>
      <c r="J696"/>
      <c r="K696"/>
      <c r="L696"/>
      <c r="M696"/>
      <c r="N696"/>
      <c r="O696"/>
    </row>
    <row r="697" spans="8:15" x14ac:dyDescent="0.2">
      <c r="H697"/>
      <c r="I697"/>
      <c r="J697"/>
      <c r="K697"/>
      <c r="L697"/>
      <c r="M697"/>
      <c r="N697"/>
      <c r="O697"/>
    </row>
    <row r="698" spans="8:15" x14ac:dyDescent="0.2">
      <c r="H698"/>
      <c r="I698"/>
      <c r="J698"/>
      <c r="K698"/>
      <c r="L698"/>
      <c r="M698"/>
      <c r="N698"/>
      <c r="O698"/>
    </row>
    <row r="699" spans="8:15" x14ac:dyDescent="0.2">
      <c r="H699"/>
      <c r="I699"/>
      <c r="J699"/>
      <c r="K699"/>
      <c r="L699"/>
      <c r="M699"/>
      <c r="N699"/>
      <c r="O699"/>
    </row>
    <row r="700" spans="8:15" x14ac:dyDescent="0.2">
      <c r="H700"/>
      <c r="I700"/>
      <c r="J700"/>
      <c r="K700"/>
      <c r="L700"/>
      <c r="M700"/>
      <c r="N700"/>
      <c r="O700"/>
    </row>
    <row r="701" spans="8:15" x14ac:dyDescent="0.2">
      <c r="H701"/>
      <c r="I701"/>
      <c r="J701"/>
      <c r="K701"/>
      <c r="L701"/>
      <c r="M701"/>
      <c r="N701"/>
      <c r="O701"/>
    </row>
    <row r="702" spans="8:15" x14ac:dyDescent="0.2">
      <c r="H702"/>
      <c r="I702"/>
      <c r="J702"/>
      <c r="K702"/>
      <c r="L702"/>
      <c r="M702"/>
      <c r="N702"/>
      <c r="O702"/>
    </row>
    <row r="703" spans="8:15" x14ac:dyDescent="0.2">
      <c r="H703"/>
      <c r="I703"/>
      <c r="J703"/>
      <c r="K703"/>
      <c r="L703"/>
      <c r="M703"/>
      <c r="N703"/>
      <c r="O703"/>
    </row>
    <row r="704" spans="8:15" x14ac:dyDescent="0.2">
      <c r="H704"/>
      <c r="I704"/>
      <c r="J704"/>
      <c r="K704"/>
      <c r="L704"/>
      <c r="M704"/>
      <c r="N704"/>
      <c r="O704"/>
    </row>
    <row r="705" spans="8:15" x14ac:dyDescent="0.2">
      <c r="H705"/>
      <c r="I705"/>
      <c r="J705"/>
      <c r="K705"/>
      <c r="L705"/>
      <c r="M705"/>
      <c r="N705"/>
      <c r="O705"/>
    </row>
    <row r="706" spans="8:15" x14ac:dyDescent="0.2">
      <c r="H706"/>
      <c r="I706"/>
      <c r="J706"/>
      <c r="K706"/>
      <c r="L706"/>
      <c r="M706"/>
      <c r="N706"/>
      <c r="O706"/>
    </row>
    <row r="707" spans="8:15" x14ac:dyDescent="0.2">
      <c r="H707"/>
      <c r="I707"/>
      <c r="J707"/>
      <c r="K707"/>
      <c r="L707"/>
      <c r="M707"/>
      <c r="N707"/>
      <c r="O707"/>
    </row>
    <row r="708" spans="8:15" x14ac:dyDescent="0.2">
      <c r="H708"/>
      <c r="I708"/>
      <c r="J708"/>
      <c r="K708"/>
      <c r="L708"/>
      <c r="M708"/>
      <c r="N708"/>
      <c r="O708"/>
    </row>
    <row r="709" spans="8:15" x14ac:dyDescent="0.2">
      <c r="H709"/>
      <c r="I709"/>
      <c r="J709"/>
      <c r="K709"/>
      <c r="L709"/>
      <c r="M709"/>
      <c r="N709"/>
      <c r="O709"/>
    </row>
    <row r="710" spans="8:15" x14ac:dyDescent="0.2">
      <c r="H710"/>
      <c r="I710"/>
      <c r="J710"/>
      <c r="K710"/>
      <c r="L710"/>
      <c r="M710"/>
      <c r="N710"/>
      <c r="O710"/>
    </row>
    <row r="711" spans="8:15" x14ac:dyDescent="0.2">
      <c r="H711"/>
      <c r="I711"/>
      <c r="J711"/>
      <c r="K711"/>
      <c r="L711"/>
      <c r="M711"/>
      <c r="N711"/>
      <c r="O711"/>
    </row>
    <row r="712" spans="8:15" x14ac:dyDescent="0.2">
      <c r="H712"/>
      <c r="I712"/>
      <c r="J712"/>
      <c r="K712"/>
      <c r="L712"/>
      <c r="M712"/>
      <c r="N712"/>
      <c r="O712"/>
    </row>
    <row r="713" spans="8:15" x14ac:dyDescent="0.2">
      <c r="H713"/>
      <c r="I713"/>
      <c r="J713"/>
      <c r="K713"/>
      <c r="L713"/>
      <c r="M713"/>
      <c r="N713"/>
      <c r="O713"/>
    </row>
    <row r="714" spans="8:15" x14ac:dyDescent="0.2">
      <c r="H714"/>
      <c r="I714"/>
      <c r="J714"/>
      <c r="K714"/>
      <c r="L714"/>
      <c r="M714"/>
      <c r="N714"/>
      <c r="O714"/>
    </row>
    <row r="715" spans="8:15" x14ac:dyDescent="0.2">
      <c r="H715"/>
      <c r="I715"/>
      <c r="J715"/>
      <c r="K715"/>
      <c r="L715"/>
      <c r="M715"/>
      <c r="N715"/>
      <c r="O715"/>
    </row>
    <row r="716" spans="8:15" x14ac:dyDescent="0.2">
      <c r="H716"/>
      <c r="I716"/>
      <c r="J716"/>
      <c r="K716"/>
      <c r="L716"/>
      <c r="M716"/>
      <c r="N716"/>
      <c r="O716"/>
    </row>
    <row r="717" spans="8:15" x14ac:dyDescent="0.2">
      <c r="H717"/>
      <c r="I717"/>
      <c r="J717"/>
      <c r="K717"/>
      <c r="L717"/>
      <c r="M717"/>
      <c r="N717"/>
      <c r="O717"/>
    </row>
    <row r="718" spans="8:15" x14ac:dyDescent="0.2">
      <c r="H718"/>
      <c r="I718"/>
      <c r="J718"/>
      <c r="K718"/>
      <c r="L718"/>
      <c r="M718"/>
      <c r="N718"/>
      <c r="O718"/>
    </row>
    <row r="719" spans="8:15" x14ac:dyDescent="0.2">
      <c r="H719"/>
      <c r="I719"/>
      <c r="J719"/>
      <c r="K719"/>
      <c r="L719"/>
      <c r="M719"/>
      <c r="N719"/>
      <c r="O719"/>
    </row>
    <row r="720" spans="8:15" x14ac:dyDescent="0.2">
      <c r="H720"/>
      <c r="I720"/>
      <c r="J720"/>
      <c r="K720"/>
      <c r="L720"/>
      <c r="M720"/>
      <c r="N720"/>
      <c r="O720"/>
    </row>
    <row r="721" spans="8:15" x14ac:dyDescent="0.2">
      <c r="H721"/>
      <c r="I721"/>
      <c r="J721"/>
      <c r="K721"/>
      <c r="L721"/>
      <c r="M721"/>
      <c r="N721"/>
      <c r="O721"/>
    </row>
    <row r="722" spans="8:15" x14ac:dyDescent="0.2">
      <c r="H722"/>
      <c r="I722"/>
      <c r="J722"/>
      <c r="K722"/>
      <c r="L722"/>
      <c r="M722"/>
      <c r="N722"/>
      <c r="O722"/>
    </row>
    <row r="723" spans="8:15" x14ac:dyDescent="0.2">
      <c r="H723"/>
      <c r="I723"/>
      <c r="J723"/>
      <c r="K723"/>
      <c r="L723"/>
      <c r="M723"/>
      <c r="N723"/>
      <c r="O723"/>
    </row>
    <row r="724" spans="8:15" x14ac:dyDescent="0.2">
      <c r="H724"/>
      <c r="I724"/>
      <c r="J724"/>
      <c r="K724"/>
      <c r="L724"/>
      <c r="M724"/>
      <c r="N724"/>
      <c r="O724"/>
    </row>
    <row r="725" spans="8:15" x14ac:dyDescent="0.2">
      <c r="H725"/>
      <c r="I725"/>
      <c r="J725"/>
      <c r="K725"/>
      <c r="L725"/>
      <c r="M725"/>
      <c r="N725"/>
      <c r="O725"/>
    </row>
    <row r="726" spans="8:15" x14ac:dyDescent="0.2">
      <c r="H726"/>
      <c r="I726"/>
      <c r="J726"/>
      <c r="K726"/>
      <c r="L726"/>
      <c r="M726"/>
      <c r="N726"/>
      <c r="O726"/>
    </row>
    <row r="727" spans="8:15" x14ac:dyDescent="0.2">
      <c r="H727"/>
      <c r="I727"/>
      <c r="J727"/>
      <c r="K727"/>
      <c r="L727"/>
      <c r="M727"/>
      <c r="N727"/>
      <c r="O727"/>
    </row>
    <row r="728" spans="8:15" x14ac:dyDescent="0.2">
      <c r="H728"/>
      <c r="I728"/>
      <c r="J728"/>
      <c r="K728"/>
      <c r="L728"/>
      <c r="M728"/>
      <c r="N728"/>
      <c r="O728"/>
    </row>
    <row r="729" spans="8:15" x14ac:dyDescent="0.2">
      <c r="H729"/>
      <c r="I729"/>
      <c r="J729"/>
      <c r="K729"/>
      <c r="L729"/>
      <c r="M729"/>
      <c r="N729"/>
      <c r="O729"/>
    </row>
    <row r="730" spans="8:15" x14ac:dyDescent="0.2">
      <c r="H730"/>
      <c r="I730"/>
      <c r="J730"/>
      <c r="K730"/>
      <c r="L730"/>
      <c r="M730"/>
      <c r="N730"/>
      <c r="O730"/>
    </row>
    <row r="731" spans="8:15" x14ac:dyDescent="0.2">
      <c r="H731"/>
      <c r="I731"/>
      <c r="J731"/>
      <c r="K731"/>
      <c r="L731"/>
      <c r="M731"/>
      <c r="N731"/>
      <c r="O731"/>
    </row>
    <row r="732" spans="8:15" x14ac:dyDescent="0.2">
      <c r="H732"/>
      <c r="I732"/>
      <c r="J732"/>
      <c r="K732"/>
      <c r="L732"/>
      <c r="M732"/>
      <c r="N732"/>
      <c r="O732"/>
    </row>
    <row r="733" spans="8:15" x14ac:dyDescent="0.2">
      <c r="H733"/>
      <c r="I733"/>
      <c r="J733"/>
      <c r="K733"/>
      <c r="L733"/>
      <c r="M733"/>
      <c r="N733"/>
      <c r="O733"/>
    </row>
    <row r="734" spans="8:15" x14ac:dyDescent="0.2">
      <c r="H734"/>
      <c r="I734"/>
      <c r="J734"/>
      <c r="K734"/>
      <c r="L734"/>
      <c r="M734"/>
      <c r="N734"/>
      <c r="O734"/>
    </row>
    <row r="735" spans="8:15" x14ac:dyDescent="0.2">
      <c r="H735"/>
      <c r="I735"/>
      <c r="J735"/>
      <c r="K735"/>
      <c r="L735"/>
      <c r="M735"/>
      <c r="N735"/>
      <c r="O735"/>
    </row>
    <row r="736" spans="8:15" x14ac:dyDescent="0.2">
      <c r="H736"/>
      <c r="I736"/>
      <c r="J736"/>
      <c r="K736"/>
      <c r="L736"/>
      <c r="M736"/>
      <c r="N736"/>
      <c r="O736"/>
    </row>
    <row r="737" spans="8:15" x14ac:dyDescent="0.2">
      <c r="H737"/>
      <c r="I737"/>
      <c r="J737"/>
      <c r="K737"/>
      <c r="L737"/>
      <c r="M737"/>
      <c r="N737"/>
      <c r="O737"/>
    </row>
    <row r="738" spans="8:15" x14ac:dyDescent="0.2">
      <c r="H738"/>
      <c r="I738"/>
      <c r="J738"/>
      <c r="K738"/>
      <c r="L738"/>
      <c r="M738"/>
      <c r="N738"/>
      <c r="O738"/>
    </row>
    <row r="739" spans="8:15" x14ac:dyDescent="0.2">
      <c r="H739"/>
      <c r="I739"/>
      <c r="J739"/>
      <c r="K739"/>
      <c r="L739"/>
      <c r="M739"/>
      <c r="N739"/>
      <c r="O739"/>
    </row>
    <row r="740" spans="8:15" x14ac:dyDescent="0.2">
      <c r="H740"/>
      <c r="I740"/>
      <c r="J740"/>
      <c r="K740"/>
      <c r="L740"/>
      <c r="M740"/>
      <c r="N740"/>
      <c r="O740"/>
    </row>
    <row r="741" spans="8:15" x14ac:dyDescent="0.2">
      <c r="H741"/>
      <c r="I741"/>
      <c r="J741"/>
      <c r="K741"/>
      <c r="L741"/>
      <c r="M741"/>
      <c r="N741"/>
      <c r="O741"/>
    </row>
    <row r="742" spans="8:15" x14ac:dyDescent="0.2">
      <c r="H742"/>
      <c r="I742"/>
      <c r="J742"/>
      <c r="K742"/>
      <c r="L742"/>
      <c r="M742"/>
      <c r="N742"/>
      <c r="O742"/>
    </row>
  </sheetData>
  <mergeCells count="1">
    <mergeCell ref="B1:F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P77"/>
  <sheetViews>
    <sheetView showGridLines="0" tabSelected="1" topLeftCell="A32" zoomScale="120" zoomScaleNormal="120" zoomScalePageLayoutView="120" workbookViewId="0">
      <selection activeCell="B45" sqref="B45"/>
    </sheetView>
  </sheetViews>
  <sheetFormatPr baseColWidth="10" defaultColWidth="9.1640625" defaultRowHeight="15" outlineLevelRow="2" x14ac:dyDescent="0.2"/>
  <cols>
    <col min="1" max="1" width="4" style="6" customWidth="1"/>
    <col min="2" max="3" width="9.1640625" style="12"/>
    <col min="4" max="4" width="9.33203125" style="12" customWidth="1"/>
    <col min="5" max="5" width="9.1640625" style="12" customWidth="1"/>
    <col min="6" max="6" width="10.5" style="12" customWidth="1"/>
    <col min="7" max="11" width="9.1640625" style="12"/>
    <col min="12" max="12" width="10" style="12" customWidth="1"/>
    <col min="13" max="13" width="10.1640625" style="12" customWidth="1"/>
    <col min="14" max="16384" width="9.1640625" style="12"/>
  </cols>
  <sheetData>
    <row r="1" spans="2:6" ht="5.25" customHeight="1" x14ac:dyDescent="0.2"/>
    <row r="2" spans="2:6" ht="19" x14ac:dyDescent="0.25">
      <c r="B2" s="223" t="s">
        <v>238</v>
      </c>
      <c r="C2" s="223"/>
      <c r="D2" s="223"/>
      <c r="E2" s="223"/>
      <c r="F2" s="223"/>
    </row>
    <row r="3" spans="2:6" ht="7.5" customHeight="1" x14ac:dyDescent="0.2"/>
    <row r="4" spans="2:6" x14ac:dyDescent="0.2">
      <c r="B4" s="12" t="s">
        <v>53</v>
      </c>
    </row>
    <row r="5" spans="2:6" x14ac:dyDescent="0.2">
      <c r="B5" s="12" t="s">
        <v>56</v>
      </c>
    </row>
    <row r="7" spans="2:6" x14ac:dyDescent="0.2">
      <c r="B7" s="52" t="s">
        <v>196</v>
      </c>
    </row>
    <row r="16" spans="2:6" x14ac:dyDescent="0.2">
      <c r="B16" s="52"/>
    </row>
    <row r="17" spans="2:2" x14ac:dyDescent="0.2">
      <c r="B17" s="52" t="s">
        <v>197</v>
      </c>
    </row>
    <row r="33" spans="1:16" ht="50.25" customHeight="1" x14ac:dyDescent="0.2">
      <c r="B33" s="73" t="s">
        <v>270</v>
      </c>
    </row>
    <row r="34" spans="1:16" x14ac:dyDescent="0.2">
      <c r="A34" s="6">
        <v>1</v>
      </c>
      <c r="B34" s="221" t="s">
        <v>55</v>
      </c>
      <c r="C34" s="221"/>
      <c r="D34" s="221"/>
      <c r="E34" s="221"/>
      <c r="F34" s="221"/>
      <c r="G34" s="221"/>
      <c r="H34" s="221"/>
      <c r="I34" s="221"/>
      <c r="J34" s="221"/>
      <c r="K34" s="221"/>
      <c r="L34" s="221"/>
      <c r="M34" s="221"/>
      <c r="N34" s="221"/>
      <c r="O34" s="221"/>
      <c r="P34" s="221"/>
    </row>
    <row r="35" spans="1:16" x14ac:dyDescent="0.2">
      <c r="B35" s="55" t="s">
        <v>240</v>
      </c>
      <c r="C35" s="13"/>
      <c r="D35" s="13"/>
      <c r="E35" s="13"/>
      <c r="F35" s="13"/>
      <c r="G35" s="13"/>
      <c r="H35" s="13"/>
      <c r="I35" s="13"/>
      <c r="J35" s="13"/>
      <c r="K35" s="13"/>
      <c r="L35" s="13"/>
      <c r="M35" s="13"/>
      <c r="N35" s="13"/>
      <c r="O35" s="13"/>
      <c r="P35" s="13"/>
    </row>
    <row r="36" spans="1:16" x14ac:dyDescent="0.2">
      <c r="B36" s="2"/>
      <c r="C36" s="13"/>
      <c r="D36" s="13"/>
      <c r="E36" s="13"/>
      <c r="F36" s="13"/>
      <c r="G36" s="13"/>
      <c r="H36" s="13"/>
      <c r="I36" s="13"/>
      <c r="J36" s="13"/>
      <c r="K36" s="13"/>
      <c r="L36" s="13"/>
      <c r="M36" s="13"/>
      <c r="N36" s="13"/>
      <c r="O36" s="13"/>
      <c r="P36" s="13"/>
    </row>
    <row r="37" spans="1:16" x14ac:dyDescent="0.2">
      <c r="B37" s="7" t="s">
        <v>64</v>
      </c>
      <c r="C37" s="13"/>
      <c r="D37" s="13"/>
      <c r="E37" s="13"/>
      <c r="F37" s="13"/>
      <c r="G37" s="13"/>
      <c r="H37" s="13"/>
      <c r="I37" s="13"/>
      <c r="J37" s="13"/>
      <c r="K37" s="13"/>
      <c r="L37" s="13"/>
      <c r="M37" s="13"/>
      <c r="N37" s="13"/>
      <c r="O37" s="13"/>
      <c r="P37" s="13"/>
    </row>
    <row r="38" spans="1:16" x14ac:dyDescent="0.2">
      <c r="B38" s="55" t="s">
        <v>57</v>
      </c>
      <c r="C38" s="13"/>
      <c r="D38" s="13"/>
      <c r="E38" s="13"/>
      <c r="F38" s="13"/>
      <c r="G38" s="13"/>
      <c r="H38" s="13"/>
      <c r="I38" s="13"/>
      <c r="J38" s="13"/>
      <c r="K38" s="13"/>
      <c r="L38" s="13"/>
      <c r="M38" s="13"/>
      <c r="N38" s="13"/>
      <c r="O38" s="13"/>
      <c r="P38" s="13"/>
    </row>
    <row r="40" spans="1:16" x14ac:dyDescent="0.2">
      <c r="B40" s="59" t="s">
        <v>15</v>
      </c>
      <c r="C40" s="60" t="s">
        <v>54</v>
      </c>
      <c r="D40" s="60" t="s">
        <v>30</v>
      </c>
      <c r="E40" s="60" t="s">
        <v>31</v>
      </c>
      <c r="F40" s="61" t="s">
        <v>32</v>
      </c>
    </row>
    <row r="41" spans="1:16" outlineLevel="2" x14ac:dyDescent="0.2">
      <c r="B41" s="12" t="s">
        <v>23</v>
      </c>
      <c r="C41" s="12">
        <v>2012</v>
      </c>
      <c r="D41" s="14">
        <v>110</v>
      </c>
      <c r="E41" s="16">
        <v>11.15</v>
      </c>
      <c r="F41" s="17">
        <f>D41*E41</f>
        <v>1226.5</v>
      </c>
    </row>
    <row r="42" spans="1:16" outlineLevel="2" x14ac:dyDescent="0.2">
      <c r="B42" s="12" t="s">
        <v>23</v>
      </c>
      <c r="C42" s="12">
        <v>2013</v>
      </c>
      <c r="D42" s="14">
        <v>415</v>
      </c>
      <c r="E42" s="16">
        <v>9.9700000000000006</v>
      </c>
      <c r="F42" s="17">
        <f>D42*E42</f>
        <v>4137.55</v>
      </c>
    </row>
    <row r="43" spans="1:16" outlineLevel="1" x14ac:dyDescent="0.2">
      <c r="B43" s="35" t="s">
        <v>648</v>
      </c>
      <c r="D43" s="14"/>
      <c r="E43" s="16"/>
      <c r="F43" s="17">
        <f>SUBTOTAL(9,F41:F42)</f>
        <v>5364.05</v>
      </c>
    </row>
    <row r="44" spans="1:16" outlineLevel="2" x14ac:dyDescent="0.2">
      <c r="B44" s="12" t="s">
        <v>24</v>
      </c>
      <c r="C44" s="12">
        <v>2012</v>
      </c>
      <c r="D44" s="14">
        <v>345</v>
      </c>
      <c r="E44" s="16">
        <v>8.5399999999999991</v>
      </c>
      <c r="F44" s="17">
        <f>D44*E44</f>
        <v>2946.2999999999997</v>
      </c>
    </row>
    <row r="45" spans="1:16" outlineLevel="2" x14ac:dyDescent="0.2">
      <c r="B45" s="12" t="s">
        <v>24</v>
      </c>
      <c r="C45" s="12">
        <v>2013</v>
      </c>
      <c r="D45" s="14">
        <v>75</v>
      </c>
      <c r="E45" s="16">
        <v>7.85</v>
      </c>
      <c r="F45" s="17">
        <f>D45*E45</f>
        <v>588.75</v>
      </c>
    </row>
    <row r="46" spans="1:16" outlineLevel="1" x14ac:dyDescent="0.2">
      <c r="B46" s="35" t="s">
        <v>649</v>
      </c>
      <c r="D46" s="14"/>
      <c r="E46" s="16"/>
      <c r="F46" s="17">
        <f>SUBTOTAL(9,F44:F45)</f>
        <v>3535.0499999999997</v>
      </c>
    </row>
    <row r="47" spans="1:16" outlineLevel="2" x14ac:dyDescent="0.2">
      <c r="B47" s="9" t="s">
        <v>25</v>
      </c>
      <c r="C47" s="12">
        <v>2012</v>
      </c>
      <c r="D47" s="14">
        <v>415</v>
      </c>
      <c r="E47" s="16">
        <v>9.9700000000000006</v>
      </c>
      <c r="F47" s="17">
        <f>D47*E47</f>
        <v>4137.55</v>
      </c>
      <c r="I47" s="12" t="s">
        <v>18</v>
      </c>
    </row>
    <row r="48" spans="1:16" outlineLevel="2" x14ac:dyDescent="0.2">
      <c r="B48" s="218" t="s">
        <v>25</v>
      </c>
      <c r="C48" s="12">
        <v>2013</v>
      </c>
      <c r="D48" s="14">
        <v>150</v>
      </c>
      <c r="E48" s="16">
        <v>15.45</v>
      </c>
      <c r="F48" s="17">
        <f>D48*E48</f>
        <v>2317.5</v>
      </c>
    </row>
    <row r="49" spans="2:6" outlineLevel="1" x14ac:dyDescent="0.2">
      <c r="B49" s="150" t="s">
        <v>650</v>
      </c>
      <c r="D49" s="14"/>
      <c r="E49" s="16"/>
      <c r="F49" s="17">
        <f>SUBTOTAL(9,F47:F48)</f>
        <v>6455.05</v>
      </c>
    </row>
    <row r="50" spans="2:6" outlineLevel="2" x14ac:dyDescent="0.2">
      <c r="B50" s="9" t="s">
        <v>21</v>
      </c>
      <c r="C50" s="12">
        <v>2012</v>
      </c>
      <c r="D50" s="14">
        <v>75</v>
      </c>
      <c r="E50" s="16">
        <v>7.85</v>
      </c>
      <c r="F50" s="17">
        <f>D50*E50</f>
        <v>588.75</v>
      </c>
    </row>
    <row r="51" spans="2:6" outlineLevel="2" x14ac:dyDescent="0.2">
      <c r="B51" s="218" t="s">
        <v>21</v>
      </c>
      <c r="C51" s="12">
        <v>2013</v>
      </c>
      <c r="D51" s="14">
        <v>65</v>
      </c>
      <c r="E51" s="16">
        <v>13.25</v>
      </c>
      <c r="F51" s="17">
        <f>D51*E51</f>
        <v>861.25</v>
      </c>
    </row>
    <row r="52" spans="2:6" outlineLevel="1" x14ac:dyDescent="0.2">
      <c r="B52" s="150" t="s">
        <v>651</v>
      </c>
      <c r="D52" s="14"/>
      <c r="E52" s="16"/>
      <c r="F52" s="17">
        <f>SUBTOTAL(9,F50:F51)</f>
        <v>1450</v>
      </c>
    </row>
    <row r="53" spans="2:6" outlineLevel="2" x14ac:dyDescent="0.2">
      <c r="B53" s="9" t="s">
        <v>26</v>
      </c>
      <c r="C53" s="12">
        <v>2013</v>
      </c>
      <c r="D53" s="14">
        <v>65</v>
      </c>
      <c r="E53" s="16">
        <v>13.25</v>
      </c>
      <c r="F53" s="17">
        <f>D53*E53</f>
        <v>861.25</v>
      </c>
    </row>
    <row r="54" spans="2:6" outlineLevel="2" x14ac:dyDescent="0.2">
      <c r="B54" s="9" t="s">
        <v>26</v>
      </c>
      <c r="C54" s="12">
        <v>2012</v>
      </c>
      <c r="D54" s="14">
        <v>150</v>
      </c>
      <c r="E54" s="16">
        <v>15.45</v>
      </c>
      <c r="F54" s="17">
        <f>D54*E54</f>
        <v>2317.5</v>
      </c>
    </row>
    <row r="55" spans="2:6" outlineLevel="1" x14ac:dyDescent="0.2">
      <c r="B55" s="150" t="s">
        <v>652</v>
      </c>
      <c r="D55" s="14"/>
      <c r="E55" s="16"/>
      <c r="F55" s="17">
        <f>SUBTOTAL(9,F53:F54)</f>
        <v>3178.75</v>
      </c>
    </row>
    <row r="56" spans="2:6" outlineLevel="2" x14ac:dyDescent="0.2">
      <c r="B56" s="9" t="s">
        <v>22</v>
      </c>
      <c r="C56" s="12">
        <v>2013</v>
      </c>
      <c r="D56" s="14">
        <v>45</v>
      </c>
      <c r="E56" s="16">
        <v>8.5</v>
      </c>
      <c r="F56" s="17">
        <f>D56*E56</f>
        <v>382.5</v>
      </c>
    </row>
    <row r="57" spans="2:6" outlineLevel="2" x14ac:dyDescent="0.2">
      <c r="B57" s="36" t="s">
        <v>22</v>
      </c>
      <c r="C57" s="12">
        <v>2012</v>
      </c>
      <c r="D57" s="14">
        <v>65</v>
      </c>
      <c r="E57" s="16">
        <v>13.25</v>
      </c>
      <c r="F57" s="17">
        <f>D57*E57</f>
        <v>861.25</v>
      </c>
    </row>
    <row r="58" spans="2:6" outlineLevel="1" x14ac:dyDescent="0.2">
      <c r="B58" s="150" t="s">
        <v>653</v>
      </c>
      <c r="D58" s="14"/>
      <c r="E58" s="16"/>
      <c r="F58" s="17">
        <f>SUBTOTAL(9,F56:F57)</f>
        <v>1243.75</v>
      </c>
    </row>
    <row r="59" spans="2:6" outlineLevel="2" x14ac:dyDescent="0.2">
      <c r="B59" s="9" t="s">
        <v>27</v>
      </c>
      <c r="C59" s="12">
        <v>2013</v>
      </c>
      <c r="D59" s="14">
        <v>370</v>
      </c>
      <c r="E59" s="16">
        <v>10.99</v>
      </c>
      <c r="F59" s="17">
        <f>D59*E59</f>
        <v>4066.3</v>
      </c>
    </row>
    <row r="60" spans="2:6" outlineLevel="2" x14ac:dyDescent="0.2">
      <c r="B60" s="36" t="s">
        <v>27</v>
      </c>
      <c r="C60" s="12">
        <v>2012</v>
      </c>
      <c r="D60" s="14">
        <v>45</v>
      </c>
      <c r="E60" s="16">
        <v>8.5</v>
      </c>
      <c r="F60" s="17">
        <f>D60*E60</f>
        <v>382.5</v>
      </c>
    </row>
    <row r="61" spans="2:6" outlineLevel="1" x14ac:dyDescent="0.2">
      <c r="B61" s="150" t="s">
        <v>654</v>
      </c>
      <c r="D61" s="14"/>
      <c r="E61" s="16"/>
      <c r="F61" s="17">
        <f>SUBTOTAL(9,F59:F60)</f>
        <v>4448.8</v>
      </c>
    </row>
    <row r="62" spans="2:6" outlineLevel="2" x14ac:dyDescent="0.2">
      <c r="B62" s="9" t="s">
        <v>28</v>
      </c>
      <c r="C62" s="12">
        <v>2012</v>
      </c>
      <c r="D62" s="14">
        <v>370</v>
      </c>
      <c r="E62" s="16">
        <v>10.99</v>
      </c>
      <c r="F62" s="17">
        <f>D62*E62</f>
        <v>4066.3</v>
      </c>
    </row>
    <row r="63" spans="2:6" outlineLevel="2" x14ac:dyDescent="0.2">
      <c r="B63" s="9" t="s">
        <v>28</v>
      </c>
      <c r="C63" s="12">
        <v>2013</v>
      </c>
      <c r="D63" s="14">
        <v>25</v>
      </c>
      <c r="E63" s="16">
        <v>14.58</v>
      </c>
      <c r="F63" s="17">
        <f>D63*E63</f>
        <v>364.5</v>
      </c>
    </row>
    <row r="64" spans="2:6" outlineLevel="1" x14ac:dyDescent="0.2">
      <c r="B64" s="150" t="s">
        <v>655</v>
      </c>
      <c r="D64" s="14"/>
      <c r="E64" s="16"/>
      <c r="F64" s="17">
        <f>SUBTOTAL(9,F62:F63)</f>
        <v>4430.8</v>
      </c>
    </row>
    <row r="65" spans="1:16" outlineLevel="2" x14ac:dyDescent="0.2">
      <c r="B65" s="9" t="s">
        <v>29</v>
      </c>
      <c r="C65" s="12">
        <v>2012</v>
      </c>
      <c r="D65" s="14">
        <v>25</v>
      </c>
      <c r="E65" s="16">
        <v>14.58</v>
      </c>
      <c r="F65" s="17">
        <f>D65*E65</f>
        <v>364.5</v>
      </c>
    </row>
    <row r="66" spans="1:16" outlineLevel="2" x14ac:dyDescent="0.2">
      <c r="B66" s="9" t="s">
        <v>29</v>
      </c>
      <c r="C66" s="12">
        <v>2013</v>
      </c>
      <c r="D66" s="14">
        <v>415</v>
      </c>
      <c r="E66" s="16">
        <v>9.9700000000000006</v>
      </c>
      <c r="F66" s="17">
        <f>D66*E66</f>
        <v>4137.55</v>
      </c>
    </row>
    <row r="67" spans="1:16" outlineLevel="1" x14ac:dyDescent="0.2">
      <c r="B67" s="150" t="s">
        <v>656</v>
      </c>
      <c r="D67" s="14"/>
      <c r="E67" s="16"/>
      <c r="F67" s="17">
        <f>SUBTOTAL(9,F65:F66)</f>
        <v>4502.05</v>
      </c>
    </row>
    <row r="68" spans="1:16" x14ac:dyDescent="0.2">
      <c r="B68" s="150" t="s">
        <v>48</v>
      </c>
      <c r="D68" s="14"/>
      <c r="E68" s="16"/>
      <c r="F68" s="17">
        <f>SUBTOTAL(9,F41:F66)</f>
        <v>34608.300000000003</v>
      </c>
    </row>
    <row r="71" spans="1:16" x14ac:dyDescent="0.2">
      <c r="A71" s="6">
        <v>2</v>
      </c>
      <c r="B71" s="221" t="s">
        <v>58</v>
      </c>
      <c r="C71" s="221"/>
      <c r="D71" s="221"/>
      <c r="E71" s="221"/>
      <c r="F71" s="221"/>
      <c r="G71" s="221"/>
      <c r="H71" s="221"/>
      <c r="I71" s="221"/>
      <c r="J71" s="221"/>
      <c r="K71" s="221"/>
      <c r="L71" s="221"/>
      <c r="M71" s="221"/>
      <c r="N71" s="221"/>
      <c r="O71" s="221"/>
      <c r="P71" s="221"/>
    </row>
    <row r="72" spans="1:16" x14ac:dyDescent="0.2">
      <c r="B72" s="221"/>
      <c r="C72" s="221"/>
      <c r="D72" s="221"/>
      <c r="E72" s="221"/>
      <c r="F72" s="221"/>
      <c r="G72" s="221"/>
      <c r="H72" s="221"/>
      <c r="I72" s="221"/>
      <c r="J72" s="221"/>
      <c r="K72" s="221"/>
      <c r="L72" s="221"/>
      <c r="M72" s="221"/>
      <c r="N72" s="221"/>
      <c r="O72" s="221"/>
      <c r="P72" s="221"/>
    </row>
    <row r="73" spans="1:16" x14ac:dyDescent="0.2">
      <c r="B73" s="12" t="s">
        <v>241</v>
      </c>
    </row>
    <row r="75" spans="1:16" x14ac:dyDescent="0.2">
      <c r="B75" s="55" t="s">
        <v>59</v>
      </c>
    </row>
    <row r="77" spans="1:16" x14ac:dyDescent="0.2">
      <c r="B77" s="12" t="s">
        <v>60</v>
      </c>
    </row>
  </sheetData>
  <sortState ref="B41:F58">
    <sortCondition ref="B41:B58"/>
  </sortState>
  <mergeCells count="3">
    <mergeCell ref="B2:F2"/>
    <mergeCell ref="B34:P34"/>
    <mergeCell ref="B71:P72"/>
  </mergeCells>
  <pageMargins left="0.5" right="0.46" top="0.52" bottom="0.75" header="0.3" footer="0.3"/>
  <pageSetup scale="73" orientation="landscape"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S64"/>
  <sheetViews>
    <sheetView showGridLines="0" topLeftCell="A40" zoomScale="120" zoomScaleNormal="120" zoomScalePageLayoutView="120" workbookViewId="0">
      <selection activeCell="D49" sqref="D49"/>
    </sheetView>
  </sheetViews>
  <sheetFormatPr baseColWidth="10" defaultColWidth="9.1640625" defaultRowHeight="15" x14ac:dyDescent="0.2"/>
  <cols>
    <col min="1" max="1" width="4" style="6" customWidth="1"/>
    <col min="2" max="3" width="9.1640625" style="12"/>
    <col min="4" max="4" width="9.33203125" style="12" customWidth="1"/>
    <col min="5" max="5" width="9.1640625" style="12" customWidth="1"/>
    <col min="6" max="6" width="10.5" style="12" customWidth="1"/>
    <col min="7" max="11" width="9.1640625" style="12"/>
    <col min="12" max="12" width="10" style="12" customWidth="1"/>
    <col min="13" max="13" width="10.1640625" style="12" customWidth="1"/>
    <col min="14" max="16384" width="9.1640625" style="12"/>
  </cols>
  <sheetData>
    <row r="1" spans="1:6" ht="5.25" customHeight="1" x14ac:dyDescent="0.2"/>
    <row r="2" spans="1:6" ht="19" x14ac:dyDescent="0.25">
      <c r="B2" s="223" t="s">
        <v>242</v>
      </c>
      <c r="C2" s="223"/>
      <c r="D2" s="223"/>
      <c r="E2" s="223"/>
      <c r="F2" s="223"/>
    </row>
    <row r="3" spans="1:6" ht="7.5" customHeight="1" x14ac:dyDescent="0.2"/>
    <row r="4" spans="1:6" x14ac:dyDescent="0.2">
      <c r="B4" s="12" t="s">
        <v>61</v>
      </c>
    </row>
    <row r="5" spans="1:6" x14ac:dyDescent="0.2">
      <c r="B5" s="12" t="s">
        <v>243</v>
      </c>
    </row>
    <row r="7" spans="1:6" x14ac:dyDescent="0.2">
      <c r="A7" s="10" t="s">
        <v>17</v>
      </c>
    </row>
    <row r="8" spans="1:6" x14ac:dyDescent="0.2">
      <c r="B8" s="12" t="s">
        <v>62</v>
      </c>
    </row>
    <row r="10" spans="1:6" x14ac:dyDescent="0.2">
      <c r="B10" s="52" t="s">
        <v>196</v>
      </c>
    </row>
    <row r="22" spans="2:2" x14ac:dyDescent="0.2">
      <c r="B22" s="52" t="s">
        <v>197</v>
      </c>
    </row>
    <row r="39" spans="1:19" ht="51" customHeight="1" x14ac:dyDescent="0.2">
      <c r="B39" s="73" t="s">
        <v>270</v>
      </c>
    </row>
    <row r="40" spans="1:19" x14ac:dyDescent="0.2">
      <c r="A40" s="6">
        <v>1</v>
      </c>
      <c r="B40" s="221" t="s">
        <v>63</v>
      </c>
      <c r="C40" s="221"/>
      <c r="D40" s="221"/>
      <c r="E40" s="221"/>
      <c r="F40" s="221"/>
      <c r="G40" s="221"/>
      <c r="H40" s="221"/>
      <c r="I40" s="221"/>
      <c r="J40" s="221"/>
      <c r="K40" s="221"/>
      <c r="L40" s="221"/>
      <c r="M40" s="221"/>
      <c r="N40" s="221"/>
      <c r="O40" s="221"/>
      <c r="P40" s="221"/>
    </row>
    <row r="41" spans="1:19" x14ac:dyDescent="0.2">
      <c r="B41" s="55" t="s">
        <v>244</v>
      </c>
      <c r="C41" s="13"/>
      <c r="D41" s="13"/>
      <c r="E41" s="13"/>
      <c r="F41" s="13"/>
      <c r="G41" s="13"/>
      <c r="H41" s="13"/>
      <c r="I41" s="13"/>
      <c r="J41" s="13"/>
      <c r="K41" s="13"/>
      <c r="L41" s="13"/>
      <c r="M41" s="13"/>
      <c r="N41" s="13"/>
      <c r="O41" s="13"/>
      <c r="P41" s="13"/>
    </row>
    <row r="42" spans="1:19" x14ac:dyDescent="0.2">
      <c r="B42" s="2"/>
      <c r="C42" s="13"/>
      <c r="D42" s="13"/>
      <c r="E42" s="13"/>
      <c r="F42" s="13"/>
      <c r="G42" s="13"/>
      <c r="H42" s="13"/>
      <c r="I42" s="13"/>
      <c r="J42" s="13"/>
      <c r="K42" s="13"/>
      <c r="L42" s="13"/>
      <c r="M42" s="13"/>
      <c r="N42" s="13"/>
      <c r="O42" s="13"/>
      <c r="P42" s="13"/>
    </row>
    <row r="43" spans="1:19" x14ac:dyDescent="0.2">
      <c r="B43" s="7" t="s">
        <v>65</v>
      </c>
      <c r="C43" s="13"/>
      <c r="D43" s="13"/>
      <c r="E43" s="13"/>
      <c r="F43" s="13"/>
      <c r="G43" s="13"/>
      <c r="H43" s="13"/>
      <c r="I43" s="13"/>
      <c r="J43" s="13"/>
      <c r="K43" s="13"/>
      <c r="L43" s="13"/>
      <c r="M43" s="13"/>
      <c r="N43" s="13"/>
      <c r="O43" s="13"/>
      <c r="P43" s="13"/>
    </row>
    <row r="44" spans="1:19" x14ac:dyDescent="0.2">
      <c r="B44" s="55" t="s">
        <v>57</v>
      </c>
      <c r="C44" s="13"/>
      <c r="D44" s="13"/>
      <c r="E44" s="13"/>
      <c r="F44" s="13"/>
      <c r="G44" s="13"/>
      <c r="H44" s="13"/>
      <c r="I44" s="13"/>
      <c r="J44" s="13"/>
      <c r="K44" s="13"/>
      <c r="L44" s="13"/>
      <c r="M44" s="13"/>
      <c r="N44" s="13"/>
      <c r="O44" s="13"/>
      <c r="P44" s="13"/>
    </row>
    <row r="46" spans="1:19" x14ac:dyDescent="0.2">
      <c r="B46" s="59" t="s">
        <v>15</v>
      </c>
      <c r="C46" s="60" t="s">
        <v>54</v>
      </c>
      <c r="D46" s="60" t="s">
        <v>30</v>
      </c>
      <c r="E46" s="60" t="s">
        <v>31</v>
      </c>
      <c r="F46" s="61" t="s">
        <v>32</v>
      </c>
      <c r="I46" s="221" t="s">
        <v>66</v>
      </c>
      <c r="J46" s="221"/>
      <c r="K46" s="221"/>
      <c r="L46" s="221"/>
      <c r="M46" s="221"/>
      <c r="N46" s="221"/>
      <c r="O46" s="221"/>
    </row>
    <row r="47" spans="1:19" ht="15" customHeight="1" x14ac:dyDescent="0.2">
      <c r="B47" s="12" t="s">
        <v>23</v>
      </c>
      <c r="C47" s="12">
        <v>2012</v>
      </c>
      <c r="D47" s="14">
        <v>110</v>
      </c>
      <c r="E47" s="16">
        <v>11.15</v>
      </c>
      <c r="F47" s="17">
        <f t="shared" ref="F47:F64" si="0">D47*E47</f>
        <v>1226.5</v>
      </c>
      <c r="I47" s="221"/>
      <c r="J47" s="221"/>
      <c r="K47" s="221"/>
      <c r="L47" s="221"/>
      <c r="M47" s="221"/>
      <c r="N47" s="221"/>
      <c r="O47" s="221"/>
      <c r="P47" s="34"/>
      <c r="Q47" s="34"/>
      <c r="R47" s="34"/>
      <c r="S47" s="34"/>
    </row>
    <row r="48" spans="1:19" x14ac:dyDescent="0.2">
      <c r="B48" s="12" t="s">
        <v>23</v>
      </c>
      <c r="C48" s="12">
        <v>2013</v>
      </c>
      <c r="D48" s="14">
        <v>415</v>
      </c>
      <c r="E48" s="16">
        <v>9.9700000000000006</v>
      </c>
      <c r="F48" s="17">
        <f t="shared" si="0"/>
        <v>4137.55</v>
      </c>
      <c r="O48" s="34"/>
      <c r="P48" s="34"/>
      <c r="Q48" s="34"/>
      <c r="R48" s="34"/>
      <c r="S48" s="34"/>
    </row>
    <row r="49" spans="2:19" x14ac:dyDescent="0.2">
      <c r="B49" s="12" t="s">
        <v>24</v>
      </c>
      <c r="C49" s="12">
        <v>2012</v>
      </c>
      <c r="D49" s="14">
        <v>345</v>
      </c>
      <c r="E49" s="16">
        <v>8.5399999999999991</v>
      </c>
      <c r="F49" s="17">
        <f t="shared" si="0"/>
        <v>2946.2999999999997</v>
      </c>
      <c r="O49" s="34"/>
      <c r="P49" s="34"/>
      <c r="Q49" s="34"/>
      <c r="R49" s="34"/>
      <c r="S49" s="34"/>
    </row>
    <row r="50" spans="2:19" x14ac:dyDescent="0.2">
      <c r="B50" s="12" t="s">
        <v>24</v>
      </c>
      <c r="C50" s="12">
        <v>2013</v>
      </c>
      <c r="D50" s="14">
        <v>75</v>
      </c>
      <c r="E50" s="16">
        <v>7.85</v>
      </c>
      <c r="F50" s="17">
        <f t="shared" si="0"/>
        <v>588.75</v>
      </c>
      <c r="O50" s="13"/>
      <c r="P50" s="13"/>
      <c r="Q50" s="13"/>
      <c r="R50" s="13"/>
      <c r="S50" s="13"/>
    </row>
    <row r="51" spans="2:19" x14ac:dyDescent="0.2">
      <c r="B51" s="9" t="s">
        <v>25</v>
      </c>
      <c r="C51" s="12">
        <v>2012</v>
      </c>
      <c r="D51" s="14">
        <v>415</v>
      </c>
      <c r="E51" s="16">
        <v>9.9700000000000006</v>
      </c>
      <c r="F51" s="17">
        <f t="shared" si="0"/>
        <v>4137.55</v>
      </c>
    </row>
    <row r="52" spans="2:19" x14ac:dyDescent="0.2">
      <c r="B52" s="9" t="s">
        <v>25</v>
      </c>
      <c r="C52" s="12">
        <v>2013</v>
      </c>
      <c r="D52" s="14">
        <v>150</v>
      </c>
      <c r="E52" s="16">
        <v>15.45</v>
      </c>
      <c r="F52" s="17">
        <f t="shared" si="0"/>
        <v>2317.5</v>
      </c>
    </row>
    <row r="53" spans="2:19" x14ac:dyDescent="0.2">
      <c r="B53" s="9" t="s">
        <v>21</v>
      </c>
      <c r="C53" s="12">
        <v>2012</v>
      </c>
      <c r="D53" s="14">
        <v>75</v>
      </c>
      <c r="E53" s="16">
        <v>7.85</v>
      </c>
      <c r="F53" s="17">
        <f t="shared" si="0"/>
        <v>588.75</v>
      </c>
    </row>
    <row r="54" spans="2:19" x14ac:dyDescent="0.2">
      <c r="B54" s="9" t="s">
        <v>21</v>
      </c>
      <c r="C54" s="12">
        <v>2013</v>
      </c>
      <c r="D54" s="14">
        <v>65</v>
      </c>
      <c r="E54" s="16">
        <v>13.25</v>
      </c>
      <c r="F54" s="17">
        <f t="shared" si="0"/>
        <v>861.25</v>
      </c>
    </row>
    <row r="55" spans="2:19" x14ac:dyDescent="0.2">
      <c r="B55" s="9" t="s">
        <v>26</v>
      </c>
      <c r="C55" s="12">
        <v>2012</v>
      </c>
      <c r="D55" s="14">
        <v>150</v>
      </c>
      <c r="E55" s="16">
        <v>15.45</v>
      </c>
      <c r="F55" s="17">
        <f t="shared" si="0"/>
        <v>2317.5</v>
      </c>
    </row>
    <row r="56" spans="2:19" ht="15" customHeight="1" x14ac:dyDescent="0.2">
      <c r="B56" s="9" t="s">
        <v>26</v>
      </c>
      <c r="C56" s="12">
        <v>2013</v>
      </c>
      <c r="D56" s="14">
        <v>65</v>
      </c>
      <c r="E56" s="16">
        <v>13.25</v>
      </c>
      <c r="F56" s="17">
        <f t="shared" si="0"/>
        <v>861.25</v>
      </c>
      <c r="O56" s="221"/>
      <c r="P56" s="221"/>
      <c r="Q56" s="221"/>
      <c r="R56" s="221"/>
      <c r="S56" s="221"/>
    </row>
    <row r="57" spans="2:19" x14ac:dyDescent="0.2">
      <c r="B57" s="9" t="s">
        <v>22</v>
      </c>
      <c r="C57" s="12">
        <v>2012</v>
      </c>
      <c r="D57" s="14">
        <v>65</v>
      </c>
      <c r="E57" s="16">
        <v>13.25</v>
      </c>
      <c r="F57" s="17">
        <f t="shared" si="0"/>
        <v>861.25</v>
      </c>
      <c r="O57" s="221"/>
      <c r="P57" s="221"/>
      <c r="Q57" s="221"/>
      <c r="R57" s="221"/>
      <c r="S57" s="221"/>
    </row>
    <row r="58" spans="2:19" x14ac:dyDescent="0.2">
      <c r="B58" s="9" t="s">
        <v>22</v>
      </c>
      <c r="C58" s="12">
        <v>2013</v>
      </c>
      <c r="D58" s="14">
        <v>45</v>
      </c>
      <c r="E58" s="16">
        <v>8.5</v>
      </c>
      <c r="F58" s="17">
        <f t="shared" si="0"/>
        <v>382.5</v>
      </c>
      <c r="O58" s="13"/>
      <c r="P58" s="13"/>
      <c r="Q58" s="13"/>
      <c r="R58" s="13"/>
      <c r="S58" s="13"/>
    </row>
    <row r="59" spans="2:19" x14ac:dyDescent="0.2">
      <c r="B59" s="9" t="s">
        <v>27</v>
      </c>
      <c r="C59" s="12">
        <v>2012</v>
      </c>
      <c r="D59" s="14">
        <v>45</v>
      </c>
      <c r="E59" s="16">
        <v>8.5</v>
      </c>
      <c r="F59" s="17">
        <f t="shared" si="0"/>
        <v>382.5</v>
      </c>
    </row>
    <row r="60" spans="2:19" x14ac:dyDescent="0.2">
      <c r="B60" s="9" t="s">
        <v>27</v>
      </c>
      <c r="C60" s="12">
        <v>2013</v>
      </c>
      <c r="D60" s="14">
        <v>370</v>
      </c>
      <c r="E60" s="16">
        <v>10.99</v>
      </c>
      <c r="F60" s="17">
        <f t="shared" si="0"/>
        <v>4066.3</v>
      </c>
    </row>
    <row r="61" spans="2:19" x14ac:dyDescent="0.2">
      <c r="B61" s="9" t="s">
        <v>28</v>
      </c>
      <c r="C61" s="12">
        <v>2012</v>
      </c>
      <c r="D61" s="14">
        <v>370</v>
      </c>
      <c r="E61" s="16">
        <v>10.99</v>
      </c>
      <c r="F61" s="17">
        <f t="shared" si="0"/>
        <v>4066.3</v>
      </c>
    </row>
    <row r="62" spans="2:19" x14ac:dyDescent="0.2">
      <c r="B62" s="9" t="s">
        <v>28</v>
      </c>
      <c r="C62" s="12">
        <v>2013</v>
      </c>
      <c r="D62" s="14">
        <v>25</v>
      </c>
      <c r="E62" s="16">
        <v>14.58</v>
      </c>
      <c r="F62" s="17">
        <f t="shared" si="0"/>
        <v>364.5</v>
      </c>
    </row>
    <row r="63" spans="2:19" x14ac:dyDescent="0.2">
      <c r="B63" s="9" t="s">
        <v>29</v>
      </c>
      <c r="C63" s="12">
        <v>2012</v>
      </c>
      <c r="D63" s="14">
        <v>25</v>
      </c>
      <c r="E63" s="16">
        <v>14.58</v>
      </c>
      <c r="F63" s="17">
        <f t="shared" si="0"/>
        <v>364.5</v>
      </c>
    </row>
    <row r="64" spans="2:19" x14ac:dyDescent="0.2">
      <c r="B64" s="9" t="s">
        <v>29</v>
      </c>
      <c r="C64" s="12">
        <v>2013</v>
      </c>
      <c r="D64" s="14">
        <v>415</v>
      </c>
      <c r="E64" s="16">
        <v>9.9700000000000006</v>
      </c>
      <c r="F64" s="17">
        <f t="shared" si="0"/>
        <v>4137.55</v>
      </c>
    </row>
  </sheetData>
  <sortState ref="B24:F41">
    <sortCondition ref="B24:B41"/>
    <sortCondition ref="C24:C41"/>
  </sortState>
  <mergeCells count="4">
    <mergeCell ref="O56:S57"/>
    <mergeCell ref="I46:O47"/>
    <mergeCell ref="B2:F2"/>
    <mergeCell ref="B40:P40"/>
  </mergeCells>
  <pageMargins left="0.5" right="0.46" top="0.52" bottom="0.75" header="0.3" footer="0.3"/>
  <pageSetup scale="64"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Start Here!</vt:lpstr>
      <vt:lpstr>Sheet1</vt:lpstr>
      <vt:lpstr>Agenda</vt:lpstr>
      <vt:lpstr>1a</vt:lpstr>
      <vt:lpstr>1b</vt:lpstr>
      <vt:lpstr>2a</vt:lpstr>
      <vt:lpstr>2b</vt:lpstr>
      <vt:lpstr>2c</vt:lpstr>
      <vt:lpstr>2d</vt:lpstr>
      <vt:lpstr>2e</vt:lpstr>
      <vt:lpstr>2f</vt:lpstr>
      <vt:lpstr>3a</vt:lpstr>
      <vt:lpstr>3b</vt:lpstr>
      <vt:lpstr>3c</vt:lpstr>
      <vt:lpstr>3d</vt:lpstr>
      <vt:lpstr>3e</vt:lpstr>
      <vt:lpstr>3f</vt:lpstr>
      <vt:lpstr>3g</vt:lpstr>
      <vt:lpstr>3h</vt:lpstr>
      <vt:lpstr>3i</vt:lpstr>
      <vt:lpstr>4a</vt:lpstr>
      <vt:lpstr>4b</vt:lpstr>
      <vt:lpstr>4c</vt:lpstr>
      <vt:lpstr>4d</vt:lpstr>
      <vt:lpstr>4e</vt:lpstr>
      <vt:lpstr>5a</vt:lpstr>
      <vt:lpstr>6a</vt:lpstr>
      <vt:lpstr>6b</vt:lpstr>
      <vt:lpstr>6c</vt:lpstr>
      <vt:lpstr>6d</vt:lpstr>
      <vt:lpstr>6e</vt:lpstr>
      <vt:lpstr>6f</vt:lpstr>
      <vt:lpstr>6g</vt:lpstr>
      <vt:lpstr>4l</vt:lpstr>
    </vt:vector>
  </TitlesOfParts>
  <Company>Wyndham Worldwide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Sumanski, Frank</dc:creator>
  <cp:lastModifiedBy>Microsoft Office User</cp:lastModifiedBy>
  <cp:lastPrinted>2016-04-09T15:03:59Z</cp:lastPrinted>
  <dcterms:created xsi:type="dcterms:W3CDTF">2013-10-10T14:36:15Z</dcterms:created>
  <dcterms:modified xsi:type="dcterms:W3CDTF">2017-01-21T17:51:17Z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3fbbf456-5688-4644-894b-48413de8d66a</vt:lpwstr>
  </property>
</Properties>
</file>