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6ca29965d2a6599a/01_資産管理/"/>
    </mc:Choice>
  </mc:AlternateContent>
  <xr:revisionPtr revIDLastSave="416" documentId="13_ncr:1_{1CCB16D9-864A-481B-A34B-A3476BEF7488}" xr6:coauthVersionLast="47" xr6:coauthVersionMax="47" xr10:uidLastSave="{BB971FD3-34E2-43C3-A6AD-0787B42B6B5A}"/>
  <bookViews>
    <workbookView xWindow="6450" yWindow="-16320" windowWidth="29040" windowHeight="15720" tabRatio="758" xr2:uid="{00000000-000D-0000-FFFF-FFFF00000000}"/>
  </bookViews>
  <sheets>
    <sheet name="まとめ" sheetId="10" r:id="rId1"/>
    <sheet name="国内株式_NISA" sheetId="1" r:id="rId2"/>
    <sheet name="国内株式_NISA_配当" sheetId="2" r:id="rId3"/>
    <sheet name="国内株式_特定" sheetId="6" r:id="rId4"/>
    <sheet name="国内株式_特定_配当" sheetId="5" r:id="rId5"/>
    <sheet name="国内株式_信用" sheetId="7" r:id="rId6"/>
    <sheet name="米国株式" sheetId="8" r:id="rId7"/>
    <sheet name="米国株式_配当" sheetId="3" r:id="rId8"/>
    <sheet name="投資信託" sheetId="9" r:id="rId9"/>
  </sheets>
  <definedNames>
    <definedName name="_xlnm._FilterDatabase" localSheetId="1" hidden="1">国内株式_NISA!$A$1:$N$47</definedName>
    <definedName name="_xlnm._FilterDatabase" localSheetId="2" hidden="1">国内株式_NISA_配当!$A$1:$K$16</definedName>
    <definedName name="_xlnm._FilterDatabase" localSheetId="5" hidden="1">国内株式_信用!$A$1:$AA$1</definedName>
    <definedName name="_xlnm._FilterDatabase" localSheetId="3" hidden="1">国内株式_特定!$A$1:$N$539</definedName>
    <definedName name="_xlnm._FilterDatabase" localSheetId="4" hidden="1">国内株式_特定_配当!$A$1:$K$15</definedName>
    <definedName name="_xlnm._FilterDatabase" localSheetId="8" hidden="1">投資信託!$A$1:$K$32</definedName>
    <definedName name="_xlnm._FilterDatabase" localSheetId="6" hidden="1">米国株式!$A$1:$R$33</definedName>
    <definedName name="_xlnm._FilterDatabase" localSheetId="7" hidden="1">米国株式_配当!$A$1:$K$65</definedName>
  </definedNames>
  <calcPr calcId="191029"/>
</workbook>
</file>

<file path=xl/calcChain.xml><?xml version="1.0" encoding="utf-8"?>
<calcChain xmlns="http://schemas.openxmlformats.org/spreadsheetml/2006/main">
  <c r="M570" i="6" l="1"/>
  <c r="M4" i="10" l="1"/>
  <c r="N4" i="10"/>
  <c r="M5" i="10"/>
  <c r="P9" i="10"/>
  <c r="P8" i="10"/>
  <c r="P7" i="10"/>
  <c r="P6" i="10"/>
  <c r="O9" i="10"/>
  <c r="Q9" i="10" s="1"/>
  <c r="R9" i="10" s="1"/>
  <c r="O8" i="10"/>
  <c r="Q8" i="10" s="1"/>
  <c r="R8" i="10" s="1"/>
  <c r="O6" i="10"/>
  <c r="Q6" i="10" s="1"/>
  <c r="R6" i="10" s="1"/>
  <c r="O7" i="10"/>
  <c r="Q7" i="10" s="1"/>
  <c r="R7" i="10" s="1"/>
  <c r="P5" i="10"/>
  <c r="P4" i="10" s="1"/>
  <c r="O5" i="10"/>
  <c r="O4" i="10" s="1"/>
  <c r="M569" i="6"/>
  <c r="M568" i="6"/>
  <c r="M567" i="6"/>
  <c r="M566" i="6"/>
  <c r="M47" i="1"/>
  <c r="M565" i="6"/>
  <c r="M564" i="6"/>
  <c r="M563" i="6"/>
  <c r="M553" i="6"/>
  <c r="M562" i="6"/>
  <c r="L9" i="10"/>
  <c r="K9" i="10"/>
  <c r="H9" i="10"/>
  <c r="G9" i="10"/>
  <c r="F9" i="10"/>
  <c r="D9" i="10"/>
  <c r="C9" i="10"/>
  <c r="B9" i="10"/>
  <c r="M561" i="6"/>
  <c r="M560" i="6"/>
  <c r="M559" i="6"/>
  <c r="M558" i="6"/>
  <c r="M557" i="6"/>
  <c r="M556" i="6"/>
  <c r="M555" i="6"/>
  <c r="M554" i="6"/>
  <c r="M552" i="6"/>
  <c r="M551" i="6"/>
  <c r="I68" i="3"/>
  <c r="K68" i="3"/>
  <c r="N550" i="6"/>
  <c r="M550" i="6"/>
  <c r="M38" i="1"/>
  <c r="M549" i="6"/>
  <c r="M548" i="6"/>
  <c r="I67" i="3"/>
  <c r="K67" i="3"/>
  <c r="I66" i="3"/>
  <c r="K66" i="3"/>
  <c r="H19" i="2"/>
  <c r="J19" i="2" s="1"/>
  <c r="K19" i="2" s="1"/>
  <c r="J53" i="5"/>
  <c r="K53" i="5" s="1"/>
  <c r="H53" i="5"/>
  <c r="N543" i="6"/>
  <c r="N540" i="6"/>
  <c r="M547" i="6"/>
  <c r="M546" i="6"/>
  <c r="M545" i="6"/>
  <c r="M544" i="6"/>
  <c r="M543" i="6"/>
  <c r="M542" i="6"/>
  <c r="M541" i="6"/>
  <c r="M540" i="6"/>
  <c r="H32" i="2"/>
  <c r="J32" i="2"/>
  <c r="K32" i="2" s="1"/>
  <c r="H52" i="5"/>
  <c r="J52" i="5" s="1"/>
  <c r="K52" i="5" s="1"/>
  <c r="J51" i="5"/>
  <c r="K51" i="5"/>
  <c r="H51" i="5"/>
  <c r="H50" i="5"/>
  <c r="J50" i="5" s="1"/>
  <c r="K50" i="5" s="1"/>
  <c r="J49" i="5"/>
  <c r="K49" i="5"/>
  <c r="H49" i="5"/>
  <c r="H13" i="2"/>
  <c r="J13" i="2" s="1"/>
  <c r="K13" i="2" s="1"/>
  <c r="H14" i="2"/>
  <c r="J14" i="2" s="1"/>
  <c r="K14" i="2" s="1"/>
  <c r="M539" i="6"/>
  <c r="M538" i="6"/>
  <c r="M537" i="6"/>
  <c r="M536" i="6"/>
  <c r="M535" i="6"/>
  <c r="M534" i="6"/>
  <c r="Q4" i="10" l="1"/>
  <c r="Q5" i="10"/>
  <c r="R5" i="10" s="1"/>
  <c r="R4" i="10" s="1"/>
  <c r="E9" i="10"/>
  <c r="M9" i="10"/>
  <c r="N9" i="10" s="1"/>
  <c r="I9" i="10"/>
  <c r="J9" i="10" s="1"/>
  <c r="M531" i="6"/>
  <c r="M532" i="6"/>
  <c r="M533" i="6"/>
  <c r="M530" i="6"/>
  <c r="M529" i="6"/>
  <c r="M528" i="6"/>
  <c r="M527" i="6"/>
  <c r="M526" i="6"/>
  <c r="M525" i="6"/>
  <c r="M524" i="6"/>
  <c r="N518" i="6"/>
  <c r="N520" i="6"/>
  <c r="M520" i="6"/>
  <c r="M521" i="6"/>
  <c r="M522" i="6"/>
  <c r="M523" i="6"/>
  <c r="M519" i="6"/>
  <c r="M518" i="6"/>
  <c r="M517" i="6"/>
  <c r="M516" i="6"/>
  <c r="M515" i="6"/>
  <c r="M514" i="6"/>
  <c r="S9" i="10" l="1"/>
  <c r="N510" i="6"/>
  <c r="M513" i="6"/>
  <c r="M512" i="6"/>
  <c r="M511" i="6"/>
  <c r="M510" i="6"/>
  <c r="I65" i="3"/>
  <c r="K65" i="3"/>
  <c r="M508" i="6" l="1"/>
  <c r="M509" i="6"/>
  <c r="M506" i="6"/>
  <c r="M507" i="6"/>
  <c r="M505" i="6"/>
  <c r="M504" i="6"/>
  <c r="M503" i="6"/>
  <c r="M500" i="6"/>
  <c r="M501" i="6"/>
  <c r="M502" i="6"/>
  <c r="M499" i="6"/>
  <c r="M498" i="6"/>
  <c r="M495" i="6"/>
  <c r="M496" i="6"/>
  <c r="M497" i="6"/>
  <c r="M494" i="6"/>
  <c r="M491" i="6"/>
  <c r="M492" i="6"/>
  <c r="M493" i="6"/>
  <c r="M485" i="6"/>
  <c r="M486" i="6"/>
  <c r="M487" i="6"/>
  <c r="M488" i="6"/>
  <c r="M489" i="6"/>
  <c r="M490" i="6"/>
  <c r="K64" i="3"/>
  <c r="I63" i="3"/>
  <c r="K63" i="3"/>
  <c r="I64" i="3"/>
  <c r="M484" i="6"/>
  <c r="M483" i="6"/>
  <c r="M482" i="6"/>
  <c r="M481" i="6"/>
  <c r="M13" i="1"/>
  <c r="M480" i="6"/>
  <c r="M478" i="6" l="1"/>
  <c r="M479" i="6"/>
  <c r="M477" i="6"/>
  <c r="M476" i="6"/>
  <c r="M475" i="6"/>
  <c r="I62" i="3"/>
  <c r="K62" i="3"/>
  <c r="I61" i="3"/>
  <c r="K61" i="3"/>
  <c r="H6" i="2"/>
  <c r="J6" i="2" s="1"/>
  <c r="K6" i="2" s="1"/>
  <c r="H23" i="2"/>
  <c r="J23" i="2" s="1"/>
  <c r="K23" i="2" s="1"/>
  <c r="H48" i="5" l="1"/>
  <c r="J48" i="5" s="1"/>
  <c r="K48" i="5" s="1"/>
  <c r="H40" i="2"/>
  <c r="J40" i="2" s="1"/>
  <c r="K40" i="2" s="1"/>
  <c r="K32" i="8"/>
  <c r="M46" i="1"/>
  <c r="M474" i="6"/>
  <c r="I60" i="3"/>
  <c r="K60" i="3"/>
  <c r="N472" i="6"/>
  <c r="M472" i="6"/>
  <c r="M473" i="6"/>
  <c r="N468" i="6"/>
  <c r="N470" i="6"/>
  <c r="M470" i="6"/>
  <c r="M471" i="6"/>
  <c r="M469" i="6"/>
  <c r="I59" i="3"/>
  <c r="K59" i="3"/>
  <c r="I58" i="3"/>
  <c r="K58" i="3"/>
  <c r="M33" i="1"/>
  <c r="M468" i="6"/>
  <c r="M467" i="6"/>
  <c r="H31" i="2"/>
  <c r="J31" i="2" s="1"/>
  <c r="K31" i="2" s="1"/>
  <c r="H12" i="2"/>
  <c r="J12" i="2" s="1"/>
  <c r="K12" i="2" s="1"/>
  <c r="H11" i="2"/>
  <c r="J11" i="2" s="1"/>
  <c r="K11" i="2" s="1"/>
  <c r="H47" i="5"/>
  <c r="J47" i="5"/>
  <c r="K47" i="5"/>
  <c r="H46" i="5"/>
  <c r="J46" i="5"/>
  <c r="K46" i="5" s="1"/>
  <c r="J45" i="5"/>
  <c r="K45" i="5" s="1"/>
  <c r="H45" i="5"/>
  <c r="J44" i="5"/>
  <c r="K44" i="5"/>
  <c r="H44" i="5"/>
  <c r="H43" i="5"/>
  <c r="J43" i="5" s="1"/>
  <c r="K43" i="5" s="1"/>
  <c r="K31" i="8"/>
  <c r="M465" i="6"/>
  <c r="I57" i="3"/>
  <c r="K57" i="3"/>
  <c r="H43" i="2"/>
  <c r="J43" i="2" s="1"/>
  <c r="K43" i="2" s="1"/>
  <c r="J42" i="5"/>
  <c r="K42" i="5" s="1"/>
  <c r="H42" i="5"/>
  <c r="H41" i="5" l="1"/>
  <c r="J41" i="5" s="1"/>
  <c r="K41" i="5" s="1"/>
  <c r="H24" i="2"/>
  <c r="J24" i="2" s="1"/>
  <c r="K24" i="2" s="1"/>
  <c r="M464" i="6"/>
  <c r="M463" i="6"/>
  <c r="H18" i="2"/>
  <c r="J18" i="2" s="1"/>
  <c r="K18" i="2" s="1"/>
  <c r="M462" i="6"/>
  <c r="M461" i="6"/>
  <c r="M460" i="6"/>
  <c r="I56" i="3"/>
  <c r="K56" i="3"/>
  <c r="M459" i="6"/>
  <c r="M458" i="6"/>
  <c r="M457" i="6"/>
  <c r="M456" i="6"/>
  <c r="M455" i="6"/>
  <c r="M454" i="6"/>
  <c r="M453" i="6"/>
  <c r="M22" i="1"/>
  <c r="H40" i="5"/>
  <c r="J40" i="5" s="1"/>
  <c r="K40" i="5" s="1"/>
  <c r="M452" i="6"/>
  <c r="M451" i="6"/>
  <c r="M450" i="6"/>
  <c r="M449" i="6"/>
  <c r="M448" i="6"/>
  <c r="M447" i="6"/>
  <c r="M446" i="6"/>
  <c r="I55" i="3"/>
  <c r="K55" i="3"/>
  <c r="H22" i="2" l="1"/>
  <c r="J22" i="2" s="1"/>
  <c r="K22" i="2" s="1"/>
  <c r="H39" i="2"/>
  <c r="J39" i="2" s="1"/>
  <c r="K39" i="2" s="1"/>
  <c r="H39" i="5"/>
  <c r="H8" i="10" s="1"/>
  <c r="I54" i="3"/>
  <c r="K54" i="3"/>
  <c r="J38" i="5"/>
  <c r="K38" i="5" s="1"/>
  <c r="J37" i="5"/>
  <c r="K37" i="5"/>
  <c r="H38" i="5"/>
  <c r="H37" i="5"/>
  <c r="N443" i="6"/>
  <c r="M445" i="6"/>
  <c r="M444" i="6"/>
  <c r="M443" i="6"/>
  <c r="M442" i="6"/>
  <c r="M441" i="6"/>
  <c r="M440" i="6"/>
  <c r="M439" i="6"/>
  <c r="M42" i="1"/>
  <c r="M438" i="6"/>
  <c r="M437" i="6"/>
  <c r="H53" i="3"/>
  <c r="I53" i="3" s="1"/>
  <c r="K53" i="3"/>
  <c r="H5" i="2"/>
  <c r="J5" i="2" s="1"/>
  <c r="K5" i="2" s="1"/>
  <c r="M436" i="6"/>
  <c r="M435" i="6"/>
  <c r="M434" i="6"/>
  <c r="M431" i="6"/>
  <c r="M432" i="6"/>
  <c r="M433" i="6"/>
  <c r="M430" i="6"/>
  <c r="M429" i="6"/>
  <c r="M428" i="6"/>
  <c r="M427" i="6"/>
  <c r="M426" i="6"/>
  <c r="M425" i="6"/>
  <c r="M424" i="6"/>
  <c r="M423" i="6"/>
  <c r="M419" i="6"/>
  <c r="M420" i="6"/>
  <c r="M421" i="6"/>
  <c r="M422" i="6"/>
  <c r="M21" i="1"/>
  <c r="M45" i="1"/>
  <c r="M41" i="1"/>
  <c r="M417" i="6"/>
  <c r="M418" i="6"/>
  <c r="M416" i="6"/>
  <c r="M415" i="6"/>
  <c r="M414" i="6"/>
  <c r="M413" i="6"/>
  <c r="M412" i="6"/>
  <c r="M411" i="6"/>
  <c r="M410" i="6"/>
  <c r="K52" i="3"/>
  <c r="I52" i="3"/>
  <c r="M409" i="6"/>
  <c r="M408" i="6"/>
  <c r="M407" i="6"/>
  <c r="M15" i="1"/>
  <c r="M403" i="6"/>
  <c r="M404" i="6"/>
  <c r="M405" i="6"/>
  <c r="M406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L8" i="10"/>
  <c r="K8" i="10"/>
  <c r="G8" i="10"/>
  <c r="F8" i="10"/>
  <c r="C8" i="10"/>
  <c r="B8" i="10"/>
  <c r="M383" i="6"/>
  <c r="I51" i="3"/>
  <c r="K51" i="3"/>
  <c r="M381" i="6"/>
  <c r="I50" i="3"/>
  <c r="K50" i="3"/>
  <c r="M380" i="6"/>
  <c r="I49" i="3"/>
  <c r="K49" i="3"/>
  <c r="I48" i="3"/>
  <c r="K48" i="3"/>
  <c r="I47" i="3"/>
  <c r="K47" i="3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H36" i="5"/>
  <c r="J36" i="5"/>
  <c r="K36" i="5" s="1"/>
  <c r="H35" i="5"/>
  <c r="J35" i="5" s="1"/>
  <c r="K35" i="5" s="1"/>
  <c r="H17" i="2"/>
  <c r="J17" i="2" s="1"/>
  <c r="K17" i="2" s="1"/>
  <c r="H30" i="2"/>
  <c r="J30" i="2" s="1"/>
  <c r="K30" i="2" s="1"/>
  <c r="M356" i="6"/>
  <c r="H10" i="2"/>
  <c r="J10" i="2" s="1"/>
  <c r="K10" i="2" s="1"/>
  <c r="H34" i="5"/>
  <c r="J34" i="5"/>
  <c r="K34" i="5" s="1"/>
  <c r="H33" i="5"/>
  <c r="J33" i="5"/>
  <c r="K33" i="5" s="1"/>
  <c r="H32" i="5"/>
  <c r="J32" i="5"/>
  <c r="K32" i="5" s="1"/>
  <c r="M355" i="6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I46" i="3"/>
  <c r="M354" i="6"/>
  <c r="M353" i="6"/>
  <c r="M352" i="6"/>
  <c r="M351" i="6"/>
  <c r="M350" i="6"/>
  <c r="M346" i="6"/>
  <c r="M347" i="6"/>
  <c r="M348" i="6"/>
  <c r="M349" i="6"/>
  <c r="M345" i="6"/>
  <c r="M344" i="6"/>
  <c r="M343" i="6"/>
  <c r="M342" i="6"/>
  <c r="M12" i="1"/>
  <c r="M341" i="6"/>
  <c r="M340" i="6"/>
  <c r="M337" i="6"/>
  <c r="M338" i="6"/>
  <c r="M339" i="6"/>
  <c r="M336" i="6"/>
  <c r="I45" i="3"/>
  <c r="M334" i="6"/>
  <c r="M335" i="6"/>
  <c r="M333" i="6"/>
  <c r="I44" i="3"/>
  <c r="I43" i="3"/>
  <c r="M332" i="6"/>
  <c r="I42" i="3"/>
  <c r="I41" i="3"/>
  <c r="H31" i="5"/>
  <c r="J31" i="5"/>
  <c r="K31" i="5"/>
  <c r="M331" i="6"/>
  <c r="H21" i="2"/>
  <c r="J21" i="2" s="1"/>
  <c r="K21" i="2" s="1"/>
  <c r="M44" i="1"/>
  <c r="M330" i="6"/>
  <c r="M329" i="6"/>
  <c r="H30" i="5"/>
  <c r="J30" i="5"/>
  <c r="K30" i="5"/>
  <c r="M328" i="6"/>
  <c r="H38" i="2"/>
  <c r="J38" i="2" s="1"/>
  <c r="K38" i="2" s="1"/>
  <c r="M327" i="6"/>
  <c r="M326" i="6"/>
  <c r="M325" i="6"/>
  <c r="M324" i="6"/>
  <c r="M323" i="6"/>
  <c r="I40" i="3"/>
  <c r="M43" i="1"/>
  <c r="M18" i="1"/>
  <c r="M320" i="6"/>
  <c r="M321" i="6"/>
  <c r="M322" i="6"/>
  <c r="M319" i="6"/>
  <c r="M318" i="6"/>
  <c r="M317" i="6"/>
  <c r="M316" i="6"/>
  <c r="M315" i="6"/>
  <c r="M314" i="6"/>
  <c r="M313" i="6"/>
  <c r="M312" i="6"/>
  <c r="M311" i="6"/>
  <c r="M310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5" i="6"/>
  <c r="M306" i="6"/>
  <c r="M307" i="6"/>
  <c r="M308" i="6"/>
  <c r="M309" i="6"/>
  <c r="M304" i="6"/>
  <c r="I39" i="3"/>
  <c r="L7" i="10"/>
  <c r="L6" i="10"/>
  <c r="K6" i="10"/>
  <c r="K7" i="10"/>
  <c r="L5" i="10"/>
  <c r="K5" i="10"/>
  <c r="G6" i="10"/>
  <c r="G5" i="10"/>
  <c r="F5" i="10"/>
  <c r="F6" i="10"/>
  <c r="C7" i="10"/>
  <c r="C6" i="10"/>
  <c r="C5" i="10"/>
  <c r="B7" i="10"/>
  <c r="B6" i="10"/>
  <c r="B5" i="10"/>
  <c r="I38" i="3"/>
  <c r="I37" i="3"/>
  <c r="I36" i="3"/>
  <c r="H29" i="2"/>
  <c r="J29" i="2" s="1"/>
  <c r="K29" i="2" s="1"/>
  <c r="H9" i="2"/>
  <c r="J9" i="2" s="1"/>
  <c r="K9" i="2" s="1"/>
  <c r="H29" i="5"/>
  <c r="J29" i="5"/>
  <c r="K29" i="5"/>
  <c r="H28" i="5"/>
  <c r="J28" i="5" s="1"/>
  <c r="K28" i="5" s="1"/>
  <c r="H27" i="5"/>
  <c r="J27" i="5" s="1"/>
  <c r="K27" i="5" s="1"/>
  <c r="H26" i="5"/>
  <c r="J26" i="5"/>
  <c r="K26" i="5"/>
  <c r="I35" i="3"/>
  <c r="H25" i="5"/>
  <c r="J25" i="5"/>
  <c r="K25" i="5" s="1"/>
  <c r="H42" i="2"/>
  <c r="J42" i="2" s="1"/>
  <c r="K42" i="2" s="1"/>
  <c r="H24" i="5"/>
  <c r="J24" i="5"/>
  <c r="K24" i="5"/>
  <c r="H23" i="5"/>
  <c r="J23" i="5"/>
  <c r="K23" i="5"/>
  <c r="H22" i="5"/>
  <c r="J22" i="5"/>
  <c r="K22" i="5"/>
  <c r="I34" i="3"/>
  <c r="M11" i="1"/>
  <c r="H21" i="5"/>
  <c r="J21" i="5"/>
  <c r="K21" i="5"/>
  <c r="H20" i="5"/>
  <c r="J20" i="5"/>
  <c r="K20" i="5"/>
  <c r="H19" i="5"/>
  <c r="J19" i="5"/>
  <c r="K19" i="5" s="1"/>
  <c r="H18" i="5"/>
  <c r="J18" i="5"/>
  <c r="K18" i="5" s="1"/>
  <c r="M37" i="1"/>
  <c r="M40" i="1"/>
  <c r="I3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M36" i="1"/>
  <c r="M3" i="1"/>
  <c r="M4" i="1"/>
  <c r="M5" i="1"/>
  <c r="M6" i="1"/>
  <c r="M7" i="1"/>
  <c r="M8" i="1"/>
  <c r="M9" i="1"/>
  <c r="M10" i="1"/>
  <c r="M14" i="1"/>
  <c r="M16" i="1"/>
  <c r="M17" i="1"/>
  <c r="M20" i="1"/>
  <c r="M23" i="1"/>
  <c r="M27" i="1"/>
  <c r="M29" i="1"/>
  <c r="M30" i="1"/>
  <c r="M31" i="1"/>
  <c r="M32" i="1"/>
  <c r="M34" i="1"/>
  <c r="M35" i="1"/>
  <c r="M39" i="1"/>
  <c r="M2" i="1"/>
  <c r="H2" i="2"/>
  <c r="J2" i="2" s="1"/>
  <c r="K2" i="2" s="1"/>
  <c r="H3" i="2"/>
  <c r="J3" i="2" s="1"/>
  <c r="K3" i="2" s="1"/>
  <c r="H8" i="2"/>
  <c r="J8" i="2" s="1"/>
  <c r="K8" i="2" s="1"/>
  <c r="H16" i="2"/>
  <c r="J16" i="2" s="1"/>
  <c r="K16" i="2" s="1"/>
  <c r="H28" i="2"/>
  <c r="J28" i="2" s="1"/>
  <c r="K28" i="2" s="1"/>
  <c r="H37" i="2"/>
  <c r="J37" i="2" s="1"/>
  <c r="K37" i="2" s="1"/>
  <c r="H7" i="2"/>
  <c r="J7" i="2"/>
  <c r="K7" i="2" s="1"/>
  <c r="H15" i="2"/>
  <c r="J15" i="2" s="1"/>
  <c r="K15" i="2" s="1"/>
  <c r="H25" i="2"/>
  <c r="J25" i="2" s="1"/>
  <c r="K25" i="2" s="1"/>
  <c r="H26" i="2"/>
  <c r="J26" i="2"/>
  <c r="K26" i="2" s="1"/>
  <c r="H27" i="2"/>
  <c r="J27" i="2" s="1"/>
  <c r="K27" i="2" s="1"/>
  <c r="H33" i="2"/>
  <c r="J33" i="2" s="1"/>
  <c r="K33" i="2" s="1"/>
  <c r="H34" i="2"/>
  <c r="J34" i="2" s="1"/>
  <c r="K34" i="2" s="1"/>
  <c r="H35" i="2"/>
  <c r="J35" i="2" s="1"/>
  <c r="K35" i="2" s="1"/>
  <c r="H36" i="2"/>
  <c r="J36" i="2"/>
  <c r="K36" i="2" s="1"/>
  <c r="H41" i="2"/>
  <c r="J41" i="2" s="1"/>
  <c r="K41" i="2" s="1"/>
  <c r="H4" i="2"/>
  <c r="J4" i="2" s="1"/>
  <c r="K4" i="2" s="1"/>
  <c r="H20" i="2"/>
  <c r="J20" i="2" s="1"/>
  <c r="K20" i="2" s="1"/>
  <c r="H3" i="5"/>
  <c r="J3" i="5" s="1"/>
  <c r="K3" i="5" s="1"/>
  <c r="H2" i="5"/>
  <c r="H5" i="10" s="1"/>
  <c r="H4" i="5"/>
  <c r="J4" i="5"/>
  <c r="K4" i="5"/>
  <c r="H5" i="5"/>
  <c r="J5" i="5"/>
  <c r="K5" i="5"/>
  <c r="H6" i="5"/>
  <c r="J6" i="5"/>
  <c r="K6" i="5"/>
  <c r="H7" i="5"/>
  <c r="J7" i="5"/>
  <c r="K7" i="5" s="1"/>
  <c r="H8" i="5"/>
  <c r="H6" i="10" s="1"/>
  <c r="J8" i="5"/>
  <c r="K8" i="5" s="1"/>
  <c r="H9" i="5"/>
  <c r="J9" i="5"/>
  <c r="K9" i="5"/>
  <c r="H10" i="5"/>
  <c r="J10" i="5" s="1"/>
  <c r="K10" i="5" s="1"/>
  <c r="H11" i="5"/>
  <c r="J11" i="5" s="1"/>
  <c r="K11" i="5" s="1"/>
  <c r="H12" i="5"/>
  <c r="J12" i="5"/>
  <c r="K12" i="5"/>
  <c r="H13" i="5"/>
  <c r="J13" i="5"/>
  <c r="K13" i="5"/>
  <c r="H14" i="5"/>
  <c r="J14" i="5"/>
  <c r="K14" i="5"/>
  <c r="H15" i="5"/>
  <c r="J15" i="5"/>
  <c r="K15" i="5" s="1"/>
  <c r="H16" i="5"/>
  <c r="H7" i="10" s="1"/>
  <c r="J16" i="5"/>
  <c r="K16" i="5" s="1"/>
  <c r="H17" i="5"/>
  <c r="J17" i="5"/>
  <c r="K17" i="5"/>
  <c r="H4" i="10" l="1"/>
  <c r="K4" i="10"/>
  <c r="L4" i="10"/>
  <c r="B4" i="10"/>
  <c r="C4" i="10"/>
  <c r="J39" i="5"/>
  <c r="K39" i="5" s="1"/>
  <c r="J2" i="5"/>
  <c r="K2" i="5" s="1"/>
  <c r="L1" i="3"/>
  <c r="N224" i="6"/>
  <c r="D5" i="10"/>
  <c r="D6" i="10"/>
  <c r="E6" i="10" s="1"/>
  <c r="D7" i="10"/>
  <c r="M6" i="10"/>
  <c r="N6" i="10" s="1"/>
  <c r="M7" i="10"/>
  <c r="N7" i="10" s="1"/>
  <c r="M8" i="10"/>
  <c r="N8" i="10" s="1"/>
  <c r="N5" i="10"/>
  <c r="D8" i="10"/>
  <c r="E8" i="10" s="1"/>
  <c r="F7" i="10"/>
  <c r="F4" i="10" s="1"/>
  <c r="I4" i="10" s="1"/>
  <c r="G7" i="10"/>
  <c r="G4" i="10" s="1"/>
  <c r="I8" i="10"/>
  <c r="J8" i="10" s="1"/>
  <c r="S8" i="10" s="1"/>
  <c r="I6" i="10"/>
  <c r="J6" i="10" s="1"/>
  <c r="S6" i="10" s="1"/>
  <c r="I5" i="10"/>
  <c r="J5" i="10" s="1"/>
  <c r="E5" i="10" l="1"/>
  <c r="S5" i="10" s="1"/>
  <c r="D4" i="10"/>
  <c r="E4" i="10" s="1"/>
  <c r="E7" i="10"/>
  <c r="I7" i="10"/>
  <c r="J7" i="10" s="1"/>
  <c r="J4" i="10" l="1"/>
  <c r="S4" i="10" s="1"/>
  <c r="S7" i="10"/>
</calcChain>
</file>

<file path=xl/sharedStrings.xml><?xml version="1.0" encoding="utf-8"?>
<sst xmlns="http://schemas.openxmlformats.org/spreadsheetml/2006/main" count="4710" uniqueCount="308">
  <si>
    <t>約定日</t>
  </si>
  <si>
    <t>受渡日</t>
  </si>
  <si>
    <t>銘柄コード</t>
  </si>
  <si>
    <t>銘柄名</t>
  </si>
  <si>
    <t>口座区分</t>
  </si>
  <si>
    <t>取引区分</t>
  </si>
  <si>
    <t>売買区分</t>
  </si>
  <si>
    <t>信用区分</t>
  </si>
  <si>
    <t>弁済期限</t>
  </si>
  <si>
    <t>数量［株］</t>
  </si>
  <si>
    <t>単価［円］</t>
  </si>
  <si>
    <t>手数料［円］</t>
  </si>
  <si>
    <t>税金等［円］</t>
  </si>
  <si>
    <t>諸費用［円］</t>
  </si>
  <si>
    <t>税区分</t>
  </si>
  <si>
    <t>受渡金額［円］</t>
  </si>
  <si>
    <t>建約定日</t>
  </si>
  <si>
    <t>建単価［円］</t>
  </si>
  <si>
    <t>建手数料［円］</t>
  </si>
  <si>
    <t>建手数料消費税［円］</t>
  </si>
  <si>
    <t>金利（支払）〔円〕</t>
  </si>
  <si>
    <t>金利（受取）〔円〕</t>
  </si>
  <si>
    <t>逆日歩／特別空売り料（支払）〔円〕</t>
  </si>
  <si>
    <t>逆日歩（受取）〔円〕</t>
  </si>
  <si>
    <t>貸株料</t>
  </si>
  <si>
    <t>事務管理費〔円〕（税抜）</t>
  </si>
  <si>
    <t>名義書換料〔円〕（税抜）</t>
  </si>
  <si>
    <t>マンダム</t>
  </si>
  <si>
    <t>NISA</t>
  </si>
  <si>
    <t>現物</t>
  </si>
  <si>
    <t>買付</t>
  </si>
  <si>
    <t>-</t>
  </si>
  <si>
    <t>ドトール・日レスＨＤ</t>
  </si>
  <si>
    <t>東レ</t>
  </si>
  <si>
    <t>三菱重工業</t>
  </si>
  <si>
    <t>キヤノン</t>
  </si>
  <si>
    <t>大日本印刷</t>
  </si>
  <si>
    <t>三菱ＵＦＪフィナンシャルＧ</t>
  </si>
  <si>
    <t>大林組</t>
  </si>
  <si>
    <t>日揮ホールディングス</t>
  </si>
  <si>
    <t>タカラトミー</t>
  </si>
  <si>
    <t>売付</t>
  </si>
  <si>
    <t>武田薬品</t>
  </si>
  <si>
    <t>ＡＧＣ</t>
  </si>
  <si>
    <t>東京海上ＨＤ</t>
  </si>
  <si>
    <t>電通グループ</t>
  </si>
  <si>
    <t>入金日</t>
  </si>
  <si>
    <t>商品</t>
  </si>
  <si>
    <t>銘柄</t>
  </si>
  <si>
    <t>数量[株/口]</t>
  </si>
  <si>
    <t>国内株式</t>
  </si>
  <si>
    <t>大林組</t>
    <phoneticPr fontId="18"/>
  </si>
  <si>
    <t>口座区分</t>
    <rPh sb="2" eb="4">
      <t>クブン</t>
    </rPh>
    <phoneticPr fontId="18"/>
  </si>
  <si>
    <t>SPYD</t>
  </si>
  <si>
    <t>SPDR SP500 H DIV</t>
  </si>
  <si>
    <t>KO</t>
  </si>
  <si>
    <t>COCA COLA CO.</t>
  </si>
  <si>
    <t>XOM</t>
  </si>
  <si>
    <t>EXXONMOBIL</t>
  </si>
  <si>
    <t>JNJ</t>
  </si>
  <si>
    <t>JOHNSON&amp;JOHNSON</t>
  </si>
  <si>
    <t>単価[USD]</t>
    <phoneticPr fontId="18"/>
  </si>
  <si>
    <t>配当・分配金合計（税引前）[USD]</t>
    <phoneticPr fontId="18"/>
  </si>
  <si>
    <t>税額合計[USD]</t>
    <phoneticPr fontId="18"/>
  </si>
  <si>
    <t>受取金額[USD]</t>
    <phoneticPr fontId="18"/>
  </si>
  <si>
    <t>MMM</t>
  </si>
  <si>
    <t>3M COMPANY</t>
  </si>
  <si>
    <t>特定</t>
  </si>
  <si>
    <t>特定</t>
    <phoneticPr fontId="18"/>
  </si>
  <si>
    <t>川崎重工業</t>
  </si>
  <si>
    <t>乾汽船</t>
  </si>
  <si>
    <t>ＫＤＤＩ</t>
  </si>
  <si>
    <t>三菱商事</t>
  </si>
  <si>
    <t>明治ホールディングス</t>
  </si>
  <si>
    <t>日鉄物産</t>
  </si>
  <si>
    <t>ライオン</t>
  </si>
  <si>
    <t>森永製菓</t>
  </si>
  <si>
    <t>サンマルクホールディングス</t>
  </si>
  <si>
    <t>配当・分配金合計（税引前）[円]</t>
    <phoneticPr fontId="18"/>
  </si>
  <si>
    <t>税額合計[円]</t>
    <phoneticPr fontId="18"/>
  </si>
  <si>
    <t>受取金額[円]</t>
    <phoneticPr fontId="18"/>
  </si>
  <si>
    <t>単価[円]</t>
    <phoneticPr fontId="18"/>
  </si>
  <si>
    <t>米国株式</t>
    <rPh sb="0" eb="2">
      <t>ベイコク</t>
    </rPh>
    <phoneticPr fontId="18"/>
  </si>
  <si>
    <t>ぴあ</t>
  </si>
  <si>
    <t>信用新規</t>
  </si>
  <si>
    <t>売建</t>
  </si>
  <si>
    <t>制度</t>
  </si>
  <si>
    <t>6ヶ月</t>
  </si>
  <si>
    <t>信用返済</t>
  </si>
  <si>
    <t>買埋</t>
  </si>
  <si>
    <t>源徴あり</t>
  </si>
  <si>
    <t>商船三井</t>
  </si>
  <si>
    <t>川崎汽船</t>
  </si>
  <si>
    <t>ソフトバンクグループ</t>
  </si>
  <si>
    <t>日本郵船</t>
  </si>
  <si>
    <t>花王</t>
  </si>
  <si>
    <t>トヨタ自動車</t>
  </si>
  <si>
    <t>ジャックス</t>
  </si>
  <si>
    <t>塩野義製薬</t>
  </si>
  <si>
    <t>森永乳業</t>
  </si>
  <si>
    <t>信越化学</t>
  </si>
  <si>
    <t>キリンＨＤ</t>
  </si>
  <si>
    <t>三菱ケミカルＨＬＤＧＳ</t>
  </si>
  <si>
    <t>コロワイド</t>
  </si>
  <si>
    <t>シャープ</t>
  </si>
  <si>
    <t>クラレ</t>
  </si>
  <si>
    <t>ＥＮＥＯＳホールディングス</t>
  </si>
  <si>
    <t>日本たばこ産業</t>
  </si>
  <si>
    <t>良品計画</t>
  </si>
  <si>
    <t>リコー</t>
  </si>
  <si>
    <t>トリドールホールディングス</t>
  </si>
  <si>
    <t>東京電力ホールディングス</t>
  </si>
  <si>
    <t>コクヨ</t>
  </si>
  <si>
    <t>住友化学</t>
  </si>
  <si>
    <t>サントリー食品インター</t>
  </si>
  <si>
    <t>三菱地所</t>
  </si>
  <si>
    <t>堺化学</t>
  </si>
  <si>
    <t>京浜急行</t>
  </si>
  <si>
    <t>電源開発</t>
  </si>
  <si>
    <t>ロート製薬</t>
  </si>
  <si>
    <t>ＡＮＡホールディングス</t>
  </si>
  <si>
    <t>ワコールホールディングス</t>
  </si>
  <si>
    <t>ヤマハ</t>
  </si>
  <si>
    <t>東日本旅客鉄道</t>
  </si>
  <si>
    <t>京セラ</t>
  </si>
  <si>
    <t>入庫</t>
  </si>
  <si>
    <t>ＩＨＩ</t>
  </si>
  <si>
    <t>エフピコ</t>
  </si>
  <si>
    <t>ブリヂストン</t>
  </si>
  <si>
    <t>アルコニックス</t>
  </si>
  <si>
    <t>オリンパス</t>
  </si>
  <si>
    <t>東宝</t>
  </si>
  <si>
    <t>ティッカー</t>
  </si>
  <si>
    <t>決済通貨</t>
  </si>
  <si>
    <t>為替レート</t>
  </si>
  <si>
    <t>円</t>
  </si>
  <si>
    <t>VTI</t>
  </si>
  <si>
    <t>VANGUARD TTL MKT</t>
  </si>
  <si>
    <t>ABBV</t>
  </si>
  <si>
    <t>ABBVIE INC</t>
  </si>
  <si>
    <t>JPM</t>
  </si>
  <si>
    <t>JP MORGAN CHASE</t>
  </si>
  <si>
    <t>HUN</t>
  </si>
  <si>
    <t>HUNTSMAN CORP</t>
  </si>
  <si>
    <t>EPI</t>
  </si>
  <si>
    <t>WT INDIA EARNING</t>
  </si>
  <si>
    <t>USD</t>
    <phoneticPr fontId="18"/>
  </si>
  <si>
    <t>単価［USD］</t>
    <phoneticPr fontId="18"/>
  </si>
  <si>
    <t>約定代金［USD］</t>
    <phoneticPr fontId="18"/>
  </si>
  <si>
    <t>税金［USD］</t>
    <phoneticPr fontId="18"/>
  </si>
  <si>
    <t>手数料［USD］</t>
    <phoneticPr fontId="18"/>
  </si>
  <si>
    <t>受渡金額［USD］</t>
    <phoneticPr fontId="18"/>
  </si>
  <si>
    <t>ファンド名</t>
  </si>
  <si>
    <t>分配金</t>
  </si>
  <si>
    <t>取引</t>
  </si>
  <si>
    <t>買付方法</t>
  </si>
  <si>
    <t>数量［口］</t>
  </si>
  <si>
    <t>単価</t>
  </si>
  <si>
    <t>eMAXIS Slim 米国株式(S&amp;P500)</t>
  </si>
  <si>
    <t>再投資型</t>
  </si>
  <si>
    <t>通常</t>
  </si>
  <si>
    <t>iFreeNEXT NASDAQ100インデックス</t>
  </si>
  <si>
    <t>iFreeNEXT FANG+インデックス</t>
  </si>
  <si>
    <t>eMAXIS Neo 宇宙開発</t>
  </si>
  <si>
    <t>受渡金額[円]</t>
    <phoneticPr fontId="18"/>
  </si>
  <si>
    <t>実現損益[円]</t>
    <rPh sb="0" eb="2">
      <t>ジツゲン</t>
    </rPh>
    <rPh sb="2" eb="4">
      <t>ソンエキ</t>
    </rPh>
    <rPh sb="5" eb="6">
      <t>エン</t>
    </rPh>
    <phoneticPr fontId="18"/>
  </si>
  <si>
    <t>銘柄名</t>
    <rPh sb="2" eb="3">
      <t>メイ</t>
    </rPh>
    <phoneticPr fontId="18"/>
  </si>
  <si>
    <t>花王</t>
    <rPh sb="0" eb="2">
      <t>カオウ</t>
    </rPh>
    <phoneticPr fontId="18"/>
  </si>
  <si>
    <t>商船三井</t>
    <rPh sb="0" eb="2">
      <t>ショウセン</t>
    </rPh>
    <rPh sb="2" eb="4">
      <t>ミツイ</t>
    </rPh>
    <phoneticPr fontId="18"/>
  </si>
  <si>
    <t>日本郵船</t>
    <rPh sb="0" eb="2">
      <t>ニホン</t>
    </rPh>
    <rPh sb="2" eb="4">
      <t>ユウセン</t>
    </rPh>
    <phoneticPr fontId="18"/>
  </si>
  <si>
    <t/>
  </si>
  <si>
    <t>実現損益[USD]</t>
    <rPh sb="0" eb="2">
      <t>ジツゲン</t>
    </rPh>
    <rPh sb="2" eb="4">
      <t>ソンエキ</t>
    </rPh>
    <phoneticPr fontId="18"/>
  </si>
  <si>
    <t>HUNTSMAN CORP</t>
    <phoneticPr fontId="18"/>
  </si>
  <si>
    <t>HUN</t>
    <phoneticPr fontId="18"/>
  </si>
  <si>
    <t>任天堂</t>
    <rPh sb="0" eb="3">
      <t>ニンテンドウ</t>
    </rPh>
    <phoneticPr fontId="18"/>
  </si>
  <si>
    <t>現物</t>
    <phoneticPr fontId="18"/>
  </si>
  <si>
    <t>買付</t>
    <phoneticPr fontId="18"/>
  </si>
  <si>
    <t>-</t>
    <phoneticPr fontId="18"/>
  </si>
  <si>
    <t>売付</t>
    <phoneticPr fontId="18"/>
  </si>
  <si>
    <t>アステラス製薬</t>
    <rPh sb="5" eb="7">
      <t>セイヤク</t>
    </rPh>
    <phoneticPr fontId="18"/>
  </si>
  <si>
    <t>日本製鉄</t>
    <rPh sb="0" eb="2">
      <t>ニホン</t>
    </rPh>
    <rPh sb="2" eb="4">
      <t>セイテツ</t>
    </rPh>
    <phoneticPr fontId="18"/>
  </si>
  <si>
    <t>日本曹達</t>
    <rPh sb="0" eb="2">
      <t>ニホン</t>
    </rPh>
    <rPh sb="2" eb="3">
      <t>ソウ</t>
    </rPh>
    <rPh sb="3" eb="4">
      <t>タツ</t>
    </rPh>
    <phoneticPr fontId="18"/>
  </si>
  <si>
    <t>電通グループ</t>
    <rPh sb="0" eb="2">
      <t>デンツウ</t>
    </rPh>
    <phoneticPr fontId="18"/>
  </si>
  <si>
    <t>川崎重工業</t>
    <phoneticPr fontId="18"/>
  </si>
  <si>
    <t>ジャックス</t>
    <phoneticPr fontId="18"/>
  </si>
  <si>
    <t>長谷川香料</t>
    <rPh sb="0" eb="3">
      <t>ハセガワ</t>
    </rPh>
    <rPh sb="3" eb="5">
      <t>コウリョウ</t>
    </rPh>
    <phoneticPr fontId="18"/>
  </si>
  <si>
    <t>ブリヂストン</t>
    <phoneticPr fontId="18"/>
  </si>
  <si>
    <t>フェローテックHD</t>
    <phoneticPr fontId="18"/>
  </si>
  <si>
    <t>AGC</t>
    <phoneticPr fontId="18"/>
  </si>
  <si>
    <t>出光興産</t>
    <rPh sb="0" eb="4">
      <t>イデミツコウサン</t>
    </rPh>
    <phoneticPr fontId="18"/>
  </si>
  <si>
    <t>三菱HCキャピタル</t>
    <rPh sb="0" eb="2">
      <t>ミツビシ</t>
    </rPh>
    <phoneticPr fontId="18"/>
  </si>
  <si>
    <t>ニチアス</t>
    <phoneticPr fontId="18"/>
  </si>
  <si>
    <t>商船三井</t>
    <phoneticPr fontId="18"/>
  </si>
  <si>
    <t>信越化学</t>
    <rPh sb="0" eb="2">
      <t>シンエツ</t>
    </rPh>
    <rPh sb="2" eb="4">
      <t>カガク</t>
    </rPh>
    <phoneticPr fontId="18"/>
  </si>
  <si>
    <t>イオン</t>
    <phoneticPr fontId="18"/>
  </si>
  <si>
    <t>TOTO</t>
    <phoneticPr fontId="18"/>
  </si>
  <si>
    <t>三井物産</t>
    <rPh sb="0" eb="2">
      <t>ミツイ</t>
    </rPh>
    <rPh sb="2" eb="4">
      <t>ブッサン</t>
    </rPh>
    <phoneticPr fontId="18"/>
  </si>
  <si>
    <t>住友林業</t>
    <rPh sb="0" eb="2">
      <t>スミトモ</t>
    </rPh>
    <rPh sb="2" eb="4">
      <t>リンギョウ</t>
    </rPh>
    <phoneticPr fontId="18"/>
  </si>
  <si>
    <t>双日</t>
    <rPh sb="0" eb="2">
      <t>ソウジツ</t>
    </rPh>
    <phoneticPr fontId="18"/>
  </si>
  <si>
    <t>東宝</t>
    <rPh sb="0" eb="2">
      <t>トウホウ</t>
    </rPh>
    <phoneticPr fontId="18"/>
  </si>
  <si>
    <t>ファナック</t>
    <phoneticPr fontId="18"/>
  </si>
  <si>
    <t>中外製薬</t>
    <rPh sb="0" eb="2">
      <t>チュウガイ</t>
    </rPh>
    <rPh sb="2" eb="4">
      <t>セイヤク</t>
    </rPh>
    <phoneticPr fontId="18"/>
  </si>
  <si>
    <t>エフピコ</t>
    <phoneticPr fontId="18"/>
  </si>
  <si>
    <t>味の素</t>
    <rPh sb="0" eb="1">
      <t>アジ</t>
    </rPh>
    <rPh sb="2" eb="3">
      <t>モト</t>
    </rPh>
    <phoneticPr fontId="18"/>
  </si>
  <si>
    <t>伊藤忠</t>
    <rPh sb="0" eb="3">
      <t>イトウチュウ</t>
    </rPh>
    <phoneticPr fontId="18"/>
  </si>
  <si>
    <t>住友林業</t>
    <rPh sb="0" eb="4">
      <t>スミトモリンギョウ</t>
    </rPh>
    <phoneticPr fontId="18"/>
  </si>
  <si>
    <t>信用配当落調整金</t>
    <phoneticPr fontId="18"/>
  </si>
  <si>
    <t>プラス</t>
    <phoneticPr fontId="18"/>
  </si>
  <si>
    <t>マイナス</t>
    <phoneticPr fontId="18"/>
  </si>
  <si>
    <t>2021年</t>
    <rPh sb="4" eb="5">
      <t>ネン</t>
    </rPh>
    <phoneticPr fontId="18"/>
  </si>
  <si>
    <t>2022年</t>
    <rPh sb="4" eb="5">
      <t>ネン</t>
    </rPh>
    <phoneticPr fontId="18"/>
  </si>
  <si>
    <t>2023年</t>
    <rPh sb="4" eb="5">
      <t>ネン</t>
    </rPh>
    <phoneticPr fontId="18"/>
  </si>
  <si>
    <t>配当金</t>
    <rPh sb="0" eb="2">
      <t>ハイトウ</t>
    </rPh>
    <rPh sb="2" eb="3">
      <t>キン</t>
    </rPh>
    <phoneticPr fontId="18"/>
  </si>
  <si>
    <t>通常売買</t>
    <rPh sb="0" eb="2">
      <t>ツウジョウ</t>
    </rPh>
    <rPh sb="2" eb="4">
      <t>バイバイ</t>
    </rPh>
    <phoneticPr fontId="18"/>
  </si>
  <si>
    <t>NISA</t>
    <phoneticPr fontId="18"/>
  </si>
  <si>
    <t>合計</t>
    <rPh sb="0" eb="2">
      <t>ゴウケイ</t>
    </rPh>
    <phoneticPr fontId="18"/>
  </si>
  <si>
    <t>累計</t>
    <rPh sb="0" eb="2">
      <t>ルイケイ</t>
    </rPh>
    <phoneticPr fontId="18"/>
  </si>
  <si>
    <t>国内株式_特定口座</t>
    <rPh sb="0" eb="2">
      <t>コクナイ</t>
    </rPh>
    <rPh sb="2" eb="4">
      <t>カブシキ</t>
    </rPh>
    <rPh sb="5" eb="7">
      <t>トクテイ</t>
    </rPh>
    <rPh sb="7" eb="9">
      <t>コウザ</t>
    </rPh>
    <phoneticPr fontId="18"/>
  </si>
  <si>
    <t>税引後
合計</t>
    <rPh sb="0" eb="2">
      <t>ゼイビキ</t>
    </rPh>
    <rPh sb="2" eb="3">
      <t>ゴ</t>
    </rPh>
    <rPh sb="4" eb="6">
      <t>ゴウケイ</t>
    </rPh>
    <phoneticPr fontId="18"/>
  </si>
  <si>
    <t>国内株式_信用口座</t>
    <rPh sb="0" eb="2">
      <t>コクナイ</t>
    </rPh>
    <rPh sb="2" eb="4">
      <t>カブシキ</t>
    </rPh>
    <rPh sb="5" eb="7">
      <t>シンヨウ</t>
    </rPh>
    <rPh sb="7" eb="9">
      <t>コウザ</t>
    </rPh>
    <phoneticPr fontId="18"/>
  </si>
  <si>
    <t>全</t>
    <rPh sb="0" eb="1">
      <t>ゼン</t>
    </rPh>
    <phoneticPr fontId="18"/>
  </si>
  <si>
    <t>オリエンタルランド</t>
    <phoneticPr fontId="18"/>
  </si>
  <si>
    <t>アサヒグループHD</t>
    <phoneticPr fontId="18"/>
  </si>
  <si>
    <t>積水ハウス</t>
    <rPh sb="0" eb="2">
      <t>セキスイ</t>
    </rPh>
    <phoneticPr fontId="18"/>
  </si>
  <si>
    <t>エーザイ</t>
    <phoneticPr fontId="18"/>
  </si>
  <si>
    <t>ニッタ</t>
    <phoneticPr fontId="18"/>
  </si>
  <si>
    <t>ADEKA</t>
    <phoneticPr fontId="18"/>
  </si>
  <si>
    <t>三井化学</t>
    <rPh sb="0" eb="2">
      <t>ミツイ</t>
    </rPh>
    <rPh sb="2" eb="4">
      <t>カガク</t>
    </rPh>
    <phoneticPr fontId="18"/>
  </si>
  <si>
    <t>長瀬産業</t>
    <rPh sb="0" eb="2">
      <t>ナガセ</t>
    </rPh>
    <rPh sb="2" eb="4">
      <t>サンギョウ</t>
    </rPh>
    <phoneticPr fontId="18"/>
  </si>
  <si>
    <t>三井住友フィナンシャルG</t>
    <rPh sb="0" eb="4">
      <t>ミツイスミトモ</t>
    </rPh>
    <phoneticPr fontId="18"/>
  </si>
  <si>
    <t>日本航空</t>
    <rPh sb="0" eb="2">
      <t>ニホン</t>
    </rPh>
    <rPh sb="2" eb="4">
      <t>コウクウ</t>
    </rPh>
    <phoneticPr fontId="18"/>
  </si>
  <si>
    <t>iFreeNEXT インド株インデックス</t>
    <rPh sb="13" eb="14">
      <t>カブ</t>
    </rPh>
    <phoneticPr fontId="18"/>
  </si>
  <si>
    <t>入庫</t>
    <phoneticPr fontId="18"/>
  </si>
  <si>
    <t>2024年</t>
    <rPh sb="4" eb="5">
      <t>ネン</t>
    </rPh>
    <phoneticPr fontId="18"/>
  </si>
  <si>
    <t>入庫</t>
    <rPh sb="0" eb="2">
      <t>ニュウコ</t>
    </rPh>
    <phoneticPr fontId="18"/>
  </si>
  <si>
    <t>GDX</t>
    <phoneticPr fontId="18"/>
  </si>
  <si>
    <t>V GOLD MINERS</t>
    <phoneticPr fontId="18"/>
  </si>
  <si>
    <t>ジーエルサイエンス</t>
    <phoneticPr fontId="18"/>
  </si>
  <si>
    <t>NISA成長投資枠</t>
    <phoneticPr fontId="18"/>
  </si>
  <si>
    <t>アルトナー</t>
    <phoneticPr fontId="18"/>
  </si>
  <si>
    <t>ソシオネクスト</t>
    <phoneticPr fontId="18"/>
  </si>
  <si>
    <t>アイティメディア</t>
    <phoneticPr fontId="18"/>
  </si>
  <si>
    <t>東京エレクトロンデバイス</t>
    <rPh sb="0" eb="2">
      <t>トウキョウ</t>
    </rPh>
    <phoneticPr fontId="18"/>
  </si>
  <si>
    <t>アドバンテスト</t>
    <phoneticPr fontId="18"/>
  </si>
  <si>
    <t>トヨタ自動車</t>
    <rPh sb="3" eb="6">
      <t>ジドウシャ</t>
    </rPh>
    <phoneticPr fontId="18"/>
  </si>
  <si>
    <t>ＳＣＲＥＥＮホールディングス</t>
    <phoneticPr fontId="18"/>
  </si>
  <si>
    <t>MSFT</t>
    <phoneticPr fontId="18"/>
  </si>
  <si>
    <t>ディー・エヌ・エー</t>
    <phoneticPr fontId="18"/>
  </si>
  <si>
    <t>MICROSOFT CORP.</t>
    <phoneticPr fontId="18"/>
  </si>
  <si>
    <t>さくらインターネット</t>
  </si>
  <si>
    <t>堀場製作所</t>
    <rPh sb="0" eb="5">
      <t>ホリバセイサクショ</t>
    </rPh>
    <phoneticPr fontId="18"/>
  </si>
  <si>
    <t>ＮＴＴデータグループ</t>
    <phoneticPr fontId="18"/>
  </si>
  <si>
    <t>2024/3/39</t>
    <phoneticPr fontId="18"/>
  </si>
  <si>
    <t>第一生命ホールディングス</t>
    <rPh sb="0" eb="2">
      <t>ダイイチ</t>
    </rPh>
    <rPh sb="2" eb="4">
      <t>セイメイ</t>
    </rPh>
    <phoneticPr fontId="18"/>
  </si>
  <si>
    <t>サッポロホールディングス</t>
  </si>
  <si>
    <t>東京エレクトロン</t>
    <rPh sb="0" eb="2">
      <t>トウキョウ</t>
    </rPh>
    <phoneticPr fontId="18"/>
  </si>
  <si>
    <t>野村マイクロ・サイエンス</t>
    <rPh sb="0" eb="2">
      <t>ノムラ</t>
    </rPh>
    <phoneticPr fontId="18"/>
  </si>
  <si>
    <t>ALPHABET INC-A</t>
  </si>
  <si>
    <t>GOOGL</t>
    <phoneticPr fontId="18"/>
  </si>
  <si>
    <t>NISA成長投資枠</t>
  </si>
  <si>
    <t>旧NISA</t>
  </si>
  <si>
    <t>コクヨ</t>
    <phoneticPr fontId="18"/>
  </si>
  <si>
    <t>ispace</t>
    <phoneticPr fontId="18"/>
  </si>
  <si>
    <t>フコク</t>
    <phoneticPr fontId="18"/>
  </si>
  <si>
    <t>ＳＯＭＰＯホールディングス</t>
    <phoneticPr fontId="18"/>
  </si>
  <si>
    <t>東京瓦斯</t>
    <phoneticPr fontId="18"/>
  </si>
  <si>
    <t>ヒューリック</t>
    <phoneticPr fontId="18"/>
  </si>
  <si>
    <t>タカラトミー</t>
    <phoneticPr fontId="18"/>
  </si>
  <si>
    <t>森永製菓</t>
    <phoneticPr fontId="18"/>
  </si>
  <si>
    <t>ソフトバンクグループ</t>
    <phoneticPr fontId="18"/>
  </si>
  <si>
    <t>山口フィナンシャルＧ</t>
  </si>
  <si>
    <t>川崎汽船</t>
    <phoneticPr fontId="18"/>
  </si>
  <si>
    <t>トーメンデバイス</t>
    <phoneticPr fontId="18"/>
  </si>
  <si>
    <t>-</t>
    <phoneticPr fontId="18"/>
  </si>
  <si>
    <t>-</t>
    <phoneticPr fontId="18"/>
  </si>
  <si>
    <t>-</t>
    <phoneticPr fontId="18"/>
  </si>
  <si>
    <t>-</t>
    <phoneticPr fontId="18"/>
  </si>
  <si>
    <t>マネックスＧ</t>
    <phoneticPr fontId="18"/>
  </si>
  <si>
    <t>TESLA INC</t>
    <phoneticPr fontId="18"/>
  </si>
  <si>
    <t>TSLA</t>
    <phoneticPr fontId="18"/>
  </si>
  <si>
    <t>-</t>
    <phoneticPr fontId="18"/>
  </si>
  <si>
    <t>湖北工業</t>
    <rPh sb="0" eb="2">
      <t>コホク</t>
    </rPh>
    <rPh sb="2" eb="4">
      <t>コウギョウ</t>
    </rPh>
    <phoneticPr fontId="18"/>
  </si>
  <si>
    <t>コスモエネルギーＨＬＤＧＳ</t>
    <phoneticPr fontId="18"/>
  </si>
  <si>
    <t>-</t>
    <phoneticPr fontId="18"/>
  </si>
  <si>
    <t xml:space="preserve">	
eMAXIS Slim 全世界株式(オール・カントリー)</t>
    <phoneticPr fontId="18"/>
  </si>
  <si>
    <t>NISAつみたて投資枠</t>
    <phoneticPr fontId="18"/>
  </si>
  <si>
    <t>積立</t>
    <rPh sb="0" eb="2">
      <t>ツミタテ</t>
    </rPh>
    <phoneticPr fontId="18"/>
  </si>
  <si>
    <t>三菱ＵＦＪフィナンシャルＧ</t>
    <phoneticPr fontId="18"/>
  </si>
  <si>
    <t>-</t>
    <phoneticPr fontId="18"/>
  </si>
  <si>
    <t>買付</t>
    <phoneticPr fontId="18"/>
  </si>
  <si>
    <t>-</t>
    <phoneticPr fontId="18"/>
  </si>
  <si>
    <t>出庫</t>
    <rPh sb="0" eb="2">
      <t>シュッコ</t>
    </rPh>
    <phoneticPr fontId="18"/>
  </si>
  <si>
    <t>三菱重工業</t>
    <phoneticPr fontId="18"/>
  </si>
  <si>
    <t>2025年</t>
    <rPh sb="4" eb="5">
      <t>ネン</t>
    </rPh>
    <phoneticPr fontId="18"/>
  </si>
  <si>
    <t>PLTA</t>
    <phoneticPr fontId="18"/>
  </si>
  <si>
    <t>パランティア・テクノロジーズ</t>
    <phoneticPr fontId="18"/>
  </si>
  <si>
    <t>特定</t>
    <phoneticPr fontId="18"/>
  </si>
  <si>
    <t>旧NISA</t>
    <rPh sb="0" eb="1">
      <t>キュウ</t>
    </rPh>
    <phoneticPr fontId="18"/>
  </si>
  <si>
    <t>入庫</t>
    <rPh sb="0" eb="2">
      <t>ニュウコ</t>
    </rPh>
    <phoneticPr fontId="18"/>
  </si>
  <si>
    <t>-</t>
    <phoneticPr fontId="18"/>
  </si>
  <si>
    <t>売却</t>
    <rPh sb="0" eb="2">
      <t>バイキャク</t>
    </rPh>
    <phoneticPr fontId="18"/>
  </si>
  <si>
    <t>-</t>
    <phoneticPr fontId="18"/>
  </si>
  <si>
    <t>積水化学</t>
    <rPh sb="0" eb="2">
      <t>セキスイ</t>
    </rPh>
    <rPh sb="2" eb="4">
      <t>カガク</t>
    </rPh>
    <phoneticPr fontId="18"/>
  </si>
  <si>
    <t>-</t>
    <phoneticPr fontId="18"/>
  </si>
  <si>
    <t>投資信託</t>
    <rPh sb="0" eb="2">
      <t>トウシ</t>
    </rPh>
    <rPh sb="2" eb="4">
      <t>シンタク</t>
    </rPh>
    <phoneticPr fontId="18"/>
  </si>
  <si>
    <t>-</t>
    <phoneticPr fontId="18"/>
  </si>
  <si>
    <t>-</t>
    <phoneticPr fontId="18"/>
  </si>
  <si>
    <t>NISA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</si>
</sst>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.0;[Red]\-#,##0.0"/>
    <numFmt numFmtId="178" formatCode="#,##0.0000"/>
    <numFmt numFmtId="179" formatCode="#,##0.00000000000000_ "/>
  </numFmts>
  <fonts count="19" x14ac:knownFonts="1">
    <font>
      <sz val="11"/>
      <color theme="1"/>
      <name val="游ゴシック Medium"/>
      <family val="2"/>
      <charset val="128"/>
      <scheme val="minor"/>
    </font>
    <font>
      <sz val="11"/>
      <color theme="1"/>
      <name val="游ゴシック Medium"/>
      <family val="2"/>
      <charset val="128"/>
      <scheme val="minor"/>
    </font>
    <font>
      <sz val="18"/>
      <color theme="3"/>
      <name val="游ゴシック Medium"/>
      <family val="2"/>
      <charset val="128"/>
      <scheme val="major"/>
    </font>
    <font>
      <b/>
      <sz val="15"/>
      <color theme="3"/>
      <name val="游ゴシック Medium"/>
      <family val="2"/>
      <charset val="128"/>
      <scheme val="minor"/>
    </font>
    <font>
      <b/>
      <sz val="13"/>
      <color theme="3"/>
      <name val="游ゴシック Medium"/>
      <family val="2"/>
      <charset val="128"/>
      <scheme val="minor"/>
    </font>
    <font>
      <b/>
      <sz val="11"/>
      <color theme="3"/>
      <name val="游ゴシック Medium"/>
      <family val="2"/>
      <charset val="128"/>
      <scheme val="minor"/>
    </font>
    <font>
      <sz val="11"/>
      <color rgb="FF006100"/>
      <name val="游ゴシック Medium"/>
      <family val="2"/>
      <charset val="128"/>
      <scheme val="minor"/>
    </font>
    <font>
      <sz val="11"/>
      <color rgb="FF9C0006"/>
      <name val="游ゴシック Medium"/>
      <family val="2"/>
      <charset val="128"/>
      <scheme val="minor"/>
    </font>
    <font>
      <sz val="11"/>
      <color rgb="FF9C5700"/>
      <name val="游ゴシック Medium"/>
      <family val="2"/>
      <charset val="128"/>
      <scheme val="minor"/>
    </font>
    <font>
      <sz val="11"/>
      <color rgb="FF3F3F76"/>
      <name val="游ゴシック Medium"/>
      <family val="2"/>
      <charset val="128"/>
      <scheme val="minor"/>
    </font>
    <font>
      <b/>
      <sz val="11"/>
      <color rgb="FF3F3F3F"/>
      <name val="游ゴシック Medium"/>
      <family val="2"/>
      <charset val="128"/>
      <scheme val="minor"/>
    </font>
    <font>
      <b/>
      <sz val="11"/>
      <color rgb="FFFA7D00"/>
      <name val="游ゴシック Medium"/>
      <family val="2"/>
      <charset val="128"/>
      <scheme val="minor"/>
    </font>
    <font>
      <sz val="11"/>
      <color rgb="FFFA7D00"/>
      <name val="游ゴシック Medium"/>
      <family val="2"/>
      <charset val="128"/>
      <scheme val="minor"/>
    </font>
    <font>
      <b/>
      <sz val="11"/>
      <color theme="0"/>
      <name val="游ゴシック Medium"/>
      <family val="2"/>
      <charset val="128"/>
      <scheme val="minor"/>
    </font>
    <font>
      <sz val="11"/>
      <color rgb="FFFF0000"/>
      <name val="游ゴシック Medium"/>
      <family val="2"/>
      <charset val="128"/>
      <scheme val="minor"/>
    </font>
    <font>
      <i/>
      <sz val="11"/>
      <color rgb="FF7F7F7F"/>
      <name val="游ゴシック Medium"/>
      <family val="2"/>
      <charset val="128"/>
      <scheme val="minor"/>
    </font>
    <font>
      <b/>
      <sz val="11"/>
      <color theme="1"/>
      <name val="游ゴシック Medium"/>
      <family val="2"/>
      <charset val="128"/>
      <scheme val="minor"/>
    </font>
    <font>
      <sz val="11"/>
      <color theme="0"/>
      <name val="游ゴシック Medium"/>
      <family val="2"/>
      <charset val="128"/>
      <scheme val="minor"/>
    </font>
    <font>
      <sz val="6"/>
      <name val="游ゴシック Medium"/>
      <family val="2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10" xfId="0" applyNumberForma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4" fontId="0" fillId="0" borderId="10" xfId="0" applyNumberFormat="1" applyBorder="1">
      <alignment vertical="center"/>
    </xf>
    <xf numFmtId="3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2" fontId="0" fillId="0" borderId="10" xfId="0" applyNumberFormat="1" applyBorder="1">
      <alignment vertical="center"/>
    </xf>
    <xf numFmtId="0" fontId="0" fillId="33" borderId="10" xfId="0" applyFill="1" applyBorder="1" applyAlignment="1">
      <alignment horizontal="center" vertical="center"/>
    </xf>
    <xf numFmtId="38" fontId="0" fillId="0" borderId="10" xfId="1" applyFont="1" applyFill="1" applyBorder="1" applyAlignment="1">
      <alignment horizontal="right" vertical="center"/>
    </xf>
    <xf numFmtId="38" fontId="0" fillId="0" borderId="10" xfId="1" applyFont="1" applyBorder="1" applyAlignment="1">
      <alignment horizontal="right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38" fontId="0" fillId="0" borderId="10" xfId="1" applyFont="1" applyBorder="1">
      <alignment vertical="center"/>
    </xf>
    <xf numFmtId="38" fontId="0" fillId="0" borderId="10" xfId="0" applyNumberFormat="1" applyBorder="1">
      <alignment vertical="center"/>
    </xf>
    <xf numFmtId="38" fontId="0" fillId="0" borderId="10" xfId="1" applyFont="1" applyFill="1" applyBorder="1">
      <alignment vertical="center"/>
    </xf>
    <xf numFmtId="4" fontId="0" fillId="0" borderId="10" xfId="0" applyNumberForma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  <xf numFmtId="40" fontId="0" fillId="0" borderId="10" xfId="1" applyNumberFormat="1" applyFont="1" applyBorder="1">
      <alignment vertical="center"/>
    </xf>
    <xf numFmtId="38" fontId="0" fillId="0" borderId="0" xfId="1" applyFont="1">
      <alignment vertical="center"/>
    </xf>
    <xf numFmtId="40" fontId="0" fillId="0" borderId="0" xfId="1" applyNumberFormat="1" applyFont="1">
      <alignment vertical="center"/>
    </xf>
    <xf numFmtId="40" fontId="0" fillId="0" borderId="10" xfId="1" applyNumberFormat="1" applyFont="1" applyFill="1" applyBorder="1">
      <alignment vertical="center"/>
    </xf>
    <xf numFmtId="176" fontId="0" fillId="0" borderId="10" xfId="0" applyNumberFormat="1" applyBorder="1">
      <alignment vertical="center"/>
    </xf>
    <xf numFmtId="38" fontId="0" fillId="0" borderId="10" xfId="0" applyNumberFormat="1" applyBorder="1" applyAlignment="1">
      <alignment horizontal="right" vertical="center"/>
    </xf>
    <xf numFmtId="38" fontId="0" fillId="0" borderId="12" xfId="1" applyFont="1" applyBorder="1">
      <alignment vertical="center"/>
    </xf>
    <xf numFmtId="0" fontId="0" fillId="36" borderId="10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38" fontId="0" fillId="34" borderId="10" xfId="0" applyNumberFormat="1" applyFill="1" applyBorder="1">
      <alignment vertical="center"/>
    </xf>
    <xf numFmtId="38" fontId="0" fillId="34" borderId="10" xfId="1" applyFont="1" applyFill="1" applyBorder="1">
      <alignment vertical="center"/>
    </xf>
    <xf numFmtId="0" fontId="0" fillId="38" borderId="10" xfId="0" applyFill="1" applyBorder="1" applyAlignment="1">
      <alignment horizontal="center" vertical="center"/>
    </xf>
    <xf numFmtId="38" fontId="0" fillId="39" borderId="10" xfId="0" applyNumberFormat="1" applyFill="1" applyBorder="1">
      <alignment vertical="center"/>
    </xf>
    <xf numFmtId="4" fontId="0" fillId="0" borderId="0" xfId="0" applyNumberFormat="1">
      <alignment vertical="center"/>
    </xf>
    <xf numFmtId="3" fontId="0" fillId="0" borderId="10" xfId="0" applyNumberFormat="1" applyBorder="1" applyAlignment="1">
      <alignment horizontal="left" vertical="center"/>
    </xf>
    <xf numFmtId="177" fontId="0" fillId="0" borderId="10" xfId="1" applyNumberFormat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0" xfId="1" applyFont="1" applyAlignment="1">
      <alignment horizontal="right" vertical="center"/>
    </xf>
    <xf numFmtId="38" fontId="0" fillId="34" borderId="10" xfId="1" applyFont="1" applyFill="1" applyBorder="1" applyAlignment="1">
      <alignment horizontal="center" vertical="center"/>
    </xf>
    <xf numFmtId="38" fontId="0" fillId="33" borderId="10" xfId="1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78" fontId="0" fillId="0" borderId="10" xfId="0" applyNumberFormat="1" applyBorder="1">
      <alignment vertical="center"/>
    </xf>
    <xf numFmtId="179" fontId="0" fillId="0" borderId="0" xfId="0" applyNumberFormat="1">
      <alignment vertical="center"/>
    </xf>
    <xf numFmtId="0" fontId="0" fillId="39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38" fontId="0" fillId="0" borderId="10" xfId="1" applyNumberFormat="1" applyFont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eminar">
  <a:themeElements>
    <a:clrScheme name="テンプレート">
      <a:dk1>
        <a:srgbClr val="414141"/>
      </a:dk1>
      <a:lt1>
        <a:sysClr val="window" lastClr="FFFFFF"/>
      </a:lt1>
      <a:dk2>
        <a:srgbClr val="5F5F5F"/>
      </a:dk2>
      <a:lt2>
        <a:srgbClr val="E7E6E6"/>
      </a:lt2>
      <a:accent1>
        <a:srgbClr val="2E83B8"/>
      </a:accent1>
      <a:accent2>
        <a:srgbClr val="00B0F0"/>
      </a:accent2>
      <a:accent3>
        <a:srgbClr val="FF2819"/>
      </a:accent3>
      <a:accent4>
        <a:srgbClr val="FFC34C"/>
      </a:accent4>
      <a:accent5>
        <a:srgbClr val="66CC66"/>
      </a:accent5>
      <a:accent6>
        <a:srgbClr val="92D050"/>
      </a:accent6>
      <a:hlink>
        <a:srgbClr val="0563C1"/>
      </a:hlink>
      <a:folHlink>
        <a:srgbClr val="954F72"/>
      </a:folHlink>
    </a:clrScheme>
    <a:fontScheme name="Segone UI + 游ゴシック">
      <a:majorFont>
        <a:latin typeface="Segoe UI"/>
        <a:ea typeface="游ゴシック Medium"/>
        <a:cs typeface=""/>
      </a:majorFont>
      <a:minorFont>
        <a:latin typeface="Segoe UI"/>
        <a:ea typeface="游ゴシック Medium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eminar" id="{6E1BD7B9-F2FB-4499-BBFA-B4235E79FA8A}" vid="{6DBCA8B5-9A02-41D9-B05A-1800C2D83FF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89A7-C167-4D00-90A0-EA0A65920859}">
  <sheetPr>
    <tabColor theme="7" tint="0.79998168889431442"/>
  </sheetPr>
  <dimension ref="A1:S9"/>
  <sheetViews>
    <sheetView tabSelected="1" zoomScale="80" zoomScaleNormal="80" workbookViewId="0">
      <selection activeCell="D8" sqref="D8"/>
    </sheetView>
  </sheetViews>
  <sheetFormatPr defaultRowHeight="17.649999999999999" x14ac:dyDescent="0.7"/>
  <cols>
    <col min="1" max="1" width="10.5625" style="2" customWidth="1"/>
    <col min="2" max="19" width="10.5625" customWidth="1"/>
  </cols>
  <sheetData>
    <row r="1" spans="1:19" x14ac:dyDescent="0.7">
      <c r="B1" s="52" t="s">
        <v>214</v>
      </c>
      <c r="C1" s="52"/>
      <c r="D1" s="52"/>
      <c r="E1" s="52"/>
      <c r="F1" s="52" t="s">
        <v>217</v>
      </c>
      <c r="G1" s="52"/>
      <c r="H1" s="52"/>
      <c r="I1" s="52"/>
      <c r="J1" s="52"/>
      <c r="K1" s="52" t="s">
        <v>219</v>
      </c>
      <c r="L1" s="52"/>
      <c r="M1" s="52"/>
      <c r="N1" s="52"/>
      <c r="O1" s="56" t="s">
        <v>304</v>
      </c>
      <c r="P1" s="57"/>
      <c r="Q1" s="57"/>
      <c r="R1" s="58"/>
      <c r="S1" s="37" t="s">
        <v>220</v>
      </c>
    </row>
    <row r="2" spans="1:19" x14ac:dyDescent="0.7">
      <c r="B2" s="53" t="s">
        <v>213</v>
      </c>
      <c r="C2" s="53"/>
      <c r="D2" s="53" t="s">
        <v>212</v>
      </c>
      <c r="E2" s="51" t="s">
        <v>215</v>
      </c>
      <c r="F2" s="53" t="s">
        <v>213</v>
      </c>
      <c r="G2" s="53"/>
      <c r="H2" s="53" t="s">
        <v>212</v>
      </c>
      <c r="I2" s="51" t="s">
        <v>215</v>
      </c>
      <c r="J2" s="50" t="s">
        <v>218</v>
      </c>
      <c r="K2" s="53" t="s">
        <v>213</v>
      </c>
      <c r="L2" s="53"/>
      <c r="M2" s="51" t="s">
        <v>215</v>
      </c>
      <c r="N2" s="50" t="s">
        <v>218</v>
      </c>
      <c r="O2" s="54" t="s">
        <v>213</v>
      </c>
      <c r="P2" s="55"/>
      <c r="Q2" s="51" t="s">
        <v>215</v>
      </c>
      <c r="R2" s="50" t="s">
        <v>218</v>
      </c>
      <c r="S2" s="49" t="s">
        <v>215</v>
      </c>
    </row>
    <row r="3" spans="1:19" x14ac:dyDescent="0.7">
      <c r="B3" s="33" t="s">
        <v>207</v>
      </c>
      <c r="C3" s="33" t="s">
        <v>208</v>
      </c>
      <c r="D3" s="59"/>
      <c r="E3" s="60"/>
      <c r="F3" s="32" t="s">
        <v>207</v>
      </c>
      <c r="G3" s="32" t="s">
        <v>208</v>
      </c>
      <c r="H3" s="53"/>
      <c r="I3" s="51"/>
      <c r="J3" s="51"/>
      <c r="K3" s="32" t="s">
        <v>207</v>
      </c>
      <c r="L3" s="32" t="s">
        <v>208</v>
      </c>
      <c r="M3" s="51"/>
      <c r="N3" s="51"/>
      <c r="O3" s="32" t="s">
        <v>207</v>
      </c>
      <c r="P3" s="32" t="s">
        <v>208</v>
      </c>
      <c r="Q3" s="51"/>
      <c r="R3" s="51"/>
      <c r="S3" s="49"/>
    </row>
    <row r="4" spans="1:19" x14ac:dyDescent="0.7">
      <c r="A4" s="34" t="s">
        <v>216</v>
      </c>
      <c r="B4" s="20">
        <f>SUM(B5:B100)</f>
        <v>2561580</v>
      </c>
      <c r="C4" s="20">
        <f>SUM(C5:C100)</f>
        <v>-49300</v>
      </c>
      <c r="D4" s="20">
        <f>SUM(D5:D100)</f>
        <v>288795</v>
      </c>
      <c r="E4" s="35">
        <f>SUM(B4:D4)</f>
        <v>2801075</v>
      </c>
      <c r="F4" s="20">
        <f>SUM(F5:F100)</f>
        <v>5158828</v>
      </c>
      <c r="G4" s="20">
        <f>SUM(G5:G100)</f>
        <v>-2826054</v>
      </c>
      <c r="H4" s="20">
        <f>SUM(H5:H100)</f>
        <v>571950</v>
      </c>
      <c r="I4" s="35">
        <f>SUM(F4:H4)</f>
        <v>2904724</v>
      </c>
      <c r="J4" s="35">
        <f>SUM(J5:J100)</f>
        <v>2314629.3193999999</v>
      </c>
      <c r="K4" s="20">
        <f>SUM(K5:K100)</f>
        <v>200229</v>
      </c>
      <c r="L4" s="20">
        <f>SUM(L5:L100)</f>
        <v>-674243</v>
      </c>
      <c r="M4" s="35">
        <f>SUM(K4:L4)</f>
        <v>-474014</v>
      </c>
      <c r="N4" s="35">
        <f>SUM(N5:N100)</f>
        <v>-474014</v>
      </c>
      <c r="O4" s="20">
        <f>SUM(O5:O100)</f>
        <v>55860</v>
      </c>
      <c r="P4" s="20">
        <f>SUM(P5:P100)</f>
        <v>-1498</v>
      </c>
      <c r="Q4" s="35">
        <f>SUM(O4:P4)</f>
        <v>54362</v>
      </c>
      <c r="R4" s="35">
        <f>SUM(R5:R100)</f>
        <v>43318.359700000001</v>
      </c>
      <c r="S4" s="38">
        <f>SUM(E4,J4,N4,R4)</f>
        <v>4685008.6790999994</v>
      </c>
    </row>
    <row r="5" spans="1:19" x14ac:dyDescent="0.7">
      <c r="A5" s="34" t="s">
        <v>209</v>
      </c>
      <c r="B5" s="19">
        <f>SUMIFS(国内株式_NISA!$N$2:$N$996,国内株式_NISA!$B$2:$B$996,"&gt;=2021/1/1",国内株式_NISA!$B$2:$B$996,"&lt;=2021/12/31",国内株式_NISA!$N$2:$N$996,"&gt;=0")</f>
        <v>132360</v>
      </c>
      <c r="C5" s="19">
        <f>SUMIFS(国内株式_NISA!$N$2:$N$996,国内株式_NISA!$B$2:$B$996,"&gt;=2021/1/1",国内株式_NISA!$B$2:$B$996,"&lt;=2021/12/31",国内株式_NISA!$N$2:$N$996,"&lt;0")</f>
        <v>0</v>
      </c>
      <c r="D5" s="19">
        <f>SUMIFS(国内株式_NISA_配当!$K$2:$K$1000,国内株式_NISA_配当!$A$2:$A$1000,"&gt;=2021/1/1",国内株式_NISA_配当!$A$2:$A$1000,"&lt;=2021/12/31")</f>
        <v>27700</v>
      </c>
      <c r="E5" s="35">
        <f t="shared" ref="E5:E7" si="0">SUM(B5:D5)</f>
        <v>160060</v>
      </c>
      <c r="F5" s="19">
        <f>SUMIFS(国内株式_特定!$N$2:$N$1000,国内株式_特定!$B$2:$B$1000,"&gt;=2021/1/1",国内株式_特定!$B$2:$B$1000,"&lt;=2021/12/31",国内株式_特定!$N$2:$N$1000,"&gt;=0")</f>
        <v>630746</v>
      </c>
      <c r="G5" s="19">
        <f>SUMIFS(国内株式_特定!$N$2:$N$1000,国内株式_特定!$B$2:$B$1000,"&gt;=2021/1/1",国内株式_特定!$B$2:$B$1000,"&lt;=2021/12/31",国内株式_特定!$N$2:$N$1000,"&lt;0")</f>
        <v>-601144</v>
      </c>
      <c r="H5" s="19">
        <f>SUMIFS(国内株式_特定_配当!$H$2:$H$999,国内株式_特定_配当!$A$2:$A$999,"&gt;=2021/1/1",国内株式_特定_配当!$A$2:$A$999,"&lt;=2021/12/31")</f>
        <v>42900</v>
      </c>
      <c r="I5" s="35">
        <f>SUM(F5:H5)</f>
        <v>72502</v>
      </c>
      <c r="J5" s="36">
        <f>IF(I5&gt;0,I5-I5*0.20315,I5)</f>
        <v>57773.218699999998</v>
      </c>
      <c r="K5" s="19">
        <f>SUMIFS(国内株式_信用!$P$2:$P$1000,国内株式_信用!$B$2:$B$1000,"&gt;=2021/1/1",国内株式_信用!$B$2:$B$1000,"&lt;=2021/12/31",国内株式_信用!$P$2:$P$1000,"&gt;=0")</f>
        <v>62022</v>
      </c>
      <c r="L5" s="19">
        <f>SUMIFS(国内株式_信用!$P$2:$P$1000,国内株式_信用!$B$2:$B$1000,"&gt;=2021/1/1",国内株式_信用!$B$2:$B$1000,"&lt;=2021/12/31",国内株式_信用!$P$2:$P$1000,"&lt;0")</f>
        <v>-130800</v>
      </c>
      <c r="M5" s="35">
        <f>SUM(K5:L5)</f>
        <v>-68778</v>
      </c>
      <c r="N5" s="36">
        <f>IF(M5&gt;0,M5-M5*0.20315,M5)</f>
        <v>-68778</v>
      </c>
      <c r="O5" s="19">
        <f>SUMIFS(投資信託!$K$2:$K$1000,投資信託!$B$2:$B$1000,"&gt;=2021/1/1",投資信託!$B$2:$B$1000,"&lt;=2021/12/31",投資信託!$K$2:$K$1000,"&gt;=0")</f>
        <v>7366</v>
      </c>
      <c r="P5" s="19">
        <f>SUMIFS(投資信託!$K$2:$K$1000,投資信託!$B$2:$B$1000,"&gt;=2021/1/1",投資信託!$B$2:$B$1000,"&lt;=2021/12/31",投資信託!$K$2:$K$1000,"&lt;0")</f>
        <v>-1498</v>
      </c>
      <c r="Q5" s="35">
        <f>SUM(O5:P5)</f>
        <v>5868</v>
      </c>
      <c r="R5" s="36">
        <f>IF(Q5&gt;0,Q5-Q5*0.20315,Q5)</f>
        <v>4675.9157999999998</v>
      </c>
      <c r="S5" s="38">
        <f>SUM(E5,J5,N5,R5)</f>
        <v>153731.13449999999</v>
      </c>
    </row>
    <row r="6" spans="1:19" x14ac:dyDescent="0.7">
      <c r="A6" s="34" t="s">
        <v>210</v>
      </c>
      <c r="B6" s="19">
        <f>SUMIFS(国内株式_NISA!$N$2:$N$996,国内株式_NISA!$B$2:$B$996,"&gt;=2022/1/1",国内株式_NISA!$B$2:$B$996,"&lt;=2022/12/31",国内株式_NISA!$N$2:$N$996,"&gt;=0")</f>
        <v>0</v>
      </c>
      <c r="C6" s="19">
        <f>SUMIFS(国内株式_NISA!$N$2:$N$996,国内株式_NISA!$B$2:$B$996,"&gt;=2022/1/1",国内株式_NISA!$B$2:$B$996,"&lt;=2022/12/31",国内株式_NISA!$N$2:$N$996,"&lt;0")</f>
        <v>0</v>
      </c>
      <c r="D6" s="19">
        <f>SUMIFS(国内株式_NISA_配当!$K$2:$K$1000,国内株式_NISA_配当!$A$2:$A$1000,"&gt;=2022/1/1",国内株式_NISA_配当!$A$2:$A$1000,"&lt;=2022/12/31")</f>
        <v>35720</v>
      </c>
      <c r="E6" s="35">
        <f t="shared" si="0"/>
        <v>35720</v>
      </c>
      <c r="F6" s="19">
        <f>SUMIFS(国内株式_特定!$N$2:$N$1000,国内株式_特定!$B$2:$B$1000,"&gt;=2022/1/1",国内株式_特定!$B$2:$B$1000,"&lt;=2022/12/31",国内株式_特定!$N$2:$N$1000,"&gt;=0")</f>
        <v>619915</v>
      </c>
      <c r="G6" s="19">
        <f>SUMIFS(国内株式_特定!$N$2:$N$1000,国内株式_特定!$B$2:$B$1000,"&gt;=2022/1/1",国内株式_特定!$B$2:$B$1000,"&lt;=2022/12/31",国内株式_特定!$N$2:$N$1000,"&lt;0")</f>
        <v>-699020</v>
      </c>
      <c r="H6" s="19">
        <f>SUMIFS(国内株式_特定_配当!$H$2:$H$999,国内株式_特定_配当!$A$2:$A$999,"&gt;=2022/1/1",国内株式_特定_配当!$A$2:$A$999,"&lt;=2022/12/31")</f>
        <v>245200</v>
      </c>
      <c r="I6" s="35">
        <f t="shared" ref="I6:I7" si="1">SUM(F6:H6)</f>
        <v>166095</v>
      </c>
      <c r="J6" s="36">
        <f>IF(I6&gt;0,I6-I6*0.20315,I6)</f>
        <v>132352.80074999999</v>
      </c>
      <c r="K6" s="19">
        <f>SUMIFS(国内株式_信用!$P$2:$P$1000,国内株式_信用!$B$2:$B$1000,"&gt;=2022/1/1",国内株式_信用!$B$2:$B$1000,"&lt;=2022/12/31",国内株式_信用!$P$2:$P$1000,"&gt;=0")</f>
        <v>81387</v>
      </c>
      <c r="L6" s="19">
        <f>SUMIFS(国内株式_信用!$P$2:$P$1000,国内株式_信用!$B$2:$B$1000,"&gt;=2022/1/1",国内株式_信用!$B$2:$B$1000,"&lt;=2022/12/31",国内株式_信用!$P$2:$P$1000,"&lt;0")</f>
        <v>-187960</v>
      </c>
      <c r="M6" s="35">
        <f t="shared" ref="M6:M7" si="2">SUM(K6:L6)</f>
        <v>-106573</v>
      </c>
      <c r="N6" s="36">
        <f t="shared" ref="N6:N7" si="3">IF(M6&gt;0,M6-M6*0.20315,M6)</f>
        <v>-106573</v>
      </c>
      <c r="O6" s="19">
        <f>SUMIFS(投資信託!$K$2:$K$1000,投資信託!$B$2:$B$1000,"&gt;=2022/1/1",投資信託!$B$2:$B$1000,"&lt;=2022/12/31",投資信託!$K$2:$K$1000,"&gt;=0")</f>
        <v>0</v>
      </c>
      <c r="P6" s="19">
        <f>SUMIFS(投資信託!$K$2:$K$1000,投資信託!$B$2:$B$1000,"&gt;=2022/1/1",投資信託!$B$2:$B$1000,"&lt;=2022/12/31",投資信託!$K$2:$K$1000,"&lt;0")</f>
        <v>0</v>
      </c>
      <c r="Q6" s="35">
        <f>SUM(O6:P6)</f>
        <v>0</v>
      </c>
      <c r="R6" s="36">
        <f>IF(Q6&gt;0,Q6-Q6*0.20315,Q6)</f>
        <v>0</v>
      </c>
      <c r="S6" s="38">
        <f>SUM(E6,J6,N6,R6)</f>
        <v>61499.800749999995</v>
      </c>
    </row>
    <row r="7" spans="1:19" x14ac:dyDescent="0.7">
      <c r="A7" s="34" t="s">
        <v>211</v>
      </c>
      <c r="B7" s="19">
        <f>SUMIFS(国内株式_NISA!$N$2:$N$996,国内株式_NISA!$B$2:$B$996,"&gt;=2023/1/1",国内株式_NISA!$B$2:$B$996,"&lt;=2023/12/31",国内株式_NISA!$N$2:$N$996,"&gt;=0")</f>
        <v>125420</v>
      </c>
      <c r="C7" s="19">
        <f>SUMIFS(国内株式_NISA!$N$2:$N$996,国内株式_NISA!$B$2:$B$996,"&gt;=2023/1/1",国内株式_NISA!$B$2:$B$996,"&lt;=2023/12/31",国内株式_NISA!$N$2:$N$996,"&lt;0")</f>
        <v>0</v>
      </c>
      <c r="D7" s="19">
        <f>SUMIFS(国内株式_NISA_配当!$K$2:$K$1000,国内株式_NISA_配当!$A$2:$A$1000,"&gt;=2023/1/1",国内株式_NISA_配当!$A$2:$A$1000,"&lt;=2023/12/31")</f>
        <v>88900</v>
      </c>
      <c r="E7" s="35">
        <f t="shared" si="0"/>
        <v>214320</v>
      </c>
      <c r="F7" s="19">
        <f>SUMIFS(国内株式_特定!$N$2:$N$1000,国内株式_特定!$B$2:$B$1000,"&gt;=2023/1/1",国内株式_特定!$B$2:$B$1000,"&lt;=2023/12/31",国内株式_特定!$N$2:$N$1000,"&gt;=0")</f>
        <v>1679057</v>
      </c>
      <c r="G7" s="19">
        <f>SUMIFS(国内株式_特定!$N$2:$N$1000,国内株式_特定!$B$2:$B$1000,"&gt;=2023/1/1",国内株式_特定!$B$2:$B$1000,"&lt;=2023/12/31",国内株式_特定!$N$2:$N$1000,"&lt;0")</f>
        <v>-402270</v>
      </c>
      <c r="H7" s="19">
        <f>SUMIFS(国内株式_特定_配当!$H$2:$H$999,国内株式_特定_配当!$A$2:$A$999,"&gt;=2023/1/1",国内株式_特定_配当!$A$2:$A$999,"&lt;=2023/12/31")</f>
        <v>167100</v>
      </c>
      <c r="I7" s="35">
        <f t="shared" si="1"/>
        <v>1443887</v>
      </c>
      <c r="J7" s="36">
        <f>IF(I7&gt;0,I7-I7*0.20315,I7)</f>
        <v>1150561.35595</v>
      </c>
      <c r="K7" s="19">
        <f>SUMIFS(国内株式_信用!$P$2:$P$1000,国内株式_信用!$B$2:$B$1000,"&gt;=2023/1/1",国内株式_信用!$B$2:$B$1000,"&lt;=2023/12/31",国内株式_信用!$P$2:$P$1000,"&gt;=0")</f>
        <v>0</v>
      </c>
      <c r="L7" s="19">
        <f>SUMIFS(国内株式_信用!$P$2:$P$1000,国内株式_信用!$B$2:$B$1000,"&gt;=2023/1/1",国内株式_信用!$B$2:$B$1000,"&lt;=2023/12/31",国内株式_信用!$P$2:$P$1000,"&lt;0")</f>
        <v>-50703</v>
      </c>
      <c r="M7" s="35">
        <f t="shared" si="2"/>
        <v>-50703</v>
      </c>
      <c r="N7" s="36">
        <f t="shared" si="3"/>
        <v>-50703</v>
      </c>
      <c r="O7" s="19">
        <f>SUMIFS(投資信託!$K$2:$K$1000,投資信託!$B$2:$B$1000,"&gt;=2023/1/1",投資信託!$B$2:$B$1000,"&lt;=2023/12/31",投資信託!$K$2:$K$1000,"&gt;=0")</f>
        <v>0</v>
      </c>
      <c r="P7" s="19">
        <f>SUMIFS(投資信託!$K$2:$K$1000,投資信託!$B$2:$B$1000,"&gt;=2023/1/1",投資信託!$B$2:$B$1000,"&lt;=2023/12/31",投資信託!$K$2:$K$1000,"&lt;0")</f>
        <v>0</v>
      </c>
      <c r="Q7" s="35">
        <f>SUM(O7:P7)</f>
        <v>0</v>
      </c>
      <c r="R7" s="36">
        <f t="shared" ref="R7:R9" si="4">IF(Q7&gt;0,Q7-Q7*0.20315,Q7)</f>
        <v>0</v>
      </c>
      <c r="S7" s="38">
        <f t="shared" ref="S7:S8" si="5">SUM(E7,J7,N7,R7)</f>
        <v>1314178.35595</v>
      </c>
    </row>
    <row r="8" spans="1:19" x14ac:dyDescent="0.7">
      <c r="A8" s="34" t="s">
        <v>233</v>
      </c>
      <c r="B8" s="19">
        <f>SUMIFS(国内株式_NISA!$N$2:$N$996,国内株式_NISA!$B$2:$B$996,"&gt;=2024/1/1",国内株式_NISA!$B$2:$B$996,"&lt;=2024/12/31",国内株式_NISA!$N$2:$N$996,"&gt;=0")</f>
        <v>24600</v>
      </c>
      <c r="C8" s="19">
        <f>SUMIFS(国内株式_NISA!$N$2:$N$996,国内株式_NISA!$B$2:$B$996,"&gt;=2024/1/1",国内株式_NISA!$B$2:$B$996,"&lt;=2024/12/31",国内株式_NISA!$N$2:$N$996,"&lt;0")</f>
        <v>-49300</v>
      </c>
      <c r="D8" s="19">
        <f>SUMIFS(国内株式_NISA_配当!$K$2:$K$1000,国内株式_NISA_配当!$A$2:$A$1000,"&gt;=2024/1/1",国内株式_NISA_配当!$A$2:$A$1000,"&lt;=2024/12/31")</f>
        <v>136475</v>
      </c>
      <c r="E8" s="35">
        <f t="shared" ref="E8:E9" si="6">SUM(B8:D8)</f>
        <v>111775</v>
      </c>
      <c r="F8" s="19">
        <f>SUMIFS(国内株式_特定!$N$2:$N$1000,国内株式_特定!$B$2:$B$1000,"&gt;=2024/1/1",国内株式_特定!$B$2:$B$1000,"&lt;=2024/12/31",国内株式_特定!$N$2:$N$1000,"&gt;=0")</f>
        <v>2059210</v>
      </c>
      <c r="G8" s="19">
        <f>SUMIFS(国内株式_特定!$N$2:$N$1000,国内株式_特定!$B$2:$B$1000,"&gt;=2024/1/1",国内株式_特定!$B$2:$B$1000,"&lt;=2024/12/31",国内株式_特定!$N$2:$N$1000,"&lt;0")</f>
        <v>-1123620</v>
      </c>
      <c r="H8" s="19">
        <f>SUMIFS(国内株式_特定_配当!$H$2:$H$999,国内株式_特定_配当!$A$2:$A$999,"&gt;=2024/1/1",国内株式_特定_配当!$A$2:$A$999,"&lt;=2024/12/31")</f>
        <v>116750</v>
      </c>
      <c r="I8" s="35">
        <f t="shared" ref="I8" si="7">SUM(F8:H8)</f>
        <v>1052340</v>
      </c>
      <c r="J8" s="36">
        <f>IF(I8&gt;0,I8-I8*0.20315,I8)</f>
        <v>838557.12899999996</v>
      </c>
      <c r="K8" s="19">
        <f>SUMIFS(国内株式_信用!$P$2:$P$1000,国内株式_信用!$B$2:$B$1000,"&gt;=2024/1/1",国内株式_信用!$B$2:$B$1000,"&lt;=2024/12/31",国内株式_信用!$P$2:$P$1000,"&gt;=0")</f>
        <v>56820</v>
      </c>
      <c r="L8" s="19">
        <f>SUMIFS(国内株式_信用!$P$2:$P$1000,国内株式_信用!$B$2:$B$1000,"&gt;=2024/1/1",国内株式_信用!$B$2:$B$1000,"&lt;=2024/12/31",国内株式_信用!$P$2:$P$1000,"&lt;0")</f>
        <v>-304780</v>
      </c>
      <c r="M8" s="35">
        <f t="shared" ref="M8" si="8">SUM(K8:L8)</f>
        <v>-247960</v>
      </c>
      <c r="N8" s="36">
        <f t="shared" ref="N8" si="9">IF(M8&gt;0,M8-M8*0.20315,M8)</f>
        <v>-247960</v>
      </c>
      <c r="O8" s="19">
        <f>SUMIFS(投資信託!$K$2:$K$1000,投資信託!$B$2:$B$1000,"&gt;=2024/1/1",投資信託!$B$2:$B$1000,"&lt;=2024/12/31",投資信託!$K$2:$K$1000,"&gt;=0")</f>
        <v>0</v>
      </c>
      <c r="P8" s="19">
        <f>SUMIFS(投資信託!$K$2:$K$1000,投資信託!$B$2:$B$1000,"&gt;=2024/1/1",投資信託!$B$2:$B$1000,"&lt;=2024/12/31",投資信託!$K$2:$K$1000,"&lt;0")</f>
        <v>0</v>
      </c>
      <c r="Q8" s="35">
        <f>SUM(O8:P8)</f>
        <v>0</v>
      </c>
      <c r="R8" s="36">
        <f t="shared" si="4"/>
        <v>0</v>
      </c>
      <c r="S8" s="38">
        <f t="shared" si="5"/>
        <v>702372.12899999996</v>
      </c>
    </row>
    <row r="9" spans="1:19" x14ac:dyDescent="0.7">
      <c r="A9" s="34" t="s">
        <v>293</v>
      </c>
      <c r="B9" s="19">
        <f>SUMIFS(国内株式_NISA!$N$2:$N$996,国内株式_NISA!$B$2:$B$996,"&gt;=2025/1/1",国内株式_NISA!$B$2:$B$996,"&lt;=2025/12/31",国内株式_NISA!$N$2:$N$996,"&gt;=0")</f>
        <v>2279200</v>
      </c>
      <c r="C9" s="19">
        <f>SUMIFS(国内株式_NISA!$N$2:$N$996,国内株式_NISA!$B$2:$B$996,"&gt;=2025/1/1",国内株式_NISA!$B$2:$B$996,"&lt;=2025/12/31",国内株式_NISA!$N$2:$N$996,"&lt;0")</f>
        <v>0</v>
      </c>
      <c r="D9" s="19">
        <f>SUMIFS(国内株式_NISA_配当!$K$2:$K$1000,国内株式_NISA_配当!$A$2:$A$1000,"&gt;=2025/1/1",国内株式_NISA_配当!$A$2:$A$1000,"&lt;=2025/12/31")</f>
        <v>0</v>
      </c>
      <c r="E9" s="35">
        <f t="shared" si="6"/>
        <v>2279200</v>
      </c>
      <c r="F9" s="19">
        <f>SUMIFS(国内株式_特定!$N$2:$N$1000,国内株式_特定!$B$2:$B$1000,"&gt;=2025/1/1",国内株式_特定!$B$2:$B$1000,"&lt;=2025/12/31",国内株式_特定!$N$2:$N$1000,"&gt;=0")</f>
        <v>169900</v>
      </c>
      <c r="G9" s="19">
        <f>SUMIFS(国内株式_特定!$N$2:$N$1000,国内株式_特定!$B$2:$B$1000,"&gt;=2025/1/1",国内株式_特定!$B$2:$B$1000,"&lt;=2025/12/31",国内株式_特定!$N$2:$N$1000,"&lt;0")</f>
        <v>0</v>
      </c>
      <c r="H9" s="19">
        <f>SUMIFS(国内株式_特定_配当!$H$2:$H$999,国内株式_特定_配当!$A$2:$A$999,"&gt;=2025/1/1",国内株式_特定_配当!$A$2:$A$999,"&lt;=2025/12/31")</f>
        <v>0</v>
      </c>
      <c r="I9" s="35">
        <f t="shared" ref="I9" si="10">SUM(F9:H9)</f>
        <v>169900</v>
      </c>
      <c r="J9" s="36">
        <f>IF(I9&gt;0,I9-I9*0.20315,I9)</f>
        <v>135384.815</v>
      </c>
      <c r="K9" s="19">
        <f>SUMIFS(国内株式_信用!$P$2:$P$1000,国内株式_信用!$B$2:$B$1000,"&gt;=2025/1/1",国内株式_信用!$B$2:$B$1000,"&lt;=2025/12/31",国内株式_信用!$P$2:$P$1000,"&gt;=0")</f>
        <v>0</v>
      </c>
      <c r="L9" s="19">
        <f>SUMIFS(国内株式_信用!$P$2:$P$1000,国内株式_信用!$B$2:$B$1000,"&gt;=2025/1/1",国内株式_信用!$B$2:$B$1000,"&lt;=2025/12/31",国内株式_信用!$P$2:$P$1000,"&lt;0")</f>
        <v>0</v>
      </c>
      <c r="M9" s="35">
        <f t="shared" ref="M9" si="11">SUM(K9:L9)</f>
        <v>0</v>
      </c>
      <c r="N9" s="36">
        <f t="shared" ref="N9" si="12">IF(M9&gt;0,M9-M9*0.20315,M9)</f>
        <v>0</v>
      </c>
      <c r="O9" s="19">
        <f>SUMIFS(投資信託!$K$2:$K$1000,投資信託!$B$2:$B$1000,"&gt;=2025/1/1",投資信託!$B$2:$B$1000,"&lt;=2025/12/31",投資信託!$K$2:$K$1000,"&gt;=0")</f>
        <v>48494</v>
      </c>
      <c r="P9" s="19">
        <f>SUMIFS(投資信託!$K$2:$K$1000,投資信託!$B$2:$B$1000,"&gt;=2025/1/1",投資信託!$B$2:$B$1000,"&lt;=2025/12/31",投資信託!$K$2:$K$1000,"&lt;0")</f>
        <v>0</v>
      </c>
      <c r="Q9" s="35">
        <f t="shared" ref="Q9" si="13">SUM(O9:P9)</f>
        <v>48494</v>
      </c>
      <c r="R9" s="36">
        <f t="shared" si="4"/>
        <v>38642.443899999998</v>
      </c>
      <c r="S9" s="38">
        <f>SUM(E9,J9,N9,R9)</f>
        <v>2453227.2588999998</v>
      </c>
    </row>
  </sheetData>
  <mergeCells count="18">
    <mergeCell ref="H2:H3"/>
    <mergeCell ref="I2:I3"/>
    <mergeCell ref="F1:J1"/>
    <mergeCell ref="D2:D3"/>
    <mergeCell ref="B2:C2"/>
    <mergeCell ref="E2:E3"/>
    <mergeCell ref="B1:E1"/>
    <mergeCell ref="F2:G2"/>
    <mergeCell ref="S2:S3"/>
    <mergeCell ref="J2:J3"/>
    <mergeCell ref="K1:N1"/>
    <mergeCell ref="K2:L2"/>
    <mergeCell ref="M2:M3"/>
    <mergeCell ref="N2:N3"/>
    <mergeCell ref="O2:P2"/>
    <mergeCell ref="O1:R1"/>
    <mergeCell ref="Q2:Q3"/>
    <mergeCell ref="R2:R3"/>
  </mergeCells>
  <phoneticPr fontId="18"/>
  <pageMargins left="0.7" right="0.7" top="0.75" bottom="0.75" header="0.3" footer="0.3"/>
  <pageSetup paperSize="9" scale="3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N47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18" sqref="H18"/>
    </sheetView>
  </sheetViews>
  <sheetFormatPr defaultRowHeight="17.649999999999999" x14ac:dyDescent="0.7"/>
  <cols>
    <col min="1" max="2" width="11.3125" style="1" customWidth="1"/>
    <col min="3" max="3" width="15.125" style="2" bestFit="1" customWidth="1"/>
    <col min="4" max="4" width="27.375" style="1" customWidth="1"/>
    <col min="5" max="5" width="14.5625" style="2" bestFit="1" customWidth="1"/>
    <col min="6" max="7" width="13" style="2" bestFit="1" customWidth="1"/>
    <col min="8" max="8" width="15.125" style="2" bestFit="1" customWidth="1"/>
    <col min="9" max="9" width="15.125" style="27" bestFit="1" customWidth="1"/>
    <col min="10" max="12" width="15.125" style="27" customWidth="1"/>
    <col min="13" max="13" width="19.1875" style="26" bestFit="1" customWidth="1"/>
    <col min="14" max="14" width="16.6875" style="3" bestFit="1" customWidth="1"/>
  </cols>
  <sheetData>
    <row r="1" spans="1:14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14</v>
      </c>
      <c r="M1" s="16" t="s">
        <v>15</v>
      </c>
      <c r="N1" s="13" t="s">
        <v>165</v>
      </c>
    </row>
    <row r="2" spans="1:14" x14ac:dyDescent="0.7">
      <c r="A2" s="4">
        <v>44202</v>
      </c>
      <c r="B2" s="4">
        <v>44204</v>
      </c>
      <c r="C2" s="5">
        <v>1802</v>
      </c>
      <c r="D2" s="6" t="s">
        <v>38</v>
      </c>
      <c r="E2" s="5" t="s">
        <v>260</v>
      </c>
      <c r="F2" s="5" t="s">
        <v>29</v>
      </c>
      <c r="G2" s="5" t="s">
        <v>30</v>
      </c>
      <c r="H2" s="5">
        <v>100</v>
      </c>
      <c r="I2" s="25">
        <v>875</v>
      </c>
      <c r="J2" s="61">
        <v>0</v>
      </c>
      <c r="K2" s="61">
        <v>0</v>
      </c>
      <c r="L2" s="25" t="s">
        <v>306</v>
      </c>
      <c r="M2" s="19">
        <f t="shared" ref="M2:M18" si="0">H2*I2</f>
        <v>87500</v>
      </c>
      <c r="N2" s="14">
        <v>0</v>
      </c>
    </row>
    <row r="3" spans="1:14" x14ac:dyDescent="0.7">
      <c r="A3" s="4">
        <v>44426</v>
      </c>
      <c r="B3" s="4">
        <v>44428</v>
      </c>
      <c r="C3" s="5">
        <v>1802</v>
      </c>
      <c r="D3" s="6" t="s">
        <v>38</v>
      </c>
      <c r="E3" s="5" t="s">
        <v>260</v>
      </c>
      <c r="F3" s="5" t="s">
        <v>29</v>
      </c>
      <c r="G3" s="5" t="s">
        <v>41</v>
      </c>
      <c r="H3" s="5">
        <v>100</v>
      </c>
      <c r="I3" s="25">
        <v>925</v>
      </c>
      <c r="J3" s="61">
        <v>0</v>
      </c>
      <c r="K3" s="61">
        <v>0</v>
      </c>
      <c r="L3" s="25" t="s">
        <v>307</v>
      </c>
      <c r="M3" s="19">
        <f t="shared" si="0"/>
        <v>92500</v>
      </c>
      <c r="N3" s="15">
        <v>5000</v>
      </c>
    </row>
    <row r="4" spans="1:14" x14ac:dyDescent="0.7">
      <c r="A4" s="4">
        <v>44204</v>
      </c>
      <c r="B4" s="4">
        <v>44209</v>
      </c>
      <c r="C4" s="5">
        <v>1963</v>
      </c>
      <c r="D4" s="6" t="s">
        <v>39</v>
      </c>
      <c r="E4" s="5" t="s">
        <v>260</v>
      </c>
      <c r="F4" s="5" t="s">
        <v>29</v>
      </c>
      <c r="G4" s="5" t="s">
        <v>30</v>
      </c>
      <c r="H4" s="5">
        <v>100</v>
      </c>
      <c r="I4" s="25">
        <v>1094</v>
      </c>
      <c r="J4" s="61">
        <v>0</v>
      </c>
      <c r="K4" s="61">
        <v>0</v>
      </c>
      <c r="L4" s="25" t="s">
        <v>306</v>
      </c>
      <c r="M4" s="19">
        <f t="shared" si="0"/>
        <v>109400</v>
      </c>
      <c r="N4" s="14">
        <v>0</v>
      </c>
    </row>
    <row r="5" spans="1:14" x14ac:dyDescent="0.7">
      <c r="A5" s="4">
        <v>44260</v>
      </c>
      <c r="B5" s="4">
        <v>44264</v>
      </c>
      <c r="C5" s="5">
        <v>1963</v>
      </c>
      <c r="D5" s="6" t="s">
        <v>39</v>
      </c>
      <c r="E5" s="5" t="s">
        <v>260</v>
      </c>
      <c r="F5" s="5" t="s">
        <v>29</v>
      </c>
      <c r="G5" s="5" t="s">
        <v>41</v>
      </c>
      <c r="H5" s="5">
        <v>100</v>
      </c>
      <c r="I5" s="25">
        <v>1307</v>
      </c>
      <c r="J5" s="61">
        <v>0</v>
      </c>
      <c r="K5" s="61">
        <v>0</v>
      </c>
      <c r="L5" s="25" t="s">
        <v>307</v>
      </c>
      <c r="M5" s="19">
        <f t="shared" si="0"/>
        <v>130700</v>
      </c>
      <c r="N5" s="15">
        <v>21300</v>
      </c>
    </row>
    <row r="6" spans="1:14" x14ac:dyDescent="0.7">
      <c r="A6" s="4">
        <v>44160</v>
      </c>
      <c r="B6" s="4">
        <v>44162</v>
      </c>
      <c r="C6" s="5">
        <v>3087</v>
      </c>
      <c r="D6" s="6" t="s">
        <v>32</v>
      </c>
      <c r="E6" s="5" t="s">
        <v>260</v>
      </c>
      <c r="F6" s="5" t="s">
        <v>29</v>
      </c>
      <c r="G6" s="5" t="s">
        <v>30</v>
      </c>
      <c r="H6" s="5">
        <v>100</v>
      </c>
      <c r="I6" s="25">
        <v>1506.6</v>
      </c>
      <c r="J6" s="61">
        <v>0</v>
      </c>
      <c r="K6" s="61">
        <v>0</v>
      </c>
      <c r="L6" s="25" t="s">
        <v>306</v>
      </c>
      <c r="M6" s="19">
        <f t="shared" si="0"/>
        <v>150660</v>
      </c>
      <c r="N6" s="14">
        <v>0</v>
      </c>
    </row>
    <row r="7" spans="1:14" x14ac:dyDescent="0.7">
      <c r="A7" s="4">
        <v>44427</v>
      </c>
      <c r="B7" s="4">
        <v>44431</v>
      </c>
      <c r="C7" s="5">
        <v>3087</v>
      </c>
      <c r="D7" s="6" t="s">
        <v>32</v>
      </c>
      <c r="E7" s="5" t="s">
        <v>260</v>
      </c>
      <c r="F7" s="5" t="s">
        <v>29</v>
      </c>
      <c r="G7" s="5" t="s">
        <v>41</v>
      </c>
      <c r="H7" s="5">
        <v>100</v>
      </c>
      <c r="I7" s="25">
        <v>1635</v>
      </c>
      <c r="J7" s="61">
        <v>0</v>
      </c>
      <c r="K7" s="61">
        <v>0</v>
      </c>
      <c r="L7" s="25" t="s">
        <v>307</v>
      </c>
      <c r="M7" s="19">
        <f t="shared" si="0"/>
        <v>163500</v>
      </c>
      <c r="N7" s="15">
        <v>12840</v>
      </c>
    </row>
    <row r="8" spans="1:14" x14ac:dyDescent="0.7">
      <c r="A8" s="4">
        <v>44165</v>
      </c>
      <c r="B8" s="4">
        <v>44167</v>
      </c>
      <c r="C8" s="5">
        <v>3402</v>
      </c>
      <c r="D8" s="6" t="s">
        <v>33</v>
      </c>
      <c r="E8" s="5" t="s">
        <v>260</v>
      </c>
      <c r="F8" s="5" t="s">
        <v>29</v>
      </c>
      <c r="G8" s="5" t="s">
        <v>30</v>
      </c>
      <c r="H8" s="5">
        <v>100</v>
      </c>
      <c r="I8" s="25">
        <v>580</v>
      </c>
      <c r="J8" s="61">
        <v>0</v>
      </c>
      <c r="K8" s="61">
        <v>0</v>
      </c>
      <c r="L8" s="25" t="s">
        <v>306</v>
      </c>
      <c r="M8" s="19">
        <f t="shared" si="0"/>
        <v>58000</v>
      </c>
      <c r="N8" s="14">
        <v>0</v>
      </c>
    </row>
    <row r="9" spans="1:14" x14ac:dyDescent="0.7">
      <c r="A9" s="4">
        <v>44256</v>
      </c>
      <c r="B9" s="4">
        <v>44258</v>
      </c>
      <c r="C9" s="5">
        <v>3402</v>
      </c>
      <c r="D9" s="6" t="s">
        <v>33</v>
      </c>
      <c r="E9" s="5" t="s">
        <v>260</v>
      </c>
      <c r="F9" s="5" t="s">
        <v>29</v>
      </c>
      <c r="G9" s="5" t="s">
        <v>41</v>
      </c>
      <c r="H9" s="5">
        <v>100</v>
      </c>
      <c r="I9" s="25">
        <v>700</v>
      </c>
      <c r="J9" s="61">
        <v>0</v>
      </c>
      <c r="K9" s="61">
        <v>0</v>
      </c>
      <c r="L9" s="25" t="s">
        <v>307</v>
      </c>
      <c r="M9" s="19">
        <f t="shared" si="0"/>
        <v>70000</v>
      </c>
      <c r="N9" s="15">
        <v>12000</v>
      </c>
    </row>
    <row r="10" spans="1:14" x14ac:dyDescent="0.7">
      <c r="A10" s="4">
        <v>44918</v>
      </c>
      <c r="B10" s="4">
        <v>44922</v>
      </c>
      <c r="C10" s="5">
        <v>4324</v>
      </c>
      <c r="D10" s="6" t="s">
        <v>45</v>
      </c>
      <c r="E10" s="5" t="s">
        <v>260</v>
      </c>
      <c r="F10" s="5" t="s">
        <v>29</v>
      </c>
      <c r="G10" s="5" t="s">
        <v>30</v>
      </c>
      <c r="H10" s="5">
        <v>100</v>
      </c>
      <c r="I10" s="25">
        <v>4170</v>
      </c>
      <c r="J10" s="61">
        <v>0</v>
      </c>
      <c r="K10" s="61">
        <v>0</v>
      </c>
      <c r="L10" s="25" t="s">
        <v>306</v>
      </c>
      <c r="M10" s="19">
        <f t="shared" si="0"/>
        <v>417000</v>
      </c>
      <c r="N10" s="14">
        <v>0</v>
      </c>
    </row>
    <row r="11" spans="1:14" x14ac:dyDescent="0.7">
      <c r="A11" s="4">
        <v>45089</v>
      </c>
      <c r="B11" s="4">
        <v>45091</v>
      </c>
      <c r="C11" s="5">
        <v>4324</v>
      </c>
      <c r="D11" s="6" t="s">
        <v>45</v>
      </c>
      <c r="E11" s="5" t="s">
        <v>260</v>
      </c>
      <c r="F11" s="5" t="s">
        <v>29</v>
      </c>
      <c r="G11" s="5" t="s">
        <v>41</v>
      </c>
      <c r="H11" s="5">
        <v>100</v>
      </c>
      <c r="I11" s="25">
        <v>4615</v>
      </c>
      <c r="J11" s="61">
        <v>0</v>
      </c>
      <c r="K11" s="61">
        <v>0</v>
      </c>
      <c r="L11" s="25" t="s">
        <v>307</v>
      </c>
      <c r="M11" s="19">
        <f t="shared" si="0"/>
        <v>461500</v>
      </c>
      <c r="N11" s="30">
        <v>44500</v>
      </c>
    </row>
    <row r="12" spans="1:14" x14ac:dyDescent="0.7">
      <c r="A12" s="4">
        <v>45211</v>
      </c>
      <c r="B12" s="4">
        <v>45215</v>
      </c>
      <c r="C12" s="5">
        <v>4324</v>
      </c>
      <c r="D12" s="6" t="s">
        <v>45</v>
      </c>
      <c r="E12" s="5" t="s">
        <v>260</v>
      </c>
      <c r="F12" s="5" t="s">
        <v>29</v>
      </c>
      <c r="G12" s="5" t="s">
        <v>30</v>
      </c>
      <c r="H12" s="5">
        <v>100</v>
      </c>
      <c r="I12" s="25">
        <v>4440</v>
      </c>
      <c r="J12" s="61">
        <v>0</v>
      </c>
      <c r="K12" s="61">
        <v>0</v>
      </c>
      <c r="L12" s="25" t="s">
        <v>306</v>
      </c>
      <c r="M12" s="19">
        <f t="shared" si="0"/>
        <v>444000</v>
      </c>
      <c r="N12" s="30">
        <v>0</v>
      </c>
    </row>
    <row r="13" spans="1:14" x14ac:dyDescent="0.7">
      <c r="A13" s="4">
        <v>45561</v>
      </c>
      <c r="B13" s="4">
        <v>45565</v>
      </c>
      <c r="C13" s="5">
        <v>4324</v>
      </c>
      <c r="D13" s="6" t="s">
        <v>45</v>
      </c>
      <c r="E13" s="5" t="s">
        <v>260</v>
      </c>
      <c r="F13" s="5" t="s">
        <v>29</v>
      </c>
      <c r="G13" s="5" t="s">
        <v>41</v>
      </c>
      <c r="H13" s="5">
        <v>100</v>
      </c>
      <c r="I13" s="25">
        <v>4530</v>
      </c>
      <c r="J13" s="61">
        <v>0</v>
      </c>
      <c r="K13" s="61">
        <v>0</v>
      </c>
      <c r="L13" s="25" t="s">
        <v>307</v>
      </c>
      <c r="M13" s="19">
        <f t="shared" si="0"/>
        <v>453000</v>
      </c>
      <c r="N13" s="15">
        <v>9000</v>
      </c>
    </row>
    <row r="14" spans="1:14" x14ac:dyDescent="0.7">
      <c r="A14" s="4">
        <v>44537</v>
      </c>
      <c r="B14" s="4">
        <v>44539</v>
      </c>
      <c r="C14" s="5">
        <v>4502</v>
      </c>
      <c r="D14" s="6" t="s">
        <v>42</v>
      </c>
      <c r="E14" s="5" t="s">
        <v>260</v>
      </c>
      <c r="F14" s="5" t="s">
        <v>29</v>
      </c>
      <c r="G14" s="5" t="s">
        <v>30</v>
      </c>
      <c r="H14" s="5">
        <v>100</v>
      </c>
      <c r="I14" s="25">
        <v>3115</v>
      </c>
      <c r="J14" s="61">
        <v>0</v>
      </c>
      <c r="K14" s="61">
        <v>0</v>
      </c>
      <c r="L14" s="25" t="s">
        <v>306</v>
      </c>
      <c r="M14" s="19">
        <f t="shared" si="0"/>
        <v>311500</v>
      </c>
      <c r="N14" s="14">
        <v>0</v>
      </c>
    </row>
    <row r="15" spans="1:14" x14ac:dyDescent="0.7">
      <c r="A15" s="4">
        <v>45314</v>
      </c>
      <c r="B15" s="4">
        <v>45316</v>
      </c>
      <c r="C15" s="5">
        <v>4502</v>
      </c>
      <c r="D15" s="6" t="s">
        <v>42</v>
      </c>
      <c r="E15" s="5" t="s">
        <v>238</v>
      </c>
      <c r="F15" s="5" t="s">
        <v>29</v>
      </c>
      <c r="G15" s="5" t="s">
        <v>30</v>
      </c>
      <c r="H15" s="5">
        <v>100</v>
      </c>
      <c r="I15" s="25">
        <v>4405</v>
      </c>
      <c r="J15" s="61">
        <v>0</v>
      </c>
      <c r="K15" s="61">
        <v>0</v>
      </c>
      <c r="L15" s="25" t="s">
        <v>306</v>
      </c>
      <c r="M15" s="19">
        <f t="shared" si="0"/>
        <v>440500</v>
      </c>
      <c r="N15" s="23">
        <v>0</v>
      </c>
    </row>
    <row r="16" spans="1:14" x14ac:dyDescent="0.7">
      <c r="A16" s="4">
        <v>44146</v>
      </c>
      <c r="B16" s="4">
        <v>44148</v>
      </c>
      <c r="C16" s="5">
        <v>4917</v>
      </c>
      <c r="D16" s="6" t="s">
        <v>27</v>
      </c>
      <c r="E16" s="5" t="s">
        <v>260</v>
      </c>
      <c r="F16" s="5" t="s">
        <v>29</v>
      </c>
      <c r="G16" s="5" t="s">
        <v>30</v>
      </c>
      <c r="H16" s="5">
        <v>100</v>
      </c>
      <c r="I16" s="25">
        <v>1703.8</v>
      </c>
      <c r="J16" s="61">
        <v>0</v>
      </c>
      <c r="K16" s="61">
        <v>0</v>
      </c>
      <c r="L16" s="25" t="s">
        <v>306</v>
      </c>
      <c r="M16" s="19">
        <f t="shared" si="0"/>
        <v>170380</v>
      </c>
      <c r="N16" s="14">
        <v>0</v>
      </c>
    </row>
    <row r="17" spans="1:14" x14ac:dyDescent="0.7">
      <c r="A17" s="4">
        <v>44501</v>
      </c>
      <c r="B17" s="4">
        <v>44504</v>
      </c>
      <c r="C17" s="5">
        <v>4917</v>
      </c>
      <c r="D17" s="6" t="s">
        <v>27</v>
      </c>
      <c r="E17" s="5" t="s">
        <v>260</v>
      </c>
      <c r="F17" s="5" t="s">
        <v>29</v>
      </c>
      <c r="G17" s="5" t="s">
        <v>41</v>
      </c>
      <c r="H17" s="5">
        <v>100</v>
      </c>
      <c r="I17" s="25">
        <v>1790</v>
      </c>
      <c r="J17" s="61">
        <v>0</v>
      </c>
      <c r="K17" s="61">
        <v>0</v>
      </c>
      <c r="L17" s="25" t="s">
        <v>307</v>
      </c>
      <c r="M17" s="19">
        <f t="shared" si="0"/>
        <v>179000</v>
      </c>
      <c r="N17" s="15">
        <v>8620</v>
      </c>
    </row>
    <row r="18" spans="1:14" x14ac:dyDescent="0.7">
      <c r="A18" s="4">
        <v>45140</v>
      </c>
      <c r="B18" s="4">
        <v>45142</v>
      </c>
      <c r="C18" s="5">
        <v>5019</v>
      </c>
      <c r="D18" s="9" t="s">
        <v>189</v>
      </c>
      <c r="E18" s="5" t="s">
        <v>260</v>
      </c>
      <c r="F18" s="5" t="s">
        <v>29</v>
      </c>
      <c r="G18" s="5" t="s">
        <v>30</v>
      </c>
      <c r="H18" s="5">
        <v>100</v>
      </c>
      <c r="I18" s="25">
        <v>2988.5</v>
      </c>
      <c r="J18" s="61">
        <v>0</v>
      </c>
      <c r="K18" s="61">
        <v>0</v>
      </c>
      <c r="L18" s="25" t="s">
        <v>306</v>
      </c>
      <c r="M18" s="19">
        <f t="shared" si="0"/>
        <v>298850</v>
      </c>
      <c r="N18" s="23">
        <v>0</v>
      </c>
    </row>
    <row r="19" spans="1:14" x14ac:dyDescent="0.7">
      <c r="A19" s="4">
        <v>45287</v>
      </c>
      <c r="B19" s="4">
        <v>45295</v>
      </c>
      <c r="C19" s="5">
        <v>5019</v>
      </c>
      <c r="D19" s="9" t="s">
        <v>189</v>
      </c>
      <c r="E19" s="5" t="s">
        <v>260</v>
      </c>
      <c r="F19" s="5"/>
      <c r="G19" s="5" t="s">
        <v>234</v>
      </c>
      <c r="H19" s="5">
        <v>400</v>
      </c>
      <c r="I19" s="25">
        <v>597.70000000000005</v>
      </c>
      <c r="J19" s="61">
        <v>0</v>
      </c>
      <c r="K19" s="61">
        <v>0</v>
      </c>
      <c r="L19" s="25" t="s">
        <v>306</v>
      </c>
      <c r="M19" s="19">
        <v>0</v>
      </c>
      <c r="N19" s="23">
        <v>0</v>
      </c>
    </row>
    <row r="20" spans="1:14" x14ac:dyDescent="0.7">
      <c r="A20" s="4">
        <v>44862</v>
      </c>
      <c r="B20" s="4">
        <v>44866</v>
      </c>
      <c r="C20" s="5">
        <v>5201</v>
      </c>
      <c r="D20" s="6" t="s">
        <v>43</v>
      </c>
      <c r="E20" s="5" t="s">
        <v>260</v>
      </c>
      <c r="F20" s="5" t="s">
        <v>29</v>
      </c>
      <c r="G20" s="5" t="s">
        <v>30</v>
      </c>
      <c r="H20" s="5">
        <v>100</v>
      </c>
      <c r="I20" s="25">
        <v>4620</v>
      </c>
      <c r="J20" s="61">
        <v>0</v>
      </c>
      <c r="K20" s="61">
        <v>0</v>
      </c>
      <c r="L20" s="25" t="s">
        <v>306</v>
      </c>
      <c r="M20" s="19">
        <f>H20*I20</f>
        <v>462000</v>
      </c>
      <c r="N20" s="14">
        <v>0</v>
      </c>
    </row>
    <row r="21" spans="1:14" x14ac:dyDescent="0.7">
      <c r="A21" s="4">
        <v>45342</v>
      </c>
      <c r="B21" s="4">
        <v>45344</v>
      </c>
      <c r="C21" s="5">
        <v>6526</v>
      </c>
      <c r="D21" s="9" t="s">
        <v>240</v>
      </c>
      <c r="E21" s="5" t="s">
        <v>238</v>
      </c>
      <c r="F21" s="5" t="s">
        <v>29</v>
      </c>
      <c r="G21" s="5" t="s">
        <v>30</v>
      </c>
      <c r="H21" s="5">
        <v>100</v>
      </c>
      <c r="I21" s="25">
        <v>3818</v>
      </c>
      <c r="J21" s="61">
        <v>0</v>
      </c>
      <c r="K21" s="61">
        <v>0</v>
      </c>
      <c r="L21" s="25" t="s">
        <v>306</v>
      </c>
      <c r="M21" s="19">
        <f>H21*I21</f>
        <v>381800</v>
      </c>
      <c r="N21" s="23">
        <v>0</v>
      </c>
    </row>
    <row r="22" spans="1:14" x14ac:dyDescent="0.7">
      <c r="A22" s="4">
        <v>45404</v>
      </c>
      <c r="B22" s="4">
        <v>45406</v>
      </c>
      <c r="C22" s="5">
        <v>6526</v>
      </c>
      <c r="D22" s="9" t="s">
        <v>240</v>
      </c>
      <c r="E22" s="5" t="s">
        <v>238</v>
      </c>
      <c r="F22" s="5" t="s">
        <v>29</v>
      </c>
      <c r="G22" s="5" t="s">
        <v>41</v>
      </c>
      <c r="H22" s="5">
        <v>100</v>
      </c>
      <c r="I22" s="25">
        <v>3954</v>
      </c>
      <c r="J22" s="61">
        <v>0</v>
      </c>
      <c r="K22" s="61">
        <v>0</v>
      </c>
      <c r="L22" s="25" t="s">
        <v>307</v>
      </c>
      <c r="M22" s="19">
        <f>H22*I22</f>
        <v>395400</v>
      </c>
      <c r="N22" s="30">
        <v>13600</v>
      </c>
    </row>
    <row r="23" spans="1:14" x14ac:dyDescent="0.7">
      <c r="A23" s="4">
        <v>44172</v>
      </c>
      <c r="B23" s="4">
        <v>44174</v>
      </c>
      <c r="C23" s="5">
        <v>7011</v>
      </c>
      <c r="D23" s="6" t="s">
        <v>34</v>
      </c>
      <c r="E23" s="5" t="s">
        <v>260</v>
      </c>
      <c r="F23" s="5" t="s">
        <v>29</v>
      </c>
      <c r="G23" s="5" t="s">
        <v>30</v>
      </c>
      <c r="H23" s="5">
        <v>100</v>
      </c>
      <c r="I23" s="25">
        <v>2590</v>
      </c>
      <c r="J23" s="61">
        <v>0</v>
      </c>
      <c r="K23" s="61">
        <v>0</v>
      </c>
      <c r="L23" s="25" t="s">
        <v>306</v>
      </c>
      <c r="M23" s="19">
        <f>H23*I23</f>
        <v>259000</v>
      </c>
      <c r="N23" s="14">
        <v>0</v>
      </c>
    </row>
    <row r="24" spans="1:14" x14ac:dyDescent="0.7">
      <c r="A24" s="4">
        <v>45378</v>
      </c>
      <c r="B24" s="4">
        <v>45383</v>
      </c>
      <c r="C24" s="5">
        <v>7011</v>
      </c>
      <c r="D24" s="6" t="s">
        <v>34</v>
      </c>
      <c r="E24" s="5" t="s">
        <v>260</v>
      </c>
      <c r="F24" s="5"/>
      <c r="G24" s="5" t="s">
        <v>234</v>
      </c>
      <c r="H24" s="5">
        <v>900</v>
      </c>
      <c r="I24" s="25">
        <v>259</v>
      </c>
      <c r="J24" s="61">
        <v>0</v>
      </c>
      <c r="K24" s="61">
        <v>0</v>
      </c>
      <c r="L24" s="25" t="s">
        <v>306</v>
      </c>
      <c r="M24" s="19">
        <v>0</v>
      </c>
      <c r="N24" s="23">
        <v>0</v>
      </c>
    </row>
    <row r="25" spans="1:14" x14ac:dyDescent="0.7">
      <c r="A25" s="4">
        <v>45656</v>
      </c>
      <c r="B25" s="4">
        <v>45663</v>
      </c>
      <c r="C25" s="5">
        <v>7011</v>
      </c>
      <c r="D25" s="6" t="s">
        <v>34</v>
      </c>
      <c r="E25" s="5" t="s">
        <v>260</v>
      </c>
      <c r="F25" s="5"/>
      <c r="G25" s="5" t="s">
        <v>291</v>
      </c>
      <c r="H25" s="5">
        <v>500</v>
      </c>
      <c r="I25" s="25">
        <v>259</v>
      </c>
      <c r="J25" s="61">
        <v>0</v>
      </c>
      <c r="K25" s="61">
        <v>0</v>
      </c>
      <c r="L25" s="25" t="s">
        <v>306</v>
      </c>
      <c r="M25" s="19">
        <v>0</v>
      </c>
      <c r="N25" s="15">
        <v>982000</v>
      </c>
    </row>
    <row r="26" spans="1:14" x14ac:dyDescent="0.7">
      <c r="A26" s="4">
        <v>45656</v>
      </c>
      <c r="B26" s="4">
        <v>45663</v>
      </c>
      <c r="C26" s="5">
        <v>7011</v>
      </c>
      <c r="D26" s="6" t="s">
        <v>34</v>
      </c>
      <c r="E26" s="5" t="s">
        <v>260</v>
      </c>
      <c r="F26" s="5"/>
      <c r="G26" s="5" t="s">
        <v>291</v>
      </c>
      <c r="H26" s="5">
        <v>500</v>
      </c>
      <c r="I26" s="25">
        <v>259</v>
      </c>
      <c r="J26" s="61">
        <v>0</v>
      </c>
      <c r="K26" s="61">
        <v>0</v>
      </c>
      <c r="L26" s="25" t="s">
        <v>306</v>
      </c>
      <c r="M26" s="19">
        <v>0</v>
      </c>
      <c r="N26" s="15">
        <v>982000</v>
      </c>
    </row>
    <row r="27" spans="1:14" x14ac:dyDescent="0.7">
      <c r="A27" s="4">
        <v>44172</v>
      </c>
      <c r="B27" s="4">
        <v>44174</v>
      </c>
      <c r="C27" s="5">
        <v>7751</v>
      </c>
      <c r="D27" s="6" t="s">
        <v>35</v>
      </c>
      <c r="E27" s="5" t="s">
        <v>260</v>
      </c>
      <c r="F27" s="5" t="s">
        <v>29</v>
      </c>
      <c r="G27" s="5" t="s">
        <v>30</v>
      </c>
      <c r="H27" s="5">
        <v>100</v>
      </c>
      <c r="I27" s="25">
        <v>2009</v>
      </c>
      <c r="J27" s="61">
        <v>0</v>
      </c>
      <c r="K27" s="61">
        <v>0</v>
      </c>
      <c r="L27" s="25" t="s">
        <v>306</v>
      </c>
      <c r="M27" s="19">
        <f>H27*I27</f>
        <v>200900</v>
      </c>
      <c r="N27" s="14">
        <v>0</v>
      </c>
    </row>
    <row r="28" spans="1:14" x14ac:dyDescent="0.7">
      <c r="A28" s="4">
        <v>45656</v>
      </c>
      <c r="B28" s="4">
        <v>45663</v>
      </c>
      <c r="C28" s="5">
        <v>7751</v>
      </c>
      <c r="D28" s="6" t="s">
        <v>35</v>
      </c>
      <c r="E28" s="5" t="s">
        <v>260</v>
      </c>
      <c r="F28" s="5"/>
      <c r="G28" s="5" t="s">
        <v>291</v>
      </c>
      <c r="H28" s="5">
        <v>100</v>
      </c>
      <c r="I28" s="25">
        <v>2009</v>
      </c>
      <c r="J28" s="61">
        <v>0</v>
      </c>
      <c r="K28" s="61">
        <v>0</v>
      </c>
      <c r="L28" s="25" t="s">
        <v>306</v>
      </c>
      <c r="M28" s="19">
        <v>0</v>
      </c>
      <c r="N28" s="15">
        <v>315200</v>
      </c>
    </row>
    <row r="29" spans="1:14" x14ac:dyDescent="0.7">
      <c r="A29" s="4">
        <v>44204</v>
      </c>
      <c r="B29" s="4">
        <v>44209</v>
      </c>
      <c r="C29" s="5">
        <v>7867</v>
      </c>
      <c r="D29" s="6" t="s">
        <v>40</v>
      </c>
      <c r="E29" s="5" t="s">
        <v>260</v>
      </c>
      <c r="F29" s="5" t="s">
        <v>29</v>
      </c>
      <c r="G29" s="5" t="s">
        <v>30</v>
      </c>
      <c r="H29" s="5">
        <v>100</v>
      </c>
      <c r="I29" s="25">
        <v>895</v>
      </c>
      <c r="J29" s="61">
        <v>0</v>
      </c>
      <c r="K29" s="61">
        <v>0</v>
      </c>
      <c r="L29" s="25" t="s">
        <v>306</v>
      </c>
      <c r="M29" s="19">
        <f t="shared" ref="M29:M47" si="1">H29*I29</f>
        <v>89500</v>
      </c>
      <c r="N29" s="14">
        <v>0</v>
      </c>
    </row>
    <row r="30" spans="1:14" x14ac:dyDescent="0.7">
      <c r="A30" s="4">
        <v>44425</v>
      </c>
      <c r="B30" s="4">
        <v>44427</v>
      </c>
      <c r="C30" s="5">
        <v>7867</v>
      </c>
      <c r="D30" s="6" t="s">
        <v>40</v>
      </c>
      <c r="E30" s="5" t="s">
        <v>260</v>
      </c>
      <c r="F30" s="5" t="s">
        <v>29</v>
      </c>
      <c r="G30" s="5" t="s">
        <v>41</v>
      </c>
      <c r="H30" s="5">
        <v>100</v>
      </c>
      <c r="I30" s="25">
        <v>1047</v>
      </c>
      <c r="J30" s="61">
        <v>0</v>
      </c>
      <c r="K30" s="61">
        <v>0</v>
      </c>
      <c r="L30" s="25" t="s">
        <v>307</v>
      </c>
      <c r="M30" s="19">
        <f t="shared" si="1"/>
        <v>104700</v>
      </c>
      <c r="N30" s="15">
        <v>15200</v>
      </c>
    </row>
    <row r="31" spans="1:14" x14ac:dyDescent="0.7">
      <c r="A31" s="4">
        <v>44186</v>
      </c>
      <c r="B31" s="4">
        <v>44188</v>
      </c>
      <c r="C31" s="5">
        <v>7912</v>
      </c>
      <c r="D31" s="6" t="s">
        <v>36</v>
      </c>
      <c r="E31" s="5" t="s">
        <v>260</v>
      </c>
      <c r="F31" s="5" t="s">
        <v>29</v>
      </c>
      <c r="G31" s="5" t="s">
        <v>30</v>
      </c>
      <c r="H31" s="5">
        <v>100</v>
      </c>
      <c r="I31" s="25">
        <v>1890</v>
      </c>
      <c r="J31" s="61">
        <v>0</v>
      </c>
      <c r="K31" s="61">
        <v>0</v>
      </c>
      <c r="L31" s="25" t="s">
        <v>306</v>
      </c>
      <c r="M31" s="19">
        <f t="shared" si="1"/>
        <v>189000</v>
      </c>
      <c r="N31" s="14">
        <v>0</v>
      </c>
    </row>
    <row r="32" spans="1:14" x14ac:dyDescent="0.7">
      <c r="A32" s="4">
        <v>44270</v>
      </c>
      <c r="B32" s="4">
        <v>44272</v>
      </c>
      <c r="C32" s="5">
        <v>7912</v>
      </c>
      <c r="D32" s="6" t="s">
        <v>36</v>
      </c>
      <c r="E32" s="5" t="s">
        <v>260</v>
      </c>
      <c r="F32" s="5" t="s">
        <v>29</v>
      </c>
      <c r="G32" s="5" t="s">
        <v>41</v>
      </c>
      <c r="H32" s="5">
        <v>100</v>
      </c>
      <c r="I32" s="25">
        <v>2325</v>
      </c>
      <c r="J32" s="61">
        <v>0</v>
      </c>
      <c r="K32" s="61">
        <v>0</v>
      </c>
      <c r="L32" s="25" t="s">
        <v>307</v>
      </c>
      <c r="M32" s="19">
        <f t="shared" si="1"/>
        <v>232500</v>
      </c>
      <c r="N32" s="15">
        <v>43500</v>
      </c>
    </row>
    <row r="33" spans="1:14" x14ac:dyDescent="0.7">
      <c r="A33" s="4">
        <v>45471</v>
      </c>
      <c r="B33" s="4">
        <v>45475</v>
      </c>
      <c r="C33" s="5">
        <v>7984</v>
      </c>
      <c r="D33" s="6" t="s">
        <v>261</v>
      </c>
      <c r="E33" s="5" t="s">
        <v>238</v>
      </c>
      <c r="F33" s="5" t="s">
        <v>29</v>
      </c>
      <c r="G33" s="5" t="s">
        <v>30</v>
      </c>
      <c r="H33" s="5">
        <v>100</v>
      </c>
      <c r="I33" s="25">
        <v>2686</v>
      </c>
      <c r="J33" s="61">
        <v>0</v>
      </c>
      <c r="K33" s="61">
        <v>0</v>
      </c>
      <c r="L33" s="25" t="s">
        <v>306</v>
      </c>
      <c r="M33" s="19">
        <f t="shared" si="1"/>
        <v>268600</v>
      </c>
      <c r="N33" s="23">
        <v>0</v>
      </c>
    </row>
    <row r="34" spans="1:14" x14ac:dyDescent="0.7">
      <c r="A34" s="4">
        <v>44187</v>
      </c>
      <c r="B34" s="4">
        <v>44189</v>
      </c>
      <c r="C34" s="5">
        <v>8306</v>
      </c>
      <c r="D34" s="6" t="s">
        <v>37</v>
      </c>
      <c r="E34" s="5" t="s">
        <v>260</v>
      </c>
      <c r="F34" s="5" t="s">
        <v>29</v>
      </c>
      <c r="G34" s="5" t="s">
        <v>30</v>
      </c>
      <c r="H34" s="5">
        <v>100</v>
      </c>
      <c r="I34" s="25">
        <v>454</v>
      </c>
      <c r="J34" s="61">
        <v>0</v>
      </c>
      <c r="K34" s="61">
        <v>0</v>
      </c>
      <c r="L34" s="25" t="s">
        <v>306</v>
      </c>
      <c r="M34" s="19">
        <f t="shared" si="1"/>
        <v>45400</v>
      </c>
      <c r="N34" s="14">
        <v>0</v>
      </c>
    </row>
    <row r="35" spans="1:14" x14ac:dyDescent="0.7">
      <c r="A35" s="4">
        <v>44266</v>
      </c>
      <c r="B35" s="4">
        <v>44270</v>
      </c>
      <c r="C35" s="5">
        <v>8306</v>
      </c>
      <c r="D35" s="6" t="s">
        <v>37</v>
      </c>
      <c r="E35" s="5" t="s">
        <v>260</v>
      </c>
      <c r="F35" s="5" t="s">
        <v>29</v>
      </c>
      <c r="G35" s="5" t="s">
        <v>41</v>
      </c>
      <c r="H35" s="5">
        <v>100</v>
      </c>
      <c r="I35" s="25">
        <v>593</v>
      </c>
      <c r="J35" s="61">
        <v>0</v>
      </c>
      <c r="K35" s="61">
        <v>0</v>
      </c>
      <c r="L35" s="25" t="s">
        <v>307</v>
      </c>
      <c r="M35" s="19">
        <f t="shared" si="1"/>
        <v>59300</v>
      </c>
      <c r="N35" s="15">
        <v>13900</v>
      </c>
    </row>
    <row r="36" spans="1:14" x14ac:dyDescent="0.7">
      <c r="A36" s="4">
        <v>45020</v>
      </c>
      <c r="B36" s="4">
        <v>45022</v>
      </c>
      <c r="C36" s="5">
        <v>8593</v>
      </c>
      <c r="D36" s="6" t="s">
        <v>190</v>
      </c>
      <c r="E36" s="5" t="s">
        <v>260</v>
      </c>
      <c r="F36" s="5" t="s">
        <v>29</v>
      </c>
      <c r="G36" s="5" t="s">
        <v>30</v>
      </c>
      <c r="H36" s="5">
        <v>100</v>
      </c>
      <c r="I36" s="25">
        <v>688</v>
      </c>
      <c r="J36" s="61">
        <v>0</v>
      </c>
      <c r="K36" s="61">
        <v>0</v>
      </c>
      <c r="L36" s="25" t="s">
        <v>306</v>
      </c>
      <c r="M36" s="19">
        <f t="shared" si="1"/>
        <v>68800</v>
      </c>
      <c r="N36" s="23">
        <v>0</v>
      </c>
    </row>
    <row r="37" spans="1:14" x14ac:dyDescent="0.7">
      <c r="A37" s="4">
        <v>45069</v>
      </c>
      <c r="B37" s="4">
        <v>45071</v>
      </c>
      <c r="C37" s="5">
        <v>8593</v>
      </c>
      <c r="D37" s="6" t="s">
        <v>190</v>
      </c>
      <c r="E37" s="5" t="s">
        <v>260</v>
      </c>
      <c r="F37" s="5" t="s">
        <v>29</v>
      </c>
      <c r="G37" s="5" t="s">
        <v>41</v>
      </c>
      <c r="H37" s="5">
        <v>100</v>
      </c>
      <c r="I37" s="25">
        <v>763.4</v>
      </c>
      <c r="J37" s="61">
        <v>0</v>
      </c>
      <c r="K37" s="61">
        <v>0</v>
      </c>
      <c r="L37" s="25" t="s">
        <v>307</v>
      </c>
      <c r="M37" s="19">
        <f t="shared" si="1"/>
        <v>76340</v>
      </c>
      <c r="N37" s="30">
        <v>7540</v>
      </c>
    </row>
    <row r="38" spans="1:14" x14ac:dyDescent="0.7">
      <c r="A38" s="4">
        <v>45645</v>
      </c>
      <c r="B38" s="4">
        <v>45649</v>
      </c>
      <c r="C38" s="5">
        <v>8593</v>
      </c>
      <c r="D38" s="6" t="s">
        <v>190</v>
      </c>
      <c r="E38" s="5" t="s">
        <v>238</v>
      </c>
      <c r="F38" s="5" t="s">
        <v>29</v>
      </c>
      <c r="G38" s="5" t="s">
        <v>30</v>
      </c>
      <c r="H38" s="5">
        <v>300</v>
      </c>
      <c r="I38" s="25">
        <v>1008</v>
      </c>
      <c r="J38" s="61">
        <v>0</v>
      </c>
      <c r="K38" s="61">
        <v>0</v>
      </c>
      <c r="L38" s="25" t="s">
        <v>306</v>
      </c>
      <c r="M38" s="19">
        <f t="shared" si="1"/>
        <v>302400</v>
      </c>
      <c r="N38" s="23">
        <v>0</v>
      </c>
    </row>
    <row r="39" spans="1:14" x14ac:dyDescent="0.7">
      <c r="A39" s="4">
        <v>44866</v>
      </c>
      <c r="B39" s="4">
        <v>44869</v>
      </c>
      <c r="C39" s="5">
        <v>8766</v>
      </c>
      <c r="D39" s="6" t="s">
        <v>44</v>
      </c>
      <c r="E39" s="5" t="s">
        <v>260</v>
      </c>
      <c r="F39" s="5" t="s">
        <v>29</v>
      </c>
      <c r="G39" s="5" t="s">
        <v>30</v>
      </c>
      <c r="H39" s="5">
        <v>100</v>
      </c>
      <c r="I39" s="25">
        <v>2713.4</v>
      </c>
      <c r="J39" s="61">
        <v>0</v>
      </c>
      <c r="K39" s="61">
        <v>0</v>
      </c>
      <c r="L39" s="25" t="s">
        <v>306</v>
      </c>
      <c r="M39" s="19">
        <f t="shared" si="1"/>
        <v>271340</v>
      </c>
      <c r="N39" s="14">
        <v>0</v>
      </c>
    </row>
    <row r="40" spans="1:14" x14ac:dyDescent="0.7">
      <c r="A40" s="4">
        <v>45069</v>
      </c>
      <c r="B40" s="4">
        <v>45071</v>
      </c>
      <c r="C40" s="5">
        <v>8766</v>
      </c>
      <c r="D40" s="6" t="s">
        <v>44</v>
      </c>
      <c r="E40" s="5" t="s">
        <v>260</v>
      </c>
      <c r="F40" s="5" t="s">
        <v>29</v>
      </c>
      <c r="G40" s="5" t="s">
        <v>41</v>
      </c>
      <c r="H40" s="5">
        <v>100</v>
      </c>
      <c r="I40" s="25">
        <v>3004.6</v>
      </c>
      <c r="J40" s="61">
        <v>0</v>
      </c>
      <c r="K40" s="61">
        <v>0</v>
      </c>
      <c r="L40" s="25" t="s">
        <v>307</v>
      </c>
      <c r="M40" s="19">
        <f t="shared" si="1"/>
        <v>300460</v>
      </c>
      <c r="N40" s="30">
        <v>29120</v>
      </c>
    </row>
    <row r="41" spans="1:14" x14ac:dyDescent="0.7">
      <c r="A41" s="4">
        <v>45341</v>
      </c>
      <c r="B41" s="4">
        <v>45343</v>
      </c>
      <c r="C41" s="5">
        <v>9101</v>
      </c>
      <c r="D41" s="6" t="s">
        <v>169</v>
      </c>
      <c r="E41" s="5" t="s">
        <v>238</v>
      </c>
      <c r="F41" s="5" t="s">
        <v>29</v>
      </c>
      <c r="G41" s="5" t="s">
        <v>30</v>
      </c>
      <c r="H41" s="5">
        <v>100</v>
      </c>
      <c r="I41" s="25">
        <v>4775</v>
      </c>
      <c r="J41" s="61">
        <v>0</v>
      </c>
      <c r="K41" s="61">
        <v>0</v>
      </c>
      <c r="L41" s="25" t="s">
        <v>306</v>
      </c>
      <c r="M41" s="19">
        <f t="shared" si="1"/>
        <v>477500</v>
      </c>
      <c r="N41" s="23">
        <v>0</v>
      </c>
    </row>
    <row r="42" spans="1:14" x14ac:dyDescent="0.7">
      <c r="A42" s="4">
        <v>45364</v>
      </c>
      <c r="B42" s="4">
        <v>45366</v>
      </c>
      <c r="C42" s="5">
        <v>9101</v>
      </c>
      <c r="D42" s="6" t="s">
        <v>169</v>
      </c>
      <c r="E42" s="5" t="s">
        <v>238</v>
      </c>
      <c r="F42" s="5" t="s">
        <v>29</v>
      </c>
      <c r="G42" s="5" t="s">
        <v>41</v>
      </c>
      <c r="H42" s="5">
        <v>100</v>
      </c>
      <c r="I42" s="25">
        <v>4282</v>
      </c>
      <c r="J42" s="61">
        <v>0</v>
      </c>
      <c r="K42" s="61">
        <v>0</v>
      </c>
      <c r="L42" s="25" t="s">
        <v>307</v>
      </c>
      <c r="M42" s="19">
        <f t="shared" si="1"/>
        <v>428200</v>
      </c>
      <c r="N42" s="15">
        <v>-49300</v>
      </c>
    </row>
    <row r="43" spans="1:14" x14ac:dyDescent="0.7">
      <c r="A43" s="4">
        <v>45141</v>
      </c>
      <c r="B43" s="4">
        <v>45145</v>
      </c>
      <c r="C43" s="5">
        <v>9104</v>
      </c>
      <c r="D43" s="9" t="s">
        <v>91</v>
      </c>
      <c r="E43" s="5" t="s">
        <v>260</v>
      </c>
      <c r="F43" s="5" t="s">
        <v>29</v>
      </c>
      <c r="G43" s="5" t="s">
        <v>30</v>
      </c>
      <c r="H43" s="5">
        <v>100</v>
      </c>
      <c r="I43" s="25">
        <v>3869.4</v>
      </c>
      <c r="J43" s="61">
        <v>0</v>
      </c>
      <c r="K43" s="61">
        <v>0</v>
      </c>
      <c r="L43" s="25" t="s">
        <v>306</v>
      </c>
      <c r="M43" s="19">
        <f t="shared" si="1"/>
        <v>386940</v>
      </c>
      <c r="N43" s="23">
        <v>0</v>
      </c>
    </row>
    <row r="44" spans="1:14" x14ac:dyDescent="0.7">
      <c r="A44" s="4">
        <v>45175</v>
      </c>
      <c r="B44" s="4">
        <v>45177</v>
      </c>
      <c r="C44" s="5">
        <v>9104</v>
      </c>
      <c r="D44" s="9" t="s">
        <v>91</v>
      </c>
      <c r="E44" s="5" t="s">
        <v>260</v>
      </c>
      <c r="F44" s="5" t="s">
        <v>29</v>
      </c>
      <c r="G44" s="5" t="s">
        <v>41</v>
      </c>
      <c r="H44" s="5">
        <v>100</v>
      </c>
      <c r="I44" s="25">
        <v>4312</v>
      </c>
      <c r="J44" s="61">
        <v>0</v>
      </c>
      <c r="K44" s="61">
        <v>0</v>
      </c>
      <c r="L44" s="25" t="s">
        <v>307</v>
      </c>
      <c r="M44" s="19">
        <f t="shared" si="1"/>
        <v>431200</v>
      </c>
      <c r="N44" s="15">
        <v>44260</v>
      </c>
    </row>
    <row r="45" spans="1:14" x14ac:dyDescent="0.7">
      <c r="A45" s="4">
        <v>45341</v>
      </c>
      <c r="B45" s="4">
        <v>45343</v>
      </c>
      <c r="C45" s="5">
        <v>9433</v>
      </c>
      <c r="D45" s="9" t="s">
        <v>71</v>
      </c>
      <c r="E45" s="5" t="s">
        <v>238</v>
      </c>
      <c r="F45" s="5" t="s">
        <v>29</v>
      </c>
      <c r="G45" s="5" t="s">
        <v>30</v>
      </c>
      <c r="H45" s="5">
        <v>100</v>
      </c>
      <c r="I45" s="25">
        <v>4600</v>
      </c>
      <c r="J45" s="61">
        <v>0</v>
      </c>
      <c r="K45" s="61">
        <v>0</v>
      </c>
      <c r="L45" s="25" t="s">
        <v>306</v>
      </c>
      <c r="M45" s="19">
        <f t="shared" si="1"/>
        <v>460000</v>
      </c>
      <c r="N45" s="23">
        <v>0</v>
      </c>
    </row>
    <row r="46" spans="1:14" x14ac:dyDescent="0.7">
      <c r="A46" s="4">
        <v>45520</v>
      </c>
      <c r="B46" s="4">
        <v>45524</v>
      </c>
      <c r="C46" s="5">
        <v>9433</v>
      </c>
      <c r="D46" s="9" t="s">
        <v>71</v>
      </c>
      <c r="E46" s="5" t="s">
        <v>238</v>
      </c>
      <c r="F46" s="5" t="s">
        <v>29</v>
      </c>
      <c r="G46" s="5" t="s">
        <v>41</v>
      </c>
      <c r="H46" s="5">
        <v>100</v>
      </c>
      <c r="I46" s="25">
        <v>4620</v>
      </c>
      <c r="J46" s="61">
        <v>0</v>
      </c>
      <c r="K46" s="61">
        <v>0</v>
      </c>
      <c r="L46" s="25" t="s">
        <v>307</v>
      </c>
      <c r="M46" s="19">
        <f t="shared" si="1"/>
        <v>462000</v>
      </c>
      <c r="N46" s="15">
        <v>2000</v>
      </c>
    </row>
    <row r="47" spans="1:14" x14ac:dyDescent="0.7">
      <c r="A47" s="4">
        <v>45674</v>
      </c>
      <c r="B47" s="4">
        <v>45678</v>
      </c>
      <c r="C47" s="5">
        <v>4204</v>
      </c>
      <c r="D47" s="9" t="s">
        <v>302</v>
      </c>
      <c r="E47" s="5" t="s">
        <v>238</v>
      </c>
      <c r="F47" s="5" t="s">
        <v>29</v>
      </c>
      <c r="G47" s="5" t="s">
        <v>30</v>
      </c>
      <c r="H47" s="5">
        <v>100</v>
      </c>
      <c r="I47" s="25">
        <v>2457.5</v>
      </c>
      <c r="J47" s="61">
        <v>0</v>
      </c>
      <c r="K47" s="61">
        <v>0</v>
      </c>
      <c r="L47" s="25" t="s">
        <v>306</v>
      </c>
      <c r="M47" s="19">
        <f t="shared" si="1"/>
        <v>245750</v>
      </c>
      <c r="N47" s="23">
        <v>0</v>
      </c>
    </row>
  </sheetData>
  <autoFilter ref="A1:N47" xr:uid="{00000000-0009-0000-0000-000000000000}">
    <sortState xmlns:xlrd2="http://schemas.microsoft.com/office/spreadsheetml/2017/richdata2" ref="A2:N46">
      <sortCondition ref="C1"/>
    </sortState>
  </autoFilter>
  <phoneticPr fontId="18"/>
  <pageMargins left="0.7" right="0.7" top="0.75" bottom="0.75" header="0.3" footer="0.3"/>
  <pageSetup paperSize="9" scale="3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</sheetPr>
  <dimension ref="A1:K43"/>
  <sheetViews>
    <sheetView zoomScale="80" zoomScaleNormal="80" workbookViewId="0">
      <pane ySplit="1" topLeftCell="A2" activePane="bottomLeft" state="frozen"/>
      <selection pane="bottomLeft" activeCell="E27" sqref="E27"/>
    </sheetView>
  </sheetViews>
  <sheetFormatPr defaultRowHeight="17.649999999999999" x14ac:dyDescent="0.7"/>
  <cols>
    <col min="1" max="1" width="11.1875" style="1" bestFit="1" customWidth="1"/>
    <col min="2" max="2" width="9.3125" style="1" bestFit="1" customWidth="1"/>
    <col min="3" max="3" width="14.6875" style="2" bestFit="1" customWidth="1"/>
    <col min="4" max="4" width="15.125" style="2" bestFit="1" customWidth="1"/>
    <col min="5" max="5" width="21.375" bestFit="1" customWidth="1"/>
    <col min="6" max="6" width="12.625" bestFit="1" customWidth="1"/>
    <col min="7" max="7" width="15.625" style="2" bestFit="1" customWidth="1"/>
    <col min="8" max="8" width="35.5" style="26" bestFit="1" customWidth="1"/>
    <col min="9" max="11" width="16.6875" style="26" bestFit="1" customWidth="1"/>
  </cols>
  <sheetData>
    <row r="1" spans="1:11" x14ac:dyDescent="0.7">
      <c r="A1" s="16" t="s">
        <v>46</v>
      </c>
      <c r="B1" s="16" t="s">
        <v>47</v>
      </c>
      <c r="C1" s="16" t="s">
        <v>52</v>
      </c>
      <c r="D1" s="16" t="s">
        <v>2</v>
      </c>
      <c r="E1" s="16" t="s">
        <v>166</v>
      </c>
      <c r="F1" s="16" t="s">
        <v>81</v>
      </c>
      <c r="G1" s="16" t="s">
        <v>49</v>
      </c>
      <c r="H1" s="16" t="s">
        <v>78</v>
      </c>
      <c r="I1" s="16" t="s">
        <v>79</v>
      </c>
      <c r="J1" s="16" t="s">
        <v>80</v>
      </c>
      <c r="K1" s="13" t="s">
        <v>165</v>
      </c>
    </row>
    <row r="2" spans="1:11" x14ac:dyDescent="0.7">
      <c r="A2" s="4">
        <v>44372</v>
      </c>
      <c r="B2" s="5" t="s">
        <v>50</v>
      </c>
      <c r="C2" s="5" t="s">
        <v>260</v>
      </c>
      <c r="D2" s="5">
        <v>1802</v>
      </c>
      <c r="E2" s="9" t="s">
        <v>51</v>
      </c>
      <c r="F2" s="9">
        <v>16</v>
      </c>
      <c r="G2" s="5">
        <v>100</v>
      </c>
      <c r="H2" s="19">
        <f t="shared" ref="H2:H43" si="0">F2*G2</f>
        <v>1600</v>
      </c>
      <c r="I2" s="19">
        <v>0</v>
      </c>
      <c r="J2" s="19">
        <f t="shared" ref="J2:J43" si="1">H2-I2</f>
        <v>1600</v>
      </c>
      <c r="K2" s="19">
        <f t="shared" ref="K2:K43" si="2">J2</f>
        <v>1600</v>
      </c>
    </row>
    <row r="3" spans="1:11" x14ac:dyDescent="0.7">
      <c r="A3" s="4">
        <v>44342</v>
      </c>
      <c r="B3" s="5" t="s">
        <v>50</v>
      </c>
      <c r="C3" s="5" t="s">
        <v>260</v>
      </c>
      <c r="D3" s="5">
        <v>3087</v>
      </c>
      <c r="E3" s="9" t="s">
        <v>32</v>
      </c>
      <c r="F3" s="9">
        <v>12</v>
      </c>
      <c r="G3" s="5">
        <v>100</v>
      </c>
      <c r="H3" s="19">
        <f t="shared" si="0"/>
        <v>1200</v>
      </c>
      <c r="I3" s="19">
        <v>0</v>
      </c>
      <c r="J3" s="19">
        <f t="shared" si="1"/>
        <v>1200</v>
      </c>
      <c r="K3" s="19">
        <f t="shared" si="2"/>
        <v>1200</v>
      </c>
    </row>
    <row r="4" spans="1:11" x14ac:dyDescent="0.7">
      <c r="A4" s="4">
        <v>45001</v>
      </c>
      <c r="B4" s="5" t="s">
        <v>50</v>
      </c>
      <c r="C4" s="5" t="s">
        <v>260</v>
      </c>
      <c r="D4" s="5">
        <v>4324</v>
      </c>
      <c r="E4" s="9" t="s">
        <v>182</v>
      </c>
      <c r="F4" s="9">
        <v>85</v>
      </c>
      <c r="G4" s="5">
        <v>100</v>
      </c>
      <c r="H4" s="19">
        <f t="shared" si="0"/>
        <v>8500</v>
      </c>
      <c r="I4" s="19">
        <v>0</v>
      </c>
      <c r="J4" s="19">
        <f t="shared" si="1"/>
        <v>8500</v>
      </c>
      <c r="K4" s="19">
        <f t="shared" si="2"/>
        <v>8500</v>
      </c>
    </row>
    <row r="5" spans="1:11" x14ac:dyDescent="0.7">
      <c r="A5" s="4">
        <v>45365</v>
      </c>
      <c r="B5" s="5" t="s">
        <v>50</v>
      </c>
      <c r="C5" s="5" t="s">
        <v>260</v>
      </c>
      <c r="D5" s="5">
        <v>4324</v>
      </c>
      <c r="E5" s="9" t="s">
        <v>182</v>
      </c>
      <c r="F5" s="9">
        <v>61</v>
      </c>
      <c r="G5" s="5">
        <v>100</v>
      </c>
      <c r="H5" s="19">
        <f t="shared" si="0"/>
        <v>6100</v>
      </c>
      <c r="I5" s="19">
        <v>0</v>
      </c>
      <c r="J5" s="19">
        <f t="shared" si="1"/>
        <v>6100</v>
      </c>
      <c r="K5" s="19">
        <f t="shared" si="2"/>
        <v>6100</v>
      </c>
    </row>
    <row r="6" spans="1:11" x14ac:dyDescent="0.7">
      <c r="A6" s="4">
        <v>45547</v>
      </c>
      <c r="B6" s="5" t="s">
        <v>50</v>
      </c>
      <c r="C6" s="5" t="s">
        <v>260</v>
      </c>
      <c r="D6" s="5">
        <v>4324</v>
      </c>
      <c r="E6" s="9" t="s">
        <v>182</v>
      </c>
      <c r="F6" s="9">
        <v>69.75</v>
      </c>
      <c r="G6" s="5">
        <v>100</v>
      </c>
      <c r="H6" s="19">
        <f t="shared" si="0"/>
        <v>6975</v>
      </c>
      <c r="I6" s="19">
        <v>0</v>
      </c>
      <c r="J6" s="19">
        <f t="shared" si="1"/>
        <v>6975</v>
      </c>
      <c r="K6" s="19">
        <f t="shared" si="2"/>
        <v>6975</v>
      </c>
    </row>
    <row r="7" spans="1:11" x14ac:dyDescent="0.7">
      <c r="A7" s="4">
        <v>44742</v>
      </c>
      <c r="B7" s="5" t="s">
        <v>50</v>
      </c>
      <c r="C7" s="5" t="s">
        <v>260</v>
      </c>
      <c r="D7" s="5">
        <v>4502</v>
      </c>
      <c r="E7" s="9" t="s">
        <v>42</v>
      </c>
      <c r="F7" s="9">
        <v>90</v>
      </c>
      <c r="G7" s="5">
        <v>100</v>
      </c>
      <c r="H7" s="19">
        <f t="shared" si="0"/>
        <v>9000</v>
      </c>
      <c r="I7" s="19">
        <v>1828</v>
      </c>
      <c r="J7" s="19">
        <f t="shared" si="1"/>
        <v>7172</v>
      </c>
      <c r="K7" s="19">
        <f t="shared" si="2"/>
        <v>7172</v>
      </c>
    </row>
    <row r="8" spans="1:11" x14ac:dyDescent="0.7">
      <c r="A8" s="4">
        <v>44896</v>
      </c>
      <c r="B8" s="5" t="s">
        <v>50</v>
      </c>
      <c r="C8" s="5" t="s">
        <v>260</v>
      </c>
      <c r="D8" s="5">
        <v>4502</v>
      </c>
      <c r="E8" s="9" t="s">
        <v>42</v>
      </c>
      <c r="F8" s="9">
        <v>90</v>
      </c>
      <c r="G8" s="5">
        <v>100</v>
      </c>
      <c r="H8" s="19">
        <f t="shared" si="0"/>
        <v>9000</v>
      </c>
      <c r="I8" s="19">
        <v>0</v>
      </c>
      <c r="J8" s="19">
        <f t="shared" si="1"/>
        <v>9000</v>
      </c>
      <c r="K8" s="19">
        <f t="shared" si="2"/>
        <v>9000</v>
      </c>
    </row>
    <row r="9" spans="1:11" x14ac:dyDescent="0.7">
      <c r="A9" s="4">
        <v>45106</v>
      </c>
      <c r="B9" s="5" t="s">
        <v>50</v>
      </c>
      <c r="C9" s="5" t="s">
        <v>260</v>
      </c>
      <c r="D9" s="5">
        <v>4502</v>
      </c>
      <c r="E9" s="9" t="s">
        <v>42</v>
      </c>
      <c r="F9" s="9">
        <v>90</v>
      </c>
      <c r="G9" s="5">
        <v>100</v>
      </c>
      <c r="H9" s="19">
        <f t="shared" si="0"/>
        <v>9000</v>
      </c>
      <c r="I9" s="19">
        <v>0</v>
      </c>
      <c r="J9" s="19">
        <f t="shared" si="1"/>
        <v>9000</v>
      </c>
      <c r="K9" s="19">
        <f t="shared" si="2"/>
        <v>9000</v>
      </c>
    </row>
    <row r="10" spans="1:11" x14ac:dyDescent="0.7">
      <c r="A10" s="4">
        <v>45261</v>
      </c>
      <c r="B10" s="5" t="s">
        <v>50</v>
      </c>
      <c r="C10" s="5" t="s">
        <v>260</v>
      </c>
      <c r="D10" s="5">
        <v>4502</v>
      </c>
      <c r="E10" s="9" t="s">
        <v>42</v>
      </c>
      <c r="F10" s="9">
        <v>94</v>
      </c>
      <c r="G10" s="5">
        <v>100</v>
      </c>
      <c r="H10" s="19">
        <f t="shared" si="0"/>
        <v>9400</v>
      </c>
      <c r="I10" s="19">
        <v>0</v>
      </c>
      <c r="J10" s="19">
        <f t="shared" si="1"/>
        <v>9400</v>
      </c>
      <c r="K10" s="19">
        <f t="shared" si="2"/>
        <v>9400</v>
      </c>
    </row>
    <row r="11" spans="1:11" x14ac:dyDescent="0.7">
      <c r="A11" s="4">
        <v>45470</v>
      </c>
      <c r="B11" s="5" t="s">
        <v>50</v>
      </c>
      <c r="C11" s="5" t="s">
        <v>259</v>
      </c>
      <c r="D11" s="5">
        <v>4502</v>
      </c>
      <c r="E11" s="9" t="s">
        <v>42</v>
      </c>
      <c r="F11" s="9">
        <v>94</v>
      </c>
      <c r="G11" s="5">
        <v>100</v>
      </c>
      <c r="H11" s="19">
        <f t="shared" si="0"/>
        <v>9400</v>
      </c>
      <c r="I11" s="19">
        <v>0</v>
      </c>
      <c r="J11" s="19">
        <f t="shared" si="1"/>
        <v>9400</v>
      </c>
      <c r="K11" s="19">
        <f t="shared" si="2"/>
        <v>9400</v>
      </c>
    </row>
    <row r="12" spans="1:11" x14ac:dyDescent="0.7">
      <c r="A12" s="4">
        <v>45470</v>
      </c>
      <c r="B12" s="5" t="s">
        <v>50</v>
      </c>
      <c r="C12" s="5" t="s">
        <v>260</v>
      </c>
      <c r="D12" s="5">
        <v>4502</v>
      </c>
      <c r="E12" s="9" t="s">
        <v>42</v>
      </c>
      <c r="F12" s="9">
        <v>94</v>
      </c>
      <c r="G12" s="5">
        <v>100</v>
      </c>
      <c r="H12" s="19">
        <f t="shared" si="0"/>
        <v>9400</v>
      </c>
      <c r="I12" s="19">
        <v>0</v>
      </c>
      <c r="J12" s="19">
        <f t="shared" si="1"/>
        <v>9400</v>
      </c>
      <c r="K12" s="19">
        <f t="shared" si="2"/>
        <v>9400</v>
      </c>
    </row>
    <row r="13" spans="1:11" x14ac:dyDescent="0.7">
      <c r="A13" s="4">
        <v>45628</v>
      </c>
      <c r="B13" s="5" t="s">
        <v>50</v>
      </c>
      <c r="C13" s="5" t="s">
        <v>259</v>
      </c>
      <c r="D13" s="5">
        <v>4502</v>
      </c>
      <c r="E13" s="9" t="s">
        <v>42</v>
      </c>
      <c r="F13" s="9">
        <v>98</v>
      </c>
      <c r="G13" s="5">
        <v>100</v>
      </c>
      <c r="H13" s="19">
        <f t="shared" si="0"/>
        <v>9800</v>
      </c>
      <c r="I13" s="19">
        <v>0</v>
      </c>
      <c r="J13" s="19">
        <f t="shared" si="1"/>
        <v>9800</v>
      </c>
      <c r="K13" s="19">
        <f t="shared" si="2"/>
        <v>9800</v>
      </c>
    </row>
    <row r="14" spans="1:11" x14ac:dyDescent="0.7">
      <c r="A14" s="4">
        <v>45628</v>
      </c>
      <c r="B14" s="5" t="s">
        <v>50</v>
      </c>
      <c r="C14" s="5" t="s">
        <v>260</v>
      </c>
      <c r="D14" s="5">
        <v>4502</v>
      </c>
      <c r="E14" s="9" t="s">
        <v>42</v>
      </c>
      <c r="F14" s="9">
        <v>98</v>
      </c>
      <c r="G14" s="5">
        <v>100</v>
      </c>
      <c r="H14" s="19">
        <f t="shared" si="0"/>
        <v>9800</v>
      </c>
      <c r="I14" s="19">
        <v>0</v>
      </c>
      <c r="J14" s="19">
        <f t="shared" si="1"/>
        <v>9800</v>
      </c>
      <c r="K14" s="19">
        <f t="shared" si="2"/>
        <v>9800</v>
      </c>
    </row>
    <row r="15" spans="1:11" x14ac:dyDescent="0.7">
      <c r="A15" s="4">
        <v>44372</v>
      </c>
      <c r="B15" s="5" t="s">
        <v>50</v>
      </c>
      <c r="C15" s="5" t="s">
        <v>260</v>
      </c>
      <c r="D15" s="5">
        <v>4917</v>
      </c>
      <c r="E15" s="9" t="s">
        <v>27</v>
      </c>
      <c r="F15" s="9">
        <v>16</v>
      </c>
      <c r="G15" s="5">
        <v>100</v>
      </c>
      <c r="H15" s="19">
        <f t="shared" si="0"/>
        <v>1600</v>
      </c>
      <c r="I15" s="19">
        <v>0</v>
      </c>
      <c r="J15" s="19">
        <f t="shared" si="1"/>
        <v>1600</v>
      </c>
      <c r="K15" s="19">
        <f t="shared" si="2"/>
        <v>1600</v>
      </c>
    </row>
    <row r="16" spans="1:11" x14ac:dyDescent="0.7">
      <c r="A16" s="4">
        <v>44531</v>
      </c>
      <c r="B16" s="5" t="s">
        <v>50</v>
      </c>
      <c r="C16" s="5" t="s">
        <v>260</v>
      </c>
      <c r="D16" s="5">
        <v>4917</v>
      </c>
      <c r="E16" s="9" t="s">
        <v>27</v>
      </c>
      <c r="F16" s="9">
        <v>18</v>
      </c>
      <c r="G16" s="5">
        <v>100</v>
      </c>
      <c r="H16" s="19">
        <f t="shared" si="0"/>
        <v>1800</v>
      </c>
      <c r="I16" s="19">
        <v>0</v>
      </c>
      <c r="J16" s="19">
        <f t="shared" si="1"/>
        <v>1800</v>
      </c>
      <c r="K16" s="19">
        <f t="shared" si="2"/>
        <v>1800</v>
      </c>
    </row>
    <row r="17" spans="1:11" x14ac:dyDescent="0.7">
      <c r="A17" s="4">
        <v>45267</v>
      </c>
      <c r="B17" s="5" t="s">
        <v>50</v>
      </c>
      <c r="C17" s="5" t="s">
        <v>260</v>
      </c>
      <c r="D17" s="5">
        <v>5019</v>
      </c>
      <c r="E17" s="9" t="s">
        <v>189</v>
      </c>
      <c r="F17" s="9">
        <v>80</v>
      </c>
      <c r="G17" s="5">
        <v>100</v>
      </c>
      <c r="H17" s="19">
        <f t="shared" si="0"/>
        <v>8000</v>
      </c>
      <c r="I17" s="19">
        <v>0</v>
      </c>
      <c r="J17" s="19">
        <f t="shared" si="1"/>
        <v>8000</v>
      </c>
      <c r="K17" s="31">
        <f t="shared" si="2"/>
        <v>8000</v>
      </c>
    </row>
    <row r="18" spans="1:11" x14ac:dyDescent="0.7">
      <c r="A18" s="4">
        <v>45447</v>
      </c>
      <c r="B18" s="5" t="s">
        <v>50</v>
      </c>
      <c r="C18" s="5" t="s">
        <v>260</v>
      </c>
      <c r="D18" s="5">
        <v>5019</v>
      </c>
      <c r="E18" s="9" t="s">
        <v>189</v>
      </c>
      <c r="F18" s="9">
        <v>16</v>
      </c>
      <c r="G18" s="5">
        <v>500</v>
      </c>
      <c r="H18" s="19">
        <f t="shared" si="0"/>
        <v>8000</v>
      </c>
      <c r="I18" s="19">
        <v>0</v>
      </c>
      <c r="J18" s="19">
        <f t="shared" si="1"/>
        <v>8000</v>
      </c>
      <c r="K18" s="31">
        <f t="shared" si="2"/>
        <v>8000</v>
      </c>
    </row>
    <row r="19" spans="1:11" x14ac:dyDescent="0.7">
      <c r="A19" s="4">
        <v>45632</v>
      </c>
      <c r="B19" s="5" t="s">
        <v>50</v>
      </c>
      <c r="C19" s="5" t="s">
        <v>260</v>
      </c>
      <c r="D19" s="5">
        <v>5019</v>
      </c>
      <c r="E19" s="9" t="s">
        <v>189</v>
      </c>
      <c r="F19" s="9">
        <v>18</v>
      </c>
      <c r="G19" s="5">
        <v>500</v>
      </c>
      <c r="H19" s="19">
        <f t="shared" si="0"/>
        <v>9000</v>
      </c>
      <c r="I19" s="19">
        <v>0</v>
      </c>
      <c r="J19" s="19">
        <f t="shared" si="1"/>
        <v>9000</v>
      </c>
      <c r="K19" s="31">
        <f t="shared" si="2"/>
        <v>9000</v>
      </c>
    </row>
    <row r="20" spans="1:11" x14ac:dyDescent="0.7">
      <c r="A20" s="4">
        <v>45016</v>
      </c>
      <c r="B20" s="5" t="s">
        <v>50</v>
      </c>
      <c r="C20" s="5" t="s">
        <v>260</v>
      </c>
      <c r="D20" s="5">
        <v>5201</v>
      </c>
      <c r="E20" s="9" t="s">
        <v>188</v>
      </c>
      <c r="F20" s="9">
        <v>105</v>
      </c>
      <c r="G20" s="5">
        <v>100</v>
      </c>
      <c r="H20" s="19">
        <f t="shared" si="0"/>
        <v>10500</v>
      </c>
      <c r="I20" s="19">
        <v>0</v>
      </c>
      <c r="J20" s="19">
        <f t="shared" si="1"/>
        <v>10500</v>
      </c>
      <c r="K20" s="19">
        <f t="shared" si="2"/>
        <v>10500</v>
      </c>
    </row>
    <row r="21" spans="1:11" x14ac:dyDescent="0.7">
      <c r="A21" s="4">
        <v>45177</v>
      </c>
      <c r="B21" s="5" t="s">
        <v>50</v>
      </c>
      <c r="C21" s="5" t="s">
        <v>260</v>
      </c>
      <c r="D21" s="5">
        <v>5201</v>
      </c>
      <c r="E21" s="9" t="s">
        <v>188</v>
      </c>
      <c r="F21" s="9">
        <v>105</v>
      </c>
      <c r="G21" s="5">
        <v>100</v>
      </c>
      <c r="H21" s="19">
        <f t="shared" si="0"/>
        <v>10500</v>
      </c>
      <c r="I21" s="19">
        <v>0</v>
      </c>
      <c r="J21" s="19">
        <f t="shared" si="1"/>
        <v>10500</v>
      </c>
      <c r="K21" s="19">
        <f t="shared" si="2"/>
        <v>10500</v>
      </c>
    </row>
    <row r="22" spans="1:11" x14ac:dyDescent="0.7">
      <c r="A22" s="4">
        <v>45380</v>
      </c>
      <c r="B22" s="5" t="s">
        <v>50</v>
      </c>
      <c r="C22" s="5" t="s">
        <v>260</v>
      </c>
      <c r="D22" s="5">
        <v>5201</v>
      </c>
      <c r="E22" s="9" t="s">
        <v>188</v>
      </c>
      <c r="F22" s="9">
        <v>105</v>
      </c>
      <c r="G22" s="5">
        <v>100</v>
      </c>
      <c r="H22" s="19">
        <f t="shared" si="0"/>
        <v>10500</v>
      </c>
      <c r="I22" s="19">
        <v>0</v>
      </c>
      <c r="J22" s="19">
        <f t="shared" si="1"/>
        <v>10500</v>
      </c>
      <c r="K22" s="19">
        <f t="shared" si="2"/>
        <v>10500</v>
      </c>
    </row>
    <row r="23" spans="1:11" x14ac:dyDescent="0.7">
      <c r="A23" s="4">
        <v>45541</v>
      </c>
      <c r="B23" s="5" t="s">
        <v>50</v>
      </c>
      <c r="C23" s="5" t="s">
        <v>260</v>
      </c>
      <c r="D23" s="5">
        <v>5201</v>
      </c>
      <c r="E23" s="9" t="s">
        <v>188</v>
      </c>
      <c r="F23" s="9">
        <v>105</v>
      </c>
      <c r="G23" s="5">
        <v>100</v>
      </c>
      <c r="H23" s="19">
        <f t="shared" si="0"/>
        <v>10500</v>
      </c>
      <c r="I23" s="19">
        <v>0</v>
      </c>
      <c r="J23" s="19">
        <f t="shared" si="1"/>
        <v>10500</v>
      </c>
      <c r="K23" s="19">
        <f t="shared" si="2"/>
        <v>10500</v>
      </c>
    </row>
    <row r="24" spans="1:11" x14ac:dyDescent="0.7">
      <c r="A24" s="4">
        <v>45448</v>
      </c>
      <c r="B24" s="5" t="s">
        <v>50</v>
      </c>
      <c r="C24" s="5" t="s">
        <v>259</v>
      </c>
      <c r="D24" s="5">
        <v>6526</v>
      </c>
      <c r="E24" s="9" t="s">
        <v>240</v>
      </c>
      <c r="F24" s="9">
        <v>25</v>
      </c>
      <c r="G24" s="5">
        <v>100</v>
      </c>
      <c r="H24" s="19">
        <f t="shared" si="0"/>
        <v>2500</v>
      </c>
      <c r="I24" s="19">
        <v>0</v>
      </c>
      <c r="J24" s="19">
        <f t="shared" si="1"/>
        <v>2500</v>
      </c>
      <c r="K24" s="19">
        <f t="shared" si="2"/>
        <v>2500</v>
      </c>
    </row>
    <row r="25" spans="1:11" x14ac:dyDescent="0.7">
      <c r="A25" s="4">
        <v>44377</v>
      </c>
      <c r="B25" s="5" t="s">
        <v>50</v>
      </c>
      <c r="C25" s="5" t="s">
        <v>260</v>
      </c>
      <c r="D25" s="5">
        <v>7011</v>
      </c>
      <c r="E25" s="9" t="s">
        <v>34</v>
      </c>
      <c r="F25" s="9">
        <v>75</v>
      </c>
      <c r="G25" s="5">
        <v>100</v>
      </c>
      <c r="H25" s="19">
        <f t="shared" si="0"/>
        <v>7500</v>
      </c>
      <c r="I25" s="19">
        <v>0</v>
      </c>
      <c r="J25" s="19">
        <f t="shared" si="1"/>
        <v>7500</v>
      </c>
      <c r="K25" s="19">
        <f t="shared" si="2"/>
        <v>7500</v>
      </c>
    </row>
    <row r="26" spans="1:11" x14ac:dyDescent="0.7">
      <c r="A26" s="4">
        <v>44533</v>
      </c>
      <c r="B26" s="5" t="s">
        <v>50</v>
      </c>
      <c r="C26" s="5" t="s">
        <v>260</v>
      </c>
      <c r="D26" s="5">
        <v>7011</v>
      </c>
      <c r="E26" s="9" t="s">
        <v>34</v>
      </c>
      <c r="F26" s="9">
        <v>45</v>
      </c>
      <c r="G26" s="5">
        <v>100</v>
      </c>
      <c r="H26" s="19">
        <f t="shared" si="0"/>
        <v>4500</v>
      </c>
      <c r="I26" s="19">
        <v>0</v>
      </c>
      <c r="J26" s="19">
        <f t="shared" si="1"/>
        <v>4500</v>
      </c>
      <c r="K26" s="19">
        <f t="shared" si="2"/>
        <v>4500</v>
      </c>
    </row>
    <row r="27" spans="1:11" x14ac:dyDescent="0.7">
      <c r="A27" s="4">
        <v>44742</v>
      </c>
      <c r="B27" s="5" t="s">
        <v>50</v>
      </c>
      <c r="C27" s="5" t="s">
        <v>260</v>
      </c>
      <c r="D27" s="5">
        <v>7011</v>
      </c>
      <c r="E27" s="9" t="s">
        <v>34</v>
      </c>
      <c r="F27" s="9">
        <v>55</v>
      </c>
      <c r="G27" s="5">
        <v>100</v>
      </c>
      <c r="H27" s="19">
        <f t="shared" si="0"/>
        <v>5500</v>
      </c>
      <c r="I27" s="19">
        <v>1117</v>
      </c>
      <c r="J27" s="19">
        <f t="shared" si="1"/>
        <v>4383</v>
      </c>
      <c r="K27" s="19">
        <f t="shared" si="2"/>
        <v>4383</v>
      </c>
    </row>
    <row r="28" spans="1:11" x14ac:dyDescent="0.7">
      <c r="A28" s="4">
        <v>44900</v>
      </c>
      <c r="B28" s="5" t="s">
        <v>50</v>
      </c>
      <c r="C28" s="5" t="s">
        <v>260</v>
      </c>
      <c r="D28" s="5">
        <v>7011</v>
      </c>
      <c r="E28" s="9" t="s">
        <v>34</v>
      </c>
      <c r="F28" s="9">
        <v>60</v>
      </c>
      <c r="G28" s="5">
        <v>100</v>
      </c>
      <c r="H28" s="19">
        <f t="shared" si="0"/>
        <v>6000</v>
      </c>
      <c r="I28" s="19">
        <v>0</v>
      </c>
      <c r="J28" s="19">
        <f t="shared" si="1"/>
        <v>6000</v>
      </c>
      <c r="K28" s="19">
        <f t="shared" si="2"/>
        <v>6000</v>
      </c>
    </row>
    <row r="29" spans="1:11" x14ac:dyDescent="0.7">
      <c r="A29" s="4">
        <v>45107</v>
      </c>
      <c r="B29" s="5" t="s">
        <v>50</v>
      </c>
      <c r="C29" s="5" t="s">
        <v>260</v>
      </c>
      <c r="D29" s="5">
        <v>7011</v>
      </c>
      <c r="E29" s="9" t="s">
        <v>34</v>
      </c>
      <c r="F29" s="9">
        <v>70</v>
      </c>
      <c r="G29" s="5">
        <v>100</v>
      </c>
      <c r="H29" s="19">
        <f t="shared" si="0"/>
        <v>7000</v>
      </c>
      <c r="I29" s="19">
        <v>0</v>
      </c>
      <c r="J29" s="19">
        <f t="shared" si="1"/>
        <v>7000</v>
      </c>
      <c r="K29" s="19">
        <f t="shared" si="2"/>
        <v>7000</v>
      </c>
    </row>
    <row r="30" spans="1:11" x14ac:dyDescent="0.7">
      <c r="A30" s="4">
        <v>45265</v>
      </c>
      <c r="B30" s="5" t="s">
        <v>50</v>
      </c>
      <c r="C30" s="5" t="s">
        <v>260</v>
      </c>
      <c r="D30" s="5">
        <v>7011</v>
      </c>
      <c r="E30" s="9" t="s">
        <v>34</v>
      </c>
      <c r="F30" s="9">
        <v>80</v>
      </c>
      <c r="G30" s="5">
        <v>100</v>
      </c>
      <c r="H30" s="19">
        <f t="shared" si="0"/>
        <v>8000</v>
      </c>
      <c r="I30" s="19">
        <v>0</v>
      </c>
      <c r="J30" s="19">
        <f t="shared" si="1"/>
        <v>8000</v>
      </c>
      <c r="K30" s="19">
        <f t="shared" si="2"/>
        <v>8000</v>
      </c>
    </row>
    <row r="31" spans="1:11" x14ac:dyDescent="0.7">
      <c r="A31" s="4">
        <v>45471</v>
      </c>
      <c r="B31" s="5" t="s">
        <v>50</v>
      </c>
      <c r="C31" s="5" t="s">
        <v>260</v>
      </c>
      <c r="D31" s="5">
        <v>7011</v>
      </c>
      <c r="E31" s="9" t="s">
        <v>34</v>
      </c>
      <c r="F31" s="9">
        <v>120</v>
      </c>
      <c r="G31" s="5">
        <v>100</v>
      </c>
      <c r="H31" s="19">
        <f t="shared" si="0"/>
        <v>12000</v>
      </c>
      <c r="I31" s="19">
        <v>0</v>
      </c>
      <c r="J31" s="19">
        <f t="shared" si="1"/>
        <v>12000</v>
      </c>
      <c r="K31" s="19">
        <f t="shared" si="2"/>
        <v>12000</v>
      </c>
    </row>
    <row r="32" spans="1:11" x14ac:dyDescent="0.7">
      <c r="A32" s="4">
        <v>45631</v>
      </c>
      <c r="B32" s="5" t="s">
        <v>50</v>
      </c>
      <c r="C32" s="5" t="s">
        <v>260</v>
      </c>
      <c r="D32" s="5">
        <v>7011</v>
      </c>
      <c r="E32" s="9" t="s">
        <v>34</v>
      </c>
      <c r="F32" s="9">
        <v>11</v>
      </c>
      <c r="G32" s="5">
        <v>1000</v>
      </c>
      <c r="H32" s="19">
        <f t="shared" si="0"/>
        <v>11000</v>
      </c>
      <c r="I32" s="19">
        <v>0</v>
      </c>
      <c r="J32" s="19">
        <f t="shared" si="1"/>
        <v>11000</v>
      </c>
      <c r="K32" s="19">
        <f t="shared" si="2"/>
        <v>11000</v>
      </c>
    </row>
    <row r="33" spans="1:11" x14ac:dyDescent="0.7">
      <c r="A33" s="4">
        <v>44286</v>
      </c>
      <c r="B33" s="5" t="s">
        <v>50</v>
      </c>
      <c r="C33" s="5" t="s">
        <v>260</v>
      </c>
      <c r="D33" s="5">
        <v>7751</v>
      </c>
      <c r="E33" s="9" t="s">
        <v>35</v>
      </c>
      <c r="F33" s="9">
        <v>40</v>
      </c>
      <c r="G33" s="5">
        <v>100</v>
      </c>
      <c r="H33" s="19">
        <f t="shared" si="0"/>
        <v>4000</v>
      </c>
      <c r="I33" s="19">
        <v>0</v>
      </c>
      <c r="J33" s="19">
        <f t="shared" si="1"/>
        <v>4000</v>
      </c>
      <c r="K33" s="19">
        <f t="shared" si="2"/>
        <v>4000</v>
      </c>
    </row>
    <row r="34" spans="1:11" x14ac:dyDescent="0.7">
      <c r="A34" s="4">
        <v>44435</v>
      </c>
      <c r="B34" s="5" t="s">
        <v>50</v>
      </c>
      <c r="C34" s="5" t="s">
        <v>260</v>
      </c>
      <c r="D34" s="5">
        <v>7751</v>
      </c>
      <c r="E34" s="9" t="s">
        <v>35</v>
      </c>
      <c r="F34" s="9">
        <v>45</v>
      </c>
      <c r="G34" s="5">
        <v>100</v>
      </c>
      <c r="H34" s="19">
        <f t="shared" si="0"/>
        <v>4500</v>
      </c>
      <c r="I34" s="19">
        <v>0</v>
      </c>
      <c r="J34" s="19">
        <f t="shared" si="1"/>
        <v>4500</v>
      </c>
      <c r="K34" s="19">
        <f t="shared" si="2"/>
        <v>4500</v>
      </c>
    </row>
    <row r="35" spans="1:11" x14ac:dyDescent="0.7">
      <c r="A35" s="4">
        <v>44651</v>
      </c>
      <c r="B35" s="5" t="s">
        <v>50</v>
      </c>
      <c r="C35" s="5" t="s">
        <v>260</v>
      </c>
      <c r="D35" s="5">
        <v>7751</v>
      </c>
      <c r="E35" s="9" t="s">
        <v>35</v>
      </c>
      <c r="F35" s="9">
        <v>55</v>
      </c>
      <c r="G35" s="5">
        <v>100</v>
      </c>
      <c r="H35" s="19">
        <f t="shared" si="0"/>
        <v>5500</v>
      </c>
      <c r="I35" s="19">
        <v>1117</v>
      </c>
      <c r="J35" s="19">
        <f t="shared" si="1"/>
        <v>4383</v>
      </c>
      <c r="K35" s="19">
        <f t="shared" si="2"/>
        <v>4383</v>
      </c>
    </row>
    <row r="36" spans="1:11" x14ac:dyDescent="0.7">
      <c r="A36" s="4">
        <v>44799</v>
      </c>
      <c r="B36" s="5" t="s">
        <v>50</v>
      </c>
      <c r="C36" s="5" t="s">
        <v>260</v>
      </c>
      <c r="D36" s="5">
        <v>7751</v>
      </c>
      <c r="E36" s="9" t="s">
        <v>35</v>
      </c>
      <c r="F36" s="9">
        <v>60</v>
      </c>
      <c r="G36" s="5">
        <v>100</v>
      </c>
      <c r="H36" s="19">
        <f t="shared" si="0"/>
        <v>6000</v>
      </c>
      <c r="I36" s="19">
        <v>1218</v>
      </c>
      <c r="J36" s="19">
        <f t="shared" si="1"/>
        <v>4782</v>
      </c>
      <c r="K36" s="19">
        <f t="shared" si="2"/>
        <v>4782</v>
      </c>
    </row>
    <row r="37" spans="1:11" x14ac:dyDescent="0.7">
      <c r="A37" s="4">
        <v>45016</v>
      </c>
      <c r="B37" s="5" t="s">
        <v>50</v>
      </c>
      <c r="C37" s="5" t="s">
        <v>260</v>
      </c>
      <c r="D37" s="5">
        <v>7751</v>
      </c>
      <c r="E37" s="9" t="s">
        <v>35</v>
      </c>
      <c r="F37" s="9">
        <v>60</v>
      </c>
      <c r="G37" s="5">
        <v>100</v>
      </c>
      <c r="H37" s="19">
        <f t="shared" si="0"/>
        <v>6000</v>
      </c>
      <c r="I37" s="19">
        <v>0</v>
      </c>
      <c r="J37" s="19">
        <f t="shared" si="1"/>
        <v>6000</v>
      </c>
      <c r="K37" s="19">
        <f t="shared" si="2"/>
        <v>6000</v>
      </c>
    </row>
    <row r="38" spans="1:11" x14ac:dyDescent="0.7">
      <c r="A38" s="4">
        <v>45163</v>
      </c>
      <c r="B38" s="5" t="s">
        <v>50</v>
      </c>
      <c r="C38" s="5" t="s">
        <v>260</v>
      </c>
      <c r="D38" s="5">
        <v>7751</v>
      </c>
      <c r="E38" s="9" t="s">
        <v>35</v>
      </c>
      <c r="F38" s="9">
        <v>70</v>
      </c>
      <c r="G38" s="5">
        <v>100</v>
      </c>
      <c r="H38" s="19">
        <f t="shared" si="0"/>
        <v>7000</v>
      </c>
      <c r="I38" s="19">
        <v>0</v>
      </c>
      <c r="J38" s="19">
        <f t="shared" si="1"/>
        <v>7000</v>
      </c>
      <c r="K38" s="19">
        <f t="shared" si="2"/>
        <v>7000</v>
      </c>
    </row>
    <row r="39" spans="1:11" x14ac:dyDescent="0.7">
      <c r="A39" s="4">
        <v>45380</v>
      </c>
      <c r="B39" s="5" t="s">
        <v>50</v>
      </c>
      <c r="C39" s="5" t="s">
        <v>260</v>
      </c>
      <c r="D39" s="5">
        <v>7751</v>
      </c>
      <c r="E39" s="9" t="s">
        <v>35</v>
      </c>
      <c r="F39" s="9">
        <v>70</v>
      </c>
      <c r="G39" s="5">
        <v>100</v>
      </c>
      <c r="H39" s="19">
        <f t="shared" si="0"/>
        <v>7000</v>
      </c>
      <c r="I39" s="19">
        <v>0</v>
      </c>
      <c r="J39" s="19">
        <f t="shared" si="1"/>
        <v>7000</v>
      </c>
      <c r="K39" s="19">
        <f t="shared" si="2"/>
        <v>7000</v>
      </c>
    </row>
    <row r="40" spans="1:11" x14ac:dyDescent="0.7">
      <c r="A40" s="4">
        <v>45530</v>
      </c>
      <c r="B40" s="5" t="s">
        <v>50</v>
      </c>
      <c r="C40" s="5" t="s">
        <v>260</v>
      </c>
      <c r="D40" s="5">
        <v>7751</v>
      </c>
      <c r="E40" s="9" t="s">
        <v>35</v>
      </c>
      <c r="F40" s="9">
        <v>75</v>
      </c>
      <c r="G40" s="5">
        <v>100</v>
      </c>
      <c r="H40" s="19">
        <f t="shared" si="0"/>
        <v>7500</v>
      </c>
      <c r="I40" s="19">
        <v>0</v>
      </c>
      <c r="J40" s="19">
        <f t="shared" si="1"/>
        <v>7500</v>
      </c>
      <c r="K40" s="19">
        <f t="shared" si="2"/>
        <v>7500</v>
      </c>
    </row>
    <row r="41" spans="1:11" x14ac:dyDescent="0.7">
      <c r="A41" s="4">
        <v>44371</v>
      </c>
      <c r="B41" s="5" t="s">
        <v>50</v>
      </c>
      <c r="C41" s="5" t="s">
        <v>260</v>
      </c>
      <c r="D41" s="5">
        <v>7867</v>
      </c>
      <c r="E41" s="9" t="s">
        <v>40</v>
      </c>
      <c r="F41" s="9">
        <v>10</v>
      </c>
      <c r="G41" s="5">
        <v>100</v>
      </c>
      <c r="H41" s="19">
        <f t="shared" si="0"/>
        <v>1000</v>
      </c>
      <c r="I41" s="19">
        <v>0</v>
      </c>
      <c r="J41" s="19">
        <f t="shared" si="1"/>
        <v>1000</v>
      </c>
      <c r="K41" s="19">
        <f t="shared" si="2"/>
        <v>1000</v>
      </c>
    </row>
    <row r="42" spans="1:11" x14ac:dyDescent="0.7">
      <c r="A42" s="4">
        <v>45104</v>
      </c>
      <c r="B42" s="5" t="s">
        <v>50</v>
      </c>
      <c r="C42" s="5" t="s">
        <v>260</v>
      </c>
      <c r="D42" s="5">
        <v>8766</v>
      </c>
      <c r="E42" s="9" t="s">
        <v>44</v>
      </c>
      <c r="F42" s="9">
        <v>50</v>
      </c>
      <c r="G42" s="5">
        <v>100</v>
      </c>
      <c r="H42" s="19">
        <f t="shared" si="0"/>
        <v>5000</v>
      </c>
      <c r="I42" s="19">
        <v>0</v>
      </c>
      <c r="J42" s="19">
        <f t="shared" si="1"/>
        <v>5000</v>
      </c>
      <c r="K42" s="19">
        <f t="shared" si="2"/>
        <v>5000</v>
      </c>
    </row>
    <row r="43" spans="1:11" x14ac:dyDescent="0.7">
      <c r="A43" s="4">
        <v>45463</v>
      </c>
      <c r="B43" s="5" t="s">
        <v>50</v>
      </c>
      <c r="C43" s="5" t="s">
        <v>259</v>
      </c>
      <c r="D43" s="5">
        <v>9433</v>
      </c>
      <c r="E43" s="9" t="s">
        <v>71</v>
      </c>
      <c r="F43" s="9">
        <v>70</v>
      </c>
      <c r="G43" s="5">
        <v>100</v>
      </c>
      <c r="H43" s="19">
        <f t="shared" si="0"/>
        <v>7000</v>
      </c>
      <c r="I43" s="19">
        <v>0</v>
      </c>
      <c r="J43" s="19">
        <f t="shared" si="1"/>
        <v>7000</v>
      </c>
      <c r="K43" s="19">
        <f t="shared" si="2"/>
        <v>7000</v>
      </c>
    </row>
  </sheetData>
  <autoFilter ref="A1:K16" xr:uid="{00000000-0009-0000-0000-000001000000}">
    <sortState xmlns:xlrd2="http://schemas.microsoft.com/office/spreadsheetml/2017/richdata2" ref="A2:K43">
      <sortCondition ref="D1:D16"/>
    </sortState>
  </autoFilter>
  <phoneticPr fontId="18"/>
  <pageMargins left="0.7" right="0.7" top="0.75" bottom="0.75" header="0.3" footer="0.3"/>
  <pageSetup paperSize="9" scale="41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O601"/>
  <sheetViews>
    <sheetView zoomScale="70" zoomScaleNormal="70" workbookViewId="0">
      <pane xSplit="4" ySplit="1" topLeftCell="E5" activePane="bottomRight" state="frozen"/>
      <selection pane="topRight" activeCell="E1" sqref="E1"/>
      <selection pane="bottomLeft" activeCell="A2" sqref="A2"/>
      <selection pane="bottomRight" activeCell="N1" sqref="A1:N1"/>
    </sheetView>
  </sheetViews>
  <sheetFormatPr defaultRowHeight="17.649999999999999" x14ac:dyDescent="0.7"/>
  <cols>
    <col min="1" max="1" width="11.3125" style="1" bestFit="1" customWidth="1"/>
    <col min="2" max="2" width="11.3125" style="1" customWidth="1"/>
    <col min="3" max="3" width="15.125" style="2" customWidth="1"/>
    <col min="4" max="4" width="27.375" bestFit="1" customWidth="1"/>
    <col min="5" max="6" width="13" style="2" customWidth="1"/>
    <col min="7" max="7" width="13" style="2" bestFit="1" customWidth="1"/>
    <col min="8" max="8" width="15.125" style="2" bestFit="1" customWidth="1"/>
    <col min="9" max="9" width="15.125" customWidth="1"/>
    <col min="10" max="11" width="17.0625" customWidth="1"/>
    <col min="12" max="12" width="11.1875" customWidth="1"/>
    <col min="13" max="13" width="19.1875" style="43" bestFit="1" customWidth="1"/>
    <col min="14" max="14" width="16.6875" style="26" bestFit="1" customWidth="1"/>
  </cols>
  <sheetData>
    <row r="1" spans="1:14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14</v>
      </c>
      <c r="M1" s="44" t="s">
        <v>15</v>
      </c>
      <c r="N1" s="45" t="s">
        <v>165</v>
      </c>
    </row>
    <row r="2" spans="1:14" x14ac:dyDescent="0.7">
      <c r="A2" s="4">
        <v>44216</v>
      </c>
      <c r="B2" s="4">
        <v>44218</v>
      </c>
      <c r="C2" s="5">
        <v>2503</v>
      </c>
      <c r="D2" s="9" t="s">
        <v>101</v>
      </c>
      <c r="E2" s="5" t="s">
        <v>67</v>
      </c>
      <c r="F2" s="5" t="s">
        <v>29</v>
      </c>
      <c r="G2" s="5" t="s">
        <v>30</v>
      </c>
      <c r="H2" s="5">
        <v>100</v>
      </c>
      <c r="I2" s="7">
        <v>2265.9</v>
      </c>
      <c r="J2" s="9">
        <v>0</v>
      </c>
      <c r="K2" s="9">
        <v>0</v>
      </c>
      <c r="L2" s="9" t="s">
        <v>31</v>
      </c>
      <c r="M2" s="15">
        <f t="shared" ref="M2:M33" si="0">IF(G2="買付",H2*I2+SUM(J2:K2),H2*I2-SUM(J2:K2))</f>
        <v>226590</v>
      </c>
      <c r="N2" s="19">
        <v>0</v>
      </c>
    </row>
    <row r="3" spans="1:14" x14ac:dyDescent="0.7">
      <c r="A3" s="4">
        <v>44217</v>
      </c>
      <c r="B3" s="4">
        <v>44221</v>
      </c>
      <c r="C3" s="5">
        <v>2503</v>
      </c>
      <c r="D3" s="9" t="s">
        <v>101</v>
      </c>
      <c r="E3" s="5" t="s">
        <v>67</v>
      </c>
      <c r="F3" s="5" t="s">
        <v>29</v>
      </c>
      <c r="G3" s="5" t="s">
        <v>41</v>
      </c>
      <c r="H3" s="5">
        <v>100</v>
      </c>
      <c r="I3" s="7">
        <v>2306.4</v>
      </c>
      <c r="J3" s="9">
        <v>0</v>
      </c>
      <c r="K3" s="9">
        <v>0</v>
      </c>
      <c r="L3" s="9" t="s">
        <v>90</v>
      </c>
      <c r="M3" s="15">
        <f t="shared" si="0"/>
        <v>230640</v>
      </c>
      <c r="N3" s="19">
        <v>4050</v>
      </c>
    </row>
    <row r="4" spans="1:14" x14ac:dyDescent="0.7">
      <c r="A4" s="4">
        <v>44217</v>
      </c>
      <c r="B4" s="4">
        <v>44221</v>
      </c>
      <c r="C4" s="5">
        <v>3395</v>
      </c>
      <c r="D4" s="9" t="s">
        <v>77</v>
      </c>
      <c r="E4" s="5" t="s">
        <v>67</v>
      </c>
      <c r="F4" s="5" t="s">
        <v>29</v>
      </c>
      <c r="G4" s="5" t="s">
        <v>30</v>
      </c>
      <c r="H4" s="5">
        <v>100</v>
      </c>
      <c r="I4" s="7">
        <v>1490</v>
      </c>
      <c r="J4" s="9">
        <v>0</v>
      </c>
      <c r="K4" s="9">
        <v>0</v>
      </c>
      <c r="L4" s="9" t="s">
        <v>31</v>
      </c>
      <c r="M4" s="15">
        <f t="shared" si="0"/>
        <v>149000</v>
      </c>
      <c r="N4" s="19">
        <v>0</v>
      </c>
    </row>
    <row r="5" spans="1:14" x14ac:dyDescent="0.7">
      <c r="A5" s="4">
        <v>44221</v>
      </c>
      <c r="B5" s="4">
        <v>44223</v>
      </c>
      <c r="C5" s="5">
        <v>4188</v>
      </c>
      <c r="D5" s="9" t="s">
        <v>102</v>
      </c>
      <c r="E5" s="5" t="s">
        <v>67</v>
      </c>
      <c r="F5" s="5" t="s">
        <v>29</v>
      </c>
      <c r="G5" s="5" t="s">
        <v>30</v>
      </c>
      <c r="H5" s="5">
        <v>100</v>
      </c>
      <c r="I5" s="9">
        <v>745.3</v>
      </c>
      <c r="J5" s="9">
        <v>0</v>
      </c>
      <c r="K5" s="9">
        <v>0</v>
      </c>
      <c r="L5" s="9" t="s">
        <v>31</v>
      </c>
      <c r="M5" s="15">
        <f t="shared" si="0"/>
        <v>74530</v>
      </c>
      <c r="N5" s="19">
        <v>0</v>
      </c>
    </row>
    <row r="6" spans="1:14" x14ac:dyDescent="0.7">
      <c r="A6" s="4">
        <v>44221</v>
      </c>
      <c r="B6" s="4">
        <v>44223</v>
      </c>
      <c r="C6" s="5">
        <v>7616</v>
      </c>
      <c r="D6" s="9" t="s">
        <v>103</v>
      </c>
      <c r="E6" s="5" t="s">
        <v>67</v>
      </c>
      <c r="F6" s="5" t="s">
        <v>29</v>
      </c>
      <c r="G6" s="5" t="s">
        <v>30</v>
      </c>
      <c r="H6" s="5">
        <v>100</v>
      </c>
      <c r="I6" s="7">
        <v>1817</v>
      </c>
      <c r="J6" s="9">
        <v>0</v>
      </c>
      <c r="K6" s="9">
        <v>0</v>
      </c>
      <c r="L6" s="9" t="s">
        <v>31</v>
      </c>
      <c r="M6" s="15">
        <f t="shared" si="0"/>
        <v>181700</v>
      </c>
      <c r="N6" s="19">
        <v>0</v>
      </c>
    </row>
    <row r="7" spans="1:14" x14ac:dyDescent="0.7">
      <c r="A7" s="4">
        <v>44224</v>
      </c>
      <c r="B7" s="4">
        <v>44228</v>
      </c>
      <c r="C7" s="5">
        <v>6753</v>
      </c>
      <c r="D7" s="9" t="s">
        <v>104</v>
      </c>
      <c r="E7" s="5" t="s">
        <v>67</v>
      </c>
      <c r="F7" s="5" t="s">
        <v>29</v>
      </c>
      <c r="G7" s="5" t="s">
        <v>30</v>
      </c>
      <c r="H7" s="5">
        <v>100</v>
      </c>
      <c r="I7" s="7">
        <v>2205</v>
      </c>
      <c r="J7" s="9">
        <v>0</v>
      </c>
      <c r="K7" s="9">
        <v>0</v>
      </c>
      <c r="L7" s="9" t="s">
        <v>31</v>
      </c>
      <c r="M7" s="15">
        <f t="shared" si="0"/>
        <v>220500</v>
      </c>
      <c r="N7" s="19">
        <v>0</v>
      </c>
    </row>
    <row r="8" spans="1:14" x14ac:dyDescent="0.7">
      <c r="A8" s="4">
        <v>44224</v>
      </c>
      <c r="B8" s="4">
        <v>44228</v>
      </c>
      <c r="C8" s="5">
        <v>6753</v>
      </c>
      <c r="D8" s="9" t="s">
        <v>104</v>
      </c>
      <c r="E8" s="5" t="s">
        <v>67</v>
      </c>
      <c r="F8" s="5" t="s">
        <v>29</v>
      </c>
      <c r="G8" s="5" t="s">
        <v>41</v>
      </c>
      <c r="H8" s="5">
        <v>100</v>
      </c>
      <c r="I8" s="7">
        <v>2318</v>
      </c>
      <c r="J8" s="9">
        <v>0</v>
      </c>
      <c r="K8" s="9">
        <v>0</v>
      </c>
      <c r="L8" s="9" t="s">
        <v>90</v>
      </c>
      <c r="M8" s="15">
        <f t="shared" si="0"/>
        <v>231800</v>
      </c>
      <c r="N8" s="19">
        <v>11300</v>
      </c>
    </row>
    <row r="9" spans="1:14" x14ac:dyDescent="0.7">
      <c r="A9" s="4">
        <v>44224</v>
      </c>
      <c r="B9" s="4">
        <v>44228</v>
      </c>
      <c r="C9" s="5">
        <v>7616</v>
      </c>
      <c r="D9" s="9" t="s">
        <v>103</v>
      </c>
      <c r="E9" s="5" t="s">
        <v>67</v>
      </c>
      <c r="F9" s="5" t="s">
        <v>29</v>
      </c>
      <c r="G9" s="5" t="s">
        <v>41</v>
      </c>
      <c r="H9" s="5">
        <v>100</v>
      </c>
      <c r="I9" s="7">
        <v>1878</v>
      </c>
      <c r="J9" s="9">
        <v>0</v>
      </c>
      <c r="K9" s="9">
        <v>0</v>
      </c>
      <c r="L9" s="9" t="s">
        <v>90</v>
      </c>
      <c r="M9" s="15">
        <f t="shared" si="0"/>
        <v>187800</v>
      </c>
      <c r="N9" s="19">
        <v>6100</v>
      </c>
    </row>
    <row r="10" spans="1:14" x14ac:dyDescent="0.7">
      <c r="A10" s="4">
        <v>44225</v>
      </c>
      <c r="B10" s="4">
        <v>44229</v>
      </c>
      <c r="C10" s="5">
        <v>6753</v>
      </c>
      <c r="D10" s="9" t="s">
        <v>104</v>
      </c>
      <c r="E10" s="5" t="s">
        <v>67</v>
      </c>
      <c r="F10" s="5" t="s">
        <v>29</v>
      </c>
      <c r="G10" s="5" t="s">
        <v>30</v>
      </c>
      <c r="H10" s="5">
        <v>100</v>
      </c>
      <c r="I10" s="7">
        <v>2368</v>
      </c>
      <c r="J10" s="9">
        <v>0</v>
      </c>
      <c r="K10" s="9">
        <v>0</v>
      </c>
      <c r="L10" s="9" t="s">
        <v>31</v>
      </c>
      <c r="M10" s="15">
        <f t="shared" si="0"/>
        <v>236800</v>
      </c>
      <c r="N10" s="19">
        <v>0</v>
      </c>
    </row>
    <row r="11" spans="1:14" x14ac:dyDescent="0.7">
      <c r="A11" s="4">
        <v>44225</v>
      </c>
      <c r="B11" s="4">
        <v>44229</v>
      </c>
      <c r="C11" s="5">
        <v>7751</v>
      </c>
      <c r="D11" s="9" t="s">
        <v>35</v>
      </c>
      <c r="E11" s="5" t="s">
        <v>67</v>
      </c>
      <c r="F11" s="5" t="s">
        <v>29</v>
      </c>
      <c r="G11" s="5" t="s">
        <v>30</v>
      </c>
      <c r="H11" s="5">
        <v>100</v>
      </c>
      <c r="I11" s="7">
        <v>2399.5</v>
      </c>
      <c r="J11" s="9">
        <v>0</v>
      </c>
      <c r="K11" s="9">
        <v>0</v>
      </c>
      <c r="L11" s="9" t="s">
        <v>31</v>
      </c>
      <c r="M11" s="15">
        <f t="shared" si="0"/>
        <v>239950</v>
      </c>
      <c r="N11" s="19">
        <v>0</v>
      </c>
    </row>
    <row r="12" spans="1:14" x14ac:dyDescent="0.7">
      <c r="A12" s="4">
        <v>44235</v>
      </c>
      <c r="B12" s="4">
        <v>44237</v>
      </c>
      <c r="C12" s="5">
        <v>3395</v>
      </c>
      <c r="D12" s="9" t="s">
        <v>77</v>
      </c>
      <c r="E12" s="5" t="s">
        <v>67</v>
      </c>
      <c r="F12" s="5" t="s">
        <v>29</v>
      </c>
      <c r="G12" s="5" t="s">
        <v>41</v>
      </c>
      <c r="H12" s="5">
        <v>100</v>
      </c>
      <c r="I12" s="7">
        <v>1635</v>
      </c>
      <c r="J12" s="9">
        <v>0</v>
      </c>
      <c r="K12" s="9">
        <v>0</v>
      </c>
      <c r="L12" s="9" t="s">
        <v>90</v>
      </c>
      <c r="M12" s="15">
        <f t="shared" si="0"/>
        <v>163500</v>
      </c>
      <c r="N12" s="19">
        <v>14500</v>
      </c>
    </row>
    <row r="13" spans="1:14" x14ac:dyDescent="0.7">
      <c r="A13" s="4">
        <v>44236</v>
      </c>
      <c r="B13" s="4">
        <v>44239</v>
      </c>
      <c r="C13" s="5">
        <v>3405</v>
      </c>
      <c r="D13" s="9" t="s">
        <v>105</v>
      </c>
      <c r="E13" s="5" t="s">
        <v>67</v>
      </c>
      <c r="F13" s="5" t="s">
        <v>29</v>
      </c>
      <c r="G13" s="5" t="s">
        <v>30</v>
      </c>
      <c r="H13" s="5">
        <v>100</v>
      </c>
      <c r="I13" s="7">
        <v>1219</v>
      </c>
      <c r="J13" s="9">
        <v>0</v>
      </c>
      <c r="K13" s="9">
        <v>0</v>
      </c>
      <c r="L13" s="9" t="s">
        <v>31</v>
      </c>
      <c r="M13" s="15">
        <f t="shared" si="0"/>
        <v>121900</v>
      </c>
      <c r="N13" s="19">
        <v>0</v>
      </c>
    </row>
    <row r="14" spans="1:14" x14ac:dyDescent="0.7">
      <c r="A14" s="4">
        <v>44236</v>
      </c>
      <c r="B14" s="4">
        <v>44239</v>
      </c>
      <c r="C14" s="5">
        <v>4188</v>
      </c>
      <c r="D14" s="9" t="s">
        <v>102</v>
      </c>
      <c r="E14" s="5" t="s">
        <v>67</v>
      </c>
      <c r="F14" s="5" t="s">
        <v>29</v>
      </c>
      <c r="G14" s="5" t="s">
        <v>41</v>
      </c>
      <c r="H14" s="5">
        <v>100</v>
      </c>
      <c r="I14" s="9">
        <v>748.9</v>
      </c>
      <c r="J14" s="9">
        <v>0</v>
      </c>
      <c r="K14" s="9">
        <v>0</v>
      </c>
      <c r="L14" s="9" t="s">
        <v>90</v>
      </c>
      <c r="M14" s="15">
        <f t="shared" si="0"/>
        <v>74890</v>
      </c>
      <c r="N14" s="19">
        <v>360</v>
      </c>
    </row>
    <row r="15" spans="1:14" x14ac:dyDescent="0.7">
      <c r="A15" s="4">
        <v>44236</v>
      </c>
      <c r="B15" s="4">
        <v>44239</v>
      </c>
      <c r="C15" s="5">
        <v>5020</v>
      </c>
      <c r="D15" s="9" t="s">
        <v>106</v>
      </c>
      <c r="E15" s="5" t="s">
        <v>67</v>
      </c>
      <c r="F15" s="5" t="s">
        <v>29</v>
      </c>
      <c r="G15" s="5" t="s">
        <v>30</v>
      </c>
      <c r="H15" s="5">
        <v>100</v>
      </c>
      <c r="I15" s="9">
        <v>449.9</v>
      </c>
      <c r="J15" s="9">
        <v>0</v>
      </c>
      <c r="K15" s="9">
        <v>0</v>
      </c>
      <c r="L15" s="9" t="s">
        <v>31</v>
      </c>
      <c r="M15" s="15">
        <f t="shared" si="0"/>
        <v>44990</v>
      </c>
      <c r="N15" s="19">
        <v>0</v>
      </c>
    </row>
    <row r="16" spans="1:14" x14ac:dyDescent="0.7">
      <c r="A16" s="4">
        <v>44237</v>
      </c>
      <c r="B16" s="4">
        <v>44242</v>
      </c>
      <c r="C16" s="5">
        <v>3405</v>
      </c>
      <c r="D16" s="9" t="s">
        <v>105</v>
      </c>
      <c r="E16" s="5" t="s">
        <v>67</v>
      </c>
      <c r="F16" s="5" t="s">
        <v>29</v>
      </c>
      <c r="G16" s="5" t="s">
        <v>41</v>
      </c>
      <c r="H16" s="5">
        <v>100</v>
      </c>
      <c r="I16" s="7">
        <v>1225.4000000000001</v>
      </c>
      <c r="J16" s="9">
        <v>0</v>
      </c>
      <c r="K16" s="9">
        <v>0</v>
      </c>
      <c r="L16" s="9" t="s">
        <v>90</v>
      </c>
      <c r="M16" s="15">
        <f t="shared" si="0"/>
        <v>122540.00000000001</v>
      </c>
      <c r="N16" s="19">
        <v>640</v>
      </c>
    </row>
    <row r="17" spans="1:14" x14ac:dyDescent="0.7">
      <c r="A17" s="4">
        <v>44237</v>
      </c>
      <c r="B17" s="4">
        <v>44242</v>
      </c>
      <c r="C17" s="5">
        <v>5020</v>
      </c>
      <c r="D17" s="9" t="s">
        <v>106</v>
      </c>
      <c r="E17" s="5" t="s">
        <v>67</v>
      </c>
      <c r="F17" s="5" t="s">
        <v>29</v>
      </c>
      <c r="G17" s="5" t="s">
        <v>41</v>
      </c>
      <c r="H17" s="5">
        <v>100</v>
      </c>
      <c r="I17" s="9">
        <v>450</v>
      </c>
      <c r="J17" s="9">
        <v>0</v>
      </c>
      <c r="K17" s="9">
        <v>0</v>
      </c>
      <c r="L17" s="9" t="s">
        <v>90</v>
      </c>
      <c r="M17" s="15">
        <f t="shared" si="0"/>
        <v>45000</v>
      </c>
      <c r="N17" s="19">
        <v>10</v>
      </c>
    </row>
    <row r="18" spans="1:14" x14ac:dyDescent="0.7">
      <c r="A18" s="4">
        <v>44239</v>
      </c>
      <c r="B18" s="4">
        <v>44243</v>
      </c>
      <c r="C18" s="5">
        <v>2914</v>
      </c>
      <c r="D18" s="9" t="s">
        <v>107</v>
      </c>
      <c r="E18" s="5" t="s">
        <v>67</v>
      </c>
      <c r="F18" s="5" t="s">
        <v>29</v>
      </c>
      <c r="G18" s="5" t="s">
        <v>30</v>
      </c>
      <c r="H18" s="5">
        <v>100</v>
      </c>
      <c r="I18" s="7">
        <v>1993</v>
      </c>
      <c r="J18" s="9">
        <v>0</v>
      </c>
      <c r="K18" s="9">
        <v>0</v>
      </c>
      <c r="L18" s="9" t="s">
        <v>31</v>
      </c>
      <c r="M18" s="15">
        <f t="shared" si="0"/>
        <v>199300</v>
      </c>
      <c r="N18" s="19">
        <v>0</v>
      </c>
    </row>
    <row r="19" spans="1:14" x14ac:dyDescent="0.7">
      <c r="A19" s="4">
        <v>44256</v>
      </c>
      <c r="B19" s="4">
        <v>44258</v>
      </c>
      <c r="C19" s="5">
        <v>6753</v>
      </c>
      <c r="D19" s="9" t="s">
        <v>104</v>
      </c>
      <c r="E19" s="5" t="s">
        <v>67</v>
      </c>
      <c r="F19" s="5" t="s">
        <v>29</v>
      </c>
      <c r="G19" s="5" t="s">
        <v>41</v>
      </c>
      <c r="H19" s="5">
        <v>100</v>
      </c>
      <c r="I19" s="7">
        <v>1933</v>
      </c>
      <c r="J19" s="9">
        <v>0</v>
      </c>
      <c r="K19" s="9">
        <v>0</v>
      </c>
      <c r="L19" s="9" t="s">
        <v>90</v>
      </c>
      <c r="M19" s="15">
        <f t="shared" si="0"/>
        <v>193300</v>
      </c>
      <c r="N19" s="19">
        <v>-43500</v>
      </c>
    </row>
    <row r="20" spans="1:14" x14ac:dyDescent="0.7">
      <c r="A20" s="4">
        <v>44256</v>
      </c>
      <c r="B20" s="4">
        <v>44258</v>
      </c>
      <c r="C20" s="5">
        <v>7453</v>
      </c>
      <c r="D20" s="9" t="s">
        <v>108</v>
      </c>
      <c r="E20" s="5" t="s">
        <v>67</v>
      </c>
      <c r="F20" s="5" t="s">
        <v>29</v>
      </c>
      <c r="G20" s="5" t="s">
        <v>30</v>
      </c>
      <c r="H20" s="5">
        <v>100</v>
      </c>
      <c r="I20" s="7">
        <v>2430</v>
      </c>
      <c r="J20" s="9">
        <v>0</v>
      </c>
      <c r="K20" s="9">
        <v>0</v>
      </c>
      <c r="L20" s="9" t="s">
        <v>31</v>
      </c>
      <c r="M20" s="15">
        <f t="shared" si="0"/>
        <v>243000</v>
      </c>
      <c r="N20" s="19">
        <v>0</v>
      </c>
    </row>
    <row r="21" spans="1:14" x14ac:dyDescent="0.7">
      <c r="A21" s="4">
        <v>44256</v>
      </c>
      <c r="B21" s="4">
        <v>44258</v>
      </c>
      <c r="C21" s="5">
        <v>7453</v>
      </c>
      <c r="D21" s="9" t="s">
        <v>108</v>
      </c>
      <c r="E21" s="5" t="s">
        <v>67</v>
      </c>
      <c r="F21" s="5" t="s">
        <v>29</v>
      </c>
      <c r="G21" s="5" t="s">
        <v>41</v>
      </c>
      <c r="H21" s="5">
        <v>100</v>
      </c>
      <c r="I21" s="7">
        <v>2442</v>
      </c>
      <c r="J21" s="9">
        <v>0</v>
      </c>
      <c r="K21" s="9">
        <v>0</v>
      </c>
      <c r="L21" s="9" t="s">
        <v>90</v>
      </c>
      <c r="M21" s="15">
        <f t="shared" si="0"/>
        <v>244200</v>
      </c>
      <c r="N21" s="19">
        <v>1200</v>
      </c>
    </row>
    <row r="22" spans="1:14" x14ac:dyDescent="0.7">
      <c r="A22" s="4">
        <v>44256</v>
      </c>
      <c r="B22" s="4">
        <v>44258</v>
      </c>
      <c r="C22" s="5">
        <v>7752</v>
      </c>
      <c r="D22" s="9" t="s">
        <v>109</v>
      </c>
      <c r="E22" s="5" t="s">
        <v>67</v>
      </c>
      <c r="F22" s="5" t="s">
        <v>29</v>
      </c>
      <c r="G22" s="5" t="s">
        <v>30</v>
      </c>
      <c r="H22" s="5">
        <v>100</v>
      </c>
      <c r="I22" s="9">
        <v>933</v>
      </c>
      <c r="J22" s="9">
        <v>0</v>
      </c>
      <c r="K22" s="9">
        <v>0</v>
      </c>
      <c r="L22" s="9" t="s">
        <v>31</v>
      </c>
      <c r="M22" s="15">
        <f t="shared" si="0"/>
        <v>93300</v>
      </c>
      <c r="N22" s="19">
        <v>0</v>
      </c>
    </row>
    <row r="23" spans="1:14" x14ac:dyDescent="0.7">
      <c r="A23" s="4">
        <v>44256</v>
      </c>
      <c r="B23" s="4">
        <v>44258</v>
      </c>
      <c r="C23" s="5">
        <v>7752</v>
      </c>
      <c r="D23" s="9" t="s">
        <v>109</v>
      </c>
      <c r="E23" s="5" t="s">
        <v>67</v>
      </c>
      <c r="F23" s="5" t="s">
        <v>29</v>
      </c>
      <c r="G23" s="5" t="s">
        <v>41</v>
      </c>
      <c r="H23" s="5">
        <v>100</v>
      </c>
      <c r="I23" s="9">
        <v>941</v>
      </c>
      <c r="J23" s="9">
        <v>0</v>
      </c>
      <c r="K23" s="9">
        <v>0</v>
      </c>
      <c r="L23" s="9" t="s">
        <v>90</v>
      </c>
      <c r="M23" s="15">
        <f t="shared" si="0"/>
        <v>94100</v>
      </c>
      <c r="N23" s="19">
        <v>800</v>
      </c>
    </row>
    <row r="24" spans="1:14" x14ac:dyDescent="0.7">
      <c r="A24" s="4">
        <v>44257</v>
      </c>
      <c r="B24" s="4">
        <v>44259</v>
      </c>
      <c r="C24" s="5">
        <v>2201</v>
      </c>
      <c r="D24" s="9" t="s">
        <v>76</v>
      </c>
      <c r="E24" s="5" t="s">
        <v>67</v>
      </c>
      <c r="F24" s="5" t="s">
        <v>29</v>
      </c>
      <c r="G24" s="5" t="s">
        <v>30</v>
      </c>
      <c r="H24" s="5">
        <v>100</v>
      </c>
      <c r="I24" s="7">
        <v>3865</v>
      </c>
      <c r="J24" s="9">
        <v>0</v>
      </c>
      <c r="K24" s="9">
        <v>0</v>
      </c>
      <c r="L24" s="9" t="s">
        <v>31</v>
      </c>
      <c r="M24" s="15">
        <f t="shared" si="0"/>
        <v>386500</v>
      </c>
      <c r="N24" s="19">
        <v>0</v>
      </c>
    </row>
    <row r="25" spans="1:14" x14ac:dyDescent="0.7">
      <c r="A25" s="4">
        <v>44257</v>
      </c>
      <c r="B25" s="4">
        <v>44259</v>
      </c>
      <c r="C25" s="5">
        <v>3395</v>
      </c>
      <c r="D25" s="9" t="s">
        <v>77</v>
      </c>
      <c r="E25" s="5" t="s">
        <v>67</v>
      </c>
      <c r="F25" s="5" t="s">
        <v>29</v>
      </c>
      <c r="G25" s="5" t="s">
        <v>30</v>
      </c>
      <c r="H25" s="5">
        <v>100</v>
      </c>
      <c r="I25" s="7">
        <v>1670</v>
      </c>
      <c r="J25" s="9">
        <v>0</v>
      </c>
      <c r="K25" s="9">
        <v>0</v>
      </c>
      <c r="L25" s="9" t="s">
        <v>31</v>
      </c>
      <c r="M25" s="15">
        <f t="shared" si="0"/>
        <v>167000</v>
      </c>
      <c r="N25" s="19">
        <v>0</v>
      </c>
    </row>
    <row r="26" spans="1:14" x14ac:dyDescent="0.7">
      <c r="A26" s="4">
        <v>44257</v>
      </c>
      <c r="B26" s="4">
        <v>44259</v>
      </c>
      <c r="C26" s="5">
        <v>3397</v>
      </c>
      <c r="D26" s="9" t="s">
        <v>110</v>
      </c>
      <c r="E26" s="5" t="s">
        <v>67</v>
      </c>
      <c r="F26" s="5" t="s">
        <v>29</v>
      </c>
      <c r="G26" s="5" t="s">
        <v>30</v>
      </c>
      <c r="H26" s="5">
        <v>100</v>
      </c>
      <c r="I26" s="7">
        <v>1582.4</v>
      </c>
      <c r="J26" s="9">
        <v>0</v>
      </c>
      <c r="K26" s="9">
        <v>0</v>
      </c>
      <c r="L26" s="9" t="s">
        <v>31</v>
      </c>
      <c r="M26" s="15">
        <f t="shared" si="0"/>
        <v>158240</v>
      </c>
      <c r="N26" s="19">
        <v>0</v>
      </c>
    </row>
    <row r="27" spans="1:14" x14ac:dyDescent="0.7">
      <c r="A27" s="4">
        <v>44263</v>
      </c>
      <c r="B27" s="4">
        <v>44265</v>
      </c>
      <c r="C27" s="5">
        <v>1963</v>
      </c>
      <c r="D27" s="9" t="s">
        <v>39</v>
      </c>
      <c r="E27" s="5" t="s">
        <v>67</v>
      </c>
      <c r="F27" s="5" t="s">
        <v>29</v>
      </c>
      <c r="G27" s="5" t="s">
        <v>30</v>
      </c>
      <c r="H27" s="5">
        <v>100</v>
      </c>
      <c r="I27" s="7">
        <v>1360</v>
      </c>
      <c r="J27" s="9">
        <v>0</v>
      </c>
      <c r="K27" s="9">
        <v>0</v>
      </c>
      <c r="L27" s="9" t="s">
        <v>31</v>
      </c>
      <c r="M27" s="15">
        <f t="shared" si="0"/>
        <v>136000</v>
      </c>
      <c r="N27" s="19">
        <v>0</v>
      </c>
    </row>
    <row r="28" spans="1:14" x14ac:dyDescent="0.7">
      <c r="A28" s="4">
        <v>44263</v>
      </c>
      <c r="B28" s="4">
        <v>44265</v>
      </c>
      <c r="C28" s="5">
        <v>1963</v>
      </c>
      <c r="D28" s="9" t="s">
        <v>39</v>
      </c>
      <c r="E28" s="5" t="s">
        <v>67</v>
      </c>
      <c r="F28" s="5" t="s">
        <v>29</v>
      </c>
      <c r="G28" s="5" t="s">
        <v>41</v>
      </c>
      <c r="H28" s="5">
        <v>100</v>
      </c>
      <c r="I28" s="7">
        <v>1370</v>
      </c>
      <c r="J28" s="9">
        <v>0</v>
      </c>
      <c r="K28" s="9">
        <v>0</v>
      </c>
      <c r="L28" s="9" t="s">
        <v>90</v>
      </c>
      <c r="M28" s="15">
        <f t="shared" si="0"/>
        <v>137000</v>
      </c>
      <c r="N28" s="19">
        <v>1000</v>
      </c>
    </row>
    <row r="29" spans="1:14" x14ac:dyDescent="0.7">
      <c r="A29" s="4">
        <v>44263</v>
      </c>
      <c r="B29" s="4">
        <v>44265</v>
      </c>
      <c r="C29" s="5">
        <v>9501</v>
      </c>
      <c r="D29" s="9" t="s">
        <v>111</v>
      </c>
      <c r="E29" s="5" t="s">
        <v>67</v>
      </c>
      <c r="F29" s="5" t="s">
        <v>29</v>
      </c>
      <c r="G29" s="5" t="s">
        <v>30</v>
      </c>
      <c r="H29" s="5">
        <v>100</v>
      </c>
      <c r="I29" s="9">
        <v>368</v>
      </c>
      <c r="J29" s="9">
        <v>0</v>
      </c>
      <c r="K29" s="9">
        <v>0</v>
      </c>
      <c r="L29" s="9" t="s">
        <v>31</v>
      </c>
      <c r="M29" s="15">
        <f t="shared" si="0"/>
        <v>36800</v>
      </c>
      <c r="N29" s="19">
        <v>0</v>
      </c>
    </row>
    <row r="30" spans="1:14" x14ac:dyDescent="0.7">
      <c r="A30" s="4">
        <v>44265</v>
      </c>
      <c r="B30" s="4">
        <v>44267</v>
      </c>
      <c r="C30" s="5">
        <v>7984</v>
      </c>
      <c r="D30" s="9" t="s">
        <v>112</v>
      </c>
      <c r="E30" s="5" t="s">
        <v>67</v>
      </c>
      <c r="F30" s="5" t="s">
        <v>29</v>
      </c>
      <c r="G30" s="5" t="s">
        <v>30</v>
      </c>
      <c r="H30" s="5">
        <v>100</v>
      </c>
      <c r="I30" s="7">
        <v>1620</v>
      </c>
      <c r="J30" s="9">
        <v>0</v>
      </c>
      <c r="K30" s="9">
        <v>0</v>
      </c>
      <c r="L30" s="9" t="s">
        <v>31</v>
      </c>
      <c r="M30" s="15">
        <f t="shared" si="0"/>
        <v>162000</v>
      </c>
      <c r="N30" s="19">
        <v>0</v>
      </c>
    </row>
    <row r="31" spans="1:14" x14ac:dyDescent="0.7">
      <c r="A31" s="4">
        <v>44265</v>
      </c>
      <c r="B31" s="4">
        <v>44267</v>
      </c>
      <c r="C31" s="5">
        <v>9501</v>
      </c>
      <c r="D31" s="9" t="s">
        <v>111</v>
      </c>
      <c r="E31" s="5" t="s">
        <v>67</v>
      </c>
      <c r="F31" s="5" t="s">
        <v>29</v>
      </c>
      <c r="G31" s="5" t="s">
        <v>41</v>
      </c>
      <c r="H31" s="5">
        <v>100</v>
      </c>
      <c r="I31" s="9">
        <v>371</v>
      </c>
      <c r="J31" s="9">
        <v>0</v>
      </c>
      <c r="K31" s="9">
        <v>0</v>
      </c>
      <c r="L31" s="9" t="s">
        <v>90</v>
      </c>
      <c r="M31" s="15">
        <f t="shared" si="0"/>
        <v>37100</v>
      </c>
      <c r="N31" s="19">
        <v>300</v>
      </c>
    </row>
    <row r="32" spans="1:14" x14ac:dyDescent="0.7">
      <c r="A32" s="4">
        <v>44266</v>
      </c>
      <c r="B32" s="4">
        <v>44270</v>
      </c>
      <c r="C32" s="5">
        <v>2914</v>
      </c>
      <c r="D32" s="9" t="s">
        <v>107</v>
      </c>
      <c r="E32" s="5" t="s">
        <v>67</v>
      </c>
      <c r="F32" s="5" t="s">
        <v>29</v>
      </c>
      <c r="G32" s="5" t="s">
        <v>41</v>
      </c>
      <c r="H32" s="5">
        <v>100</v>
      </c>
      <c r="I32" s="7">
        <v>2007</v>
      </c>
      <c r="J32" s="9">
        <v>0</v>
      </c>
      <c r="K32" s="9">
        <v>0</v>
      </c>
      <c r="L32" s="9" t="s">
        <v>90</v>
      </c>
      <c r="M32" s="15">
        <f t="shared" si="0"/>
        <v>200700</v>
      </c>
      <c r="N32" s="19">
        <v>1400</v>
      </c>
    </row>
    <row r="33" spans="1:14" x14ac:dyDescent="0.7">
      <c r="A33" s="4">
        <v>44270</v>
      </c>
      <c r="B33" s="4">
        <v>44272</v>
      </c>
      <c r="C33" s="5">
        <v>9810</v>
      </c>
      <c r="D33" s="9" t="s">
        <v>74</v>
      </c>
      <c r="E33" s="5" t="s">
        <v>67</v>
      </c>
      <c r="F33" s="5" t="s">
        <v>29</v>
      </c>
      <c r="G33" s="5" t="s">
        <v>30</v>
      </c>
      <c r="H33" s="5">
        <v>100</v>
      </c>
      <c r="I33" s="7">
        <v>4230</v>
      </c>
      <c r="J33" s="9">
        <v>0</v>
      </c>
      <c r="K33" s="9">
        <v>0</v>
      </c>
      <c r="L33" s="9" t="s">
        <v>31</v>
      </c>
      <c r="M33" s="15">
        <f t="shared" si="0"/>
        <v>423000</v>
      </c>
      <c r="N33" s="19">
        <v>0</v>
      </c>
    </row>
    <row r="34" spans="1:14" x14ac:dyDescent="0.7">
      <c r="A34" s="4">
        <v>44271</v>
      </c>
      <c r="B34" s="4">
        <v>44273</v>
      </c>
      <c r="C34" s="5">
        <v>4005</v>
      </c>
      <c r="D34" s="9" t="s">
        <v>113</v>
      </c>
      <c r="E34" s="5" t="s">
        <v>67</v>
      </c>
      <c r="F34" s="5" t="s">
        <v>29</v>
      </c>
      <c r="G34" s="5" t="s">
        <v>30</v>
      </c>
      <c r="H34" s="5">
        <v>100</v>
      </c>
      <c r="I34" s="9">
        <v>588</v>
      </c>
      <c r="J34" s="9">
        <v>0</v>
      </c>
      <c r="K34" s="9">
        <v>0</v>
      </c>
      <c r="L34" s="9" t="s">
        <v>31</v>
      </c>
      <c r="M34" s="15">
        <f t="shared" ref="M34:M65" si="1">IF(G34="買付",H34*I34+SUM(J34:K34),H34*I34-SUM(J34:K34))</f>
        <v>58800</v>
      </c>
      <c r="N34" s="19">
        <v>0</v>
      </c>
    </row>
    <row r="35" spans="1:14" x14ac:dyDescent="0.7">
      <c r="A35" s="4">
        <v>44272</v>
      </c>
      <c r="B35" s="4">
        <v>44274</v>
      </c>
      <c r="C35" s="5">
        <v>4337</v>
      </c>
      <c r="D35" s="9" t="s">
        <v>83</v>
      </c>
      <c r="E35" s="5" t="s">
        <v>67</v>
      </c>
      <c r="F35" s="5" t="s">
        <v>29</v>
      </c>
      <c r="G35" s="5" t="s">
        <v>30</v>
      </c>
      <c r="H35" s="5">
        <v>100</v>
      </c>
      <c r="I35" s="7">
        <v>3260</v>
      </c>
      <c r="J35" s="9">
        <v>0</v>
      </c>
      <c r="K35" s="9">
        <v>0</v>
      </c>
      <c r="L35" s="9" t="s">
        <v>31</v>
      </c>
      <c r="M35" s="15">
        <f t="shared" si="1"/>
        <v>326000</v>
      </c>
      <c r="N35" s="19">
        <v>0</v>
      </c>
    </row>
    <row r="36" spans="1:14" x14ac:dyDescent="0.7">
      <c r="A36" s="4">
        <v>44272</v>
      </c>
      <c r="B36" s="4">
        <v>44274</v>
      </c>
      <c r="C36" s="5">
        <v>9810</v>
      </c>
      <c r="D36" s="9" t="s">
        <v>74</v>
      </c>
      <c r="E36" s="5" t="s">
        <v>67</v>
      </c>
      <c r="F36" s="5" t="s">
        <v>29</v>
      </c>
      <c r="G36" s="5" t="s">
        <v>41</v>
      </c>
      <c r="H36" s="5">
        <v>100</v>
      </c>
      <c r="I36" s="7">
        <v>4240</v>
      </c>
      <c r="J36" s="9">
        <v>0</v>
      </c>
      <c r="K36" s="9">
        <v>0</v>
      </c>
      <c r="L36" s="9" t="s">
        <v>90</v>
      </c>
      <c r="M36" s="15">
        <f t="shared" si="1"/>
        <v>424000</v>
      </c>
      <c r="N36" s="19">
        <v>1000</v>
      </c>
    </row>
    <row r="37" spans="1:14" x14ac:dyDescent="0.7">
      <c r="A37" s="4">
        <v>44273</v>
      </c>
      <c r="B37" s="4">
        <v>44277</v>
      </c>
      <c r="C37" s="5">
        <v>4005</v>
      </c>
      <c r="D37" s="9" t="s">
        <v>113</v>
      </c>
      <c r="E37" s="5" t="s">
        <v>67</v>
      </c>
      <c r="F37" s="5" t="s">
        <v>29</v>
      </c>
      <c r="G37" s="5" t="s">
        <v>41</v>
      </c>
      <c r="H37" s="5">
        <v>100</v>
      </c>
      <c r="I37" s="9">
        <v>582.20000000000005</v>
      </c>
      <c r="J37" s="9">
        <v>0</v>
      </c>
      <c r="K37" s="9">
        <v>0</v>
      </c>
      <c r="L37" s="9" t="s">
        <v>90</v>
      </c>
      <c r="M37" s="15">
        <f t="shared" si="1"/>
        <v>58220.000000000007</v>
      </c>
      <c r="N37" s="19">
        <v>-580</v>
      </c>
    </row>
    <row r="38" spans="1:14" x14ac:dyDescent="0.7">
      <c r="A38" s="4">
        <v>44273</v>
      </c>
      <c r="B38" s="4">
        <v>44277</v>
      </c>
      <c r="C38" s="5">
        <v>7751</v>
      </c>
      <c r="D38" s="9" t="s">
        <v>35</v>
      </c>
      <c r="E38" s="5" t="s">
        <v>67</v>
      </c>
      <c r="F38" s="5" t="s">
        <v>29</v>
      </c>
      <c r="G38" s="5" t="s">
        <v>41</v>
      </c>
      <c r="H38" s="5">
        <v>100</v>
      </c>
      <c r="I38" s="7">
        <v>2371</v>
      </c>
      <c r="J38" s="9">
        <v>0</v>
      </c>
      <c r="K38" s="9">
        <v>0</v>
      </c>
      <c r="L38" s="9" t="s">
        <v>90</v>
      </c>
      <c r="M38" s="15">
        <f t="shared" si="1"/>
        <v>237100</v>
      </c>
      <c r="N38" s="19">
        <v>-2850</v>
      </c>
    </row>
    <row r="39" spans="1:14" x14ac:dyDescent="0.7">
      <c r="A39" s="4">
        <v>44273</v>
      </c>
      <c r="B39" s="4">
        <v>44277</v>
      </c>
      <c r="C39" s="5">
        <v>9810</v>
      </c>
      <c r="D39" s="9" t="s">
        <v>74</v>
      </c>
      <c r="E39" s="5" t="s">
        <v>67</v>
      </c>
      <c r="F39" s="5" t="s">
        <v>29</v>
      </c>
      <c r="G39" s="5" t="s">
        <v>30</v>
      </c>
      <c r="H39" s="5">
        <v>100</v>
      </c>
      <c r="I39" s="7">
        <v>4270</v>
      </c>
      <c r="J39" s="9">
        <v>0</v>
      </c>
      <c r="K39" s="9">
        <v>0</v>
      </c>
      <c r="L39" s="9" t="s">
        <v>31</v>
      </c>
      <c r="M39" s="15">
        <f t="shared" si="1"/>
        <v>427000</v>
      </c>
      <c r="N39" s="19">
        <v>0</v>
      </c>
    </row>
    <row r="40" spans="1:14" x14ac:dyDescent="0.7">
      <c r="A40" s="4">
        <v>44274</v>
      </c>
      <c r="B40" s="4">
        <v>44278</v>
      </c>
      <c r="C40" s="5">
        <v>9810</v>
      </c>
      <c r="D40" s="9" t="s">
        <v>74</v>
      </c>
      <c r="E40" s="5" t="s">
        <v>67</v>
      </c>
      <c r="F40" s="5" t="s">
        <v>29</v>
      </c>
      <c r="G40" s="5" t="s">
        <v>41</v>
      </c>
      <c r="H40" s="5">
        <v>100</v>
      </c>
      <c r="I40" s="7">
        <v>4285</v>
      </c>
      <c r="J40" s="9">
        <v>0</v>
      </c>
      <c r="K40" s="9">
        <v>0</v>
      </c>
      <c r="L40" s="9" t="s">
        <v>90</v>
      </c>
      <c r="M40" s="15">
        <f t="shared" si="1"/>
        <v>428500</v>
      </c>
      <c r="N40" s="19">
        <v>1500</v>
      </c>
    </row>
    <row r="41" spans="1:14" x14ac:dyDescent="0.7">
      <c r="A41" s="4">
        <v>44277</v>
      </c>
      <c r="B41" s="4">
        <v>44279</v>
      </c>
      <c r="C41" s="5">
        <v>2587</v>
      </c>
      <c r="D41" s="9" t="s">
        <v>114</v>
      </c>
      <c r="E41" s="5" t="s">
        <v>67</v>
      </c>
      <c r="F41" s="5" t="s">
        <v>29</v>
      </c>
      <c r="G41" s="5" t="s">
        <v>30</v>
      </c>
      <c r="H41" s="5">
        <v>100</v>
      </c>
      <c r="I41" s="7">
        <v>4130</v>
      </c>
      <c r="J41" s="9">
        <v>0</v>
      </c>
      <c r="K41" s="9">
        <v>0</v>
      </c>
      <c r="L41" s="9" t="s">
        <v>31</v>
      </c>
      <c r="M41" s="15">
        <f t="shared" si="1"/>
        <v>413000</v>
      </c>
      <c r="N41" s="19">
        <v>0</v>
      </c>
    </row>
    <row r="42" spans="1:14" x14ac:dyDescent="0.7">
      <c r="A42" s="4">
        <v>44279</v>
      </c>
      <c r="B42" s="4">
        <v>44281</v>
      </c>
      <c r="C42" s="5">
        <v>2201</v>
      </c>
      <c r="D42" s="9" t="s">
        <v>76</v>
      </c>
      <c r="E42" s="5" t="s">
        <v>67</v>
      </c>
      <c r="F42" s="5" t="s">
        <v>29</v>
      </c>
      <c r="G42" s="5" t="s">
        <v>41</v>
      </c>
      <c r="H42" s="5">
        <v>100</v>
      </c>
      <c r="I42" s="7">
        <v>4030</v>
      </c>
      <c r="J42" s="9">
        <v>601</v>
      </c>
      <c r="K42" s="9">
        <v>61</v>
      </c>
      <c r="L42" s="9" t="s">
        <v>90</v>
      </c>
      <c r="M42" s="15">
        <f t="shared" si="1"/>
        <v>402338</v>
      </c>
      <c r="N42" s="19">
        <v>15838</v>
      </c>
    </row>
    <row r="43" spans="1:14" x14ac:dyDescent="0.7">
      <c r="A43" s="4">
        <v>44279</v>
      </c>
      <c r="B43" s="4">
        <v>44281</v>
      </c>
      <c r="C43" s="5">
        <v>2587</v>
      </c>
      <c r="D43" s="9" t="s">
        <v>114</v>
      </c>
      <c r="E43" s="5" t="s">
        <v>67</v>
      </c>
      <c r="F43" s="5" t="s">
        <v>29</v>
      </c>
      <c r="G43" s="5" t="s">
        <v>41</v>
      </c>
      <c r="H43" s="5">
        <v>100</v>
      </c>
      <c r="I43" s="7">
        <v>4175</v>
      </c>
      <c r="J43" s="9">
        <v>620</v>
      </c>
      <c r="K43" s="9">
        <v>62</v>
      </c>
      <c r="L43" s="9" t="s">
        <v>90</v>
      </c>
      <c r="M43" s="15">
        <f t="shared" si="1"/>
        <v>416818</v>
      </c>
      <c r="N43" s="19">
        <v>3818</v>
      </c>
    </row>
    <row r="44" spans="1:14" x14ac:dyDescent="0.7">
      <c r="A44" s="4">
        <v>44279</v>
      </c>
      <c r="B44" s="4">
        <v>44281</v>
      </c>
      <c r="C44" s="5">
        <v>3395</v>
      </c>
      <c r="D44" s="9" t="s">
        <v>77</v>
      </c>
      <c r="E44" s="5" t="s">
        <v>67</v>
      </c>
      <c r="F44" s="5" t="s">
        <v>29</v>
      </c>
      <c r="G44" s="5" t="s">
        <v>41</v>
      </c>
      <c r="H44" s="5">
        <v>100</v>
      </c>
      <c r="I44" s="7">
        <v>1810.3</v>
      </c>
      <c r="J44" s="9">
        <v>269</v>
      </c>
      <c r="K44" s="9">
        <v>26</v>
      </c>
      <c r="L44" s="9" t="s">
        <v>90</v>
      </c>
      <c r="M44" s="15">
        <f t="shared" si="1"/>
        <v>180735</v>
      </c>
      <c r="N44" s="19">
        <v>13735</v>
      </c>
    </row>
    <row r="45" spans="1:14" x14ac:dyDescent="0.7">
      <c r="A45" s="4">
        <v>44279</v>
      </c>
      <c r="B45" s="4">
        <v>44281</v>
      </c>
      <c r="C45" s="5">
        <v>3397</v>
      </c>
      <c r="D45" s="9" t="s">
        <v>110</v>
      </c>
      <c r="E45" s="5" t="s">
        <v>67</v>
      </c>
      <c r="F45" s="5" t="s">
        <v>29</v>
      </c>
      <c r="G45" s="5" t="s">
        <v>41</v>
      </c>
      <c r="H45" s="5">
        <v>100</v>
      </c>
      <c r="I45" s="7">
        <v>1683</v>
      </c>
      <c r="J45" s="9">
        <v>250</v>
      </c>
      <c r="K45" s="9">
        <v>25</v>
      </c>
      <c r="L45" s="9" t="s">
        <v>90</v>
      </c>
      <c r="M45" s="15">
        <f t="shared" si="1"/>
        <v>168025</v>
      </c>
      <c r="N45" s="19">
        <v>9785</v>
      </c>
    </row>
    <row r="46" spans="1:14" x14ac:dyDescent="0.7">
      <c r="A46" s="4">
        <v>44279</v>
      </c>
      <c r="B46" s="4">
        <v>44281</v>
      </c>
      <c r="C46" s="5">
        <v>7984</v>
      </c>
      <c r="D46" s="9" t="s">
        <v>112</v>
      </c>
      <c r="E46" s="5" t="s">
        <v>67</v>
      </c>
      <c r="F46" s="5" t="s">
        <v>29</v>
      </c>
      <c r="G46" s="5" t="s">
        <v>41</v>
      </c>
      <c r="H46" s="5">
        <v>100</v>
      </c>
      <c r="I46" s="7">
        <v>1754</v>
      </c>
      <c r="J46" s="9">
        <v>260</v>
      </c>
      <c r="K46" s="9">
        <v>26</v>
      </c>
      <c r="L46" s="9" t="s">
        <v>90</v>
      </c>
      <c r="M46" s="15">
        <f t="shared" si="1"/>
        <v>175114</v>
      </c>
      <c r="N46" s="19">
        <v>13114</v>
      </c>
    </row>
    <row r="47" spans="1:14" x14ac:dyDescent="0.7">
      <c r="A47" s="4">
        <v>44280</v>
      </c>
      <c r="B47" s="4">
        <v>44284</v>
      </c>
      <c r="C47" s="5">
        <v>2201</v>
      </c>
      <c r="D47" s="9" t="s">
        <v>76</v>
      </c>
      <c r="E47" s="5" t="s">
        <v>67</v>
      </c>
      <c r="F47" s="5" t="s">
        <v>29</v>
      </c>
      <c r="G47" s="5" t="s">
        <v>30</v>
      </c>
      <c r="H47" s="5">
        <v>100</v>
      </c>
      <c r="I47" s="7">
        <v>4095</v>
      </c>
      <c r="J47" s="9">
        <v>0</v>
      </c>
      <c r="K47" s="9">
        <v>0</v>
      </c>
      <c r="L47" s="9" t="s">
        <v>31</v>
      </c>
      <c r="M47" s="15">
        <f t="shared" si="1"/>
        <v>409500</v>
      </c>
      <c r="N47" s="19">
        <v>0</v>
      </c>
    </row>
    <row r="48" spans="1:14" x14ac:dyDescent="0.7">
      <c r="A48" s="4">
        <v>44280</v>
      </c>
      <c r="B48" s="4">
        <v>44284</v>
      </c>
      <c r="C48" s="5">
        <v>3395</v>
      </c>
      <c r="D48" s="9" t="s">
        <v>77</v>
      </c>
      <c r="E48" s="5" t="s">
        <v>67</v>
      </c>
      <c r="F48" s="5" t="s">
        <v>29</v>
      </c>
      <c r="G48" s="5" t="s">
        <v>30</v>
      </c>
      <c r="H48" s="5">
        <v>100</v>
      </c>
      <c r="I48" s="7">
        <v>1823</v>
      </c>
      <c r="J48" s="9">
        <v>0</v>
      </c>
      <c r="K48" s="9">
        <v>0</v>
      </c>
      <c r="L48" s="9" t="s">
        <v>31</v>
      </c>
      <c r="M48" s="15">
        <f t="shared" si="1"/>
        <v>182300</v>
      </c>
      <c r="N48" s="19">
        <v>0</v>
      </c>
    </row>
    <row r="49" spans="1:14" x14ac:dyDescent="0.7">
      <c r="A49" s="4">
        <v>44280</v>
      </c>
      <c r="B49" s="4">
        <v>44284</v>
      </c>
      <c r="C49" s="5">
        <v>7011</v>
      </c>
      <c r="D49" s="9" t="s">
        <v>34</v>
      </c>
      <c r="E49" s="5" t="s">
        <v>67</v>
      </c>
      <c r="F49" s="5" t="s">
        <v>29</v>
      </c>
      <c r="G49" s="5" t="s">
        <v>30</v>
      </c>
      <c r="H49" s="5">
        <v>100</v>
      </c>
      <c r="I49" s="7">
        <v>3472</v>
      </c>
      <c r="J49" s="9">
        <v>0</v>
      </c>
      <c r="K49" s="9">
        <v>0</v>
      </c>
      <c r="L49" s="9" t="s">
        <v>31</v>
      </c>
      <c r="M49" s="15">
        <f t="shared" si="1"/>
        <v>347200</v>
      </c>
      <c r="N49" s="19">
        <v>0</v>
      </c>
    </row>
    <row r="50" spans="1:14" x14ac:dyDescent="0.7">
      <c r="A50" s="4">
        <v>44285</v>
      </c>
      <c r="B50" s="4">
        <v>44287</v>
      </c>
      <c r="C50" s="5">
        <v>2201</v>
      </c>
      <c r="D50" s="9" t="s">
        <v>76</v>
      </c>
      <c r="E50" s="5" t="s">
        <v>67</v>
      </c>
      <c r="F50" s="5" t="s">
        <v>29</v>
      </c>
      <c r="G50" s="5" t="s">
        <v>41</v>
      </c>
      <c r="H50" s="5">
        <v>100</v>
      </c>
      <c r="I50" s="7">
        <v>4045</v>
      </c>
      <c r="J50" s="9">
        <v>0</v>
      </c>
      <c r="K50" s="9">
        <v>0</v>
      </c>
      <c r="L50" s="9" t="s">
        <v>90</v>
      </c>
      <c r="M50" s="15">
        <f t="shared" si="1"/>
        <v>404500</v>
      </c>
      <c r="N50" s="19">
        <v>-5000</v>
      </c>
    </row>
    <row r="51" spans="1:14" x14ac:dyDescent="0.7">
      <c r="A51" s="4">
        <v>44285</v>
      </c>
      <c r="B51" s="4">
        <v>44287</v>
      </c>
      <c r="C51" s="5">
        <v>8802</v>
      </c>
      <c r="D51" s="9" t="s">
        <v>115</v>
      </c>
      <c r="E51" s="5" t="s">
        <v>67</v>
      </c>
      <c r="F51" s="5" t="s">
        <v>29</v>
      </c>
      <c r="G51" s="5" t="s">
        <v>30</v>
      </c>
      <c r="H51" s="5">
        <v>100</v>
      </c>
      <c r="I51" s="7">
        <v>1990</v>
      </c>
      <c r="J51" s="9">
        <v>0</v>
      </c>
      <c r="K51" s="9">
        <v>0</v>
      </c>
      <c r="L51" s="9" t="s">
        <v>31</v>
      </c>
      <c r="M51" s="15">
        <f t="shared" si="1"/>
        <v>199000</v>
      </c>
      <c r="N51" s="19">
        <v>0</v>
      </c>
    </row>
    <row r="52" spans="1:14" x14ac:dyDescent="0.7">
      <c r="A52" s="4">
        <v>44292</v>
      </c>
      <c r="B52" s="4">
        <v>44294</v>
      </c>
      <c r="C52" s="5">
        <v>2587</v>
      </c>
      <c r="D52" s="9" t="s">
        <v>114</v>
      </c>
      <c r="E52" s="5" t="s">
        <v>67</v>
      </c>
      <c r="F52" s="5" t="s">
        <v>29</v>
      </c>
      <c r="G52" s="5" t="s">
        <v>30</v>
      </c>
      <c r="H52" s="5">
        <v>100</v>
      </c>
      <c r="I52" s="7">
        <v>3980</v>
      </c>
      <c r="J52" s="9">
        <v>0</v>
      </c>
      <c r="K52" s="9">
        <v>0</v>
      </c>
      <c r="L52" s="9" t="s">
        <v>31</v>
      </c>
      <c r="M52" s="15">
        <f t="shared" si="1"/>
        <v>398000</v>
      </c>
      <c r="N52" s="19">
        <v>0</v>
      </c>
    </row>
    <row r="53" spans="1:14" x14ac:dyDescent="0.7">
      <c r="A53" s="4">
        <v>44292</v>
      </c>
      <c r="B53" s="4">
        <v>44294</v>
      </c>
      <c r="C53" s="5">
        <v>3397</v>
      </c>
      <c r="D53" s="9" t="s">
        <v>110</v>
      </c>
      <c r="E53" s="5" t="s">
        <v>67</v>
      </c>
      <c r="F53" s="5" t="s">
        <v>29</v>
      </c>
      <c r="G53" s="5" t="s">
        <v>30</v>
      </c>
      <c r="H53" s="5">
        <v>100</v>
      </c>
      <c r="I53" s="7">
        <v>1688</v>
      </c>
      <c r="J53" s="9">
        <v>0</v>
      </c>
      <c r="K53" s="9">
        <v>0</v>
      </c>
      <c r="L53" s="9" t="s">
        <v>31</v>
      </c>
      <c r="M53" s="15">
        <f t="shared" si="1"/>
        <v>168800</v>
      </c>
      <c r="N53" s="19">
        <v>0</v>
      </c>
    </row>
    <row r="54" spans="1:14" x14ac:dyDescent="0.7">
      <c r="A54" s="4">
        <v>44330</v>
      </c>
      <c r="B54" s="4">
        <v>44334</v>
      </c>
      <c r="C54" s="5">
        <v>4078</v>
      </c>
      <c r="D54" s="9" t="s">
        <v>116</v>
      </c>
      <c r="E54" s="5" t="s">
        <v>67</v>
      </c>
      <c r="F54" s="5" t="s">
        <v>29</v>
      </c>
      <c r="G54" s="5" t="s">
        <v>30</v>
      </c>
      <c r="H54" s="5">
        <v>100</v>
      </c>
      <c r="I54" s="7">
        <v>1900</v>
      </c>
      <c r="J54" s="9">
        <v>0</v>
      </c>
      <c r="K54" s="9">
        <v>0</v>
      </c>
      <c r="L54" s="9" t="s">
        <v>31</v>
      </c>
      <c r="M54" s="15">
        <f t="shared" si="1"/>
        <v>190000</v>
      </c>
      <c r="N54" s="19">
        <v>0</v>
      </c>
    </row>
    <row r="55" spans="1:14" x14ac:dyDescent="0.7">
      <c r="A55" s="4">
        <v>44337</v>
      </c>
      <c r="B55" s="4">
        <v>44341</v>
      </c>
      <c r="C55" s="5">
        <v>2587</v>
      </c>
      <c r="D55" s="9" t="s">
        <v>114</v>
      </c>
      <c r="E55" s="5" t="s">
        <v>67</v>
      </c>
      <c r="F55" s="5" t="s">
        <v>29</v>
      </c>
      <c r="G55" s="5" t="s">
        <v>41</v>
      </c>
      <c r="H55" s="5">
        <v>100</v>
      </c>
      <c r="I55" s="7">
        <v>3995</v>
      </c>
      <c r="J55" s="9">
        <v>0</v>
      </c>
      <c r="K55" s="9">
        <v>0</v>
      </c>
      <c r="L55" s="9" t="s">
        <v>90</v>
      </c>
      <c r="M55" s="15">
        <f t="shared" si="1"/>
        <v>399500</v>
      </c>
      <c r="N55" s="19">
        <v>1500</v>
      </c>
    </row>
    <row r="56" spans="1:14" x14ac:dyDescent="0.7">
      <c r="A56" s="4">
        <v>44337</v>
      </c>
      <c r="B56" s="4">
        <v>44341</v>
      </c>
      <c r="C56" s="5">
        <v>3397</v>
      </c>
      <c r="D56" s="9" t="s">
        <v>110</v>
      </c>
      <c r="E56" s="5" t="s">
        <v>67</v>
      </c>
      <c r="F56" s="5" t="s">
        <v>29</v>
      </c>
      <c r="G56" s="5" t="s">
        <v>41</v>
      </c>
      <c r="H56" s="5">
        <v>100</v>
      </c>
      <c r="I56" s="7">
        <v>1773</v>
      </c>
      <c r="J56" s="9">
        <v>0</v>
      </c>
      <c r="K56" s="9">
        <v>0</v>
      </c>
      <c r="L56" s="9" t="s">
        <v>90</v>
      </c>
      <c r="M56" s="15">
        <f t="shared" si="1"/>
        <v>177300</v>
      </c>
      <c r="N56" s="19">
        <v>8500</v>
      </c>
    </row>
    <row r="57" spans="1:14" x14ac:dyDescent="0.7">
      <c r="A57" s="4">
        <v>44347</v>
      </c>
      <c r="B57" s="4">
        <v>44349</v>
      </c>
      <c r="C57" s="5">
        <v>4337</v>
      </c>
      <c r="D57" s="9" t="s">
        <v>83</v>
      </c>
      <c r="E57" s="5" t="s">
        <v>67</v>
      </c>
      <c r="F57" s="5" t="s">
        <v>29</v>
      </c>
      <c r="G57" s="5" t="s">
        <v>41</v>
      </c>
      <c r="H57" s="5">
        <v>100</v>
      </c>
      <c r="I57" s="7">
        <v>3265</v>
      </c>
      <c r="J57" s="9">
        <v>0</v>
      </c>
      <c r="K57" s="9">
        <v>0</v>
      </c>
      <c r="L57" s="9" t="s">
        <v>90</v>
      </c>
      <c r="M57" s="15">
        <f t="shared" si="1"/>
        <v>326500</v>
      </c>
      <c r="N57" s="19">
        <v>500</v>
      </c>
    </row>
    <row r="58" spans="1:14" x14ac:dyDescent="0.7">
      <c r="A58" s="4">
        <v>44354</v>
      </c>
      <c r="B58" s="4">
        <v>44356</v>
      </c>
      <c r="C58" s="5">
        <v>3397</v>
      </c>
      <c r="D58" s="9" t="s">
        <v>110</v>
      </c>
      <c r="E58" s="5" t="s">
        <v>67</v>
      </c>
      <c r="F58" s="5" t="s">
        <v>29</v>
      </c>
      <c r="G58" s="5" t="s">
        <v>30</v>
      </c>
      <c r="H58" s="5">
        <v>100</v>
      </c>
      <c r="I58" s="7">
        <v>1775</v>
      </c>
      <c r="J58" s="9">
        <v>0</v>
      </c>
      <c r="K58" s="9">
        <v>0</v>
      </c>
      <c r="L58" s="9" t="s">
        <v>31</v>
      </c>
      <c r="M58" s="15">
        <f t="shared" si="1"/>
        <v>177500</v>
      </c>
      <c r="N58" s="19">
        <v>0</v>
      </c>
    </row>
    <row r="59" spans="1:14" x14ac:dyDescent="0.7">
      <c r="A59" s="4">
        <v>44354</v>
      </c>
      <c r="B59" s="4">
        <v>44356</v>
      </c>
      <c r="C59" s="5">
        <v>9810</v>
      </c>
      <c r="D59" s="9" t="s">
        <v>74</v>
      </c>
      <c r="E59" s="5" t="s">
        <v>67</v>
      </c>
      <c r="F59" s="5" t="s">
        <v>29</v>
      </c>
      <c r="G59" s="5" t="s">
        <v>30</v>
      </c>
      <c r="H59" s="5">
        <v>100</v>
      </c>
      <c r="I59" s="7">
        <v>4350</v>
      </c>
      <c r="J59" s="9">
        <v>0</v>
      </c>
      <c r="K59" s="9">
        <v>0</v>
      </c>
      <c r="L59" s="9" t="s">
        <v>31</v>
      </c>
      <c r="M59" s="15">
        <f t="shared" si="1"/>
        <v>435000</v>
      </c>
      <c r="N59" s="19">
        <v>0</v>
      </c>
    </row>
    <row r="60" spans="1:14" x14ac:dyDescent="0.7">
      <c r="A60" s="4">
        <v>44355</v>
      </c>
      <c r="B60" s="4">
        <v>44357</v>
      </c>
      <c r="C60" s="5">
        <v>2201</v>
      </c>
      <c r="D60" s="9" t="s">
        <v>76</v>
      </c>
      <c r="E60" s="5" t="s">
        <v>67</v>
      </c>
      <c r="F60" s="5" t="s">
        <v>29</v>
      </c>
      <c r="G60" s="5" t="s">
        <v>30</v>
      </c>
      <c r="H60" s="5">
        <v>100</v>
      </c>
      <c r="I60" s="7">
        <v>3495</v>
      </c>
      <c r="J60" s="9">
        <v>0</v>
      </c>
      <c r="K60" s="9">
        <v>0</v>
      </c>
      <c r="L60" s="9" t="s">
        <v>31</v>
      </c>
      <c r="M60" s="15">
        <f t="shared" si="1"/>
        <v>349500</v>
      </c>
      <c r="N60" s="19">
        <v>0</v>
      </c>
    </row>
    <row r="61" spans="1:14" x14ac:dyDescent="0.7">
      <c r="A61" s="4">
        <v>44356</v>
      </c>
      <c r="B61" s="4">
        <v>44358</v>
      </c>
      <c r="C61" s="5">
        <v>7011</v>
      </c>
      <c r="D61" s="9" t="s">
        <v>34</v>
      </c>
      <c r="E61" s="5" t="s">
        <v>67</v>
      </c>
      <c r="F61" s="5" t="s">
        <v>29</v>
      </c>
      <c r="G61" s="5" t="s">
        <v>41</v>
      </c>
      <c r="H61" s="5">
        <v>100</v>
      </c>
      <c r="I61" s="7">
        <v>3480</v>
      </c>
      <c r="J61" s="9">
        <v>0</v>
      </c>
      <c r="K61" s="9">
        <v>0</v>
      </c>
      <c r="L61" s="9" t="s">
        <v>90</v>
      </c>
      <c r="M61" s="15">
        <f t="shared" si="1"/>
        <v>348000</v>
      </c>
      <c r="N61" s="19">
        <v>800</v>
      </c>
    </row>
    <row r="62" spans="1:14" x14ac:dyDescent="0.7">
      <c r="A62" s="4">
        <v>44356</v>
      </c>
      <c r="B62" s="4">
        <v>44358</v>
      </c>
      <c r="C62" s="5">
        <v>9006</v>
      </c>
      <c r="D62" s="9" t="s">
        <v>117</v>
      </c>
      <c r="E62" s="5" t="s">
        <v>67</v>
      </c>
      <c r="F62" s="5" t="s">
        <v>29</v>
      </c>
      <c r="G62" s="5" t="s">
        <v>30</v>
      </c>
      <c r="H62" s="5">
        <v>100</v>
      </c>
      <c r="I62" s="7">
        <v>1528</v>
      </c>
      <c r="J62" s="9">
        <v>0</v>
      </c>
      <c r="K62" s="9">
        <v>0</v>
      </c>
      <c r="L62" s="9" t="s">
        <v>31</v>
      </c>
      <c r="M62" s="15">
        <f t="shared" si="1"/>
        <v>152800</v>
      </c>
      <c r="N62" s="19">
        <v>0</v>
      </c>
    </row>
    <row r="63" spans="1:14" x14ac:dyDescent="0.7">
      <c r="A63" s="4">
        <v>44356</v>
      </c>
      <c r="B63" s="4">
        <v>44358</v>
      </c>
      <c r="C63" s="5">
        <v>9513</v>
      </c>
      <c r="D63" s="9" t="s">
        <v>118</v>
      </c>
      <c r="E63" s="5" t="s">
        <v>67</v>
      </c>
      <c r="F63" s="5" t="s">
        <v>29</v>
      </c>
      <c r="G63" s="5" t="s">
        <v>30</v>
      </c>
      <c r="H63" s="5">
        <v>100</v>
      </c>
      <c r="I63" s="7">
        <v>1618</v>
      </c>
      <c r="J63" s="9">
        <v>0</v>
      </c>
      <c r="K63" s="9">
        <v>0</v>
      </c>
      <c r="L63" s="9" t="s">
        <v>31</v>
      </c>
      <c r="M63" s="15">
        <f t="shared" si="1"/>
        <v>161800</v>
      </c>
      <c r="N63" s="19">
        <v>0</v>
      </c>
    </row>
    <row r="64" spans="1:14" x14ac:dyDescent="0.7">
      <c r="A64" s="4">
        <v>44357</v>
      </c>
      <c r="B64" s="4">
        <v>44361</v>
      </c>
      <c r="C64" s="5">
        <v>4912</v>
      </c>
      <c r="D64" s="9" t="s">
        <v>75</v>
      </c>
      <c r="E64" s="5" t="s">
        <v>67</v>
      </c>
      <c r="F64" s="5" t="s">
        <v>29</v>
      </c>
      <c r="G64" s="5" t="s">
        <v>30</v>
      </c>
      <c r="H64" s="5">
        <v>100</v>
      </c>
      <c r="I64" s="7">
        <v>1970</v>
      </c>
      <c r="J64" s="9">
        <v>0</v>
      </c>
      <c r="K64" s="9">
        <v>0</v>
      </c>
      <c r="L64" s="9" t="s">
        <v>31</v>
      </c>
      <c r="M64" s="15">
        <f t="shared" si="1"/>
        <v>197000</v>
      </c>
      <c r="N64" s="19">
        <v>0</v>
      </c>
    </row>
    <row r="65" spans="1:14" x14ac:dyDescent="0.7">
      <c r="A65" s="4">
        <v>44365</v>
      </c>
      <c r="B65" s="4">
        <v>44369</v>
      </c>
      <c r="C65" s="5">
        <v>3397</v>
      </c>
      <c r="D65" s="9" t="s">
        <v>110</v>
      </c>
      <c r="E65" s="5" t="s">
        <v>67</v>
      </c>
      <c r="F65" s="5" t="s">
        <v>29</v>
      </c>
      <c r="G65" s="5" t="s">
        <v>41</v>
      </c>
      <c r="H65" s="5">
        <v>100</v>
      </c>
      <c r="I65" s="7">
        <v>1845</v>
      </c>
      <c r="J65" s="9">
        <v>0</v>
      </c>
      <c r="K65" s="9">
        <v>0</v>
      </c>
      <c r="L65" s="9" t="s">
        <v>90</v>
      </c>
      <c r="M65" s="15">
        <f t="shared" si="1"/>
        <v>184500</v>
      </c>
      <c r="N65" s="19">
        <v>7000</v>
      </c>
    </row>
    <row r="66" spans="1:14" x14ac:dyDescent="0.7">
      <c r="A66" s="4">
        <v>44365</v>
      </c>
      <c r="B66" s="4">
        <v>44369</v>
      </c>
      <c r="C66" s="5">
        <v>7011</v>
      </c>
      <c r="D66" s="9" t="s">
        <v>34</v>
      </c>
      <c r="E66" s="5" t="s">
        <v>67</v>
      </c>
      <c r="F66" s="5" t="s">
        <v>29</v>
      </c>
      <c r="G66" s="5" t="s">
        <v>30</v>
      </c>
      <c r="H66" s="5">
        <v>100</v>
      </c>
      <c r="I66" s="7">
        <v>3320</v>
      </c>
      <c r="J66" s="9">
        <v>0</v>
      </c>
      <c r="K66" s="9">
        <v>0</v>
      </c>
      <c r="L66" s="9" t="s">
        <v>31</v>
      </c>
      <c r="M66" s="15">
        <f t="shared" ref="M66:M97" si="2">IF(G66="買付",H66*I66+SUM(J66:K66),H66*I66-SUM(J66:K66))</f>
        <v>332000</v>
      </c>
      <c r="N66" s="19">
        <v>0</v>
      </c>
    </row>
    <row r="67" spans="1:14" x14ac:dyDescent="0.7">
      <c r="A67" s="4">
        <v>44371</v>
      </c>
      <c r="B67" s="4">
        <v>44375</v>
      </c>
      <c r="C67" s="5">
        <v>7011</v>
      </c>
      <c r="D67" s="9" t="s">
        <v>34</v>
      </c>
      <c r="E67" s="5" t="s">
        <v>67</v>
      </c>
      <c r="F67" s="5" t="s">
        <v>29</v>
      </c>
      <c r="G67" s="5" t="s">
        <v>41</v>
      </c>
      <c r="H67" s="5">
        <v>100</v>
      </c>
      <c r="I67" s="7">
        <v>3332</v>
      </c>
      <c r="J67" s="9">
        <v>0</v>
      </c>
      <c r="K67" s="9">
        <v>0</v>
      </c>
      <c r="L67" s="9" t="s">
        <v>90</v>
      </c>
      <c r="M67" s="15">
        <f t="shared" si="2"/>
        <v>333200</v>
      </c>
      <c r="N67" s="19">
        <v>1200</v>
      </c>
    </row>
    <row r="68" spans="1:14" x14ac:dyDescent="0.7">
      <c r="A68" s="4">
        <v>44375</v>
      </c>
      <c r="B68" s="4">
        <v>44377</v>
      </c>
      <c r="C68" s="5">
        <v>7012</v>
      </c>
      <c r="D68" s="9" t="s">
        <v>69</v>
      </c>
      <c r="E68" s="5" t="s">
        <v>67</v>
      </c>
      <c r="F68" s="5" t="s">
        <v>29</v>
      </c>
      <c r="G68" s="5" t="s">
        <v>30</v>
      </c>
      <c r="H68" s="5">
        <v>100</v>
      </c>
      <c r="I68" s="7">
        <v>2453</v>
      </c>
      <c r="J68" s="9">
        <v>0</v>
      </c>
      <c r="K68" s="9">
        <v>0</v>
      </c>
      <c r="L68" s="9" t="s">
        <v>31</v>
      </c>
      <c r="M68" s="15">
        <f t="shared" si="2"/>
        <v>245300</v>
      </c>
      <c r="N68" s="19">
        <v>0</v>
      </c>
    </row>
    <row r="69" spans="1:14" x14ac:dyDescent="0.7">
      <c r="A69" s="4">
        <v>44376</v>
      </c>
      <c r="B69" s="4">
        <v>44378</v>
      </c>
      <c r="C69" s="5">
        <v>4527</v>
      </c>
      <c r="D69" s="9" t="s">
        <v>119</v>
      </c>
      <c r="E69" s="5" t="s">
        <v>67</v>
      </c>
      <c r="F69" s="5" t="s">
        <v>29</v>
      </c>
      <c r="G69" s="5" t="s">
        <v>30</v>
      </c>
      <c r="H69" s="5">
        <v>100</v>
      </c>
      <c r="I69" s="7">
        <v>2997</v>
      </c>
      <c r="J69" s="9">
        <v>0</v>
      </c>
      <c r="K69" s="9">
        <v>0</v>
      </c>
      <c r="L69" s="9" t="s">
        <v>31</v>
      </c>
      <c r="M69" s="15">
        <f t="shared" si="2"/>
        <v>299700</v>
      </c>
      <c r="N69" s="19">
        <v>0</v>
      </c>
    </row>
    <row r="70" spans="1:14" x14ac:dyDescent="0.7">
      <c r="A70" s="4">
        <v>44376</v>
      </c>
      <c r="B70" s="4">
        <v>44378</v>
      </c>
      <c r="C70" s="5">
        <v>4527</v>
      </c>
      <c r="D70" s="9" t="s">
        <v>119</v>
      </c>
      <c r="E70" s="5" t="s">
        <v>67</v>
      </c>
      <c r="F70" s="5" t="s">
        <v>29</v>
      </c>
      <c r="G70" s="5" t="s">
        <v>41</v>
      </c>
      <c r="H70" s="5">
        <v>100</v>
      </c>
      <c r="I70" s="7">
        <v>3010</v>
      </c>
      <c r="J70" s="9">
        <v>0</v>
      </c>
      <c r="K70" s="9">
        <v>0</v>
      </c>
      <c r="L70" s="9" t="s">
        <v>90</v>
      </c>
      <c r="M70" s="15">
        <f t="shared" si="2"/>
        <v>301000</v>
      </c>
      <c r="N70" s="19">
        <v>1300</v>
      </c>
    </row>
    <row r="71" spans="1:14" x14ac:dyDescent="0.7">
      <c r="A71" s="4">
        <v>44376</v>
      </c>
      <c r="B71" s="4">
        <v>44378</v>
      </c>
      <c r="C71" s="5">
        <v>7011</v>
      </c>
      <c r="D71" s="9" t="s">
        <v>34</v>
      </c>
      <c r="E71" s="5" t="s">
        <v>67</v>
      </c>
      <c r="F71" s="5" t="s">
        <v>29</v>
      </c>
      <c r="G71" s="5" t="s">
        <v>30</v>
      </c>
      <c r="H71" s="5">
        <v>100</v>
      </c>
      <c r="I71" s="7">
        <v>3282</v>
      </c>
      <c r="J71" s="9">
        <v>0</v>
      </c>
      <c r="K71" s="9">
        <v>0</v>
      </c>
      <c r="L71" s="9" t="s">
        <v>31</v>
      </c>
      <c r="M71" s="15">
        <f t="shared" si="2"/>
        <v>328200</v>
      </c>
      <c r="N71" s="19">
        <v>0</v>
      </c>
    </row>
    <row r="72" spans="1:14" x14ac:dyDescent="0.7">
      <c r="A72" s="4">
        <v>44377</v>
      </c>
      <c r="B72" s="4">
        <v>44379</v>
      </c>
      <c r="C72" s="5">
        <v>2201</v>
      </c>
      <c r="D72" s="9" t="s">
        <v>76</v>
      </c>
      <c r="E72" s="5" t="s">
        <v>67</v>
      </c>
      <c r="F72" s="5" t="s">
        <v>29</v>
      </c>
      <c r="G72" s="5" t="s">
        <v>41</v>
      </c>
      <c r="H72" s="5">
        <v>100</v>
      </c>
      <c r="I72" s="7">
        <v>3565</v>
      </c>
      <c r="J72" s="9">
        <v>0</v>
      </c>
      <c r="K72" s="9">
        <v>0</v>
      </c>
      <c r="L72" s="9" t="s">
        <v>90</v>
      </c>
      <c r="M72" s="15">
        <f t="shared" si="2"/>
        <v>356500</v>
      </c>
      <c r="N72" s="19">
        <v>7000</v>
      </c>
    </row>
    <row r="73" spans="1:14" x14ac:dyDescent="0.7">
      <c r="A73" s="4">
        <v>44377</v>
      </c>
      <c r="B73" s="4">
        <v>44379</v>
      </c>
      <c r="C73" s="5">
        <v>7011</v>
      </c>
      <c r="D73" s="9" t="s">
        <v>34</v>
      </c>
      <c r="E73" s="5" t="s">
        <v>67</v>
      </c>
      <c r="F73" s="5" t="s">
        <v>29</v>
      </c>
      <c r="G73" s="5" t="s">
        <v>41</v>
      </c>
      <c r="H73" s="5">
        <v>100</v>
      </c>
      <c r="I73" s="7">
        <v>3287</v>
      </c>
      <c r="J73" s="9">
        <v>0</v>
      </c>
      <c r="K73" s="9">
        <v>0</v>
      </c>
      <c r="L73" s="9" t="s">
        <v>90</v>
      </c>
      <c r="M73" s="15">
        <f t="shared" si="2"/>
        <v>328700</v>
      </c>
      <c r="N73" s="19">
        <v>500</v>
      </c>
    </row>
    <row r="74" spans="1:14" x14ac:dyDescent="0.7">
      <c r="A74" s="4">
        <v>44378</v>
      </c>
      <c r="B74" s="4">
        <v>44382</v>
      </c>
      <c r="C74" s="5">
        <v>9810</v>
      </c>
      <c r="D74" s="9" t="s">
        <v>74</v>
      </c>
      <c r="E74" s="5" t="s">
        <v>67</v>
      </c>
      <c r="F74" s="5" t="s">
        <v>29</v>
      </c>
      <c r="G74" s="5" t="s">
        <v>41</v>
      </c>
      <c r="H74" s="5">
        <v>100</v>
      </c>
      <c r="I74" s="7">
        <v>4350</v>
      </c>
      <c r="J74" s="9">
        <v>0</v>
      </c>
      <c r="K74" s="9">
        <v>0</v>
      </c>
      <c r="L74" s="9" t="s">
        <v>90</v>
      </c>
      <c r="M74" s="15">
        <f t="shared" si="2"/>
        <v>435000</v>
      </c>
      <c r="N74" s="19">
        <v>0</v>
      </c>
    </row>
    <row r="75" spans="1:14" x14ac:dyDescent="0.7">
      <c r="A75" s="4">
        <v>44382</v>
      </c>
      <c r="B75" s="4">
        <v>44384</v>
      </c>
      <c r="C75" s="5">
        <v>9202</v>
      </c>
      <c r="D75" s="9" t="s">
        <v>120</v>
      </c>
      <c r="E75" s="5" t="s">
        <v>67</v>
      </c>
      <c r="F75" s="5" t="s">
        <v>29</v>
      </c>
      <c r="G75" s="5" t="s">
        <v>30</v>
      </c>
      <c r="H75" s="5">
        <v>100</v>
      </c>
      <c r="I75" s="7">
        <v>2740</v>
      </c>
      <c r="J75" s="9">
        <v>0</v>
      </c>
      <c r="K75" s="9">
        <v>0</v>
      </c>
      <c r="L75" s="9" t="s">
        <v>31</v>
      </c>
      <c r="M75" s="15">
        <f t="shared" si="2"/>
        <v>274000</v>
      </c>
      <c r="N75" s="19">
        <v>0</v>
      </c>
    </row>
    <row r="76" spans="1:14" x14ac:dyDescent="0.7">
      <c r="A76" s="4">
        <v>44382</v>
      </c>
      <c r="B76" s="4">
        <v>44384</v>
      </c>
      <c r="C76" s="5">
        <v>9202</v>
      </c>
      <c r="D76" s="9" t="s">
        <v>120</v>
      </c>
      <c r="E76" s="5" t="s">
        <v>67</v>
      </c>
      <c r="F76" s="5" t="s">
        <v>29</v>
      </c>
      <c r="G76" s="5" t="s">
        <v>41</v>
      </c>
      <c r="H76" s="5">
        <v>100</v>
      </c>
      <c r="I76" s="7">
        <v>2741</v>
      </c>
      <c r="J76" s="9">
        <v>0</v>
      </c>
      <c r="K76" s="9">
        <v>0</v>
      </c>
      <c r="L76" s="9" t="s">
        <v>90</v>
      </c>
      <c r="M76" s="15">
        <f t="shared" si="2"/>
        <v>274100</v>
      </c>
      <c r="N76" s="19">
        <v>100</v>
      </c>
    </row>
    <row r="77" spans="1:14" x14ac:dyDescent="0.7">
      <c r="A77" s="4">
        <v>44382</v>
      </c>
      <c r="B77" s="4">
        <v>44384</v>
      </c>
      <c r="C77" s="5">
        <v>9513</v>
      </c>
      <c r="D77" s="9" t="s">
        <v>118</v>
      </c>
      <c r="E77" s="5" t="s">
        <v>67</v>
      </c>
      <c r="F77" s="5" t="s">
        <v>29</v>
      </c>
      <c r="G77" s="5" t="s">
        <v>41</v>
      </c>
      <c r="H77" s="5">
        <v>100</v>
      </c>
      <c r="I77" s="7">
        <v>1623</v>
      </c>
      <c r="J77" s="9">
        <v>0</v>
      </c>
      <c r="K77" s="9">
        <v>0</v>
      </c>
      <c r="L77" s="9" t="s">
        <v>90</v>
      </c>
      <c r="M77" s="15">
        <f t="shared" si="2"/>
        <v>162300</v>
      </c>
      <c r="N77" s="19">
        <v>500</v>
      </c>
    </row>
    <row r="78" spans="1:14" x14ac:dyDescent="0.7">
      <c r="A78" s="4">
        <v>44383</v>
      </c>
      <c r="B78" s="4">
        <v>44385</v>
      </c>
      <c r="C78" s="5">
        <v>4337</v>
      </c>
      <c r="D78" s="9" t="s">
        <v>83</v>
      </c>
      <c r="E78" s="5" t="s">
        <v>67</v>
      </c>
      <c r="F78" s="5" t="s">
        <v>29</v>
      </c>
      <c r="G78" s="5" t="s">
        <v>30</v>
      </c>
      <c r="H78" s="5">
        <v>100</v>
      </c>
      <c r="I78" s="7">
        <v>3565</v>
      </c>
      <c r="J78" s="9">
        <v>0</v>
      </c>
      <c r="K78" s="9">
        <v>0</v>
      </c>
      <c r="L78" s="9" t="s">
        <v>31</v>
      </c>
      <c r="M78" s="15">
        <f t="shared" si="2"/>
        <v>356500</v>
      </c>
      <c r="N78" s="19">
        <v>0</v>
      </c>
    </row>
    <row r="79" spans="1:14" x14ac:dyDescent="0.7">
      <c r="A79" s="4">
        <v>44383</v>
      </c>
      <c r="B79" s="4">
        <v>44385</v>
      </c>
      <c r="C79" s="5">
        <v>9810</v>
      </c>
      <c r="D79" s="9" t="s">
        <v>74</v>
      </c>
      <c r="E79" s="5" t="s">
        <v>67</v>
      </c>
      <c r="F79" s="5" t="s">
        <v>29</v>
      </c>
      <c r="G79" s="5" t="s">
        <v>30</v>
      </c>
      <c r="H79" s="5">
        <v>100</v>
      </c>
      <c r="I79" s="7">
        <v>4484</v>
      </c>
      <c r="J79" s="9">
        <v>0</v>
      </c>
      <c r="K79" s="9">
        <v>0</v>
      </c>
      <c r="L79" s="9" t="s">
        <v>31</v>
      </c>
      <c r="M79" s="15">
        <f t="shared" si="2"/>
        <v>448400</v>
      </c>
      <c r="N79" s="19">
        <v>0</v>
      </c>
    </row>
    <row r="80" spans="1:14" x14ac:dyDescent="0.7">
      <c r="A80" s="4">
        <v>44384</v>
      </c>
      <c r="B80" s="4">
        <v>44386</v>
      </c>
      <c r="C80" s="5">
        <v>2201</v>
      </c>
      <c r="D80" s="9" t="s">
        <v>76</v>
      </c>
      <c r="E80" s="5" t="s">
        <v>67</v>
      </c>
      <c r="F80" s="5" t="s">
        <v>29</v>
      </c>
      <c r="G80" s="5" t="s">
        <v>30</v>
      </c>
      <c r="H80" s="5">
        <v>100</v>
      </c>
      <c r="I80" s="7">
        <v>3625</v>
      </c>
      <c r="J80" s="9">
        <v>0</v>
      </c>
      <c r="K80" s="9">
        <v>0</v>
      </c>
      <c r="L80" s="9" t="s">
        <v>31</v>
      </c>
      <c r="M80" s="15">
        <f t="shared" si="2"/>
        <v>362500</v>
      </c>
      <c r="N80" s="19">
        <v>0</v>
      </c>
    </row>
    <row r="81" spans="1:14" x14ac:dyDescent="0.7">
      <c r="A81" s="4">
        <v>44390</v>
      </c>
      <c r="B81" s="4">
        <v>44392</v>
      </c>
      <c r="C81" s="5">
        <v>4912</v>
      </c>
      <c r="D81" s="9" t="s">
        <v>75</v>
      </c>
      <c r="E81" s="5" t="s">
        <v>67</v>
      </c>
      <c r="F81" s="5" t="s">
        <v>29</v>
      </c>
      <c r="G81" s="5" t="s">
        <v>41</v>
      </c>
      <c r="H81" s="5">
        <v>100</v>
      </c>
      <c r="I81" s="7">
        <v>1985</v>
      </c>
      <c r="J81" s="9">
        <v>0</v>
      </c>
      <c r="K81" s="9">
        <v>0</v>
      </c>
      <c r="L81" s="9" t="s">
        <v>90</v>
      </c>
      <c r="M81" s="15">
        <f t="shared" si="2"/>
        <v>198500</v>
      </c>
      <c r="N81" s="19">
        <v>1500</v>
      </c>
    </row>
    <row r="82" spans="1:14" x14ac:dyDescent="0.7">
      <c r="A82" s="4">
        <v>44390</v>
      </c>
      <c r="B82" s="4">
        <v>44392</v>
      </c>
      <c r="C82" s="5">
        <v>7012</v>
      </c>
      <c r="D82" s="9" t="s">
        <v>69</v>
      </c>
      <c r="E82" s="5" t="s">
        <v>67</v>
      </c>
      <c r="F82" s="5" t="s">
        <v>29</v>
      </c>
      <c r="G82" s="5" t="s">
        <v>41</v>
      </c>
      <c r="H82" s="5">
        <v>100</v>
      </c>
      <c r="I82" s="7">
        <v>2454</v>
      </c>
      <c r="J82" s="9">
        <v>0</v>
      </c>
      <c r="K82" s="9">
        <v>0</v>
      </c>
      <c r="L82" s="9" t="s">
        <v>90</v>
      </c>
      <c r="M82" s="15">
        <f t="shared" si="2"/>
        <v>245400</v>
      </c>
      <c r="N82" s="19">
        <v>100</v>
      </c>
    </row>
    <row r="83" spans="1:14" x14ac:dyDescent="0.7">
      <c r="A83" s="4">
        <v>44390</v>
      </c>
      <c r="B83" s="4">
        <v>44392</v>
      </c>
      <c r="C83" s="5">
        <v>9810</v>
      </c>
      <c r="D83" s="9" t="s">
        <v>74</v>
      </c>
      <c r="E83" s="5" t="s">
        <v>67</v>
      </c>
      <c r="F83" s="5" t="s">
        <v>29</v>
      </c>
      <c r="G83" s="5" t="s">
        <v>41</v>
      </c>
      <c r="H83" s="5">
        <v>100</v>
      </c>
      <c r="I83" s="7">
        <v>4560</v>
      </c>
      <c r="J83" s="9">
        <v>0</v>
      </c>
      <c r="K83" s="9">
        <v>0</v>
      </c>
      <c r="L83" s="9" t="s">
        <v>90</v>
      </c>
      <c r="M83" s="15">
        <f t="shared" si="2"/>
        <v>456000</v>
      </c>
      <c r="N83" s="19">
        <v>7600</v>
      </c>
    </row>
    <row r="84" spans="1:14" x14ac:dyDescent="0.7">
      <c r="A84" s="4">
        <v>44391</v>
      </c>
      <c r="B84" s="4">
        <v>44393</v>
      </c>
      <c r="C84" s="5">
        <v>4078</v>
      </c>
      <c r="D84" s="9" t="s">
        <v>116</v>
      </c>
      <c r="E84" s="5" t="s">
        <v>67</v>
      </c>
      <c r="F84" s="5" t="s">
        <v>29</v>
      </c>
      <c r="G84" s="5" t="s">
        <v>41</v>
      </c>
      <c r="H84" s="5">
        <v>100</v>
      </c>
      <c r="I84" s="7">
        <v>1915</v>
      </c>
      <c r="J84" s="9">
        <v>0</v>
      </c>
      <c r="K84" s="9">
        <v>0</v>
      </c>
      <c r="L84" s="9" t="s">
        <v>90</v>
      </c>
      <c r="M84" s="15">
        <f t="shared" si="2"/>
        <v>191500</v>
      </c>
      <c r="N84" s="19">
        <v>1500</v>
      </c>
    </row>
    <row r="85" spans="1:14" x14ac:dyDescent="0.7">
      <c r="A85" s="4">
        <v>44396</v>
      </c>
      <c r="B85" s="4">
        <v>44398</v>
      </c>
      <c r="C85" s="5">
        <v>3591</v>
      </c>
      <c r="D85" s="9" t="s">
        <v>121</v>
      </c>
      <c r="E85" s="5" t="s">
        <v>67</v>
      </c>
      <c r="F85" s="5" t="s">
        <v>29</v>
      </c>
      <c r="G85" s="5" t="s">
        <v>30</v>
      </c>
      <c r="H85" s="5">
        <v>100</v>
      </c>
      <c r="I85" s="7">
        <v>2450</v>
      </c>
      <c r="J85" s="9">
        <v>0</v>
      </c>
      <c r="K85" s="9">
        <v>0</v>
      </c>
      <c r="L85" s="9" t="s">
        <v>31</v>
      </c>
      <c r="M85" s="15">
        <f t="shared" si="2"/>
        <v>245000</v>
      </c>
      <c r="N85" s="19">
        <v>0</v>
      </c>
    </row>
    <row r="86" spans="1:14" x14ac:dyDescent="0.7">
      <c r="A86" s="4">
        <v>44396</v>
      </c>
      <c r="B86" s="4">
        <v>44398</v>
      </c>
      <c r="C86" s="5">
        <v>9810</v>
      </c>
      <c r="D86" s="9" t="s">
        <v>74</v>
      </c>
      <c r="E86" s="5" t="s">
        <v>67</v>
      </c>
      <c r="F86" s="5" t="s">
        <v>29</v>
      </c>
      <c r="G86" s="5" t="s">
        <v>30</v>
      </c>
      <c r="H86" s="5">
        <v>100</v>
      </c>
      <c r="I86" s="7">
        <v>4460</v>
      </c>
      <c r="J86" s="9">
        <v>0</v>
      </c>
      <c r="K86" s="9">
        <v>0</v>
      </c>
      <c r="L86" s="9" t="s">
        <v>31</v>
      </c>
      <c r="M86" s="15">
        <f t="shared" si="2"/>
        <v>446000</v>
      </c>
      <c r="N86" s="19">
        <v>0</v>
      </c>
    </row>
    <row r="87" spans="1:14" x14ac:dyDescent="0.7">
      <c r="A87" s="4">
        <v>44398</v>
      </c>
      <c r="B87" s="4">
        <v>44404</v>
      </c>
      <c r="C87" s="5">
        <v>9810</v>
      </c>
      <c r="D87" s="9" t="s">
        <v>74</v>
      </c>
      <c r="E87" s="5" t="s">
        <v>67</v>
      </c>
      <c r="F87" s="5" t="s">
        <v>29</v>
      </c>
      <c r="G87" s="5" t="s">
        <v>41</v>
      </c>
      <c r="H87" s="5">
        <v>100</v>
      </c>
      <c r="I87" s="7">
        <v>4520</v>
      </c>
      <c r="J87" s="9">
        <v>0</v>
      </c>
      <c r="K87" s="9">
        <v>0</v>
      </c>
      <c r="L87" s="9" t="s">
        <v>90</v>
      </c>
      <c r="M87" s="15">
        <f t="shared" si="2"/>
        <v>452000</v>
      </c>
      <c r="N87" s="19">
        <v>6000</v>
      </c>
    </row>
    <row r="88" spans="1:14" x14ac:dyDescent="0.7">
      <c r="A88" s="4">
        <v>44403</v>
      </c>
      <c r="B88" s="4">
        <v>44405</v>
      </c>
      <c r="C88" s="5">
        <v>3591</v>
      </c>
      <c r="D88" s="9" t="s">
        <v>121</v>
      </c>
      <c r="E88" s="5" t="s">
        <v>67</v>
      </c>
      <c r="F88" s="5" t="s">
        <v>29</v>
      </c>
      <c r="G88" s="5" t="s">
        <v>41</v>
      </c>
      <c r="H88" s="5">
        <v>100</v>
      </c>
      <c r="I88" s="7">
        <v>2474</v>
      </c>
      <c r="J88" s="9">
        <v>0</v>
      </c>
      <c r="K88" s="9">
        <v>0</v>
      </c>
      <c r="L88" s="9" t="s">
        <v>90</v>
      </c>
      <c r="M88" s="15">
        <f t="shared" si="2"/>
        <v>247400</v>
      </c>
      <c r="N88" s="19">
        <v>2400</v>
      </c>
    </row>
    <row r="89" spans="1:14" x14ac:dyDescent="0.7">
      <c r="A89" s="4">
        <v>44404</v>
      </c>
      <c r="B89" s="4">
        <v>44406</v>
      </c>
      <c r="C89" s="5">
        <v>3397</v>
      </c>
      <c r="D89" s="9" t="s">
        <v>110</v>
      </c>
      <c r="E89" s="5" t="s">
        <v>67</v>
      </c>
      <c r="F89" s="5" t="s">
        <v>29</v>
      </c>
      <c r="G89" s="5" t="s">
        <v>30</v>
      </c>
      <c r="H89" s="5">
        <v>100</v>
      </c>
      <c r="I89" s="7">
        <v>1980</v>
      </c>
      <c r="J89" s="9">
        <v>0</v>
      </c>
      <c r="K89" s="9">
        <v>0</v>
      </c>
      <c r="L89" s="9" t="s">
        <v>31</v>
      </c>
      <c r="M89" s="15">
        <f t="shared" si="2"/>
        <v>198000</v>
      </c>
      <c r="N89" s="19">
        <v>0</v>
      </c>
    </row>
    <row r="90" spans="1:14" x14ac:dyDescent="0.7">
      <c r="A90" s="4">
        <v>44404</v>
      </c>
      <c r="B90" s="4">
        <v>44406</v>
      </c>
      <c r="C90" s="5">
        <v>3397</v>
      </c>
      <c r="D90" s="9" t="s">
        <v>110</v>
      </c>
      <c r="E90" s="5" t="s">
        <v>67</v>
      </c>
      <c r="F90" s="5" t="s">
        <v>29</v>
      </c>
      <c r="G90" s="5" t="s">
        <v>41</v>
      </c>
      <c r="H90" s="5">
        <v>100</v>
      </c>
      <c r="I90" s="7">
        <v>2010</v>
      </c>
      <c r="J90" s="9">
        <v>0</v>
      </c>
      <c r="K90" s="9">
        <v>0</v>
      </c>
      <c r="L90" s="9" t="s">
        <v>90</v>
      </c>
      <c r="M90" s="15">
        <f t="shared" si="2"/>
        <v>201000</v>
      </c>
      <c r="N90" s="19">
        <v>3000</v>
      </c>
    </row>
    <row r="91" spans="1:14" x14ac:dyDescent="0.7">
      <c r="A91" s="4">
        <v>44411</v>
      </c>
      <c r="B91" s="4">
        <v>44413</v>
      </c>
      <c r="C91" s="5">
        <v>9104</v>
      </c>
      <c r="D91" s="9" t="s">
        <v>91</v>
      </c>
      <c r="E91" s="5" t="s">
        <v>67</v>
      </c>
      <c r="F91" s="5" t="s">
        <v>29</v>
      </c>
      <c r="G91" s="5" t="s">
        <v>30</v>
      </c>
      <c r="H91" s="5">
        <v>100</v>
      </c>
      <c r="I91" s="7">
        <v>6500</v>
      </c>
      <c r="J91" s="9">
        <v>0</v>
      </c>
      <c r="K91" s="9">
        <v>0</v>
      </c>
      <c r="L91" s="9" t="s">
        <v>31</v>
      </c>
      <c r="M91" s="15">
        <f t="shared" si="2"/>
        <v>650000</v>
      </c>
      <c r="N91" s="19">
        <v>0</v>
      </c>
    </row>
    <row r="92" spans="1:14" x14ac:dyDescent="0.7">
      <c r="A92" s="4">
        <v>44412</v>
      </c>
      <c r="B92" s="4">
        <v>44414</v>
      </c>
      <c r="C92" s="5">
        <v>4337</v>
      </c>
      <c r="D92" s="9" t="s">
        <v>83</v>
      </c>
      <c r="E92" s="5" t="s">
        <v>67</v>
      </c>
      <c r="F92" s="5" t="s">
        <v>29</v>
      </c>
      <c r="G92" s="5" t="s">
        <v>41</v>
      </c>
      <c r="H92" s="5">
        <v>100</v>
      </c>
      <c r="I92" s="7">
        <v>3083</v>
      </c>
      <c r="J92" s="9">
        <v>0</v>
      </c>
      <c r="K92" s="9">
        <v>0</v>
      </c>
      <c r="L92" s="9" t="s">
        <v>90</v>
      </c>
      <c r="M92" s="15">
        <f t="shared" si="2"/>
        <v>308300</v>
      </c>
      <c r="N92" s="19">
        <v>-48200</v>
      </c>
    </row>
    <row r="93" spans="1:14" x14ac:dyDescent="0.7">
      <c r="A93" s="4">
        <v>44412</v>
      </c>
      <c r="B93" s="4">
        <v>44414</v>
      </c>
      <c r="C93" s="5">
        <v>9107</v>
      </c>
      <c r="D93" s="9" t="s">
        <v>92</v>
      </c>
      <c r="E93" s="5" t="s">
        <v>67</v>
      </c>
      <c r="F93" s="5" t="s">
        <v>29</v>
      </c>
      <c r="G93" s="5" t="s">
        <v>30</v>
      </c>
      <c r="H93" s="5">
        <v>100</v>
      </c>
      <c r="I93" s="7">
        <v>4359</v>
      </c>
      <c r="J93" s="9">
        <v>0</v>
      </c>
      <c r="K93" s="9">
        <v>0</v>
      </c>
      <c r="L93" s="9" t="s">
        <v>31</v>
      </c>
      <c r="M93" s="15">
        <f t="shared" si="2"/>
        <v>435900</v>
      </c>
      <c r="N93" s="19">
        <v>0</v>
      </c>
    </row>
    <row r="94" spans="1:14" x14ac:dyDescent="0.7">
      <c r="A94" s="4">
        <v>44412</v>
      </c>
      <c r="B94" s="4">
        <v>44414</v>
      </c>
      <c r="C94" s="5">
        <v>9107</v>
      </c>
      <c r="D94" s="9" t="s">
        <v>92</v>
      </c>
      <c r="E94" s="5" t="s">
        <v>67</v>
      </c>
      <c r="F94" s="5" t="s">
        <v>29</v>
      </c>
      <c r="G94" s="5" t="s">
        <v>41</v>
      </c>
      <c r="H94" s="5">
        <v>100</v>
      </c>
      <c r="I94" s="7">
        <v>4300</v>
      </c>
      <c r="J94" s="9">
        <v>0</v>
      </c>
      <c r="K94" s="9">
        <v>0</v>
      </c>
      <c r="L94" s="9" t="s">
        <v>90</v>
      </c>
      <c r="M94" s="15">
        <f t="shared" si="2"/>
        <v>430000</v>
      </c>
      <c r="N94" s="19" t="s">
        <v>170</v>
      </c>
    </row>
    <row r="95" spans="1:14" x14ac:dyDescent="0.7">
      <c r="A95" s="4">
        <v>44412</v>
      </c>
      <c r="B95" s="4">
        <v>44414</v>
      </c>
      <c r="C95" s="5">
        <v>9308</v>
      </c>
      <c r="D95" s="9" t="s">
        <v>70</v>
      </c>
      <c r="E95" s="5" t="s">
        <v>67</v>
      </c>
      <c r="F95" s="5" t="s">
        <v>29</v>
      </c>
      <c r="G95" s="5" t="s">
        <v>30</v>
      </c>
      <c r="H95" s="5">
        <v>100</v>
      </c>
      <c r="I95" s="7">
        <v>1562</v>
      </c>
      <c r="J95" s="9">
        <v>0</v>
      </c>
      <c r="K95" s="9">
        <v>0</v>
      </c>
      <c r="L95" s="9" t="s">
        <v>31</v>
      </c>
      <c r="M95" s="15">
        <f t="shared" si="2"/>
        <v>156200</v>
      </c>
      <c r="N95" s="19">
        <v>0</v>
      </c>
    </row>
    <row r="96" spans="1:14" x14ac:dyDescent="0.7">
      <c r="A96" s="4">
        <v>44413</v>
      </c>
      <c r="B96" s="4">
        <v>44418</v>
      </c>
      <c r="C96" s="5">
        <v>8802</v>
      </c>
      <c r="D96" s="9" t="s">
        <v>115</v>
      </c>
      <c r="E96" s="5" t="s">
        <v>67</v>
      </c>
      <c r="F96" s="5" t="s">
        <v>29</v>
      </c>
      <c r="G96" s="5" t="s">
        <v>41</v>
      </c>
      <c r="H96" s="5">
        <v>100</v>
      </c>
      <c r="I96" s="7">
        <v>1717</v>
      </c>
      <c r="J96" s="9">
        <v>199</v>
      </c>
      <c r="K96" s="9">
        <v>19</v>
      </c>
      <c r="L96" s="9" t="s">
        <v>90</v>
      </c>
      <c r="M96" s="15">
        <f t="shared" si="2"/>
        <v>171482</v>
      </c>
      <c r="N96" s="19">
        <v>-27518</v>
      </c>
    </row>
    <row r="97" spans="1:14" x14ac:dyDescent="0.7">
      <c r="A97" s="4">
        <v>44413</v>
      </c>
      <c r="B97" s="4">
        <v>44418</v>
      </c>
      <c r="C97" s="5">
        <v>9006</v>
      </c>
      <c r="D97" s="9" t="s">
        <v>117</v>
      </c>
      <c r="E97" s="5" t="s">
        <v>67</v>
      </c>
      <c r="F97" s="5" t="s">
        <v>29</v>
      </c>
      <c r="G97" s="5" t="s">
        <v>41</v>
      </c>
      <c r="H97" s="5">
        <v>100</v>
      </c>
      <c r="I97" s="7">
        <v>1274</v>
      </c>
      <c r="J97" s="9">
        <v>147</v>
      </c>
      <c r="K97" s="9">
        <v>14</v>
      </c>
      <c r="L97" s="9" t="s">
        <v>90</v>
      </c>
      <c r="M97" s="15">
        <f t="shared" si="2"/>
        <v>127239</v>
      </c>
      <c r="N97" s="19">
        <v>-25561</v>
      </c>
    </row>
    <row r="98" spans="1:14" x14ac:dyDescent="0.7">
      <c r="A98" s="4">
        <v>44413</v>
      </c>
      <c r="B98" s="4">
        <v>44418</v>
      </c>
      <c r="C98" s="5">
        <v>9101</v>
      </c>
      <c r="D98" s="9" t="s">
        <v>94</v>
      </c>
      <c r="E98" s="5" t="s">
        <v>67</v>
      </c>
      <c r="F98" s="5" t="s">
        <v>29</v>
      </c>
      <c r="G98" s="5" t="s">
        <v>30</v>
      </c>
      <c r="H98" s="5">
        <v>100</v>
      </c>
      <c r="I98" s="7">
        <v>7337</v>
      </c>
      <c r="J98" s="9">
        <v>850</v>
      </c>
      <c r="K98" s="9">
        <v>85</v>
      </c>
      <c r="L98" s="9" t="s">
        <v>31</v>
      </c>
      <c r="M98" s="15">
        <f t="shared" ref="M98:M129" si="3">IF(G98="買付",H98*I98+SUM(J98:K98),H98*I98-SUM(J98:K98))</f>
        <v>734635</v>
      </c>
      <c r="N98" s="19">
        <v>0</v>
      </c>
    </row>
    <row r="99" spans="1:14" x14ac:dyDescent="0.7">
      <c r="A99" s="4">
        <v>44413</v>
      </c>
      <c r="B99" s="4">
        <v>44418</v>
      </c>
      <c r="C99" s="5">
        <v>9104</v>
      </c>
      <c r="D99" s="9" t="s">
        <v>91</v>
      </c>
      <c r="E99" s="5" t="s">
        <v>67</v>
      </c>
      <c r="F99" s="5" t="s">
        <v>29</v>
      </c>
      <c r="G99" s="5" t="s">
        <v>30</v>
      </c>
      <c r="H99" s="5">
        <v>100</v>
      </c>
      <c r="I99" s="7">
        <v>6919</v>
      </c>
      <c r="J99" s="9">
        <v>804</v>
      </c>
      <c r="K99" s="9">
        <v>82</v>
      </c>
      <c r="L99" s="9" t="s">
        <v>31</v>
      </c>
      <c r="M99" s="15">
        <f t="shared" si="3"/>
        <v>692786</v>
      </c>
      <c r="N99" s="19">
        <v>0</v>
      </c>
    </row>
    <row r="100" spans="1:14" x14ac:dyDescent="0.7">
      <c r="A100" s="4">
        <v>44419</v>
      </c>
      <c r="B100" s="4">
        <v>44421</v>
      </c>
      <c r="C100" s="5">
        <v>2201</v>
      </c>
      <c r="D100" s="9" t="s">
        <v>76</v>
      </c>
      <c r="E100" s="5" t="s">
        <v>67</v>
      </c>
      <c r="F100" s="5" t="s">
        <v>29</v>
      </c>
      <c r="G100" s="5" t="s">
        <v>41</v>
      </c>
      <c r="H100" s="5">
        <v>100</v>
      </c>
      <c r="I100" s="7">
        <v>3595</v>
      </c>
      <c r="J100" s="9">
        <v>0</v>
      </c>
      <c r="K100" s="9">
        <v>0</v>
      </c>
      <c r="L100" s="9" t="s">
        <v>90</v>
      </c>
      <c r="M100" s="15">
        <f t="shared" si="3"/>
        <v>359500</v>
      </c>
      <c r="N100" s="19">
        <v>-3000</v>
      </c>
    </row>
    <row r="101" spans="1:14" x14ac:dyDescent="0.7">
      <c r="A101" s="4">
        <v>44425</v>
      </c>
      <c r="B101" s="4">
        <v>44427</v>
      </c>
      <c r="C101" s="5">
        <v>3395</v>
      </c>
      <c r="D101" s="9" t="s">
        <v>77</v>
      </c>
      <c r="E101" s="5" t="s">
        <v>67</v>
      </c>
      <c r="F101" s="5" t="s">
        <v>29</v>
      </c>
      <c r="G101" s="5" t="s">
        <v>41</v>
      </c>
      <c r="H101" s="5">
        <v>100</v>
      </c>
      <c r="I101" s="7">
        <v>1518.6</v>
      </c>
      <c r="J101" s="9">
        <v>0</v>
      </c>
      <c r="K101" s="9">
        <v>0</v>
      </c>
      <c r="L101" s="9" t="s">
        <v>90</v>
      </c>
      <c r="M101" s="15">
        <f t="shared" si="3"/>
        <v>151860</v>
      </c>
      <c r="N101" s="19">
        <v>-30440</v>
      </c>
    </row>
    <row r="102" spans="1:14" x14ac:dyDescent="0.7">
      <c r="A102" s="4">
        <v>44426</v>
      </c>
      <c r="B102" s="4">
        <v>44428</v>
      </c>
      <c r="C102" s="5">
        <v>9107</v>
      </c>
      <c r="D102" s="9" t="s">
        <v>92</v>
      </c>
      <c r="E102" s="5" t="s">
        <v>67</v>
      </c>
      <c r="F102" s="5" t="s">
        <v>29</v>
      </c>
      <c r="G102" s="5" t="s">
        <v>30</v>
      </c>
      <c r="H102" s="5">
        <v>100</v>
      </c>
      <c r="I102" s="7">
        <v>5200</v>
      </c>
      <c r="J102" s="9">
        <v>0</v>
      </c>
      <c r="K102" s="9">
        <v>0</v>
      </c>
      <c r="L102" s="9" t="s">
        <v>31</v>
      </c>
      <c r="M102" s="15">
        <f t="shared" si="3"/>
        <v>520000</v>
      </c>
      <c r="N102" s="19">
        <v>0</v>
      </c>
    </row>
    <row r="103" spans="1:14" x14ac:dyDescent="0.7">
      <c r="A103" s="4">
        <v>44426</v>
      </c>
      <c r="B103" s="4">
        <v>44428</v>
      </c>
      <c r="C103" s="5">
        <v>9308</v>
      </c>
      <c r="D103" s="9" t="s">
        <v>70</v>
      </c>
      <c r="E103" s="5" t="s">
        <v>67</v>
      </c>
      <c r="F103" s="5" t="s">
        <v>29</v>
      </c>
      <c r="G103" s="5" t="s">
        <v>41</v>
      </c>
      <c r="H103" s="5">
        <v>100</v>
      </c>
      <c r="I103" s="7">
        <v>2226.1999999999998</v>
      </c>
      <c r="J103" s="9">
        <v>0</v>
      </c>
      <c r="K103" s="9">
        <v>0</v>
      </c>
      <c r="L103" s="9" t="s">
        <v>90</v>
      </c>
      <c r="M103" s="15">
        <f t="shared" si="3"/>
        <v>222619.99999999997</v>
      </c>
      <c r="N103" s="19">
        <v>66420</v>
      </c>
    </row>
    <row r="104" spans="1:14" x14ac:dyDescent="0.7">
      <c r="A104" s="4">
        <v>44428</v>
      </c>
      <c r="B104" s="4">
        <v>44432</v>
      </c>
      <c r="C104" s="5">
        <v>9104</v>
      </c>
      <c r="D104" s="9" t="s">
        <v>91</v>
      </c>
      <c r="E104" s="5" t="s">
        <v>67</v>
      </c>
      <c r="F104" s="5" t="s">
        <v>29</v>
      </c>
      <c r="G104" s="5" t="s">
        <v>41</v>
      </c>
      <c r="H104" s="5">
        <v>100</v>
      </c>
      <c r="I104" s="7">
        <v>6850</v>
      </c>
      <c r="J104" s="9">
        <v>770</v>
      </c>
      <c r="K104" s="9">
        <v>77</v>
      </c>
      <c r="L104" s="9" t="s">
        <v>90</v>
      </c>
      <c r="M104" s="15">
        <f t="shared" si="3"/>
        <v>684153</v>
      </c>
      <c r="N104" s="19">
        <v>12760</v>
      </c>
    </row>
    <row r="105" spans="1:14" x14ac:dyDescent="0.7">
      <c r="A105" s="4">
        <v>44431</v>
      </c>
      <c r="B105" s="4">
        <v>44433</v>
      </c>
      <c r="C105" s="5">
        <v>9104</v>
      </c>
      <c r="D105" s="9" t="s">
        <v>91</v>
      </c>
      <c r="E105" s="5" t="s">
        <v>67</v>
      </c>
      <c r="F105" s="5" t="s">
        <v>29</v>
      </c>
      <c r="G105" s="5" t="s">
        <v>41</v>
      </c>
      <c r="H105" s="5">
        <v>100</v>
      </c>
      <c r="I105" s="7">
        <v>6860</v>
      </c>
      <c r="J105" s="9">
        <v>752</v>
      </c>
      <c r="K105" s="9">
        <v>76</v>
      </c>
      <c r="L105" s="9" t="s">
        <v>90</v>
      </c>
      <c r="M105" s="15">
        <f t="shared" si="3"/>
        <v>685172</v>
      </c>
      <c r="N105" s="19">
        <v>13779</v>
      </c>
    </row>
    <row r="106" spans="1:14" x14ac:dyDescent="0.7">
      <c r="A106" s="4">
        <v>44432</v>
      </c>
      <c r="B106" s="4">
        <v>44434</v>
      </c>
      <c r="C106" s="5">
        <v>7951</v>
      </c>
      <c r="D106" s="9" t="s">
        <v>122</v>
      </c>
      <c r="E106" s="5" t="s">
        <v>67</v>
      </c>
      <c r="F106" s="5" t="s">
        <v>29</v>
      </c>
      <c r="G106" s="5" t="s">
        <v>30</v>
      </c>
      <c r="H106" s="5">
        <v>100</v>
      </c>
      <c r="I106" s="7">
        <v>6370</v>
      </c>
      <c r="J106" s="9">
        <v>487</v>
      </c>
      <c r="K106" s="9">
        <v>48</v>
      </c>
      <c r="L106" s="9" t="s">
        <v>31</v>
      </c>
      <c r="M106" s="15">
        <f t="shared" si="3"/>
        <v>637535</v>
      </c>
      <c r="N106" s="19">
        <v>0</v>
      </c>
    </row>
    <row r="107" spans="1:14" x14ac:dyDescent="0.7">
      <c r="A107" s="4">
        <v>44433</v>
      </c>
      <c r="B107" s="4">
        <v>44435</v>
      </c>
      <c r="C107" s="5">
        <v>7951</v>
      </c>
      <c r="D107" s="9" t="s">
        <v>122</v>
      </c>
      <c r="E107" s="5" t="s">
        <v>67</v>
      </c>
      <c r="F107" s="5" t="s">
        <v>29</v>
      </c>
      <c r="G107" s="5" t="s">
        <v>41</v>
      </c>
      <c r="H107" s="5">
        <v>100</v>
      </c>
      <c r="I107" s="7">
        <v>6400</v>
      </c>
      <c r="J107" s="9">
        <v>664</v>
      </c>
      <c r="K107" s="9">
        <v>66</v>
      </c>
      <c r="L107" s="9" t="s">
        <v>90</v>
      </c>
      <c r="M107" s="15">
        <f t="shared" si="3"/>
        <v>639270</v>
      </c>
      <c r="N107" s="19">
        <v>1735</v>
      </c>
    </row>
    <row r="108" spans="1:14" x14ac:dyDescent="0.7">
      <c r="A108" s="4">
        <v>44433</v>
      </c>
      <c r="B108" s="4">
        <v>44435</v>
      </c>
      <c r="C108" s="5">
        <v>9101</v>
      </c>
      <c r="D108" s="9" t="s">
        <v>94</v>
      </c>
      <c r="E108" s="5" t="s">
        <v>67</v>
      </c>
      <c r="F108" s="5" t="s">
        <v>29</v>
      </c>
      <c r="G108" s="5" t="s">
        <v>41</v>
      </c>
      <c r="H108" s="5">
        <v>100</v>
      </c>
      <c r="I108" s="7">
        <v>7910</v>
      </c>
      <c r="J108" s="9">
        <v>821</v>
      </c>
      <c r="K108" s="9">
        <v>82</v>
      </c>
      <c r="L108" s="9" t="s">
        <v>90</v>
      </c>
      <c r="M108" s="15">
        <f t="shared" si="3"/>
        <v>790097</v>
      </c>
      <c r="N108" s="19">
        <v>55462</v>
      </c>
    </row>
    <row r="109" spans="1:14" x14ac:dyDescent="0.7">
      <c r="A109" s="4">
        <v>44433</v>
      </c>
      <c r="B109" s="4">
        <v>44435</v>
      </c>
      <c r="C109" s="5">
        <v>9107</v>
      </c>
      <c r="D109" s="9" t="s">
        <v>92</v>
      </c>
      <c r="E109" s="5" t="s">
        <v>67</v>
      </c>
      <c r="F109" s="5" t="s">
        <v>29</v>
      </c>
      <c r="G109" s="5" t="s">
        <v>41</v>
      </c>
      <c r="H109" s="5">
        <v>100</v>
      </c>
      <c r="I109" s="7">
        <v>4940</v>
      </c>
      <c r="J109" s="9">
        <v>515</v>
      </c>
      <c r="K109" s="9">
        <v>52</v>
      </c>
      <c r="L109" s="9" t="s">
        <v>90</v>
      </c>
      <c r="M109" s="15">
        <f t="shared" si="3"/>
        <v>493433</v>
      </c>
      <c r="N109" s="19" t="s">
        <v>170</v>
      </c>
    </row>
    <row r="110" spans="1:14" x14ac:dyDescent="0.7">
      <c r="A110" s="4">
        <v>44435</v>
      </c>
      <c r="B110" s="4">
        <v>44439</v>
      </c>
      <c r="C110" s="5">
        <v>9810</v>
      </c>
      <c r="D110" s="9" t="s">
        <v>74</v>
      </c>
      <c r="E110" s="5" t="s">
        <v>67</v>
      </c>
      <c r="F110" s="5" t="s">
        <v>29</v>
      </c>
      <c r="G110" s="5" t="s">
        <v>30</v>
      </c>
      <c r="H110" s="5">
        <v>100</v>
      </c>
      <c r="I110" s="7">
        <v>4830</v>
      </c>
      <c r="J110" s="9">
        <v>0</v>
      </c>
      <c r="K110" s="9">
        <v>0</v>
      </c>
      <c r="L110" s="9" t="s">
        <v>31</v>
      </c>
      <c r="M110" s="15">
        <f t="shared" si="3"/>
        <v>483000</v>
      </c>
      <c r="N110" s="19">
        <v>0</v>
      </c>
    </row>
    <row r="111" spans="1:14" x14ac:dyDescent="0.7">
      <c r="A111" s="4">
        <v>44438</v>
      </c>
      <c r="B111" s="4">
        <v>44440</v>
      </c>
      <c r="C111" s="5">
        <v>9810</v>
      </c>
      <c r="D111" s="9" t="s">
        <v>74</v>
      </c>
      <c r="E111" s="5" t="s">
        <v>67</v>
      </c>
      <c r="F111" s="5" t="s">
        <v>29</v>
      </c>
      <c r="G111" s="5" t="s">
        <v>41</v>
      </c>
      <c r="H111" s="5">
        <v>100</v>
      </c>
      <c r="I111" s="7">
        <v>4970</v>
      </c>
      <c r="J111" s="9">
        <v>0</v>
      </c>
      <c r="K111" s="9">
        <v>0</v>
      </c>
      <c r="L111" s="9" t="s">
        <v>90</v>
      </c>
      <c r="M111" s="15">
        <f t="shared" si="3"/>
        <v>497000</v>
      </c>
      <c r="N111" s="19">
        <v>14000</v>
      </c>
    </row>
    <row r="112" spans="1:14" x14ac:dyDescent="0.7">
      <c r="A112" s="4">
        <v>44439</v>
      </c>
      <c r="B112" s="4">
        <v>44441</v>
      </c>
      <c r="C112" s="5">
        <v>9104</v>
      </c>
      <c r="D112" s="9" t="s">
        <v>91</v>
      </c>
      <c r="E112" s="5" t="s">
        <v>67</v>
      </c>
      <c r="F112" s="5" t="s">
        <v>29</v>
      </c>
      <c r="G112" s="5" t="s">
        <v>30</v>
      </c>
      <c r="H112" s="5">
        <v>100</v>
      </c>
      <c r="I112" s="7">
        <v>8460</v>
      </c>
      <c r="J112" s="9">
        <v>0</v>
      </c>
      <c r="K112" s="9">
        <v>0</v>
      </c>
      <c r="L112" s="9" t="s">
        <v>31</v>
      </c>
      <c r="M112" s="15">
        <f t="shared" si="3"/>
        <v>846000</v>
      </c>
      <c r="N112" s="19">
        <v>0</v>
      </c>
    </row>
    <row r="113" spans="1:14" x14ac:dyDescent="0.7">
      <c r="A113" s="4">
        <v>44439</v>
      </c>
      <c r="B113" s="4">
        <v>44441</v>
      </c>
      <c r="C113" s="5">
        <v>9104</v>
      </c>
      <c r="D113" s="9" t="s">
        <v>91</v>
      </c>
      <c r="E113" s="5" t="s">
        <v>67</v>
      </c>
      <c r="F113" s="5" t="s">
        <v>29</v>
      </c>
      <c r="G113" s="5" t="s">
        <v>41</v>
      </c>
      <c r="H113" s="5">
        <v>100</v>
      </c>
      <c r="I113" s="7">
        <v>8540</v>
      </c>
      <c r="J113" s="9">
        <v>0</v>
      </c>
      <c r="K113" s="9">
        <v>0</v>
      </c>
      <c r="L113" s="9" t="s">
        <v>90</v>
      </c>
      <c r="M113" s="15">
        <f t="shared" si="3"/>
        <v>854000</v>
      </c>
      <c r="N113" s="19">
        <v>8000</v>
      </c>
    </row>
    <row r="114" spans="1:14" x14ac:dyDescent="0.7">
      <c r="A114" s="4">
        <v>44440</v>
      </c>
      <c r="B114" s="4">
        <v>44442</v>
      </c>
      <c r="C114" s="5">
        <v>9101</v>
      </c>
      <c r="D114" s="9" t="s">
        <v>94</v>
      </c>
      <c r="E114" s="5" t="s">
        <v>67</v>
      </c>
      <c r="F114" s="5" t="s">
        <v>29</v>
      </c>
      <c r="G114" s="5" t="s">
        <v>30</v>
      </c>
      <c r="H114" s="5">
        <v>100</v>
      </c>
      <c r="I114" s="7">
        <v>8930</v>
      </c>
      <c r="J114" s="9">
        <v>487</v>
      </c>
      <c r="K114" s="9">
        <v>48</v>
      </c>
      <c r="L114" s="9" t="s">
        <v>31</v>
      </c>
      <c r="M114" s="15">
        <f t="shared" si="3"/>
        <v>893535</v>
      </c>
      <c r="N114" s="19">
        <v>0</v>
      </c>
    </row>
    <row r="115" spans="1:14" x14ac:dyDescent="0.7">
      <c r="A115" s="4">
        <v>44440</v>
      </c>
      <c r="B115" s="4">
        <v>44442</v>
      </c>
      <c r="C115" s="5">
        <v>9104</v>
      </c>
      <c r="D115" s="9" t="s">
        <v>91</v>
      </c>
      <c r="E115" s="5" t="s">
        <v>67</v>
      </c>
      <c r="F115" s="5" t="s">
        <v>29</v>
      </c>
      <c r="G115" s="5" t="s">
        <v>30</v>
      </c>
      <c r="H115" s="5">
        <v>100</v>
      </c>
      <c r="I115" s="7">
        <v>8620</v>
      </c>
      <c r="J115" s="9">
        <v>487</v>
      </c>
      <c r="K115" s="9">
        <v>48</v>
      </c>
      <c r="L115" s="9" t="s">
        <v>31</v>
      </c>
      <c r="M115" s="15">
        <f t="shared" si="3"/>
        <v>862535</v>
      </c>
      <c r="N115" s="19">
        <v>0</v>
      </c>
    </row>
    <row r="116" spans="1:14" x14ac:dyDescent="0.7">
      <c r="A116" s="4">
        <v>44441</v>
      </c>
      <c r="B116" s="4">
        <v>44445</v>
      </c>
      <c r="C116" s="5">
        <v>3397</v>
      </c>
      <c r="D116" s="9" t="s">
        <v>110</v>
      </c>
      <c r="E116" s="5" t="s">
        <v>67</v>
      </c>
      <c r="F116" s="5" t="s">
        <v>29</v>
      </c>
      <c r="G116" s="5" t="s">
        <v>30</v>
      </c>
      <c r="H116" s="5">
        <v>100</v>
      </c>
      <c r="I116" s="7">
        <v>2320</v>
      </c>
      <c r="J116" s="9">
        <v>250</v>
      </c>
      <c r="K116" s="9">
        <v>25</v>
      </c>
      <c r="L116" s="9" t="s">
        <v>31</v>
      </c>
      <c r="M116" s="15">
        <f t="shared" si="3"/>
        <v>232275</v>
      </c>
      <c r="N116" s="19">
        <v>0</v>
      </c>
    </row>
    <row r="117" spans="1:14" x14ac:dyDescent="0.7">
      <c r="A117" s="4">
        <v>44445</v>
      </c>
      <c r="B117" s="4">
        <v>44447</v>
      </c>
      <c r="C117" s="5">
        <v>3397</v>
      </c>
      <c r="D117" s="9" t="s">
        <v>110</v>
      </c>
      <c r="E117" s="5" t="s">
        <v>67</v>
      </c>
      <c r="F117" s="5" t="s">
        <v>29</v>
      </c>
      <c r="G117" s="5" t="s">
        <v>41</v>
      </c>
      <c r="H117" s="5">
        <v>100</v>
      </c>
      <c r="I117" s="7">
        <v>2360.6</v>
      </c>
      <c r="J117" s="9">
        <v>252</v>
      </c>
      <c r="K117" s="9">
        <v>25</v>
      </c>
      <c r="L117" s="9" t="s">
        <v>90</v>
      </c>
      <c r="M117" s="15">
        <f t="shared" si="3"/>
        <v>235783</v>
      </c>
      <c r="N117" s="19">
        <v>3508</v>
      </c>
    </row>
    <row r="118" spans="1:14" x14ac:dyDescent="0.7">
      <c r="A118" s="4">
        <v>44445</v>
      </c>
      <c r="B118" s="4">
        <v>44447</v>
      </c>
      <c r="C118" s="5">
        <v>4507</v>
      </c>
      <c r="D118" s="9" t="s">
        <v>98</v>
      </c>
      <c r="E118" s="5" t="s">
        <v>67</v>
      </c>
      <c r="F118" s="5" t="s">
        <v>29</v>
      </c>
      <c r="G118" s="5" t="s">
        <v>30</v>
      </c>
      <c r="H118" s="5">
        <v>100</v>
      </c>
      <c r="I118" s="7">
        <v>7303</v>
      </c>
      <c r="J118" s="9">
        <v>784</v>
      </c>
      <c r="K118" s="9">
        <v>79</v>
      </c>
      <c r="L118" s="9" t="s">
        <v>31</v>
      </c>
      <c r="M118" s="15">
        <f t="shared" si="3"/>
        <v>731163</v>
      </c>
      <c r="N118" s="19">
        <v>0</v>
      </c>
    </row>
    <row r="119" spans="1:14" x14ac:dyDescent="0.7">
      <c r="A119" s="4">
        <v>44445</v>
      </c>
      <c r="B119" s="4">
        <v>44447</v>
      </c>
      <c r="C119" s="5">
        <v>9104</v>
      </c>
      <c r="D119" s="9" t="s">
        <v>91</v>
      </c>
      <c r="E119" s="5" t="s">
        <v>67</v>
      </c>
      <c r="F119" s="5" t="s">
        <v>29</v>
      </c>
      <c r="G119" s="5" t="s">
        <v>41</v>
      </c>
      <c r="H119" s="5">
        <v>100</v>
      </c>
      <c r="I119" s="7">
        <v>9000</v>
      </c>
      <c r="J119" s="9">
        <v>964</v>
      </c>
      <c r="K119" s="9">
        <v>96</v>
      </c>
      <c r="L119" s="9" t="s">
        <v>90</v>
      </c>
      <c r="M119" s="15">
        <f t="shared" si="3"/>
        <v>898940</v>
      </c>
      <c r="N119" s="19">
        <v>36405</v>
      </c>
    </row>
    <row r="120" spans="1:14" x14ac:dyDescent="0.7">
      <c r="A120" s="4">
        <v>44446</v>
      </c>
      <c r="B120" s="4">
        <v>44448</v>
      </c>
      <c r="C120" s="5">
        <v>3397</v>
      </c>
      <c r="D120" s="9" t="s">
        <v>110</v>
      </c>
      <c r="E120" s="5" t="s">
        <v>67</v>
      </c>
      <c r="F120" s="5" t="s">
        <v>29</v>
      </c>
      <c r="G120" s="5" t="s">
        <v>30</v>
      </c>
      <c r="H120" s="5">
        <v>100</v>
      </c>
      <c r="I120" s="7">
        <v>2370</v>
      </c>
      <c r="J120" s="9">
        <v>240</v>
      </c>
      <c r="K120" s="9">
        <v>24</v>
      </c>
      <c r="L120" s="9" t="s">
        <v>31</v>
      </c>
      <c r="M120" s="15">
        <f t="shared" si="3"/>
        <v>237264</v>
      </c>
      <c r="N120" s="19">
        <v>0</v>
      </c>
    </row>
    <row r="121" spans="1:14" x14ac:dyDescent="0.7">
      <c r="A121" s="4">
        <v>44446</v>
      </c>
      <c r="B121" s="4">
        <v>44448</v>
      </c>
      <c r="C121" s="5">
        <v>4507</v>
      </c>
      <c r="D121" s="9" t="s">
        <v>98</v>
      </c>
      <c r="E121" s="5" t="s">
        <v>67</v>
      </c>
      <c r="F121" s="5" t="s">
        <v>29</v>
      </c>
      <c r="G121" s="5" t="s">
        <v>41</v>
      </c>
      <c r="H121" s="5">
        <v>100</v>
      </c>
      <c r="I121" s="7">
        <v>7533</v>
      </c>
      <c r="J121" s="9">
        <v>764</v>
      </c>
      <c r="K121" s="9">
        <v>76</v>
      </c>
      <c r="L121" s="9" t="s">
        <v>90</v>
      </c>
      <c r="M121" s="15">
        <f t="shared" si="3"/>
        <v>752460</v>
      </c>
      <c r="N121" s="19">
        <v>21297</v>
      </c>
    </row>
    <row r="122" spans="1:14" x14ac:dyDescent="0.7">
      <c r="A122" s="4">
        <v>44446</v>
      </c>
      <c r="B122" s="4">
        <v>44448</v>
      </c>
      <c r="C122" s="5">
        <v>9101</v>
      </c>
      <c r="D122" s="9" t="s">
        <v>94</v>
      </c>
      <c r="E122" s="5" t="s">
        <v>67</v>
      </c>
      <c r="F122" s="5" t="s">
        <v>29</v>
      </c>
      <c r="G122" s="5" t="s">
        <v>30</v>
      </c>
      <c r="H122" s="5">
        <v>100</v>
      </c>
      <c r="I122" s="7">
        <v>9800</v>
      </c>
      <c r="J122" s="9">
        <v>996</v>
      </c>
      <c r="K122" s="9">
        <v>100</v>
      </c>
      <c r="L122" s="9" t="s">
        <v>31</v>
      </c>
      <c r="M122" s="15">
        <f t="shared" si="3"/>
        <v>981096</v>
      </c>
      <c r="N122" s="19">
        <v>0</v>
      </c>
    </row>
    <row r="123" spans="1:14" x14ac:dyDescent="0.7">
      <c r="A123" s="4">
        <v>44446</v>
      </c>
      <c r="B123" s="4">
        <v>44448</v>
      </c>
      <c r="C123" s="5">
        <v>9101</v>
      </c>
      <c r="D123" s="9" t="s">
        <v>94</v>
      </c>
      <c r="E123" s="5" t="s">
        <v>67</v>
      </c>
      <c r="F123" s="5" t="s">
        <v>29</v>
      </c>
      <c r="G123" s="5" t="s">
        <v>41</v>
      </c>
      <c r="H123" s="5">
        <v>100</v>
      </c>
      <c r="I123" s="7">
        <v>9593</v>
      </c>
      <c r="J123" s="9">
        <v>0</v>
      </c>
      <c r="K123" s="9">
        <v>0</v>
      </c>
      <c r="L123" s="9" t="s">
        <v>90</v>
      </c>
      <c r="M123" s="15">
        <f t="shared" si="3"/>
        <v>959300</v>
      </c>
      <c r="N123" s="19">
        <v>65765</v>
      </c>
    </row>
    <row r="124" spans="1:14" x14ac:dyDescent="0.7">
      <c r="A124" s="4">
        <v>44447</v>
      </c>
      <c r="B124" s="4">
        <v>44449</v>
      </c>
      <c r="C124" s="5">
        <v>3397</v>
      </c>
      <c r="D124" s="9" t="s">
        <v>110</v>
      </c>
      <c r="E124" s="5" t="s">
        <v>67</v>
      </c>
      <c r="F124" s="5" t="s">
        <v>29</v>
      </c>
      <c r="G124" s="5" t="s">
        <v>41</v>
      </c>
      <c r="H124" s="5">
        <v>100</v>
      </c>
      <c r="I124" s="7">
        <v>2395</v>
      </c>
      <c r="J124" s="9">
        <v>250</v>
      </c>
      <c r="K124" s="9">
        <v>25</v>
      </c>
      <c r="L124" s="9" t="s">
        <v>90</v>
      </c>
      <c r="M124" s="15">
        <f t="shared" si="3"/>
        <v>239225</v>
      </c>
      <c r="N124" s="19">
        <v>1961</v>
      </c>
    </row>
    <row r="125" spans="1:14" x14ac:dyDescent="0.7">
      <c r="A125" s="4">
        <v>44447</v>
      </c>
      <c r="B125" s="4">
        <v>44449</v>
      </c>
      <c r="C125" s="5">
        <v>9308</v>
      </c>
      <c r="D125" s="9" t="s">
        <v>70</v>
      </c>
      <c r="E125" s="5" t="s">
        <v>67</v>
      </c>
      <c r="F125" s="5" t="s">
        <v>29</v>
      </c>
      <c r="G125" s="5" t="s">
        <v>30</v>
      </c>
      <c r="H125" s="5">
        <v>100</v>
      </c>
      <c r="I125" s="7">
        <v>2410</v>
      </c>
      <c r="J125" s="9">
        <v>250</v>
      </c>
      <c r="K125" s="9">
        <v>25</v>
      </c>
      <c r="L125" s="9" t="s">
        <v>31</v>
      </c>
      <c r="M125" s="15">
        <f t="shared" si="3"/>
        <v>241275</v>
      </c>
      <c r="N125" s="19">
        <v>0</v>
      </c>
    </row>
    <row r="126" spans="1:14" x14ac:dyDescent="0.7">
      <c r="A126" s="4">
        <v>44447</v>
      </c>
      <c r="B126" s="4">
        <v>44449</v>
      </c>
      <c r="C126" s="5">
        <v>9308</v>
      </c>
      <c r="D126" s="9" t="s">
        <v>70</v>
      </c>
      <c r="E126" s="5" t="s">
        <v>67</v>
      </c>
      <c r="F126" s="5" t="s">
        <v>29</v>
      </c>
      <c r="G126" s="5" t="s">
        <v>41</v>
      </c>
      <c r="H126" s="5">
        <v>100</v>
      </c>
      <c r="I126" s="7">
        <v>2425</v>
      </c>
      <c r="J126" s="9">
        <v>250</v>
      </c>
      <c r="K126" s="9">
        <v>25</v>
      </c>
      <c r="L126" s="9" t="s">
        <v>90</v>
      </c>
      <c r="M126" s="15">
        <f t="shared" si="3"/>
        <v>242225</v>
      </c>
      <c r="N126" s="19">
        <v>950</v>
      </c>
    </row>
    <row r="127" spans="1:14" x14ac:dyDescent="0.7">
      <c r="A127" s="4">
        <v>44447</v>
      </c>
      <c r="B127" s="4">
        <v>44449</v>
      </c>
      <c r="C127" s="5">
        <v>9984</v>
      </c>
      <c r="D127" s="9" t="s">
        <v>93</v>
      </c>
      <c r="E127" s="5" t="s">
        <v>67</v>
      </c>
      <c r="F127" s="5" t="s">
        <v>29</v>
      </c>
      <c r="G127" s="5" t="s">
        <v>30</v>
      </c>
      <c r="H127" s="5">
        <v>100</v>
      </c>
      <c r="I127" s="7">
        <v>7490</v>
      </c>
      <c r="J127" s="9">
        <v>487</v>
      </c>
      <c r="K127" s="9">
        <v>48</v>
      </c>
      <c r="L127" s="9" t="s">
        <v>31</v>
      </c>
      <c r="M127" s="15">
        <f t="shared" si="3"/>
        <v>749535</v>
      </c>
      <c r="N127" s="19">
        <v>0</v>
      </c>
    </row>
    <row r="128" spans="1:14" x14ac:dyDescent="0.7">
      <c r="A128" s="4">
        <v>44447</v>
      </c>
      <c r="B128" s="4">
        <v>44449</v>
      </c>
      <c r="C128" s="5">
        <v>9984</v>
      </c>
      <c r="D128" s="9" t="s">
        <v>93</v>
      </c>
      <c r="E128" s="5" t="s">
        <v>67</v>
      </c>
      <c r="F128" s="5" t="s">
        <v>29</v>
      </c>
      <c r="G128" s="5" t="s">
        <v>41</v>
      </c>
      <c r="H128" s="5">
        <v>100</v>
      </c>
      <c r="I128" s="7">
        <v>7270</v>
      </c>
      <c r="J128" s="9">
        <v>487</v>
      </c>
      <c r="K128" s="9">
        <v>48</v>
      </c>
      <c r="L128" s="9" t="s">
        <v>90</v>
      </c>
      <c r="M128" s="15">
        <f t="shared" si="3"/>
        <v>726465</v>
      </c>
      <c r="N128" s="19">
        <v>-23070</v>
      </c>
    </row>
    <row r="129" spans="1:14" x14ac:dyDescent="0.7">
      <c r="A129" s="4">
        <v>44448</v>
      </c>
      <c r="B129" s="4">
        <v>44452</v>
      </c>
      <c r="C129" s="5">
        <v>4507</v>
      </c>
      <c r="D129" s="9" t="s">
        <v>98</v>
      </c>
      <c r="E129" s="5" t="s">
        <v>67</v>
      </c>
      <c r="F129" s="5" t="s">
        <v>29</v>
      </c>
      <c r="G129" s="5" t="s">
        <v>30</v>
      </c>
      <c r="H129" s="5">
        <v>100</v>
      </c>
      <c r="I129" s="7">
        <v>7400</v>
      </c>
      <c r="J129" s="9">
        <v>487</v>
      </c>
      <c r="K129" s="9">
        <v>48</v>
      </c>
      <c r="L129" s="9" t="s">
        <v>31</v>
      </c>
      <c r="M129" s="15">
        <f t="shared" si="3"/>
        <v>740535</v>
      </c>
      <c r="N129" s="19">
        <v>0</v>
      </c>
    </row>
    <row r="130" spans="1:14" x14ac:dyDescent="0.7">
      <c r="A130" s="4">
        <v>44448</v>
      </c>
      <c r="B130" s="4">
        <v>44452</v>
      </c>
      <c r="C130" s="5">
        <v>9104</v>
      </c>
      <c r="D130" s="9" t="s">
        <v>91</v>
      </c>
      <c r="E130" s="5" t="s">
        <v>67</v>
      </c>
      <c r="F130" s="5" t="s">
        <v>29</v>
      </c>
      <c r="G130" s="5" t="s">
        <v>30</v>
      </c>
      <c r="H130" s="5">
        <v>100</v>
      </c>
      <c r="I130" s="7">
        <v>8950</v>
      </c>
      <c r="J130" s="9">
        <v>487</v>
      </c>
      <c r="K130" s="9">
        <v>48</v>
      </c>
      <c r="L130" s="9" t="s">
        <v>31</v>
      </c>
      <c r="M130" s="15">
        <f t="shared" ref="M130:M164" si="4">IF(G130="買付",H130*I130+SUM(J130:K130),H130*I130-SUM(J130:K130))</f>
        <v>895535</v>
      </c>
      <c r="N130" s="19">
        <v>0</v>
      </c>
    </row>
    <row r="131" spans="1:14" x14ac:dyDescent="0.7">
      <c r="A131" s="4">
        <v>44448</v>
      </c>
      <c r="B131" s="4">
        <v>44452</v>
      </c>
      <c r="C131" s="5">
        <v>9308</v>
      </c>
      <c r="D131" s="9" t="s">
        <v>70</v>
      </c>
      <c r="E131" s="5" t="s">
        <v>67</v>
      </c>
      <c r="F131" s="5" t="s">
        <v>29</v>
      </c>
      <c r="G131" s="5" t="s">
        <v>30</v>
      </c>
      <c r="H131" s="5">
        <v>100</v>
      </c>
      <c r="I131" s="7">
        <v>2445</v>
      </c>
      <c r="J131" s="9">
        <v>250</v>
      </c>
      <c r="K131" s="9">
        <v>25</v>
      </c>
      <c r="L131" s="9" t="s">
        <v>31</v>
      </c>
      <c r="M131" s="15">
        <f t="shared" si="4"/>
        <v>244775</v>
      </c>
      <c r="N131" s="19">
        <v>0</v>
      </c>
    </row>
    <row r="132" spans="1:14" x14ac:dyDescent="0.7">
      <c r="A132" s="4">
        <v>44449</v>
      </c>
      <c r="B132" s="4">
        <v>44453</v>
      </c>
      <c r="C132" s="5">
        <v>3397</v>
      </c>
      <c r="D132" s="9" t="s">
        <v>110</v>
      </c>
      <c r="E132" s="5" t="s">
        <v>67</v>
      </c>
      <c r="F132" s="5" t="s">
        <v>29</v>
      </c>
      <c r="G132" s="5" t="s">
        <v>30</v>
      </c>
      <c r="H132" s="5">
        <v>100</v>
      </c>
      <c r="I132" s="7">
        <v>2530</v>
      </c>
      <c r="J132" s="9">
        <v>250</v>
      </c>
      <c r="K132" s="9">
        <v>25</v>
      </c>
      <c r="L132" s="9" t="s">
        <v>31</v>
      </c>
      <c r="M132" s="15">
        <f t="shared" si="4"/>
        <v>253275</v>
      </c>
      <c r="N132" s="19">
        <v>0</v>
      </c>
    </row>
    <row r="133" spans="1:14" x14ac:dyDescent="0.7">
      <c r="A133" s="4">
        <v>44453</v>
      </c>
      <c r="B133" s="4">
        <v>44455</v>
      </c>
      <c r="C133" s="5">
        <v>9308</v>
      </c>
      <c r="D133" s="9" t="s">
        <v>70</v>
      </c>
      <c r="E133" s="5" t="s">
        <v>67</v>
      </c>
      <c r="F133" s="5" t="s">
        <v>29</v>
      </c>
      <c r="G133" s="5" t="s">
        <v>41</v>
      </c>
      <c r="H133" s="5">
        <v>100</v>
      </c>
      <c r="I133" s="7">
        <v>2490</v>
      </c>
      <c r="J133" s="9">
        <v>250</v>
      </c>
      <c r="K133" s="9">
        <v>25</v>
      </c>
      <c r="L133" s="9" t="s">
        <v>90</v>
      </c>
      <c r="M133" s="15">
        <f t="shared" si="4"/>
        <v>248725</v>
      </c>
      <c r="N133" s="19">
        <v>3950</v>
      </c>
    </row>
    <row r="134" spans="1:14" x14ac:dyDescent="0.7">
      <c r="A134" s="4">
        <v>44454</v>
      </c>
      <c r="B134" s="4">
        <v>44456</v>
      </c>
      <c r="C134" s="5">
        <v>9810</v>
      </c>
      <c r="D134" s="9" t="s">
        <v>74</v>
      </c>
      <c r="E134" s="5" t="s">
        <v>67</v>
      </c>
      <c r="F134" s="5" t="s">
        <v>29</v>
      </c>
      <c r="G134" s="5" t="s">
        <v>30</v>
      </c>
      <c r="H134" s="5">
        <v>100</v>
      </c>
      <c r="I134" s="7">
        <v>5480</v>
      </c>
      <c r="J134" s="9">
        <v>487</v>
      </c>
      <c r="K134" s="9">
        <v>48</v>
      </c>
      <c r="L134" s="9" t="s">
        <v>31</v>
      </c>
      <c r="M134" s="15">
        <f t="shared" si="4"/>
        <v>548535</v>
      </c>
      <c r="N134" s="19">
        <v>0</v>
      </c>
    </row>
    <row r="135" spans="1:14" x14ac:dyDescent="0.7">
      <c r="A135" s="4">
        <v>44455</v>
      </c>
      <c r="B135" s="4">
        <v>44460</v>
      </c>
      <c r="C135" s="5">
        <v>4507</v>
      </c>
      <c r="D135" s="9" t="s">
        <v>98</v>
      </c>
      <c r="E135" s="5" t="s">
        <v>67</v>
      </c>
      <c r="F135" s="5" t="s">
        <v>29</v>
      </c>
      <c r="G135" s="5" t="s">
        <v>41</v>
      </c>
      <c r="H135" s="5">
        <v>100</v>
      </c>
      <c r="I135" s="7">
        <v>7480</v>
      </c>
      <c r="J135" s="9">
        <v>487</v>
      </c>
      <c r="K135" s="9">
        <v>48</v>
      </c>
      <c r="L135" s="9" t="s">
        <v>90</v>
      </c>
      <c r="M135" s="15">
        <f t="shared" si="4"/>
        <v>747465</v>
      </c>
      <c r="N135" s="19">
        <v>6930</v>
      </c>
    </row>
    <row r="136" spans="1:14" x14ac:dyDescent="0.7">
      <c r="A136" s="4">
        <v>44456</v>
      </c>
      <c r="B136" s="4">
        <v>44461</v>
      </c>
      <c r="C136" s="5">
        <v>2269</v>
      </c>
      <c r="D136" s="9" t="s">
        <v>73</v>
      </c>
      <c r="E136" s="5" t="s">
        <v>67</v>
      </c>
      <c r="F136" s="5" t="s">
        <v>29</v>
      </c>
      <c r="G136" s="5" t="s">
        <v>30</v>
      </c>
      <c r="H136" s="5">
        <v>100</v>
      </c>
      <c r="I136" s="7">
        <v>7420</v>
      </c>
      <c r="J136" s="9">
        <v>487</v>
      </c>
      <c r="K136" s="9">
        <v>48</v>
      </c>
      <c r="L136" s="9" t="s">
        <v>31</v>
      </c>
      <c r="M136" s="15">
        <f t="shared" si="4"/>
        <v>742535</v>
      </c>
      <c r="N136" s="19">
        <v>0</v>
      </c>
    </row>
    <row r="137" spans="1:14" x14ac:dyDescent="0.7">
      <c r="A137" s="4">
        <v>44463</v>
      </c>
      <c r="B137" s="4">
        <v>44467</v>
      </c>
      <c r="C137" s="5">
        <v>3397</v>
      </c>
      <c r="D137" s="9" t="s">
        <v>110</v>
      </c>
      <c r="E137" s="5" t="s">
        <v>67</v>
      </c>
      <c r="F137" s="5" t="s">
        <v>29</v>
      </c>
      <c r="G137" s="5" t="s">
        <v>41</v>
      </c>
      <c r="H137" s="5">
        <v>100</v>
      </c>
      <c r="I137" s="7">
        <v>2616</v>
      </c>
      <c r="J137" s="9">
        <v>250</v>
      </c>
      <c r="K137" s="9">
        <v>25</v>
      </c>
      <c r="L137" s="9" t="s">
        <v>90</v>
      </c>
      <c r="M137" s="15">
        <f t="shared" si="4"/>
        <v>261325</v>
      </c>
      <c r="N137" s="19">
        <v>8050</v>
      </c>
    </row>
    <row r="138" spans="1:14" x14ac:dyDescent="0.7">
      <c r="A138" s="4">
        <v>44463</v>
      </c>
      <c r="B138" s="4">
        <v>44467</v>
      </c>
      <c r="C138" s="5">
        <v>9104</v>
      </c>
      <c r="D138" s="9" t="s">
        <v>91</v>
      </c>
      <c r="E138" s="5" t="s">
        <v>67</v>
      </c>
      <c r="F138" s="5" t="s">
        <v>29</v>
      </c>
      <c r="G138" s="5" t="s">
        <v>41</v>
      </c>
      <c r="H138" s="5">
        <v>100</v>
      </c>
      <c r="I138" s="7">
        <v>9750</v>
      </c>
      <c r="J138" s="9">
        <v>487</v>
      </c>
      <c r="K138" s="9">
        <v>48</v>
      </c>
      <c r="L138" s="9" t="s">
        <v>90</v>
      </c>
      <c r="M138" s="15">
        <f t="shared" si="4"/>
        <v>974465</v>
      </c>
      <c r="N138" s="19">
        <v>78930</v>
      </c>
    </row>
    <row r="139" spans="1:14" x14ac:dyDescent="0.7">
      <c r="A139" s="4">
        <v>44466</v>
      </c>
      <c r="B139" s="4">
        <v>44468</v>
      </c>
      <c r="C139" s="5">
        <v>9101</v>
      </c>
      <c r="D139" s="9" t="s">
        <v>94</v>
      </c>
      <c r="E139" s="5" t="s">
        <v>67</v>
      </c>
      <c r="F139" s="5" t="s">
        <v>29</v>
      </c>
      <c r="G139" s="5" t="s">
        <v>41</v>
      </c>
      <c r="H139" s="5">
        <v>100</v>
      </c>
      <c r="I139" s="7">
        <v>10550</v>
      </c>
      <c r="J139" s="9">
        <v>582</v>
      </c>
      <c r="K139" s="9">
        <v>58</v>
      </c>
      <c r="L139" s="9" t="s">
        <v>90</v>
      </c>
      <c r="M139" s="15">
        <f t="shared" si="4"/>
        <v>1054360</v>
      </c>
      <c r="N139" s="19">
        <v>73264</v>
      </c>
    </row>
    <row r="140" spans="1:14" x14ac:dyDescent="0.7">
      <c r="A140" s="4">
        <v>44468</v>
      </c>
      <c r="B140" s="4">
        <v>44470</v>
      </c>
      <c r="C140" s="5">
        <v>3397</v>
      </c>
      <c r="D140" s="9" t="s">
        <v>110</v>
      </c>
      <c r="E140" s="5" t="s">
        <v>67</v>
      </c>
      <c r="F140" s="5" t="s">
        <v>29</v>
      </c>
      <c r="G140" s="5" t="s">
        <v>30</v>
      </c>
      <c r="H140" s="5">
        <v>100</v>
      </c>
      <c r="I140" s="7">
        <v>2645</v>
      </c>
      <c r="J140" s="9">
        <v>250</v>
      </c>
      <c r="K140" s="9">
        <v>25</v>
      </c>
      <c r="L140" s="9" t="s">
        <v>31</v>
      </c>
      <c r="M140" s="15">
        <f t="shared" si="4"/>
        <v>264775</v>
      </c>
      <c r="N140" s="19">
        <v>0</v>
      </c>
    </row>
    <row r="141" spans="1:14" x14ac:dyDescent="0.7">
      <c r="A141" s="4">
        <v>44468</v>
      </c>
      <c r="B141" s="4">
        <v>44470</v>
      </c>
      <c r="C141" s="5">
        <v>9101</v>
      </c>
      <c r="D141" s="9" t="s">
        <v>94</v>
      </c>
      <c r="E141" s="5" t="s">
        <v>67</v>
      </c>
      <c r="F141" s="5" t="s">
        <v>29</v>
      </c>
      <c r="G141" s="5" t="s">
        <v>30</v>
      </c>
      <c r="H141" s="5">
        <v>100</v>
      </c>
      <c r="I141" s="7">
        <v>9340</v>
      </c>
      <c r="J141" s="9">
        <v>487</v>
      </c>
      <c r="K141" s="9">
        <v>48</v>
      </c>
      <c r="L141" s="9" t="s">
        <v>31</v>
      </c>
      <c r="M141" s="15">
        <f t="shared" si="4"/>
        <v>934535</v>
      </c>
      <c r="N141" s="19">
        <v>0</v>
      </c>
    </row>
    <row r="142" spans="1:14" x14ac:dyDescent="0.7">
      <c r="A142" s="4">
        <v>44469</v>
      </c>
      <c r="B142" s="4">
        <v>44473</v>
      </c>
      <c r="C142" s="5">
        <v>3397</v>
      </c>
      <c r="D142" s="9" t="s">
        <v>110</v>
      </c>
      <c r="E142" s="5" t="s">
        <v>67</v>
      </c>
      <c r="F142" s="5" t="s">
        <v>29</v>
      </c>
      <c r="G142" s="5" t="s">
        <v>30</v>
      </c>
      <c r="H142" s="5">
        <v>100</v>
      </c>
      <c r="I142" s="7">
        <v>2792</v>
      </c>
      <c r="J142" s="9">
        <v>250</v>
      </c>
      <c r="K142" s="9">
        <v>25</v>
      </c>
      <c r="L142" s="9" t="s">
        <v>31</v>
      </c>
      <c r="M142" s="15">
        <f t="shared" si="4"/>
        <v>279475</v>
      </c>
      <c r="N142" s="19">
        <v>0</v>
      </c>
    </row>
    <row r="143" spans="1:14" x14ac:dyDescent="0.7">
      <c r="A143" s="4">
        <v>44469</v>
      </c>
      <c r="B143" s="4">
        <v>44473</v>
      </c>
      <c r="C143" s="5">
        <v>3397</v>
      </c>
      <c r="D143" s="9" t="s">
        <v>110</v>
      </c>
      <c r="E143" s="5" t="s">
        <v>67</v>
      </c>
      <c r="F143" s="5" t="s">
        <v>29</v>
      </c>
      <c r="G143" s="5" t="s">
        <v>41</v>
      </c>
      <c r="H143" s="5">
        <v>100</v>
      </c>
      <c r="I143" s="7">
        <v>2690</v>
      </c>
      <c r="J143" s="9">
        <v>250</v>
      </c>
      <c r="K143" s="9">
        <v>25</v>
      </c>
      <c r="L143" s="9" t="s">
        <v>90</v>
      </c>
      <c r="M143" s="15">
        <f t="shared" si="4"/>
        <v>268725</v>
      </c>
      <c r="N143" s="19">
        <v>3950</v>
      </c>
    </row>
    <row r="144" spans="1:14" x14ac:dyDescent="0.7">
      <c r="A144" s="4">
        <v>44469</v>
      </c>
      <c r="B144" s="4">
        <v>44473</v>
      </c>
      <c r="C144" s="5">
        <v>9020</v>
      </c>
      <c r="D144" s="9" t="s">
        <v>123</v>
      </c>
      <c r="E144" s="5" t="s">
        <v>67</v>
      </c>
      <c r="F144" s="5" t="s">
        <v>29</v>
      </c>
      <c r="G144" s="5" t="s">
        <v>30</v>
      </c>
      <c r="H144" s="5">
        <v>100</v>
      </c>
      <c r="I144" s="7">
        <v>7828.8</v>
      </c>
      <c r="J144" s="9">
        <v>487</v>
      </c>
      <c r="K144" s="9">
        <v>48</v>
      </c>
      <c r="L144" s="9" t="s">
        <v>31</v>
      </c>
      <c r="M144" s="15">
        <f t="shared" si="4"/>
        <v>783415</v>
      </c>
      <c r="N144" s="19">
        <v>0</v>
      </c>
    </row>
    <row r="145" spans="1:14" x14ac:dyDescent="0.7">
      <c r="A145" s="4">
        <v>44473</v>
      </c>
      <c r="B145" s="4">
        <v>44475</v>
      </c>
      <c r="C145" s="5">
        <v>9101</v>
      </c>
      <c r="D145" s="9" t="s">
        <v>94</v>
      </c>
      <c r="E145" s="5" t="s">
        <v>67</v>
      </c>
      <c r="F145" s="5" t="s">
        <v>29</v>
      </c>
      <c r="G145" s="5" t="s">
        <v>41</v>
      </c>
      <c r="H145" s="5">
        <v>100</v>
      </c>
      <c r="I145" s="7">
        <v>7824</v>
      </c>
      <c r="J145" s="9">
        <v>487</v>
      </c>
      <c r="K145" s="9">
        <v>48</v>
      </c>
      <c r="L145" s="9" t="s">
        <v>90</v>
      </c>
      <c r="M145" s="15">
        <f t="shared" si="4"/>
        <v>781865</v>
      </c>
      <c r="N145" s="19">
        <v>-152670</v>
      </c>
    </row>
    <row r="146" spans="1:14" x14ac:dyDescent="0.7">
      <c r="A146" s="4">
        <v>44480</v>
      </c>
      <c r="B146" s="4">
        <v>44482</v>
      </c>
      <c r="C146" s="5">
        <v>6971</v>
      </c>
      <c r="D146" s="9" t="s">
        <v>124</v>
      </c>
      <c r="E146" s="5" t="s">
        <v>67</v>
      </c>
      <c r="F146" s="5" t="s">
        <v>29</v>
      </c>
      <c r="G146" s="5" t="s">
        <v>30</v>
      </c>
      <c r="H146" s="5">
        <v>100</v>
      </c>
      <c r="I146" s="7">
        <v>6710</v>
      </c>
      <c r="J146" s="9">
        <v>487</v>
      </c>
      <c r="K146" s="9">
        <v>48</v>
      </c>
      <c r="L146" s="9" t="s">
        <v>31</v>
      </c>
      <c r="M146" s="15">
        <f t="shared" si="4"/>
        <v>671535</v>
      </c>
      <c r="N146" s="19">
        <v>0</v>
      </c>
    </row>
    <row r="147" spans="1:14" x14ac:dyDescent="0.7">
      <c r="A147" s="4">
        <v>44484</v>
      </c>
      <c r="B147" s="4">
        <v>44488</v>
      </c>
      <c r="C147" s="5">
        <v>6971</v>
      </c>
      <c r="D147" s="9" t="s">
        <v>124</v>
      </c>
      <c r="E147" s="5" t="s">
        <v>67</v>
      </c>
      <c r="F147" s="5" t="s">
        <v>29</v>
      </c>
      <c r="G147" s="5" t="s">
        <v>41</v>
      </c>
      <c r="H147" s="5">
        <v>100</v>
      </c>
      <c r="I147" s="7">
        <v>6728</v>
      </c>
      <c r="J147" s="9">
        <v>487</v>
      </c>
      <c r="K147" s="9">
        <v>48</v>
      </c>
      <c r="L147" s="9" t="s">
        <v>90</v>
      </c>
      <c r="M147" s="15">
        <f t="shared" si="4"/>
        <v>672265</v>
      </c>
      <c r="N147" s="19">
        <v>730</v>
      </c>
    </row>
    <row r="148" spans="1:14" x14ac:dyDescent="0.7">
      <c r="A148" s="4">
        <v>44489</v>
      </c>
      <c r="B148" s="4">
        <v>44491</v>
      </c>
      <c r="C148" s="5">
        <v>3397</v>
      </c>
      <c r="D148" s="9" t="s">
        <v>110</v>
      </c>
      <c r="E148" s="5" t="s">
        <v>67</v>
      </c>
      <c r="F148" s="5" t="s">
        <v>29</v>
      </c>
      <c r="G148" s="5" t="s">
        <v>41</v>
      </c>
      <c r="H148" s="5">
        <v>100</v>
      </c>
      <c r="I148" s="7">
        <v>2812</v>
      </c>
      <c r="J148" s="9">
        <v>250</v>
      </c>
      <c r="K148" s="9">
        <v>25</v>
      </c>
      <c r="L148" s="9" t="s">
        <v>90</v>
      </c>
      <c r="M148" s="15">
        <f t="shared" si="4"/>
        <v>280925</v>
      </c>
      <c r="N148" s="19">
        <v>1450</v>
      </c>
    </row>
    <row r="149" spans="1:14" x14ac:dyDescent="0.7">
      <c r="A149" s="4">
        <v>44504</v>
      </c>
      <c r="B149" s="4">
        <v>44508</v>
      </c>
      <c r="C149" s="5">
        <v>9104</v>
      </c>
      <c r="D149" s="9" t="s">
        <v>91</v>
      </c>
      <c r="E149" s="5" t="s">
        <v>67</v>
      </c>
      <c r="F149" s="5" t="s">
        <v>29</v>
      </c>
      <c r="G149" s="5" t="s">
        <v>30</v>
      </c>
      <c r="H149" s="5">
        <v>100</v>
      </c>
      <c r="I149" s="7">
        <v>7635</v>
      </c>
      <c r="J149" s="9">
        <v>487</v>
      </c>
      <c r="K149" s="9">
        <v>48</v>
      </c>
      <c r="L149" s="9" t="s">
        <v>31</v>
      </c>
      <c r="M149" s="15">
        <f t="shared" si="4"/>
        <v>764035</v>
      </c>
      <c r="N149" s="19">
        <v>0</v>
      </c>
    </row>
    <row r="150" spans="1:14" x14ac:dyDescent="0.7">
      <c r="A150" s="4">
        <v>44504</v>
      </c>
      <c r="B150" s="4">
        <v>44508</v>
      </c>
      <c r="C150" s="5">
        <v>9202</v>
      </c>
      <c r="D150" s="9" t="s">
        <v>120</v>
      </c>
      <c r="E150" s="5" t="s">
        <v>67</v>
      </c>
      <c r="F150" s="5" t="s">
        <v>29</v>
      </c>
      <c r="G150" s="5" t="s">
        <v>30</v>
      </c>
      <c r="H150" s="5">
        <v>100</v>
      </c>
      <c r="I150" s="7">
        <v>2775</v>
      </c>
      <c r="J150" s="9">
        <v>250</v>
      </c>
      <c r="K150" s="9">
        <v>25</v>
      </c>
      <c r="L150" s="9" t="s">
        <v>31</v>
      </c>
      <c r="M150" s="15">
        <f t="shared" si="4"/>
        <v>277775</v>
      </c>
      <c r="N150" s="19">
        <v>0</v>
      </c>
    </row>
    <row r="151" spans="1:14" x14ac:dyDescent="0.7">
      <c r="A151" s="4">
        <v>44554</v>
      </c>
      <c r="B151" s="4">
        <v>44558</v>
      </c>
      <c r="C151" s="5">
        <v>9810</v>
      </c>
      <c r="D151" s="9" t="s">
        <v>74</v>
      </c>
      <c r="E151" s="5" t="s">
        <v>67</v>
      </c>
      <c r="F151" s="5" t="s">
        <v>29</v>
      </c>
      <c r="G151" s="5" t="s">
        <v>30</v>
      </c>
      <c r="H151" s="5">
        <v>100</v>
      </c>
      <c r="I151" s="7">
        <v>4920</v>
      </c>
      <c r="J151" s="9">
        <v>0</v>
      </c>
      <c r="K151" s="9">
        <v>0</v>
      </c>
      <c r="L151" s="9" t="s">
        <v>31</v>
      </c>
      <c r="M151" s="15">
        <f t="shared" si="4"/>
        <v>492000</v>
      </c>
      <c r="N151" s="19">
        <v>0</v>
      </c>
    </row>
    <row r="152" spans="1:14" x14ac:dyDescent="0.7">
      <c r="A152" s="4">
        <v>44554</v>
      </c>
      <c r="B152" s="4">
        <v>44558</v>
      </c>
      <c r="C152" s="5">
        <v>9810</v>
      </c>
      <c r="D152" s="9" t="s">
        <v>74</v>
      </c>
      <c r="E152" s="5" t="s">
        <v>67</v>
      </c>
      <c r="F152" s="5" t="s">
        <v>29</v>
      </c>
      <c r="G152" s="5" t="s">
        <v>41</v>
      </c>
      <c r="H152" s="5">
        <v>100</v>
      </c>
      <c r="I152" s="7">
        <v>4880</v>
      </c>
      <c r="J152" s="9">
        <v>0</v>
      </c>
      <c r="K152" s="9">
        <v>0</v>
      </c>
      <c r="L152" s="9" t="s">
        <v>90</v>
      </c>
      <c r="M152" s="15">
        <f t="shared" si="4"/>
        <v>488000</v>
      </c>
      <c r="N152" s="19">
        <v>-60535</v>
      </c>
    </row>
    <row r="153" spans="1:14" x14ac:dyDescent="0.7">
      <c r="A153" s="4">
        <v>44557</v>
      </c>
      <c r="B153" s="4">
        <v>44559</v>
      </c>
      <c r="C153" s="5">
        <v>2269</v>
      </c>
      <c r="D153" s="9" t="s">
        <v>73</v>
      </c>
      <c r="E153" s="5" t="s">
        <v>67</v>
      </c>
      <c r="F153" s="5" t="s">
        <v>29</v>
      </c>
      <c r="G153" s="5" t="s">
        <v>41</v>
      </c>
      <c r="H153" s="5">
        <v>100</v>
      </c>
      <c r="I153" s="7">
        <v>6844</v>
      </c>
      <c r="J153" s="9">
        <v>487</v>
      </c>
      <c r="K153" s="9">
        <v>48</v>
      </c>
      <c r="L153" s="9" t="s">
        <v>90</v>
      </c>
      <c r="M153" s="15">
        <f t="shared" si="4"/>
        <v>683865</v>
      </c>
      <c r="N153" s="19">
        <v>-58670</v>
      </c>
    </row>
    <row r="154" spans="1:14" x14ac:dyDescent="0.7">
      <c r="A154" s="4">
        <v>44557</v>
      </c>
      <c r="B154" s="4">
        <v>44559</v>
      </c>
      <c r="C154" s="5">
        <v>9020</v>
      </c>
      <c r="D154" s="9" t="s">
        <v>123</v>
      </c>
      <c r="E154" s="5" t="s">
        <v>67</v>
      </c>
      <c r="F154" s="5" t="s">
        <v>29</v>
      </c>
      <c r="G154" s="5" t="s">
        <v>30</v>
      </c>
      <c r="H154" s="5">
        <v>100</v>
      </c>
      <c r="I154" s="7">
        <v>7051</v>
      </c>
      <c r="J154" s="9">
        <v>487</v>
      </c>
      <c r="K154" s="9">
        <v>48</v>
      </c>
      <c r="L154" s="9" t="s">
        <v>31</v>
      </c>
      <c r="M154" s="15">
        <f t="shared" si="4"/>
        <v>705635</v>
      </c>
      <c r="N154" s="19">
        <v>0</v>
      </c>
    </row>
    <row r="155" spans="1:14" x14ac:dyDescent="0.7">
      <c r="A155" s="4">
        <v>44557</v>
      </c>
      <c r="B155" s="4">
        <v>44559</v>
      </c>
      <c r="C155" s="5">
        <v>9020</v>
      </c>
      <c r="D155" s="9" t="s">
        <v>123</v>
      </c>
      <c r="E155" s="5" t="s">
        <v>67</v>
      </c>
      <c r="F155" s="5" t="s">
        <v>29</v>
      </c>
      <c r="G155" s="5" t="s">
        <v>41</v>
      </c>
      <c r="H155" s="5">
        <v>100</v>
      </c>
      <c r="I155" s="7">
        <v>7046</v>
      </c>
      <c r="J155" s="9">
        <v>487</v>
      </c>
      <c r="K155" s="9">
        <v>48</v>
      </c>
      <c r="L155" s="9" t="s">
        <v>90</v>
      </c>
      <c r="M155" s="15">
        <f t="shared" si="4"/>
        <v>704065</v>
      </c>
      <c r="N155" s="19">
        <v>-79350</v>
      </c>
    </row>
    <row r="156" spans="1:14" x14ac:dyDescent="0.7">
      <c r="A156" s="4">
        <v>44557</v>
      </c>
      <c r="B156" s="4">
        <v>44559</v>
      </c>
      <c r="C156" s="5">
        <v>9202</v>
      </c>
      <c r="D156" s="9" t="s">
        <v>120</v>
      </c>
      <c r="E156" s="5" t="s">
        <v>67</v>
      </c>
      <c r="F156" s="5" t="s">
        <v>29</v>
      </c>
      <c r="G156" s="5" t="s">
        <v>30</v>
      </c>
      <c r="H156" s="5">
        <v>100</v>
      </c>
      <c r="I156" s="7">
        <v>2378.4</v>
      </c>
      <c r="J156" s="9">
        <v>250</v>
      </c>
      <c r="K156" s="9">
        <v>25</v>
      </c>
      <c r="L156" s="9" t="s">
        <v>31</v>
      </c>
      <c r="M156" s="15">
        <f t="shared" si="4"/>
        <v>238115</v>
      </c>
      <c r="N156" s="19">
        <v>0</v>
      </c>
    </row>
    <row r="157" spans="1:14" x14ac:dyDescent="0.7">
      <c r="A157" s="4">
        <v>44557</v>
      </c>
      <c r="B157" s="4">
        <v>44559</v>
      </c>
      <c r="C157" s="5">
        <v>9202</v>
      </c>
      <c r="D157" s="9" t="s">
        <v>120</v>
      </c>
      <c r="E157" s="5" t="s">
        <v>67</v>
      </c>
      <c r="F157" s="5" t="s">
        <v>29</v>
      </c>
      <c r="G157" s="5" t="s">
        <v>41</v>
      </c>
      <c r="H157" s="5">
        <v>100</v>
      </c>
      <c r="I157" s="7">
        <v>2378.5</v>
      </c>
      <c r="J157" s="9">
        <v>250</v>
      </c>
      <c r="K157" s="9">
        <v>25</v>
      </c>
      <c r="L157" s="9" t="s">
        <v>90</v>
      </c>
      <c r="M157" s="15">
        <f t="shared" si="4"/>
        <v>237575</v>
      </c>
      <c r="N157" s="19">
        <v>-40200</v>
      </c>
    </row>
    <row r="158" spans="1:14" x14ac:dyDescent="0.7">
      <c r="A158" s="4">
        <v>44565</v>
      </c>
      <c r="B158" s="4">
        <v>44567</v>
      </c>
      <c r="C158" s="5">
        <v>9104</v>
      </c>
      <c r="D158" s="9" t="s">
        <v>91</v>
      </c>
      <c r="E158" s="5" t="s">
        <v>67</v>
      </c>
      <c r="F158" s="5" t="s">
        <v>29</v>
      </c>
      <c r="G158" s="5" t="s">
        <v>41</v>
      </c>
      <c r="H158" s="5">
        <v>100</v>
      </c>
      <c r="I158" s="7">
        <v>9084</v>
      </c>
      <c r="J158" s="9">
        <v>487</v>
      </c>
      <c r="K158" s="9">
        <v>48</v>
      </c>
      <c r="L158" s="9" t="s">
        <v>90</v>
      </c>
      <c r="M158" s="15">
        <f t="shared" si="4"/>
        <v>907865</v>
      </c>
      <c r="N158" s="19">
        <v>143830</v>
      </c>
    </row>
    <row r="159" spans="1:14" x14ac:dyDescent="0.7">
      <c r="A159" s="4">
        <v>44575</v>
      </c>
      <c r="B159" s="4">
        <v>44579</v>
      </c>
      <c r="C159" s="5">
        <v>9104</v>
      </c>
      <c r="D159" s="9" t="s">
        <v>91</v>
      </c>
      <c r="E159" s="5" t="s">
        <v>67</v>
      </c>
      <c r="F159" s="5" t="s">
        <v>29</v>
      </c>
      <c r="G159" s="5" t="s">
        <v>30</v>
      </c>
      <c r="H159" s="5">
        <v>100</v>
      </c>
      <c r="I159" s="7">
        <v>9488</v>
      </c>
      <c r="J159" s="9">
        <v>487</v>
      </c>
      <c r="K159" s="9">
        <v>48</v>
      </c>
      <c r="L159" s="9" t="s">
        <v>31</v>
      </c>
      <c r="M159" s="15">
        <f t="shared" si="4"/>
        <v>949335</v>
      </c>
      <c r="N159" s="19">
        <v>0</v>
      </c>
    </row>
    <row r="160" spans="1:14" x14ac:dyDescent="0.7">
      <c r="A160" s="4">
        <v>44624</v>
      </c>
      <c r="B160" s="4">
        <v>44628</v>
      </c>
      <c r="C160" s="5">
        <v>9104</v>
      </c>
      <c r="D160" s="9" t="s">
        <v>91</v>
      </c>
      <c r="E160" s="5" t="s">
        <v>67</v>
      </c>
      <c r="F160" s="5" t="s">
        <v>29</v>
      </c>
      <c r="G160" s="5" t="s">
        <v>41</v>
      </c>
      <c r="H160" s="5">
        <v>100</v>
      </c>
      <c r="I160" s="7">
        <v>10750</v>
      </c>
      <c r="J160" s="9">
        <v>582</v>
      </c>
      <c r="K160" s="9">
        <v>58</v>
      </c>
      <c r="L160" s="9" t="s">
        <v>90</v>
      </c>
      <c r="M160" s="15">
        <f t="shared" si="4"/>
        <v>1074360</v>
      </c>
      <c r="N160" s="19">
        <v>125025</v>
      </c>
    </row>
    <row r="161" spans="1:14" x14ac:dyDescent="0.7">
      <c r="A161" s="4">
        <v>44634</v>
      </c>
      <c r="B161" s="4">
        <v>44636</v>
      </c>
      <c r="C161" s="5">
        <v>9810</v>
      </c>
      <c r="D161" s="9" t="s">
        <v>74</v>
      </c>
      <c r="E161" s="5" t="s">
        <v>67</v>
      </c>
      <c r="F161" s="5" t="s">
        <v>29</v>
      </c>
      <c r="G161" s="5" t="s">
        <v>41</v>
      </c>
      <c r="H161" s="5">
        <v>100</v>
      </c>
      <c r="I161" s="7">
        <v>5420</v>
      </c>
      <c r="J161" s="9">
        <v>487</v>
      </c>
      <c r="K161" s="9">
        <v>48</v>
      </c>
      <c r="L161" s="9" t="s">
        <v>90</v>
      </c>
      <c r="M161" s="15">
        <f t="shared" si="4"/>
        <v>541465</v>
      </c>
      <c r="N161" s="19">
        <v>49465</v>
      </c>
    </row>
    <row r="162" spans="1:14" x14ac:dyDescent="0.7">
      <c r="A162" s="4">
        <v>44637</v>
      </c>
      <c r="B162" s="4">
        <v>44642</v>
      </c>
      <c r="C162" s="5">
        <v>6971</v>
      </c>
      <c r="D162" s="9" t="s">
        <v>124</v>
      </c>
      <c r="E162" s="5" t="s">
        <v>67</v>
      </c>
      <c r="F162" s="5" t="s">
        <v>29</v>
      </c>
      <c r="G162" s="5" t="s">
        <v>30</v>
      </c>
      <c r="H162" s="5">
        <v>100</v>
      </c>
      <c r="I162" s="7">
        <v>6549</v>
      </c>
      <c r="J162" s="9">
        <v>487</v>
      </c>
      <c r="K162" s="9">
        <v>48</v>
      </c>
      <c r="L162" s="9" t="s">
        <v>31</v>
      </c>
      <c r="M162" s="15">
        <f t="shared" si="4"/>
        <v>655435</v>
      </c>
      <c r="N162" s="19">
        <v>0</v>
      </c>
    </row>
    <row r="163" spans="1:14" x14ac:dyDescent="0.7">
      <c r="A163" s="4">
        <v>44645</v>
      </c>
      <c r="B163" s="4">
        <v>44649</v>
      </c>
      <c r="C163" s="5">
        <v>6971</v>
      </c>
      <c r="D163" s="9" t="s">
        <v>124</v>
      </c>
      <c r="E163" s="5" t="s">
        <v>67</v>
      </c>
      <c r="F163" s="5" t="s">
        <v>29</v>
      </c>
      <c r="G163" s="5" t="s">
        <v>41</v>
      </c>
      <c r="H163" s="5">
        <v>100</v>
      </c>
      <c r="I163" s="7">
        <v>7026</v>
      </c>
      <c r="J163" s="9">
        <v>487</v>
      </c>
      <c r="K163" s="9">
        <v>48</v>
      </c>
      <c r="L163" s="9" t="s">
        <v>90</v>
      </c>
      <c r="M163" s="15">
        <f t="shared" si="4"/>
        <v>702065</v>
      </c>
      <c r="N163" s="19">
        <v>46630</v>
      </c>
    </row>
    <row r="164" spans="1:14" x14ac:dyDescent="0.7">
      <c r="A164" s="4">
        <v>44649</v>
      </c>
      <c r="B164" s="4">
        <v>44651</v>
      </c>
      <c r="C164" s="5">
        <v>9101</v>
      </c>
      <c r="D164" s="9" t="s">
        <v>94</v>
      </c>
      <c r="E164" s="5" t="s">
        <v>67</v>
      </c>
      <c r="F164" s="5" t="s">
        <v>29</v>
      </c>
      <c r="G164" s="5" t="s">
        <v>30</v>
      </c>
      <c r="H164" s="5">
        <v>100</v>
      </c>
      <c r="I164" s="7">
        <v>11115</v>
      </c>
      <c r="J164" s="9">
        <v>582</v>
      </c>
      <c r="K164" s="9">
        <v>58</v>
      </c>
      <c r="L164" s="9" t="s">
        <v>31</v>
      </c>
      <c r="M164" s="15">
        <f t="shared" si="4"/>
        <v>1112140</v>
      </c>
      <c r="N164" s="19">
        <v>0</v>
      </c>
    </row>
    <row r="165" spans="1:14" x14ac:dyDescent="0.7">
      <c r="A165" s="4">
        <v>44649</v>
      </c>
      <c r="B165" s="4">
        <v>44652</v>
      </c>
      <c r="C165" s="5">
        <v>9104</v>
      </c>
      <c r="D165" s="9" t="s">
        <v>91</v>
      </c>
      <c r="E165" s="5" t="s">
        <v>67</v>
      </c>
      <c r="F165" s="5"/>
      <c r="G165" s="5" t="s">
        <v>125</v>
      </c>
      <c r="H165" s="5">
        <v>200</v>
      </c>
      <c r="I165" s="7">
        <v>3451.66</v>
      </c>
      <c r="J165" s="9">
        <v>0</v>
      </c>
      <c r="K165" s="9">
        <v>0</v>
      </c>
      <c r="L165" s="9" t="s">
        <v>31</v>
      </c>
      <c r="M165" s="15">
        <v>0</v>
      </c>
      <c r="N165" s="19">
        <v>0</v>
      </c>
    </row>
    <row r="166" spans="1:14" x14ac:dyDescent="0.7">
      <c r="A166" s="4">
        <v>44649</v>
      </c>
      <c r="B166" s="4">
        <v>44651</v>
      </c>
      <c r="C166" s="5">
        <v>9104</v>
      </c>
      <c r="D166" s="9" t="s">
        <v>91</v>
      </c>
      <c r="E166" s="5" t="s">
        <v>67</v>
      </c>
      <c r="F166" s="5" t="s">
        <v>29</v>
      </c>
      <c r="G166" s="5" t="s">
        <v>30</v>
      </c>
      <c r="H166" s="5">
        <v>100</v>
      </c>
      <c r="I166" s="7">
        <v>10355</v>
      </c>
      <c r="J166" s="9">
        <v>582</v>
      </c>
      <c r="K166" s="9">
        <v>58</v>
      </c>
      <c r="L166" s="9" t="s">
        <v>31</v>
      </c>
      <c r="M166" s="15">
        <f t="shared" ref="M166:M229" si="5">IF(G166="買付",H166*I166+SUM(J166:K166),H166*I166-SUM(J166:K166))</f>
        <v>1036140</v>
      </c>
      <c r="N166" s="19">
        <v>0</v>
      </c>
    </row>
    <row r="167" spans="1:14" x14ac:dyDescent="0.7">
      <c r="A167" s="4">
        <v>44650</v>
      </c>
      <c r="B167" s="4">
        <v>44652</v>
      </c>
      <c r="C167" s="5">
        <v>9101</v>
      </c>
      <c r="D167" s="9" t="s">
        <v>94</v>
      </c>
      <c r="E167" s="5" t="s">
        <v>67</v>
      </c>
      <c r="F167" s="5" t="s">
        <v>29</v>
      </c>
      <c r="G167" s="5" t="s">
        <v>41</v>
      </c>
      <c r="H167" s="5">
        <v>100</v>
      </c>
      <c r="I167" s="7">
        <v>9660</v>
      </c>
      <c r="J167" s="9">
        <v>487</v>
      </c>
      <c r="K167" s="9">
        <v>48</v>
      </c>
      <c r="L167" s="9" t="s">
        <v>90</v>
      </c>
      <c r="M167" s="15">
        <f t="shared" si="5"/>
        <v>965465</v>
      </c>
      <c r="N167" s="19">
        <v>-146675</v>
      </c>
    </row>
    <row r="168" spans="1:14" x14ac:dyDescent="0.7">
      <c r="A168" s="4">
        <v>44650</v>
      </c>
      <c r="B168" s="4">
        <v>44652</v>
      </c>
      <c r="C168" s="5">
        <v>9104</v>
      </c>
      <c r="D168" s="9" t="s">
        <v>91</v>
      </c>
      <c r="E168" s="5" t="s">
        <v>67</v>
      </c>
      <c r="F168" s="5" t="s">
        <v>29</v>
      </c>
      <c r="G168" s="5" t="s">
        <v>41</v>
      </c>
      <c r="H168" s="5">
        <v>100</v>
      </c>
      <c r="I168" s="7">
        <v>3190</v>
      </c>
      <c r="J168" s="9">
        <v>250</v>
      </c>
      <c r="K168" s="9">
        <v>25</v>
      </c>
      <c r="L168" s="9" t="s">
        <v>90</v>
      </c>
      <c r="M168" s="15">
        <f t="shared" si="5"/>
        <v>318725</v>
      </c>
      <c r="N168" s="19">
        <v>-26655</v>
      </c>
    </row>
    <row r="169" spans="1:14" x14ac:dyDescent="0.7">
      <c r="A169" s="4">
        <v>44650</v>
      </c>
      <c r="B169" s="4">
        <v>44652</v>
      </c>
      <c r="C169" s="5">
        <v>9104</v>
      </c>
      <c r="D169" s="9" t="s">
        <v>91</v>
      </c>
      <c r="E169" s="5" t="s">
        <v>67</v>
      </c>
      <c r="F169" s="5" t="s">
        <v>29</v>
      </c>
      <c r="G169" s="5" t="s">
        <v>41</v>
      </c>
      <c r="H169" s="5">
        <v>100</v>
      </c>
      <c r="I169" s="7">
        <v>3176</v>
      </c>
      <c r="J169" s="9">
        <v>243</v>
      </c>
      <c r="K169" s="9">
        <v>24</v>
      </c>
      <c r="L169" s="9" t="s">
        <v>90</v>
      </c>
      <c r="M169" s="15">
        <f t="shared" si="5"/>
        <v>317333</v>
      </c>
      <c r="N169" s="19">
        <v>-28047</v>
      </c>
    </row>
    <row r="170" spans="1:14" x14ac:dyDescent="0.7">
      <c r="A170" s="4">
        <v>44650</v>
      </c>
      <c r="B170" s="4">
        <v>44652</v>
      </c>
      <c r="C170" s="5">
        <v>9104</v>
      </c>
      <c r="D170" s="9" t="s">
        <v>91</v>
      </c>
      <c r="E170" s="5" t="s">
        <v>67</v>
      </c>
      <c r="F170" s="5" t="s">
        <v>29</v>
      </c>
      <c r="G170" s="5" t="s">
        <v>41</v>
      </c>
      <c r="H170" s="5">
        <v>100</v>
      </c>
      <c r="I170" s="7">
        <v>3175</v>
      </c>
      <c r="J170" s="9">
        <v>244</v>
      </c>
      <c r="K170" s="9">
        <v>24</v>
      </c>
      <c r="L170" s="9" t="s">
        <v>90</v>
      </c>
      <c r="M170" s="15">
        <f t="shared" si="5"/>
        <v>317232</v>
      </c>
      <c r="N170" s="19">
        <v>-28148</v>
      </c>
    </row>
    <row r="171" spans="1:14" x14ac:dyDescent="0.7">
      <c r="A171" s="4">
        <v>44670</v>
      </c>
      <c r="B171" s="4">
        <v>44672</v>
      </c>
      <c r="C171" s="5">
        <v>9101</v>
      </c>
      <c r="D171" s="9" t="s">
        <v>94</v>
      </c>
      <c r="E171" s="5" t="s">
        <v>67</v>
      </c>
      <c r="F171" s="5" t="s">
        <v>29</v>
      </c>
      <c r="G171" s="5" t="s">
        <v>30</v>
      </c>
      <c r="H171" s="5">
        <v>100</v>
      </c>
      <c r="I171" s="7">
        <v>9916</v>
      </c>
      <c r="J171" s="9">
        <v>487</v>
      </c>
      <c r="K171" s="9">
        <v>48</v>
      </c>
      <c r="L171" s="9" t="s">
        <v>31</v>
      </c>
      <c r="M171" s="15">
        <f t="shared" si="5"/>
        <v>992135</v>
      </c>
      <c r="N171" s="19">
        <v>0</v>
      </c>
    </row>
    <row r="172" spans="1:14" x14ac:dyDescent="0.7">
      <c r="A172" s="4">
        <v>44672</v>
      </c>
      <c r="B172" s="4">
        <v>44676</v>
      </c>
      <c r="C172" s="5">
        <v>9101</v>
      </c>
      <c r="D172" s="9" t="s">
        <v>94</v>
      </c>
      <c r="E172" s="5" t="s">
        <v>67</v>
      </c>
      <c r="F172" s="5" t="s">
        <v>29</v>
      </c>
      <c r="G172" s="5" t="s">
        <v>41</v>
      </c>
      <c r="H172" s="5">
        <v>100</v>
      </c>
      <c r="I172" s="7">
        <v>9940</v>
      </c>
      <c r="J172" s="9">
        <v>487</v>
      </c>
      <c r="K172" s="9">
        <v>48</v>
      </c>
      <c r="L172" s="9" t="s">
        <v>90</v>
      </c>
      <c r="M172" s="15">
        <f t="shared" si="5"/>
        <v>993465</v>
      </c>
      <c r="N172" s="19">
        <v>1330</v>
      </c>
    </row>
    <row r="173" spans="1:14" x14ac:dyDescent="0.7">
      <c r="A173" s="4">
        <v>44672</v>
      </c>
      <c r="B173" s="4">
        <v>44676</v>
      </c>
      <c r="C173" s="5">
        <v>9107</v>
      </c>
      <c r="D173" s="9" t="s">
        <v>92</v>
      </c>
      <c r="E173" s="5" t="s">
        <v>67</v>
      </c>
      <c r="F173" s="5" t="s">
        <v>29</v>
      </c>
      <c r="G173" s="5" t="s">
        <v>30</v>
      </c>
      <c r="H173" s="5">
        <v>100</v>
      </c>
      <c r="I173" s="7">
        <v>7660</v>
      </c>
      <c r="J173" s="9">
        <v>487</v>
      </c>
      <c r="K173" s="9">
        <v>48</v>
      </c>
      <c r="L173" s="9" t="s">
        <v>31</v>
      </c>
      <c r="M173" s="15">
        <f t="shared" si="5"/>
        <v>766535</v>
      </c>
      <c r="N173" s="19">
        <v>0</v>
      </c>
    </row>
    <row r="174" spans="1:14" x14ac:dyDescent="0.7">
      <c r="A174" s="4">
        <v>44697</v>
      </c>
      <c r="B174" s="4">
        <v>44699</v>
      </c>
      <c r="C174" s="5">
        <v>9107</v>
      </c>
      <c r="D174" s="9" t="s">
        <v>92</v>
      </c>
      <c r="E174" s="5" t="s">
        <v>67</v>
      </c>
      <c r="F174" s="5" t="s">
        <v>29</v>
      </c>
      <c r="G174" s="5" t="s">
        <v>41</v>
      </c>
      <c r="H174" s="5">
        <v>100</v>
      </c>
      <c r="I174" s="7">
        <v>8770</v>
      </c>
      <c r="J174" s="9">
        <v>487</v>
      </c>
      <c r="K174" s="9">
        <v>48</v>
      </c>
      <c r="L174" s="9" t="s">
        <v>90</v>
      </c>
      <c r="M174" s="15">
        <f t="shared" si="5"/>
        <v>876465</v>
      </c>
      <c r="N174" s="19" t="s">
        <v>170</v>
      </c>
    </row>
    <row r="175" spans="1:14" x14ac:dyDescent="0.7">
      <c r="A175" s="4">
        <v>44704</v>
      </c>
      <c r="B175" s="4">
        <v>44706</v>
      </c>
      <c r="C175" s="5">
        <v>9433</v>
      </c>
      <c r="D175" s="9" t="s">
        <v>71</v>
      </c>
      <c r="E175" s="5" t="s">
        <v>67</v>
      </c>
      <c r="F175" s="5" t="s">
        <v>29</v>
      </c>
      <c r="G175" s="5" t="s">
        <v>30</v>
      </c>
      <c r="H175" s="5">
        <v>100</v>
      </c>
      <c r="I175" s="7">
        <v>4555</v>
      </c>
      <c r="J175" s="9">
        <v>250</v>
      </c>
      <c r="K175" s="9">
        <v>25</v>
      </c>
      <c r="L175" s="9" t="s">
        <v>31</v>
      </c>
      <c r="M175" s="15">
        <f t="shared" si="5"/>
        <v>455775</v>
      </c>
      <c r="N175" s="19">
        <v>0</v>
      </c>
    </row>
    <row r="176" spans="1:14" x14ac:dyDescent="0.7">
      <c r="A176" s="4">
        <v>44705</v>
      </c>
      <c r="B176" s="4">
        <v>44707</v>
      </c>
      <c r="C176" s="5">
        <v>9101</v>
      </c>
      <c r="D176" s="9" t="s">
        <v>94</v>
      </c>
      <c r="E176" s="5" t="s">
        <v>67</v>
      </c>
      <c r="F176" s="5" t="s">
        <v>29</v>
      </c>
      <c r="G176" s="5" t="s">
        <v>30</v>
      </c>
      <c r="H176" s="5">
        <v>100</v>
      </c>
      <c r="I176" s="7">
        <v>10360</v>
      </c>
      <c r="J176" s="9">
        <v>582</v>
      </c>
      <c r="K176" s="9">
        <v>58</v>
      </c>
      <c r="L176" s="9" t="s">
        <v>31</v>
      </c>
      <c r="M176" s="15">
        <f t="shared" si="5"/>
        <v>1036640</v>
      </c>
      <c r="N176" s="19">
        <v>0</v>
      </c>
    </row>
    <row r="177" spans="1:14" x14ac:dyDescent="0.7">
      <c r="A177" s="4">
        <v>44708</v>
      </c>
      <c r="B177" s="4">
        <v>44712</v>
      </c>
      <c r="C177" s="5">
        <v>9202</v>
      </c>
      <c r="D177" s="9" t="s">
        <v>120</v>
      </c>
      <c r="E177" s="5" t="s">
        <v>67</v>
      </c>
      <c r="F177" s="5" t="s">
        <v>29</v>
      </c>
      <c r="G177" s="5" t="s">
        <v>41</v>
      </c>
      <c r="H177" s="5">
        <v>100</v>
      </c>
      <c r="I177" s="7">
        <v>2605</v>
      </c>
      <c r="J177" s="9">
        <v>250</v>
      </c>
      <c r="K177" s="9">
        <v>25</v>
      </c>
      <c r="L177" s="9" t="s">
        <v>90</v>
      </c>
      <c r="M177" s="15">
        <f t="shared" si="5"/>
        <v>260225</v>
      </c>
      <c r="N177" s="19">
        <v>22110</v>
      </c>
    </row>
    <row r="178" spans="1:14" x14ac:dyDescent="0.7">
      <c r="A178" s="4">
        <v>44715</v>
      </c>
      <c r="B178" s="4">
        <v>44719</v>
      </c>
      <c r="C178" s="5">
        <v>4452</v>
      </c>
      <c r="D178" s="9" t="s">
        <v>95</v>
      </c>
      <c r="E178" s="5" t="s">
        <v>67</v>
      </c>
      <c r="F178" s="5" t="s">
        <v>29</v>
      </c>
      <c r="G178" s="5" t="s">
        <v>30</v>
      </c>
      <c r="H178" s="5">
        <v>100</v>
      </c>
      <c r="I178" s="7">
        <v>5290</v>
      </c>
      <c r="J178" s="9">
        <v>487</v>
      </c>
      <c r="K178" s="9">
        <v>48</v>
      </c>
      <c r="L178" s="9" t="s">
        <v>31</v>
      </c>
      <c r="M178" s="15">
        <f t="shared" si="5"/>
        <v>529535</v>
      </c>
      <c r="N178" s="19">
        <v>0</v>
      </c>
    </row>
    <row r="179" spans="1:14" x14ac:dyDescent="0.7">
      <c r="A179" s="4">
        <v>44715</v>
      </c>
      <c r="B179" s="4">
        <v>44719</v>
      </c>
      <c r="C179" s="5">
        <v>9308</v>
      </c>
      <c r="D179" s="9" t="s">
        <v>70</v>
      </c>
      <c r="E179" s="5" t="s">
        <v>67</v>
      </c>
      <c r="F179" s="5" t="s">
        <v>29</v>
      </c>
      <c r="G179" s="5" t="s">
        <v>30</v>
      </c>
      <c r="H179" s="5">
        <v>100</v>
      </c>
      <c r="I179" s="7">
        <v>1900</v>
      </c>
      <c r="J179" s="9">
        <v>105</v>
      </c>
      <c r="K179" s="9">
        <v>10</v>
      </c>
      <c r="L179" s="9" t="s">
        <v>31</v>
      </c>
      <c r="M179" s="15">
        <f t="shared" si="5"/>
        <v>190115</v>
      </c>
      <c r="N179" s="19">
        <v>0</v>
      </c>
    </row>
    <row r="180" spans="1:14" x14ac:dyDescent="0.7">
      <c r="A180" s="4">
        <v>44720</v>
      </c>
      <c r="B180" s="4">
        <v>44722</v>
      </c>
      <c r="C180" s="5">
        <v>7012</v>
      </c>
      <c r="D180" s="9" t="s">
        <v>69</v>
      </c>
      <c r="E180" s="5" t="s">
        <v>67</v>
      </c>
      <c r="F180" s="5" t="s">
        <v>29</v>
      </c>
      <c r="G180" s="5" t="s">
        <v>30</v>
      </c>
      <c r="H180" s="5">
        <v>100</v>
      </c>
      <c r="I180" s="7">
        <v>2970</v>
      </c>
      <c r="J180" s="9">
        <v>250</v>
      </c>
      <c r="K180" s="9">
        <v>25</v>
      </c>
      <c r="L180" s="9" t="s">
        <v>31</v>
      </c>
      <c r="M180" s="15">
        <f t="shared" si="5"/>
        <v>297275</v>
      </c>
      <c r="N180" s="19">
        <v>0</v>
      </c>
    </row>
    <row r="181" spans="1:14" x14ac:dyDescent="0.7">
      <c r="A181" s="4">
        <v>44720</v>
      </c>
      <c r="B181" s="4">
        <v>44722</v>
      </c>
      <c r="C181" s="5">
        <v>7013</v>
      </c>
      <c r="D181" s="9" t="s">
        <v>126</v>
      </c>
      <c r="E181" s="5" t="s">
        <v>67</v>
      </c>
      <c r="F181" s="5" t="s">
        <v>29</v>
      </c>
      <c r="G181" s="5" t="s">
        <v>30</v>
      </c>
      <c r="H181" s="5">
        <v>100</v>
      </c>
      <c r="I181" s="7">
        <v>4260</v>
      </c>
      <c r="J181" s="9">
        <v>250</v>
      </c>
      <c r="K181" s="9">
        <v>25</v>
      </c>
      <c r="L181" s="9" t="s">
        <v>31</v>
      </c>
      <c r="M181" s="15">
        <f t="shared" si="5"/>
        <v>426275</v>
      </c>
      <c r="N181" s="19">
        <v>0</v>
      </c>
    </row>
    <row r="182" spans="1:14" x14ac:dyDescent="0.7">
      <c r="A182" s="4">
        <v>44720</v>
      </c>
      <c r="B182" s="4">
        <v>44722</v>
      </c>
      <c r="C182" s="5">
        <v>9101</v>
      </c>
      <c r="D182" s="9" t="s">
        <v>94</v>
      </c>
      <c r="E182" s="5" t="s">
        <v>67</v>
      </c>
      <c r="F182" s="5" t="s">
        <v>29</v>
      </c>
      <c r="G182" s="5" t="s">
        <v>41</v>
      </c>
      <c r="H182" s="5">
        <v>100</v>
      </c>
      <c r="I182" s="7">
        <v>10560</v>
      </c>
      <c r="J182" s="9">
        <v>582</v>
      </c>
      <c r="K182" s="9">
        <v>58</v>
      </c>
      <c r="L182" s="9" t="s">
        <v>90</v>
      </c>
      <c r="M182" s="15">
        <f t="shared" si="5"/>
        <v>1055360</v>
      </c>
      <c r="N182" s="19">
        <v>18720</v>
      </c>
    </row>
    <row r="183" spans="1:14" x14ac:dyDescent="0.7">
      <c r="A183" s="4">
        <v>44722</v>
      </c>
      <c r="B183" s="4">
        <v>44726</v>
      </c>
      <c r="C183" s="5">
        <v>9101</v>
      </c>
      <c r="D183" s="9" t="s">
        <v>94</v>
      </c>
      <c r="E183" s="5" t="s">
        <v>67</v>
      </c>
      <c r="F183" s="5" t="s">
        <v>29</v>
      </c>
      <c r="G183" s="5" t="s">
        <v>30</v>
      </c>
      <c r="H183" s="5">
        <v>100</v>
      </c>
      <c r="I183" s="7">
        <v>9848</v>
      </c>
      <c r="J183" s="9">
        <v>487</v>
      </c>
      <c r="K183" s="9">
        <v>48</v>
      </c>
      <c r="L183" s="9" t="s">
        <v>31</v>
      </c>
      <c r="M183" s="15">
        <f t="shared" si="5"/>
        <v>985335</v>
      </c>
      <c r="N183" s="19">
        <v>0</v>
      </c>
    </row>
    <row r="184" spans="1:14" x14ac:dyDescent="0.7">
      <c r="A184" s="4">
        <v>44732</v>
      </c>
      <c r="B184" s="4">
        <v>44734</v>
      </c>
      <c r="C184" s="5">
        <v>7013</v>
      </c>
      <c r="D184" s="9" t="s">
        <v>126</v>
      </c>
      <c r="E184" s="5" t="s">
        <v>67</v>
      </c>
      <c r="F184" s="5" t="s">
        <v>29</v>
      </c>
      <c r="G184" s="5" t="s">
        <v>41</v>
      </c>
      <c r="H184" s="5">
        <v>100</v>
      </c>
      <c r="I184" s="7">
        <v>3592</v>
      </c>
      <c r="J184" s="9">
        <v>250</v>
      </c>
      <c r="K184" s="9">
        <v>25</v>
      </c>
      <c r="L184" s="9" t="s">
        <v>90</v>
      </c>
      <c r="M184" s="15">
        <f t="shared" si="5"/>
        <v>358925</v>
      </c>
      <c r="N184" s="19">
        <v>-67350</v>
      </c>
    </row>
    <row r="185" spans="1:14" x14ac:dyDescent="0.7">
      <c r="A185" s="4">
        <v>44739</v>
      </c>
      <c r="B185" s="4">
        <v>44741</v>
      </c>
      <c r="C185" s="5">
        <v>8058</v>
      </c>
      <c r="D185" s="9" t="s">
        <v>72</v>
      </c>
      <c r="E185" s="5" t="s">
        <v>67</v>
      </c>
      <c r="F185" s="5" t="s">
        <v>29</v>
      </c>
      <c r="G185" s="5" t="s">
        <v>30</v>
      </c>
      <c r="H185" s="5">
        <v>100</v>
      </c>
      <c r="I185" s="7">
        <v>4015</v>
      </c>
      <c r="J185" s="9">
        <v>250</v>
      </c>
      <c r="K185" s="9">
        <v>25</v>
      </c>
      <c r="L185" s="9" t="s">
        <v>31</v>
      </c>
      <c r="M185" s="15">
        <f t="shared" si="5"/>
        <v>401775</v>
      </c>
      <c r="N185" s="19">
        <v>0</v>
      </c>
    </row>
    <row r="186" spans="1:14" x14ac:dyDescent="0.7">
      <c r="A186" s="4">
        <v>44739</v>
      </c>
      <c r="B186" s="4">
        <v>44741</v>
      </c>
      <c r="C186" s="5">
        <v>9810</v>
      </c>
      <c r="D186" s="9" t="s">
        <v>74</v>
      </c>
      <c r="E186" s="5" t="s">
        <v>67</v>
      </c>
      <c r="F186" s="5" t="s">
        <v>29</v>
      </c>
      <c r="G186" s="5" t="s">
        <v>30</v>
      </c>
      <c r="H186" s="5">
        <v>100</v>
      </c>
      <c r="I186" s="7">
        <v>5060</v>
      </c>
      <c r="J186" s="9">
        <v>487</v>
      </c>
      <c r="K186" s="9">
        <v>48</v>
      </c>
      <c r="L186" s="9" t="s">
        <v>31</v>
      </c>
      <c r="M186" s="15">
        <f t="shared" si="5"/>
        <v>506535</v>
      </c>
      <c r="N186" s="19">
        <v>0</v>
      </c>
    </row>
    <row r="187" spans="1:14" x14ac:dyDescent="0.7">
      <c r="A187" s="4">
        <v>44748</v>
      </c>
      <c r="B187" s="4">
        <v>44750</v>
      </c>
      <c r="C187" s="5">
        <v>8058</v>
      </c>
      <c r="D187" s="9" t="s">
        <v>72</v>
      </c>
      <c r="E187" s="5" t="s">
        <v>67</v>
      </c>
      <c r="F187" s="5" t="s">
        <v>29</v>
      </c>
      <c r="G187" s="5" t="s">
        <v>41</v>
      </c>
      <c r="H187" s="5">
        <v>100</v>
      </c>
      <c r="I187" s="7">
        <v>3760</v>
      </c>
      <c r="J187" s="9">
        <v>250</v>
      </c>
      <c r="K187" s="9">
        <v>25</v>
      </c>
      <c r="L187" s="9" t="s">
        <v>90</v>
      </c>
      <c r="M187" s="15">
        <f t="shared" si="5"/>
        <v>375725</v>
      </c>
      <c r="N187" s="19">
        <v>-26050</v>
      </c>
    </row>
    <row r="188" spans="1:14" x14ac:dyDescent="0.7">
      <c r="A188" s="4">
        <v>44757</v>
      </c>
      <c r="B188" s="4">
        <v>44762</v>
      </c>
      <c r="C188" s="5">
        <v>4507</v>
      </c>
      <c r="D188" s="9" t="s">
        <v>98</v>
      </c>
      <c r="E188" s="5" t="s">
        <v>67</v>
      </c>
      <c r="F188" s="5" t="s">
        <v>29</v>
      </c>
      <c r="G188" s="5" t="s">
        <v>30</v>
      </c>
      <c r="H188" s="5">
        <v>100</v>
      </c>
      <c r="I188" s="7">
        <v>7477</v>
      </c>
      <c r="J188" s="9">
        <v>487</v>
      </c>
      <c r="K188" s="9">
        <v>48</v>
      </c>
      <c r="L188" s="9" t="s">
        <v>31</v>
      </c>
      <c r="M188" s="15">
        <f t="shared" si="5"/>
        <v>748235</v>
      </c>
      <c r="N188" s="19">
        <v>0</v>
      </c>
    </row>
    <row r="189" spans="1:14" x14ac:dyDescent="0.7">
      <c r="A189" s="4">
        <v>44757</v>
      </c>
      <c r="B189" s="4">
        <v>44762</v>
      </c>
      <c r="C189" s="5">
        <v>9308</v>
      </c>
      <c r="D189" s="9" t="s">
        <v>70</v>
      </c>
      <c r="E189" s="5" t="s">
        <v>67</v>
      </c>
      <c r="F189" s="5" t="s">
        <v>29</v>
      </c>
      <c r="G189" s="5" t="s">
        <v>41</v>
      </c>
      <c r="H189" s="5">
        <v>100</v>
      </c>
      <c r="I189" s="7">
        <v>1756.2</v>
      </c>
      <c r="J189" s="9">
        <v>105</v>
      </c>
      <c r="K189" s="9">
        <v>10</v>
      </c>
      <c r="L189" s="9" t="s">
        <v>90</v>
      </c>
      <c r="M189" s="15">
        <f t="shared" si="5"/>
        <v>175505</v>
      </c>
      <c r="N189" s="19">
        <v>-14610</v>
      </c>
    </row>
    <row r="190" spans="1:14" x14ac:dyDescent="0.7">
      <c r="A190" s="4">
        <v>44763</v>
      </c>
      <c r="B190" s="4">
        <v>44767</v>
      </c>
      <c r="C190" s="5">
        <v>4507</v>
      </c>
      <c r="D190" s="9" t="s">
        <v>98</v>
      </c>
      <c r="E190" s="5" t="s">
        <v>67</v>
      </c>
      <c r="F190" s="5" t="s">
        <v>29</v>
      </c>
      <c r="G190" s="5" t="s">
        <v>41</v>
      </c>
      <c r="H190" s="5">
        <v>100</v>
      </c>
      <c r="I190" s="7">
        <v>6800</v>
      </c>
      <c r="J190" s="9">
        <v>487</v>
      </c>
      <c r="K190" s="9">
        <v>48</v>
      </c>
      <c r="L190" s="9" t="s">
        <v>90</v>
      </c>
      <c r="M190" s="15">
        <f t="shared" si="5"/>
        <v>679465</v>
      </c>
      <c r="N190" s="19">
        <v>-68770</v>
      </c>
    </row>
    <row r="191" spans="1:14" x14ac:dyDescent="0.7">
      <c r="A191" s="4">
        <v>44770</v>
      </c>
      <c r="B191" s="4">
        <v>44774</v>
      </c>
      <c r="C191" s="5">
        <v>7947</v>
      </c>
      <c r="D191" s="9" t="s">
        <v>127</v>
      </c>
      <c r="E191" s="5" t="s">
        <v>67</v>
      </c>
      <c r="F191" s="5" t="s">
        <v>29</v>
      </c>
      <c r="G191" s="5" t="s">
        <v>30</v>
      </c>
      <c r="H191" s="5">
        <v>100</v>
      </c>
      <c r="I191" s="7">
        <v>3020</v>
      </c>
      <c r="J191" s="9">
        <v>250</v>
      </c>
      <c r="K191" s="9">
        <v>25</v>
      </c>
      <c r="L191" s="9" t="s">
        <v>31</v>
      </c>
      <c r="M191" s="15">
        <f t="shared" si="5"/>
        <v>302275</v>
      </c>
      <c r="N191" s="19">
        <v>0</v>
      </c>
    </row>
    <row r="192" spans="1:14" x14ac:dyDescent="0.7">
      <c r="A192" s="4">
        <v>44774</v>
      </c>
      <c r="B192" s="4">
        <v>44776</v>
      </c>
      <c r="C192" s="5">
        <v>7947</v>
      </c>
      <c r="D192" s="9" t="s">
        <v>127</v>
      </c>
      <c r="E192" s="5" t="s">
        <v>67</v>
      </c>
      <c r="F192" s="5" t="s">
        <v>29</v>
      </c>
      <c r="G192" s="5" t="s">
        <v>41</v>
      </c>
      <c r="H192" s="5">
        <v>100</v>
      </c>
      <c r="I192" s="7">
        <v>3292</v>
      </c>
      <c r="J192" s="9">
        <v>250</v>
      </c>
      <c r="K192" s="9">
        <v>25</v>
      </c>
      <c r="L192" s="9" t="s">
        <v>90</v>
      </c>
      <c r="M192" s="15">
        <f t="shared" si="5"/>
        <v>328925</v>
      </c>
      <c r="N192" s="19">
        <v>26650</v>
      </c>
    </row>
    <row r="193" spans="1:14" x14ac:dyDescent="0.7">
      <c r="A193" s="4">
        <v>44776</v>
      </c>
      <c r="B193" s="4">
        <v>44778</v>
      </c>
      <c r="C193" s="5">
        <v>7947</v>
      </c>
      <c r="D193" s="9" t="s">
        <v>127</v>
      </c>
      <c r="E193" s="5" t="s">
        <v>67</v>
      </c>
      <c r="F193" s="5" t="s">
        <v>29</v>
      </c>
      <c r="G193" s="5" t="s">
        <v>30</v>
      </c>
      <c r="H193" s="5">
        <v>100</v>
      </c>
      <c r="I193" s="7">
        <v>3335</v>
      </c>
      <c r="J193" s="9">
        <v>250</v>
      </c>
      <c r="K193" s="9">
        <v>25</v>
      </c>
      <c r="L193" s="9" t="s">
        <v>31</v>
      </c>
      <c r="M193" s="15">
        <f t="shared" si="5"/>
        <v>333775</v>
      </c>
      <c r="N193" s="19">
        <v>0</v>
      </c>
    </row>
    <row r="194" spans="1:14" x14ac:dyDescent="0.7">
      <c r="A194" s="4">
        <v>44781</v>
      </c>
      <c r="B194" s="4">
        <v>44783</v>
      </c>
      <c r="C194" s="5">
        <v>9020</v>
      </c>
      <c r="D194" s="9" t="s">
        <v>123</v>
      </c>
      <c r="E194" s="5" t="s">
        <v>67</v>
      </c>
      <c r="F194" s="5" t="s">
        <v>29</v>
      </c>
      <c r="G194" s="5" t="s">
        <v>41</v>
      </c>
      <c r="H194" s="5">
        <v>100</v>
      </c>
      <c r="I194" s="7">
        <v>7057</v>
      </c>
      <c r="J194" s="9">
        <v>487</v>
      </c>
      <c r="K194" s="9">
        <v>48</v>
      </c>
      <c r="L194" s="9" t="s">
        <v>90</v>
      </c>
      <c r="M194" s="15">
        <f t="shared" si="5"/>
        <v>705165</v>
      </c>
      <c r="N194" s="19">
        <v>-470</v>
      </c>
    </row>
    <row r="195" spans="1:14" x14ac:dyDescent="0.7">
      <c r="A195" s="4">
        <v>44783</v>
      </c>
      <c r="B195" s="4">
        <v>44788</v>
      </c>
      <c r="C195" s="5">
        <v>9810</v>
      </c>
      <c r="D195" s="9" t="s">
        <v>74</v>
      </c>
      <c r="E195" s="5" t="s">
        <v>67</v>
      </c>
      <c r="F195" s="5" t="s">
        <v>29</v>
      </c>
      <c r="G195" s="5" t="s">
        <v>41</v>
      </c>
      <c r="H195" s="5">
        <v>100</v>
      </c>
      <c r="I195" s="7">
        <v>5203</v>
      </c>
      <c r="J195" s="9">
        <v>487</v>
      </c>
      <c r="K195" s="9">
        <v>48</v>
      </c>
      <c r="L195" s="9" t="s">
        <v>90</v>
      </c>
      <c r="M195" s="15">
        <f t="shared" si="5"/>
        <v>519765</v>
      </c>
      <c r="N195" s="19">
        <v>13230</v>
      </c>
    </row>
    <row r="196" spans="1:14" x14ac:dyDescent="0.7">
      <c r="A196" s="4">
        <v>44788</v>
      </c>
      <c r="B196" s="4">
        <v>44790</v>
      </c>
      <c r="C196" s="5">
        <v>8766</v>
      </c>
      <c r="D196" s="9" t="s">
        <v>44</v>
      </c>
      <c r="E196" s="5" t="s">
        <v>67</v>
      </c>
      <c r="F196" s="5" t="s">
        <v>29</v>
      </c>
      <c r="G196" s="5" t="s">
        <v>30</v>
      </c>
      <c r="H196" s="5">
        <v>100</v>
      </c>
      <c r="I196" s="7">
        <v>7522.5</v>
      </c>
      <c r="J196" s="9">
        <v>487</v>
      </c>
      <c r="K196" s="9">
        <v>48</v>
      </c>
      <c r="L196" s="9" t="s">
        <v>31</v>
      </c>
      <c r="M196" s="15">
        <f t="shared" si="5"/>
        <v>752785</v>
      </c>
      <c r="N196" s="19">
        <v>0</v>
      </c>
    </row>
    <row r="197" spans="1:14" x14ac:dyDescent="0.7">
      <c r="A197" s="4">
        <v>44789</v>
      </c>
      <c r="B197" s="4">
        <v>44791</v>
      </c>
      <c r="C197" s="5">
        <v>4452</v>
      </c>
      <c r="D197" s="9" t="s">
        <v>95</v>
      </c>
      <c r="E197" s="5" t="s">
        <v>67</v>
      </c>
      <c r="F197" s="5" t="s">
        <v>29</v>
      </c>
      <c r="G197" s="5" t="s">
        <v>41</v>
      </c>
      <c r="H197" s="5">
        <v>100</v>
      </c>
      <c r="I197" s="7">
        <v>6101</v>
      </c>
      <c r="J197" s="9">
        <v>487</v>
      </c>
      <c r="K197" s="9">
        <v>48</v>
      </c>
      <c r="L197" s="9" t="s">
        <v>90</v>
      </c>
      <c r="M197" s="15">
        <f t="shared" si="5"/>
        <v>609565</v>
      </c>
      <c r="N197" s="19">
        <v>80030</v>
      </c>
    </row>
    <row r="198" spans="1:14" x14ac:dyDescent="0.7">
      <c r="A198" s="4">
        <v>44789</v>
      </c>
      <c r="B198" s="4">
        <v>44791</v>
      </c>
      <c r="C198" s="5">
        <v>9101</v>
      </c>
      <c r="D198" s="9" t="s">
        <v>94</v>
      </c>
      <c r="E198" s="5" t="s">
        <v>67</v>
      </c>
      <c r="F198" s="5" t="s">
        <v>29</v>
      </c>
      <c r="G198" s="5" t="s">
        <v>41</v>
      </c>
      <c r="H198" s="5">
        <v>100</v>
      </c>
      <c r="I198" s="7">
        <v>10380</v>
      </c>
      <c r="J198" s="9">
        <v>582</v>
      </c>
      <c r="K198" s="9">
        <v>58</v>
      </c>
      <c r="L198" s="9" t="s">
        <v>90</v>
      </c>
      <c r="M198" s="15">
        <f t="shared" si="5"/>
        <v>1037360</v>
      </c>
      <c r="N198" s="19">
        <v>52025</v>
      </c>
    </row>
    <row r="199" spans="1:14" x14ac:dyDescent="0.7">
      <c r="A199" s="4">
        <v>44795</v>
      </c>
      <c r="B199" s="4">
        <v>44797</v>
      </c>
      <c r="C199" s="5">
        <v>9101</v>
      </c>
      <c r="D199" s="9" t="s">
        <v>94</v>
      </c>
      <c r="E199" s="5" t="s">
        <v>67</v>
      </c>
      <c r="F199" s="5" t="s">
        <v>29</v>
      </c>
      <c r="G199" s="5" t="s">
        <v>30</v>
      </c>
      <c r="H199" s="5">
        <v>100</v>
      </c>
      <c r="I199" s="7">
        <v>10670</v>
      </c>
      <c r="J199" s="9">
        <v>582</v>
      </c>
      <c r="K199" s="9">
        <v>58</v>
      </c>
      <c r="L199" s="9" t="s">
        <v>31</v>
      </c>
      <c r="M199" s="15">
        <f t="shared" si="5"/>
        <v>1067640</v>
      </c>
      <c r="N199" s="19">
        <v>0</v>
      </c>
    </row>
    <row r="200" spans="1:14" x14ac:dyDescent="0.7">
      <c r="A200" s="4">
        <v>44796</v>
      </c>
      <c r="B200" s="4">
        <v>44798</v>
      </c>
      <c r="C200" s="5">
        <v>4452</v>
      </c>
      <c r="D200" s="9" t="s">
        <v>95</v>
      </c>
      <c r="E200" s="5" t="s">
        <v>67</v>
      </c>
      <c r="F200" s="5" t="s">
        <v>29</v>
      </c>
      <c r="G200" s="5" t="s">
        <v>30</v>
      </c>
      <c r="H200" s="5">
        <v>100</v>
      </c>
      <c r="I200" s="7">
        <v>6265</v>
      </c>
      <c r="J200" s="9">
        <v>487</v>
      </c>
      <c r="K200" s="9">
        <v>48</v>
      </c>
      <c r="L200" s="9" t="s">
        <v>31</v>
      </c>
      <c r="M200" s="15">
        <f t="shared" si="5"/>
        <v>627035</v>
      </c>
      <c r="N200" s="19">
        <v>0</v>
      </c>
    </row>
    <row r="201" spans="1:14" x14ac:dyDescent="0.7">
      <c r="A201" s="4">
        <v>44796</v>
      </c>
      <c r="B201" s="4">
        <v>44798</v>
      </c>
      <c r="C201" s="5">
        <v>7947</v>
      </c>
      <c r="D201" s="9" t="s">
        <v>127</v>
      </c>
      <c r="E201" s="5" t="s">
        <v>67</v>
      </c>
      <c r="F201" s="5" t="s">
        <v>29</v>
      </c>
      <c r="G201" s="5" t="s">
        <v>41</v>
      </c>
      <c r="H201" s="5">
        <v>100</v>
      </c>
      <c r="I201" s="7">
        <v>3455</v>
      </c>
      <c r="J201" s="9">
        <v>250</v>
      </c>
      <c r="K201" s="9">
        <v>25</v>
      </c>
      <c r="L201" s="9" t="s">
        <v>90</v>
      </c>
      <c r="M201" s="15">
        <f t="shared" si="5"/>
        <v>345225</v>
      </c>
      <c r="N201" s="19">
        <v>11450</v>
      </c>
    </row>
    <row r="202" spans="1:14" x14ac:dyDescent="0.7">
      <c r="A202" s="4">
        <v>44798</v>
      </c>
      <c r="B202" s="4">
        <v>44802</v>
      </c>
      <c r="C202" s="5">
        <v>8058</v>
      </c>
      <c r="D202" s="9" t="s">
        <v>72</v>
      </c>
      <c r="E202" s="5" t="s">
        <v>67</v>
      </c>
      <c r="F202" s="5" t="s">
        <v>29</v>
      </c>
      <c r="G202" s="5" t="s">
        <v>30</v>
      </c>
      <c r="H202" s="5">
        <v>100</v>
      </c>
      <c r="I202" s="7">
        <v>4536.8</v>
      </c>
      <c r="J202" s="9">
        <v>250</v>
      </c>
      <c r="K202" s="9">
        <v>25</v>
      </c>
      <c r="L202" s="9" t="s">
        <v>31</v>
      </c>
      <c r="M202" s="15">
        <f t="shared" si="5"/>
        <v>453955</v>
      </c>
      <c r="N202" s="19">
        <v>0</v>
      </c>
    </row>
    <row r="203" spans="1:14" x14ac:dyDescent="0.7">
      <c r="A203" s="4">
        <v>44799</v>
      </c>
      <c r="B203" s="4">
        <v>44803</v>
      </c>
      <c r="C203" s="5">
        <v>8058</v>
      </c>
      <c r="D203" s="9" t="s">
        <v>72</v>
      </c>
      <c r="E203" s="5" t="s">
        <v>67</v>
      </c>
      <c r="F203" s="5" t="s">
        <v>29</v>
      </c>
      <c r="G203" s="5" t="s">
        <v>41</v>
      </c>
      <c r="H203" s="5">
        <v>100</v>
      </c>
      <c r="I203" s="7">
        <v>4554.2</v>
      </c>
      <c r="J203" s="9">
        <v>250</v>
      </c>
      <c r="K203" s="9">
        <v>25</v>
      </c>
      <c r="L203" s="9" t="s">
        <v>90</v>
      </c>
      <c r="M203" s="15">
        <f t="shared" si="5"/>
        <v>455145</v>
      </c>
      <c r="N203" s="19">
        <v>1190</v>
      </c>
    </row>
    <row r="204" spans="1:14" x14ac:dyDescent="0.7">
      <c r="A204" s="4">
        <v>44799</v>
      </c>
      <c r="B204" s="4">
        <v>44803</v>
      </c>
      <c r="C204" s="5">
        <v>8766</v>
      </c>
      <c r="D204" s="9" t="s">
        <v>44</v>
      </c>
      <c r="E204" s="5" t="s">
        <v>67</v>
      </c>
      <c r="F204" s="5" t="s">
        <v>29</v>
      </c>
      <c r="G204" s="5" t="s">
        <v>41</v>
      </c>
      <c r="H204" s="5">
        <v>100</v>
      </c>
      <c r="I204" s="7">
        <v>7721</v>
      </c>
      <c r="J204" s="9">
        <v>487</v>
      </c>
      <c r="K204" s="9">
        <v>48</v>
      </c>
      <c r="L204" s="9" t="s">
        <v>90</v>
      </c>
      <c r="M204" s="15">
        <f t="shared" si="5"/>
        <v>771565</v>
      </c>
      <c r="N204" s="19">
        <v>18780</v>
      </c>
    </row>
    <row r="205" spans="1:14" x14ac:dyDescent="0.7">
      <c r="A205" s="4">
        <v>44803</v>
      </c>
      <c r="B205" s="4">
        <v>44805</v>
      </c>
      <c r="C205" s="5">
        <v>9308</v>
      </c>
      <c r="D205" s="9" t="s">
        <v>70</v>
      </c>
      <c r="E205" s="5" t="s">
        <v>67</v>
      </c>
      <c r="F205" s="5" t="s">
        <v>29</v>
      </c>
      <c r="G205" s="5" t="s">
        <v>30</v>
      </c>
      <c r="H205" s="5">
        <v>100</v>
      </c>
      <c r="I205" s="7">
        <v>2165</v>
      </c>
      <c r="J205" s="9">
        <v>250</v>
      </c>
      <c r="K205" s="9">
        <v>25</v>
      </c>
      <c r="L205" s="9" t="s">
        <v>31</v>
      </c>
      <c r="M205" s="15">
        <f t="shared" si="5"/>
        <v>216775</v>
      </c>
      <c r="N205" s="19">
        <v>0</v>
      </c>
    </row>
    <row r="206" spans="1:14" x14ac:dyDescent="0.7">
      <c r="A206" s="4">
        <v>44804</v>
      </c>
      <c r="B206" s="4">
        <v>44806</v>
      </c>
      <c r="C206" s="5">
        <v>8058</v>
      </c>
      <c r="D206" s="9" t="s">
        <v>72</v>
      </c>
      <c r="E206" s="5" t="s">
        <v>67</v>
      </c>
      <c r="F206" s="5" t="s">
        <v>29</v>
      </c>
      <c r="G206" s="5" t="s">
        <v>30</v>
      </c>
      <c r="H206" s="5">
        <v>100</v>
      </c>
      <c r="I206" s="7">
        <v>4574.8</v>
      </c>
      <c r="J206" s="9">
        <v>250</v>
      </c>
      <c r="K206" s="9">
        <v>25</v>
      </c>
      <c r="L206" s="9" t="s">
        <v>31</v>
      </c>
      <c r="M206" s="15">
        <f t="shared" si="5"/>
        <v>457755</v>
      </c>
      <c r="N206" s="19">
        <v>0</v>
      </c>
    </row>
    <row r="207" spans="1:14" x14ac:dyDescent="0.7">
      <c r="A207" s="4">
        <v>44820</v>
      </c>
      <c r="B207" s="4">
        <v>44825</v>
      </c>
      <c r="C207" s="5">
        <v>9101</v>
      </c>
      <c r="D207" s="9" t="s">
        <v>94</v>
      </c>
      <c r="E207" s="5" t="s">
        <v>67</v>
      </c>
      <c r="F207" s="5" t="s">
        <v>29</v>
      </c>
      <c r="G207" s="5" t="s">
        <v>30</v>
      </c>
      <c r="H207" s="5">
        <v>100</v>
      </c>
      <c r="I207" s="7">
        <v>9790</v>
      </c>
      <c r="J207" s="9">
        <v>487</v>
      </c>
      <c r="K207" s="9">
        <v>48</v>
      </c>
      <c r="L207" s="9" t="s">
        <v>31</v>
      </c>
      <c r="M207" s="15">
        <f t="shared" si="5"/>
        <v>979535</v>
      </c>
      <c r="N207" s="19">
        <v>0</v>
      </c>
    </row>
    <row r="208" spans="1:14" x14ac:dyDescent="0.7">
      <c r="A208" s="4">
        <v>44832</v>
      </c>
      <c r="B208" s="4">
        <v>44834</v>
      </c>
      <c r="C208" s="5">
        <v>9101</v>
      </c>
      <c r="D208" s="9" t="s">
        <v>94</v>
      </c>
      <c r="E208" s="5" t="s">
        <v>67</v>
      </c>
      <c r="F208" s="5" t="s">
        <v>29</v>
      </c>
      <c r="G208" s="5" t="s">
        <v>41</v>
      </c>
      <c r="H208" s="5">
        <v>100</v>
      </c>
      <c r="I208" s="7">
        <v>9080</v>
      </c>
      <c r="J208" s="9">
        <v>487</v>
      </c>
      <c r="K208" s="9">
        <v>48</v>
      </c>
      <c r="L208" s="9" t="s">
        <v>90</v>
      </c>
      <c r="M208" s="15">
        <f t="shared" si="5"/>
        <v>907465</v>
      </c>
      <c r="N208" s="21">
        <v>-166123</v>
      </c>
    </row>
    <row r="209" spans="1:14" x14ac:dyDescent="0.7">
      <c r="A209" s="4">
        <v>44832</v>
      </c>
      <c r="B209" s="4">
        <v>44834</v>
      </c>
      <c r="C209" s="5">
        <v>9101</v>
      </c>
      <c r="D209" s="9" t="s">
        <v>94</v>
      </c>
      <c r="E209" s="5" t="s">
        <v>67</v>
      </c>
      <c r="F209" s="5" t="s">
        <v>29</v>
      </c>
      <c r="G209" s="5" t="s">
        <v>41</v>
      </c>
      <c r="H209" s="5">
        <v>100</v>
      </c>
      <c r="I209" s="7">
        <v>8980</v>
      </c>
      <c r="J209" s="9">
        <v>487</v>
      </c>
      <c r="K209" s="9">
        <v>48</v>
      </c>
      <c r="L209" s="9" t="s">
        <v>90</v>
      </c>
      <c r="M209" s="15">
        <f t="shared" si="5"/>
        <v>897465</v>
      </c>
      <c r="N209" s="21">
        <v>-126122</v>
      </c>
    </row>
    <row r="210" spans="1:14" x14ac:dyDescent="0.7">
      <c r="A210" s="4">
        <v>44846</v>
      </c>
      <c r="B210" s="4">
        <v>44848</v>
      </c>
      <c r="C210" s="5">
        <v>9202</v>
      </c>
      <c r="D210" s="9" t="s">
        <v>120</v>
      </c>
      <c r="E210" s="5" t="s">
        <v>67</v>
      </c>
      <c r="F210" s="5" t="s">
        <v>29</v>
      </c>
      <c r="G210" s="5" t="s">
        <v>30</v>
      </c>
      <c r="H210" s="5">
        <v>100</v>
      </c>
      <c r="I210" s="7">
        <v>2903</v>
      </c>
      <c r="J210" s="9">
        <v>250</v>
      </c>
      <c r="K210" s="9">
        <v>25</v>
      </c>
      <c r="L210" s="9" t="s">
        <v>31</v>
      </c>
      <c r="M210" s="15">
        <f t="shared" si="5"/>
        <v>290575</v>
      </c>
      <c r="N210" s="19">
        <v>0</v>
      </c>
    </row>
    <row r="211" spans="1:14" x14ac:dyDescent="0.7">
      <c r="A211" s="4">
        <v>44869</v>
      </c>
      <c r="B211" s="4">
        <v>44873</v>
      </c>
      <c r="C211" s="5">
        <v>6971</v>
      </c>
      <c r="D211" s="9" t="s">
        <v>124</v>
      </c>
      <c r="E211" s="5" t="s">
        <v>67</v>
      </c>
      <c r="F211" s="5" t="s">
        <v>29</v>
      </c>
      <c r="G211" s="5" t="s">
        <v>30</v>
      </c>
      <c r="H211" s="5">
        <v>100</v>
      </c>
      <c r="I211" s="7">
        <v>6630</v>
      </c>
      <c r="J211" s="9">
        <v>487</v>
      </c>
      <c r="K211" s="9">
        <v>48</v>
      </c>
      <c r="L211" s="9" t="s">
        <v>31</v>
      </c>
      <c r="M211" s="15">
        <f t="shared" si="5"/>
        <v>663535</v>
      </c>
      <c r="N211" s="19">
        <v>0</v>
      </c>
    </row>
    <row r="212" spans="1:14" x14ac:dyDescent="0.7">
      <c r="A212" s="4">
        <v>44874</v>
      </c>
      <c r="B212" s="4">
        <v>44876</v>
      </c>
      <c r="C212" s="5">
        <v>9104</v>
      </c>
      <c r="D212" s="9" t="s">
        <v>91</v>
      </c>
      <c r="E212" s="5" t="s">
        <v>67</v>
      </c>
      <c r="F212" s="5" t="s">
        <v>29</v>
      </c>
      <c r="G212" s="5" t="s">
        <v>30</v>
      </c>
      <c r="H212" s="5">
        <v>100</v>
      </c>
      <c r="I212" s="7">
        <v>3050</v>
      </c>
      <c r="J212" s="9">
        <v>250</v>
      </c>
      <c r="K212" s="9">
        <v>25</v>
      </c>
      <c r="L212" s="9" t="s">
        <v>31</v>
      </c>
      <c r="M212" s="15">
        <f t="shared" si="5"/>
        <v>305275</v>
      </c>
      <c r="N212" s="19">
        <v>0</v>
      </c>
    </row>
    <row r="213" spans="1:14" x14ac:dyDescent="0.7">
      <c r="A213" s="4">
        <v>44890</v>
      </c>
      <c r="B213" s="4">
        <v>44894</v>
      </c>
      <c r="C213" s="5">
        <v>7947</v>
      </c>
      <c r="D213" s="9" t="s">
        <v>127</v>
      </c>
      <c r="E213" s="5" t="s">
        <v>67</v>
      </c>
      <c r="F213" s="5" t="s">
        <v>29</v>
      </c>
      <c r="G213" s="5" t="s">
        <v>30</v>
      </c>
      <c r="H213" s="5">
        <v>100</v>
      </c>
      <c r="I213" s="7">
        <v>3885</v>
      </c>
      <c r="J213" s="9">
        <v>250</v>
      </c>
      <c r="K213" s="9">
        <v>25</v>
      </c>
      <c r="L213" s="9" t="s">
        <v>31</v>
      </c>
      <c r="M213" s="15">
        <f t="shared" si="5"/>
        <v>388775</v>
      </c>
      <c r="N213" s="19">
        <v>0</v>
      </c>
    </row>
    <row r="214" spans="1:14" x14ac:dyDescent="0.7">
      <c r="A214" s="4">
        <v>44900</v>
      </c>
      <c r="B214" s="4">
        <v>44902</v>
      </c>
      <c r="C214" s="5">
        <v>7947</v>
      </c>
      <c r="D214" s="9" t="s">
        <v>127</v>
      </c>
      <c r="E214" s="5" t="s">
        <v>67</v>
      </c>
      <c r="F214" s="5" t="s">
        <v>29</v>
      </c>
      <c r="G214" s="5" t="s">
        <v>30</v>
      </c>
      <c r="H214" s="5">
        <v>100</v>
      </c>
      <c r="I214" s="7">
        <v>3675</v>
      </c>
      <c r="J214" s="9">
        <v>250</v>
      </c>
      <c r="K214" s="9">
        <v>25</v>
      </c>
      <c r="L214" s="9" t="s">
        <v>31</v>
      </c>
      <c r="M214" s="15">
        <f t="shared" si="5"/>
        <v>367775</v>
      </c>
      <c r="N214" s="19">
        <v>0</v>
      </c>
    </row>
    <row r="215" spans="1:14" x14ac:dyDescent="0.7">
      <c r="A215" s="4">
        <v>44902</v>
      </c>
      <c r="B215" s="4">
        <v>44904</v>
      </c>
      <c r="C215" s="5">
        <v>9810</v>
      </c>
      <c r="D215" s="9" t="s">
        <v>74</v>
      </c>
      <c r="E215" s="5" t="s">
        <v>67</v>
      </c>
      <c r="F215" s="5" t="s">
        <v>29</v>
      </c>
      <c r="G215" s="5" t="s">
        <v>30</v>
      </c>
      <c r="H215" s="5">
        <v>100</v>
      </c>
      <c r="I215" s="7">
        <v>5070</v>
      </c>
      <c r="J215" s="9">
        <v>487</v>
      </c>
      <c r="K215" s="9">
        <v>48</v>
      </c>
      <c r="L215" s="9" t="s">
        <v>31</v>
      </c>
      <c r="M215" s="15">
        <f t="shared" si="5"/>
        <v>507535</v>
      </c>
      <c r="N215" s="19">
        <v>0</v>
      </c>
    </row>
    <row r="216" spans="1:14" x14ac:dyDescent="0.7">
      <c r="A216" s="4">
        <v>44909</v>
      </c>
      <c r="B216" s="4">
        <v>44911</v>
      </c>
      <c r="C216" s="5">
        <v>7012</v>
      </c>
      <c r="D216" s="9" t="s">
        <v>69</v>
      </c>
      <c r="E216" s="5" t="s">
        <v>67</v>
      </c>
      <c r="F216" s="5" t="s">
        <v>29</v>
      </c>
      <c r="G216" s="5" t="s">
        <v>41</v>
      </c>
      <c r="H216" s="5">
        <v>100</v>
      </c>
      <c r="I216" s="7">
        <v>3070</v>
      </c>
      <c r="J216" s="9">
        <v>250</v>
      </c>
      <c r="K216" s="9">
        <v>25</v>
      </c>
      <c r="L216" s="9" t="s">
        <v>90</v>
      </c>
      <c r="M216" s="15">
        <f t="shared" si="5"/>
        <v>306725</v>
      </c>
      <c r="N216" s="19">
        <v>9450</v>
      </c>
    </row>
    <row r="217" spans="1:14" x14ac:dyDescent="0.7">
      <c r="A217" s="4">
        <v>44916</v>
      </c>
      <c r="B217" s="4">
        <v>44918</v>
      </c>
      <c r="C217" s="5">
        <v>5108</v>
      </c>
      <c r="D217" s="9" t="s">
        <v>128</v>
      </c>
      <c r="E217" s="5" t="s">
        <v>67</v>
      </c>
      <c r="F217" s="5" t="s">
        <v>29</v>
      </c>
      <c r="G217" s="5" t="s">
        <v>30</v>
      </c>
      <c r="H217" s="5">
        <v>100</v>
      </c>
      <c r="I217" s="7">
        <v>4838</v>
      </c>
      <c r="J217" s="9">
        <v>250</v>
      </c>
      <c r="K217" s="9">
        <v>25</v>
      </c>
      <c r="L217" s="9" t="s">
        <v>31</v>
      </c>
      <c r="M217" s="15">
        <f t="shared" si="5"/>
        <v>484075</v>
      </c>
      <c r="N217" s="19">
        <v>0</v>
      </c>
    </row>
    <row r="218" spans="1:14" x14ac:dyDescent="0.7">
      <c r="A218" s="4">
        <v>44922</v>
      </c>
      <c r="B218" s="4">
        <v>44924</v>
      </c>
      <c r="C218" s="5">
        <v>3036</v>
      </c>
      <c r="D218" s="9" t="s">
        <v>129</v>
      </c>
      <c r="E218" s="5" t="s">
        <v>67</v>
      </c>
      <c r="F218" s="5" t="s">
        <v>29</v>
      </c>
      <c r="G218" s="5" t="s">
        <v>30</v>
      </c>
      <c r="H218" s="5">
        <v>100</v>
      </c>
      <c r="I218" s="7">
        <v>1310</v>
      </c>
      <c r="J218" s="9">
        <v>105</v>
      </c>
      <c r="K218" s="9">
        <v>10</v>
      </c>
      <c r="L218" s="9" t="s">
        <v>31</v>
      </c>
      <c r="M218" s="15">
        <f t="shared" si="5"/>
        <v>131115</v>
      </c>
      <c r="N218" s="19">
        <v>0</v>
      </c>
    </row>
    <row r="219" spans="1:14" x14ac:dyDescent="0.7">
      <c r="A219" s="4">
        <v>44922</v>
      </c>
      <c r="B219" s="4">
        <v>44924</v>
      </c>
      <c r="C219" s="5">
        <v>8058</v>
      </c>
      <c r="D219" s="9" t="s">
        <v>72</v>
      </c>
      <c r="E219" s="5" t="s">
        <v>67</v>
      </c>
      <c r="F219" s="5" t="s">
        <v>29</v>
      </c>
      <c r="G219" s="5" t="s">
        <v>30</v>
      </c>
      <c r="H219" s="5">
        <v>100</v>
      </c>
      <c r="I219" s="7">
        <v>4331</v>
      </c>
      <c r="J219" s="9">
        <v>250</v>
      </c>
      <c r="K219" s="9">
        <v>25</v>
      </c>
      <c r="L219" s="9" t="s">
        <v>31</v>
      </c>
      <c r="M219" s="15">
        <f t="shared" si="5"/>
        <v>433375</v>
      </c>
      <c r="N219" s="19">
        <v>0</v>
      </c>
    </row>
    <row r="220" spans="1:14" x14ac:dyDescent="0.7">
      <c r="A220" s="4">
        <v>44922</v>
      </c>
      <c r="B220" s="4">
        <v>44924</v>
      </c>
      <c r="C220" s="5">
        <v>9101</v>
      </c>
      <c r="D220" s="9" t="s">
        <v>94</v>
      </c>
      <c r="E220" s="5" t="s">
        <v>67</v>
      </c>
      <c r="F220" s="5" t="s">
        <v>29</v>
      </c>
      <c r="G220" s="5" t="s">
        <v>30</v>
      </c>
      <c r="H220" s="5">
        <v>100</v>
      </c>
      <c r="I220" s="7">
        <v>3190</v>
      </c>
      <c r="J220" s="9">
        <v>250</v>
      </c>
      <c r="K220" s="9">
        <v>25</v>
      </c>
      <c r="L220" s="9" t="s">
        <v>31</v>
      </c>
      <c r="M220" s="15">
        <f t="shared" si="5"/>
        <v>319275</v>
      </c>
      <c r="N220" s="19">
        <v>0</v>
      </c>
    </row>
    <row r="221" spans="1:14" x14ac:dyDescent="0.7">
      <c r="A221" s="4">
        <v>44924</v>
      </c>
      <c r="B221" s="4">
        <v>44930</v>
      </c>
      <c r="C221" s="5">
        <v>7733</v>
      </c>
      <c r="D221" s="9" t="s">
        <v>130</v>
      </c>
      <c r="E221" s="5" t="s">
        <v>67</v>
      </c>
      <c r="F221" s="5" t="s">
        <v>29</v>
      </c>
      <c r="G221" s="5" t="s">
        <v>30</v>
      </c>
      <c r="H221" s="5">
        <v>100</v>
      </c>
      <c r="I221" s="7">
        <v>2353</v>
      </c>
      <c r="J221" s="9">
        <v>250</v>
      </c>
      <c r="K221" s="9">
        <v>25</v>
      </c>
      <c r="L221" s="9" t="s">
        <v>31</v>
      </c>
      <c r="M221" s="15">
        <f t="shared" si="5"/>
        <v>235575</v>
      </c>
      <c r="N221" s="19">
        <v>0</v>
      </c>
    </row>
    <row r="222" spans="1:14" x14ac:dyDescent="0.7">
      <c r="A222" s="4">
        <v>44924</v>
      </c>
      <c r="B222" s="4">
        <v>44930</v>
      </c>
      <c r="C222" s="5">
        <v>9602</v>
      </c>
      <c r="D222" s="9" t="s">
        <v>131</v>
      </c>
      <c r="E222" s="5" t="s">
        <v>67</v>
      </c>
      <c r="F222" s="5" t="s">
        <v>29</v>
      </c>
      <c r="G222" s="5" t="s">
        <v>30</v>
      </c>
      <c r="H222" s="5">
        <v>100</v>
      </c>
      <c r="I222" s="7">
        <v>5100</v>
      </c>
      <c r="J222" s="9">
        <v>487</v>
      </c>
      <c r="K222" s="9">
        <v>48</v>
      </c>
      <c r="L222" s="9" t="s">
        <v>31</v>
      </c>
      <c r="M222" s="15">
        <f t="shared" si="5"/>
        <v>510535</v>
      </c>
      <c r="N222" s="19">
        <v>0</v>
      </c>
    </row>
    <row r="223" spans="1:14" x14ac:dyDescent="0.7">
      <c r="A223" s="4">
        <v>44924</v>
      </c>
      <c r="B223" s="4">
        <v>44930</v>
      </c>
      <c r="C223" s="5">
        <v>9810</v>
      </c>
      <c r="D223" s="9" t="s">
        <v>74</v>
      </c>
      <c r="E223" s="5" t="s">
        <v>67</v>
      </c>
      <c r="F223" s="5" t="s">
        <v>29</v>
      </c>
      <c r="G223" s="5" t="s">
        <v>41</v>
      </c>
      <c r="H223" s="5">
        <v>100</v>
      </c>
      <c r="I223" s="7">
        <v>9240</v>
      </c>
      <c r="J223" s="9">
        <v>487</v>
      </c>
      <c r="K223" s="9">
        <v>48</v>
      </c>
      <c r="L223" s="9" t="s">
        <v>90</v>
      </c>
      <c r="M223" s="15">
        <f t="shared" si="5"/>
        <v>923465</v>
      </c>
      <c r="N223" s="19">
        <v>417000</v>
      </c>
    </row>
    <row r="224" spans="1:14" x14ac:dyDescent="0.7">
      <c r="A224" s="4">
        <v>44951</v>
      </c>
      <c r="B224" s="4">
        <v>44953</v>
      </c>
      <c r="C224" s="5">
        <v>7733</v>
      </c>
      <c r="D224" s="9" t="s">
        <v>130</v>
      </c>
      <c r="E224" s="5" t="s">
        <v>67</v>
      </c>
      <c r="F224" s="5" t="s">
        <v>29</v>
      </c>
      <c r="G224" s="5" t="s">
        <v>41</v>
      </c>
      <c r="H224" s="5">
        <v>100</v>
      </c>
      <c r="I224" s="7">
        <v>2421</v>
      </c>
      <c r="J224" s="9">
        <v>250</v>
      </c>
      <c r="K224" s="9">
        <v>25</v>
      </c>
      <c r="L224" s="9" t="s">
        <v>90</v>
      </c>
      <c r="M224" s="15">
        <f t="shared" si="5"/>
        <v>241825</v>
      </c>
      <c r="N224" s="19">
        <f>M224-M221</f>
        <v>6250</v>
      </c>
    </row>
    <row r="225" spans="1:14" x14ac:dyDescent="0.7">
      <c r="A225" s="4">
        <v>44958</v>
      </c>
      <c r="B225" s="4">
        <v>44960</v>
      </c>
      <c r="C225" s="5">
        <v>7974</v>
      </c>
      <c r="D225" s="9" t="s">
        <v>174</v>
      </c>
      <c r="E225" s="5" t="s">
        <v>68</v>
      </c>
      <c r="F225" s="5" t="s">
        <v>175</v>
      </c>
      <c r="G225" s="5" t="s">
        <v>176</v>
      </c>
      <c r="H225" s="5">
        <v>100</v>
      </c>
      <c r="I225" s="7">
        <v>5580</v>
      </c>
      <c r="J225" s="9">
        <v>487</v>
      </c>
      <c r="K225" s="9">
        <v>48</v>
      </c>
      <c r="L225" s="8" t="s">
        <v>177</v>
      </c>
      <c r="M225" s="15">
        <f t="shared" si="5"/>
        <v>558535</v>
      </c>
      <c r="N225" s="19">
        <v>0</v>
      </c>
    </row>
    <row r="226" spans="1:14" x14ac:dyDescent="0.7">
      <c r="A226" s="4">
        <v>44964</v>
      </c>
      <c r="B226" s="4">
        <v>44966</v>
      </c>
      <c r="C226" s="5">
        <v>3036</v>
      </c>
      <c r="D226" s="9" t="s">
        <v>129</v>
      </c>
      <c r="E226" s="5" t="s">
        <v>68</v>
      </c>
      <c r="F226" s="5" t="s">
        <v>175</v>
      </c>
      <c r="G226" s="5" t="s">
        <v>178</v>
      </c>
      <c r="H226" s="5">
        <v>100</v>
      </c>
      <c r="I226" s="25">
        <v>1373.3</v>
      </c>
      <c r="J226" s="9">
        <v>105</v>
      </c>
      <c r="K226" s="9">
        <v>10</v>
      </c>
      <c r="L226" s="9" t="s">
        <v>90</v>
      </c>
      <c r="M226" s="15">
        <f t="shared" si="5"/>
        <v>137215</v>
      </c>
      <c r="N226" s="19">
        <v>6100</v>
      </c>
    </row>
    <row r="227" spans="1:14" x14ac:dyDescent="0.7">
      <c r="A227" s="4">
        <v>44966</v>
      </c>
      <c r="B227" s="4">
        <v>44970</v>
      </c>
      <c r="C227" s="5">
        <v>9101</v>
      </c>
      <c r="D227" s="9" t="s">
        <v>94</v>
      </c>
      <c r="E227" s="5" t="s">
        <v>68</v>
      </c>
      <c r="F227" s="5" t="s">
        <v>175</v>
      </c>
      <c r="G227" s="5" t="s">
        <v>178</v>
      </c>
      <c r="H227" s="5">
        <v>100</v>
      </c>
      <c r="I227" s="7">
        <v>3205.1</v>
      </c>
      <c r="J227" s="9">
        <v>250</v>
      </c>
      <c r="K227" s="9">
        <v>25</v>
      </c>
      <c r="L227" s="9" t="s">
        <v>90</v>
      </c>
      <c r="M227" s="15">
        <f t="shared" si="5"/>
        <v>320235</v>
      </c>
      <c r="N227" s="19">
        <v>960</v>
      </c>
    </row>
    <row r="228" spans="1:14" x14ac:dyDescent="0.7">
      <c r="A228" s="4">
        <v>44971</v>
      </c>
      <c r="B228" s="4">
        <v>44973</v>
      </c>
      <c r="C228" s="5">
        <v>5108</v>
      </c>
      <c r="D228" s="9" t="s">
        <v>128</v>
      </c>
      <c r="E228" s="5" t="s">
        <v>68</v>
      </c>
      <c r="F228" s="5" t="s">
        <v>175</v>
      </c>
      <c r="G228" s="5" t="s">
        <v>178</v>
      </c>
      <c r="H228" s="5">
        <v>100</v>
      </c>
      <c r="I228" s="7">
        <v>4860</v>
      </c>
      <c r="J228" s="9">
        <v>250</v>
      </c>
      <c r="K228" s="9">
        <v>25</v>
      </c>
      <c r="L228" s="9" t="s">
        <v>90</v>
      </c>
      <c r="M228" s="15">
        <f t="shared" si="5"/>
        <v>485725</v>
      </c>
      <c r="N228" s="19">
        <v>1650</v>
      </c>
    </row>
    <row r="229" spans="1:14" x14ac:dyDescent="0.7">
      <c r="A229" s="4">
        <v>44972</v>
      </c>
      <c r="B229" s="4">
        <v>44974</v>
      </c>
      <c r="C229" s="5">
        <v>8058</v>
      </c>
      <c r="D229" s="9" t="s">
        <v>72</v>
      </c>
      <c r="E229" s="5" t="s">
        <v>68</v>
      </c>
      <c r="F229" s="5" t="s">
        <v>175</v>
      </c>
      <c r="G229" s="5" t="s">
        <v>178</v>
      </c>
      <c r="H229" s="5">
        <v>100</v>
      </c>
      <c r="I229" s="7">
        <v>4649.5</v>
      </c>
      <c r="J229" s="9">
        <v>250</v>
      </c>
      <c r="K229" s="9">
        <v>25</v>
      </c>
      <c r="L229" s="9" t="s">
        <v>90</v>
      </c>
      <c r="M229" s="15">
        <f t="shared" si="5"/>
        <v>464675</v>
      </c>
      <c r="N229" s="19">
        <v>19110</v>
      </c>
    </row>
    <row r="230" spans="1:14" x14ac:dyDescent="0.7">
      <c r="A230" s="4">
        <v>44972</v>
      </c>
      <c r="B230" s="4">
        <v>44974</v>
      </c>
      <c r="C230" s="5">
        <v>8058</v>
      </c>
      <c r="D230" s="9" t="s">
        <v>72</v>
      </c>
      <c r="E230" s="5" t="s">
        <v>68</v>
      </c>
      <c r="F230" s="5" t="s">
        <v>175</v>
      </c>
      <c r="G230" s="5" t="s">
        <v>178</v>
      </c>
      <c r="H230" s="5">
        <v>100</v>
      </c>
      <c r="I230" s="7">
        <v>4649</v>
      </c>
      <c r="J230" s="9">
        <v>250</v>
      </c>
      <c r="K230" s="9">
        <v>25</v>
      </c>
      <c r="L230" s="9" t="s">
        <v>90</v>
      </c>
      <c r="M230" s="15">
        <f t="shared" ref="M230:M293" si="6">IF(G230="買付",H230*I230+SUM(J230:K230),H230*I230-SUM(J230:K230))</f>
        <v>464625</v>
      </c>
      <c r="N230" s="19">
        <v>19060</v>
      </c>
    </row>
    <row r="231" spans="1:14" x14ac:dyDescent="0.7">
      <c r="A231" s="4">
        <v>44979</v>
      </c>
      <c r="B231" s="4">
        <v>44984</v>
      </c>
      <c r="C231" s="5">
        <v>5401</v>
      </c>
      <c r="D231" s="9" t="s">
        <v>180</v>
      </c>
      <c r="E231" s="5" t="s">
        <v>68</v>
      </c>
      <c r="F231" s="5" t="s">
        <v>175</v>
      </c>
      <c r="G231" s="5" t="s">
        <v>176</v>
      </c>
      <c r="H231" s="5">
        <v>100</v>
      </c>
      <c r="I231" s="12">
        <v>3069.6</v>
      </c>
      <c r="J231" s="9">
        <v>0</v>
      </c>
      <c r="K231" s="9">
        <v>0</v>
      </c>
      <c r="L231" s="9" t="s">
        <v>177</v>
      </c>
      <c r="M231" s="15">
        <f t="shared" si="6"/>
        <v>306960</v>
      </c>
      <c r="N231" s="19">
        <v>0</v>
      </c>
    </row>
    <row r="232" spans="1:14" x14ac:dyDescent="0.7">
      <c r="A232" s="4">
        <v>44979</v>
      </c>
      <c r="B232" s="4">
        <v>44984</v>
      </c>
      <c r="C232" s="5">
        <v>4503</v>
      </c>
      <c r="D232" s="9" t="s">
        <v>179</v>
      </c>
      <c r="E232" s="5" t="s">
        <v>68</v>
      </c>
      <c r="F232" s="5" t="s">
        <v>175</v>
      </c>
      <c r="G232" s="5" t="s">
        <v>176</v>
      </c>
      <c r="H232" s="5">
        <v>100</v>
      </c>
      <c r="I232" s="7">
        <v>1893</v>
      </c>
      <c r="J232" s="9">
        <v>0</v>
      </c>
      <c r="K232" s="23">
        <v>0</v>
      </c>
      <c r="L232" s="9" t="s">
        <v>177</v>
      </c>
      <c r="M232" s="15">
        <f t="shared" si="6"/>
        <v>189300</v>
      </c>
      <c r="N232" s="21">
        <v>0</v>
      </c>
    </row>
    <row r="233" spans="1:14" x14ac:dyDescent="0.7">
      <c r="A233" s="4">
        <v>44981</v>
      </c>
      <c r="B233" s="4">
        <v>44985</v>
      </c>
      <c r="C233" s="5">
        <v>9104</v>
      </c>
      <c r="D233" s="9" t="s">
        <v>91</v>
      </c>
      <c r="E233" s="5" t="s">
        <v>68</v>
      </c>
      <c r="F233" s="5" t="s">
        <v>175</v>
      </c>
      <c r="G233" s="5" t="s">
        <v>41</v>
      </c>
      <c r="H233" s="5">
        <v>100</v>
      </c>
      <c r="I233" s="7">
        <v>3595</v>
      </c>
      <c r="J233" s="9">
        <v>0</v>
      </c>
      <c r="K233" s="9">
        <v>0</v>
      </c>
      <c r="L233" s="9" t="s">
        <v>90</v>
      </c>
      <c r="M233" s="15">
        <f t="shared" si="6"/>
        <v>359500</v>
      </c>
      <c r="N233" s="19">
        <v>54225</v>
      </c>
    </row>
    <row r="234" spans="1:14" x14ac:dyDescent="0.7">
      <c r="A234" s="4">
        <v>44991</v>
      </c>
      <c r="B234" s="4">
        <v>44993</v>
      </c>
      <c r="C234" s="5">
        <v>4041</v>
      </c>
      <c r="D234" s="9" t="s">
        <v>181</v>
      </c>
      <c r="E234" s="5" t="s">
        <v>68</v>
      </c>
      <c r="F234" s="5" t="s">
        <v>175</v>
      </c>
      <c r="G234" s="5" t="s">
        <v>176</v>
      </c>
      <c r="H234" s="5">
        <v>100</v>
      </c>
      <c r="I234" s="25">
        <v>4810</v>
      </c>
      <c r="J234" s="9">
        <v>0</v>
      </c>
      <c r="K234" s="9">
        <v>0</v>
      </c>
      <c r="L234" s="9" t="s">
        <v>177</v>
      </c>
      <c r="M234" s="15">
        <f t="shared" si="6"/>
        <v>481000</v>
      </c>
      <c r="N234" s="19">
        <v>0</v>
      </c>
    </row>
    <row r="235" spans="1:14" x14ac:dyDescent="0.7">
      <c r="A235" s="4">
        <v>44995</v>
      </c>
      <c r="B235" s="4">
        <v>44999</v>
      </c>
      <c r="C235" s="5">
        <v>9308</v>
      </c>
      <c r="D235" s="9" t="s">
        <v>70</v>
      </c>
      <c r="E235" s="5" t="s">
        <v>68</v>
      </c>
      <c r="F235" s="5" t="s">
        <v>175</v>
      </c>
      <c r="G235" s="5" t="s">
        <v>178</v>
      </c>
      <c r="H235" s="5">
        <v>100</v>
      </c>
      <c r="I235" s="25">
        <v>2176</v>
      </c>
      <c r="J235" s="9">
        <v>0</v>
      </c>
      <c r="K235" s="9">
        <v>0</v>
      </c>
      <c r="L235" s="9" t="s">
        <v>90</v>
      </c>
      <c r="M235" s="15">
        <f t="shared" si="6"/>
        <v>217600</v>
      </c>
      <c r="N235" s="19">
        <v>825</v>
      </c>
    </row>
    <row r="236" spans="1:14" x14ac:dyDescent="0.7">
      <c r="A236" s="4">
        <v>44998</v>
      </c>
      <c r="B236" s="4">
        <v>45000</v>
      </c>
      <c r="C236" s="5">
        <v>7012</v>
      </c>
      <c r="D236" s="9" t="s">
        <v>183</v>
      </c>
      <c r="E236" s="5" t="s">
        <v>68</v>
      </c>
      <c r="F236" s="5" t="s">
        <v>175</v>
      </c>
      <c r="G236" s="5" t="s">
        <v>176</v>
      </c>
      <c r="H236" s="5">
        <v>100</v>
      </c>
      <c r="I236" s="25">
        <v>2887</v>
      </c>
      <c r="J236" s="9">
        <v>0</v>
      </c>
      <c r="K236" s="9">
        <v>0</v>
      </c>
      <c r="L236" s="9" t="s">
        <v>177</v>
      </c>
      <c r="M236" s="15">
        <f t="shared" si="6"/>
        <v>288700</v>
      </c>
      <c r="N236" s="19">
        <v>0</v>
      </c>
    </row>
    <row r="237" spans="1:14" x14ac:dyDescent="0.7">
      <c r="A237" s="4">
        <v>44998</v>
      </c>
      <c r="B237" s="4">
        <v>45000</v>
      </c>
      <c r="C237" s="5">
        <v>8584</v>
      </c>
      <c r="D237" s="9" t="s">
        <v>184</v>
      </c>
      <c r="E237" s="5" t="s">
        <v>68</v>
      </c>
      <c r="F237" s="5" t="s">
        <v>175</v>
      </c>
      <c r="G237" s="5" t="s">
        <v>176</v>
      </c>
      <c r="H237" s="5">
        <v>100</v>
      </c>
      <c r="I237" s="25">
        <v>4469.5</v>
      </c>
      <c r="J237" s="9">
        <v>0</v>
      </c>
      <c r="K237" s="9">
        <v>0</v>
      </c>
      <c r="L237" s="9" t="s">
        <v>177</v>
      </c>
      <c r="M237" s="15">
        <f t="shared" si="6"/>
        <v>446950</v>
      </c>
      <c r="N237" s="19">
        <v>0</v>
      </c>
    </row>
    <row r="238" spans="1:14" x14ac:dyDescent="0.7">
      <c r="A238" s="4">
        <v>44999</v>
      </c>
      <c r="B238" s="4">
        <v>45001</v>
      </c>
      <c r="C238" s="5">
        <v>4958</v>
      </c>
      <c r="D238" s="9" t="s">
        <v>185</v>
      </c>
      <c r="E238" s="5" t="s">
        <v>68</v>
      </c>
      <c r="F238" s="5" t="s">
        <v>175</v>
      </c>
      <c r="G238" s="5" t="s">
        <v>176</v>
      </c>
      <c r="H238" s="5">
        <v>100</v>
      </c>
      <c r="I238" s="25">
        <v>2830</v>
      </c>
      <c r="J238" s="9">
        <v>0</v>
      </c>
      <c r="K238" s="9">
        <v>0</v>
      </c>
      <c r="L238" s="9" t="s">
        <v>177</v>
      </c>
      <c r="M238" s="15">
        <f t="shared" si="6"/>
        <v>283000</v>
      </c>
      <c r="N238" s="19">
        <v>0</v>
      </c>
    </row>
    <row r="239" spans="1:14" x14ac:dyDescent="0.7">
      <c r="A239" s="4">
        <v>44999</v>
      </c>
      <c r="B239" s="4">
        <v>45001</v>
      </c>
      <c r="C239" s="5">
        <v>5108</v>
      </c>
      <c r="D239" s="9" t="s">
        <v>186</v>
      </c>
      <c r="E239" s="5" t="s">
        <v>68</v>
      </c>
      <c r="F239" s="5" t="s">
        <v>175</v>
      </c>
      <c r="G239" s="5" t="s">
        <v>176</v>
      </c>
      <c r="H239" s="5">
        <v>100</v>
      </c>
      <c r="I239" s="25">
        <v>5125</v>
      </c>
      <c r="J239" s="9">
        <v>0</v>
      </c>
      <c r="K239" s="9">
        <v>0</v>
      </c>
      <c r="L239" s="9" t="s">
        <v>177</v>
      </c>
      <c r="M239" s="15">
        <f t="shared" si="6"/>
        <v>512500</v>
      </c>
      <c r="N239" s="19">
        <v>0</v>
      </c>
    </row>
    <row r="240" spans="1:14" x14ac:dyDescent="0.7">
      <c r="A240" s="4">
        <v>45002</v>
      </c>
      <c r="B240" s="4">
        <v>45007</v>
      </c>
      <c r="C240" s="5">
        <v>6890</v>
      </c>
      <c r="D240" s="9" t="s">
        <v>187</v>
      </c>
      <c r="E240" s="5" t="s">
        <v>68</v>
      </c>
      <c r="F240" s="5" t="s">
        <v>175</v>
      </c>
      <c r="G240" s="5" t="s">
        <v>176</v>
      </c>
      <c r="H240" s="5">
        <v>100</v>
      </c>
      <c r="I240" s="25">
        <v>3050</v>
      </c>
      <c r="J240" s="9">
        <v>0</v>
      </c>
      <c r="K240" s="9">
        <v>0</v>
      </c>
      <c r="L240" s="9" t="s">
        <v>177</v>
      </c>
      <c r="M240" s="15">
        <f t="shared" si="6"/>
        <v>305000</v>
      </c>
      <c r="N240" s="19">
        <v>0</v>
      </c>
    </row>
    <row r="241" spans="1:14" x14ac:dyDescent="0.7">
      <c r="A241" s="4">
        <v>45007</v>
      </c>
      <c r="B241" s="4">
        <v>45009</v>
      </c>
      <c r="C241" s="5">
        <v>5108</v>
      </c>
      <c r="D241" s="9" t="s">
        <v>186</v>
      </c>
      <c r="E241" s="5" t="s">
        <v>68</v>
      </c>
      <c r="F241" s="5" t="s">
        <v>175</v>
      </c>
      <c r="G241" s="5" t="s">
        <v>178</v>
      </c>
      <c r="H241" s="5">
        <v>100</v>
      </c>
      <c r="I241" s="25">
        <v>5165.3</v>
      </c>
      <c r="J241" s="9">
        <v>0</v>
      </c>
      <c r="K241" s="9">
        <v>0</v>
      </c>
      <c r="L241" s="9" t="s">
        <v>90</v>
      </c>
      <c r="M241" s="15">
        <f t="shared" si="6"/>
        <v>516530</v>
      </c>
      <c r="N241" s="19">
        <v>4030</v>
      </c>
    </row>
    <row r="242" spans="1:14" x14ac:dyDescent="0.7">
      <c r="A242" s="4">
        <v>45019</v>
      </c>
      <c r="B242" s="4">
        <v>45021</v>
      </c>
      <c r="C242" s="5">
        <v>8058</v>
      </c>
      <c r="D242" s="9" t="s">
        <v>72</v>
      </c>
      <c r="E242" s="5" t="s">
        <v>68</v>
      </c>
      <c r="F242" s="5" t="s">
        <v>175</v>
      </c>
      <c r="G242" s="5" t="s">
        <v>176</v>
      </c>
      <c r="H242" s="5">
        <v>100</v>
      </c>
      <c r="I242" s="25">
        <v>4790</v>
      </c>
      <c r="J242" s="9">
        <v>0</v>
      </c>
      <c r="K242" s="9">
        <v>0</v>
      </c>
      <c r="L242" s="9" t="s">
        <v>177</v>
      </c>
      <c r="M242" s="15">
        <f t="shared" si="6"/>
        <v>479000</v>
      </c>
      <c r="N242" s="19">
        <v>0</v>
      </c>
    </row>
    <row r="243" spans="1:14" x14ac:dyDescent="0.7">
      <c r="A243" s="4">
        <v>45020</v>
      </c>
      <c r="B243" s="4">
        <v>45022</v>
      </c>
      <c r="C243" s="5">
        <v>6890</v>
      </c>
      <c r="D243" s="9" t="s">
        <v>187</v>
      </c>
      <c r="E243" s="5" t="s">
        <v>68</v>
      </c>
      <c r="F243" s="5" t="s">
        <v>175</v>
      </c>
      <c r="G243" s="5" t="s">
        <v>178</v>
      </c>
      <c r="H243" s="5">
        <v>100</v>
      </c>
      <c r="I243" s="25">
        <v>3225</v>
      </c>
      <c r="J243" s="9">
        <v>0</v>
      </c>
      <c r="K243" s="9">
        <v>0</v>
      </c>
      <c r="L243" s="9" t="s">
        <v>90</v>
      </c>
      <c r="M243" s="15">
        <f t="shared" si="6"/>
        <v>322500</v>
      </c>
      <c r="N243" s="19">
        <v>17500</v>
      </c>
    </row>
    <row r="244" spans="1:14" x14ac:dyDescent="0.7">
      <c r="A244" s="4">
        <v>45020</v>
      </c>
      <c r="B244" s="4">
        <v>45022</v>
      </c>
      <c r="C244" s="5">
        <v>4958</v>
      </c>
      <c r="D244" s="9" t="s">
        <v>185</v>
      </c>
      <c r="E244" s="5" t="s">
        <v>68</v>
      </c>
      <c r="F244" s="5" t="s">
        <v>175</v>
      </c>
      <c r="G244" s="5" t="s">
        <v>178</v>
      </c>
      <c r="H244" s="5">
        <v>100</v>
      </c>
      <c r="I244" s="25">
        <v>2980</v>
      </c>
      <c r="J244" s="9">
        <v>0</v>
      </c>
      <c r="K244" s="9">
        <v>0</v>
      </c>
      <c r="L244" s="9" t="s">
        <v>90</v>
      </c>
      <c r="M244" s="15">
        <f t="shared" si="6"/>
        <v>298000</v>
      </c>
      <c r="N244" s="19">
        <v>15000</v>
      </c>
    </row>
    <row r="245" spans="1:14" x14ac:dyDescent="0.7">
      <c r="A245" s="4">
        <v>45020</v>
      </c>
      <c r="B245" s="4">
        <v>45022</v>
      </c>
      <c r="C245" s="5">
        <v>5019</v>
      </c>
      <c r="D245" s="9" t="s">
        <v>189</v>
      </c>
      <c r="E245" s="5" t="s">
        <v>68</v>
      </c>
      <c r="F245" s="5" t="s">
        <v>175</v>
      </c>
      <c r="G245" s="5" t="s">
        <v>176</v>
      </c>
      <c r="H245" s="5">
        <v>100</v>
      </c>
      <c r="I245" s="28">
        <v>2980</v>
      </c>
      <c r="J245" s="9">
        <v>0</v>
      </c>
      <c r="K245" s="9">
        <v>0</v>
      </c>
      <c r="L245" s="9" t="s">
        <v>177</v>
      </c>
      <c r="M245" s="15">
        <f t="shared" si="6"/>
        <v>298000</v>
      </c>
      <c r="N245" s="19">
        <v>0</v>
      </c>
    </row>
    <row r="246" spans="1:14" x14ac:dyDescent="0.7">
      <c r="A246" s="4">
        <v>45021</v>
      </c>
      <c r="B246" s="4">
        <v>45023</v>
      </c>
      <c r="C246" s="5">
        <v>5393</v>
      </c>
      <c r="D246" s="9" t="s">
        <v>191</v>
      </c>
      <c r="E246" s="5" t="s">
        <v>68</v>
      </c>
      <c r="F246" s="5" t="s">
        <v>175</v>
      </c>
      <c r="G246" s="5" t="s">
        <v>176</v>
      </c>
      <c r="H246" s="5">
        <v>100</v>
      </c>
      <c r="I246" s="25">
        <v>2610</v>
      </c>
      <c r="J246" s="9">
        <v>0</v>
      </c>
      <c r="K246" s="9">
        <v>0</v>
      </c>
      <c r="L246" s="9" t="s">
        <v>177</v>
      </c>
      <c r="M246" s="15">
        <f t="shared" si="6"/>
        <v>261000</v>
      </c>
      <c r="N246" s="19">
        <v>0</v>
      </c>
    </row>
    <row r="247" spans="1:14" x14ac:dyDescent="0.7">
      <c r="A247" s="4">
        <v>45021</v>
      </c>
      <c r="B247" s="4">
        <v>45023</v>
      </c>
      <c r="C247" s="5">
        <v>9104</v>
      </c>
      <c r="D247" s="9" t="s">
        <v>192</v>
      </c>
      <c r="E247" s="5" t="s">
        <v>68</v>
      </c>
      <c r="F247" s="5" t="s">
        <v>175</v>
      </c>
      <c r="G247" s="5" t="s">
        <v>176</v>
      </c>
      <c r="H247" s="5">
        <v>100</v>
      </c>
      <c r="I247" s="25">
        <v>3400</v>
      </c>
      <c r="J247" s="9">
        <v>0</v>
      </c>
      <c r="K247" s="9">
        <v>0</v>
      </c>
      <c r="L247" s="9" t="s">
        <v>177</v>
      </c>
      <c r="M247" s="15">
        <f t="shared" si="6"/>
        <v>340000</v>
      </c>
      <c r="N247" s="19">
        <v>0</v>
      </c>
    </row>
    <row r="248" spans="1:14" x14ac:dyDescent="0.7">
      <c r="A248" s="4">
        <v>45022</v>
      </c>
      <c r="B248" s="4">
        <v>45026</v>
      </c>
      <c r="C248" s="5">
        <v>4063</v>
      </c>
      <c r="D248" s="9" t="s">
        <v>193</v>
      </c>
      <c r="E248" s="5" t="s">
        <v>68</v>
      </c>
      <c r="F248" s="5" t="s">
        <v>175</v>
      </c>
      <c r="G248" s="5" t="s">
        <v>176</v>
      </c>
      <c r="H248" s="5">
        <v>100</v>
      </c>
      <c r="I248" s="25">
        <v>3940</v>
      </c>
      <c r="J248" s="9">
        <v>0</v>
      </c>
      <c r="K248" s="9">
        <v>0</v>
      </c>
      <c r="L248" s="9" t="s">
        <v>177</v>
      </c>
      <c r="M248" s="15">
        <f t="shared" si="6"/>
        <v>394000</v>
      </c>
      <c r="N248" s="19">
        <v>0</v>
      </c>
    </row>
    <row r="249" spans="1:14" x14ac:dyDescent="0.7">
      <c r="A249" s="4">
        <v>45028</v>
      </c>
      <c r="B249" s="4">
        <v>45030</v>
      </c>
      <c r="C249" s="5">
        <v>6890</v>
      </c>
      <c r="D249" s="9" t="s">
        <v>187</v>
      </c>
      <c r="E249" s="5" t="s">
        <v>68</v>
      </c>
      <c r="F249" s="5" t="s">
        <v>175</v>
      </c>
      <c r="G249" s="5" t="s">
        <v>176</v>
      </c>
      <c r="H249" s="5">
        <v>100</v>
      </c>
      <c r="I249" s="28">
        <v>3075</v>
      </c>
      <c r="J249" s="9">
        <v>0</v>
      </c>
      <c r="K249" s="9">
        <v>0</v>
      </c>
      <c r="L249" s="9" t="s">
        <v>177</v>
      </c>
      <c r="M249" s="15">
        <f t="shared" si="6"/>
        <v>307500</v>
      </c>
      <c r="N249" s="19">
        <v>0</v>
      </c>
    </row>
    <row r="250" spans="1:14" x14ac:dyDescent="0.7">
      <c r="A250" s="4">
        <v>45030</v>
      </c>
      <c r="B250" s="4">
        <v>45034</v>
      </c>
      <c r="C250" s="5">
        <v>9104</v>
      </c>
      <c r="D250" s="9" t="s">
        <v>91</v>
      </c>
      <c r="E250" s="5" t="s">
        <v>68</v>
      </c>
      <c r="F250" s="5" t="s">
        <v>175</v>
      </c>
      <c r="G250" s="5" t="s">
        <v>178</v>
      </c>
      <c r="H250" s="5">
        <v>100</v>
      </c>
      <c r="I250" s="28">
        <v>3500</v>
      </c>
      <c r="J250" s="9">
        <v>0</v>
      </c>
      <c r="K250" s="9">
        <v>0</v>
      </c>
      <c r="L250" s="9" t="s">
        <v>90</v>
      </c>
      <c r="M250" s="15">
        <f t="shared" si="6"/>
        <v>350000</v>
      </c>
      <c r="N250" s="19">
        <v>10000</v>
      </c>
    </row>
    <row r="251" spans="1:14" x14ac:dyDescent="0.7">
      <c r="A251" s="4">
        <v>45030</v>
      </c>
      <c r="B251" s="4">
        <v>45034</v>
      </c>
      <c r="C251" s="5">
        <v>9602</v>
      </c>
      <c r="D251" s="9" t="s">
        <v>131</v>
      </c>
      <c r="E251" s="5" t="s">
        <v>68</v>
      </c>
      <c r="F251" s="5" t="s">
        <v>175</v>
      </c>
      <c r="G251" s="5" t="s">
        <v>178</v>
      </c>
      <c r="H251" s="5">
        <v>100</v>
      </c>
      <c r="I251" s="28">
        <v>5110</v>
      </c>
      <c r="J251" s="9">
        <v>0</v>
      </c>
      <c r="K251" s="9">
        <v>0</v>
      </c>
      <c r="L251" s="9" t="s">
        <v>90</v>
      </c>
      <c r="M251" s="15">
        <f t="shared" si="6"/>
        <v>511000</v>
      </c>
      <c r="N251" s="19">
        <v>465</v>
      </c>
    </row>
    <row r="252" spans="1:14" x14ac:dyDescent="0.7">
      <c r="A252" s="4">
        <v>45033</v>
      </c>
      <c r="B252" s="4">
        <v>45035</v>
      </c>
      <c r="C252" s="5">
        <v>3395</v>
      </c>
      <c r="D252" s="9" t="s">
        <v>77</v>
      </c>
      <c r="E252" s="5" t="s">
        <v>68</v>
      </c>
      <c r="F252" s="5" t="s">
        <v>175</v>
      </c>
      <c r="G252" s="5" t="s">
        <v>176</v>
      </c>
      <c r="H252" s="5">
        <v>100</v>
      </c>
      <c r="I252" s="28">
        <v>1813</v>
      </c>
      <c r="J252" s="9">
        <v>0</v>
      </c>
      <c r="K252" s="9">
        <v>0</v>
      </c>
      <c r="L252" s="9" t="s">
        <v>177</v>
      </c>
      <c r="M252" s="15">
        <f t="shared" si="6"/>
        <v>181300</v>
      </c>
      <c r="N252" s="19">
        <v>0</v>
      </c>
    </row>
    <row r="253" spans="1:14" x14ac:dyDescent="0.7">
      <c r="A253" s="4">
        <v>45034</v>
      </c>
      <c r="B253" s="4">
        <v>45036</v>
      </c>
      <c r="C253" s="5">
        <v>5393</v>
      </c>
      <c r="D253" s="9" t="s">
        <v>191</v>
      </c>
      <c r="E253" s="5" t="s">
        <v>68</v>
      </c>
      <c r="F253" s="5" t="s">
        <v>175</v>
      </c>
      <c r="G253" s="5" t="s">
        <v>178</v>
      </c>
      <c r="H253" s="5">
        <v>100</v>
      </c>
      <c r="I253" s="28">
        <v>2630</v>
      </c>
      <c r="J253" s="9">
        <v>0</v>
      </c>
      <c r="K253" s="9">
        <v>0</v>
      </c>
      <c r="L253" s="9" t="s">
        <v>90</v>
      </c>
      <c r="M253" s="15">
        <f t="shared" si="6"/>
        <v>263000</v>
      </c>
      <c r="N253" s="19">
        <v>2000</v>
      </c>
    </row>
    <row r="254" spans="1:14" x14ac:dyDescent="0.7">
      <c r="A254" s="4">
        <v>45034</v>
      </c>
      <c r="B254" s="4">
        <v>45036</v>
      </c>
      <c r="C254" s="5">
        <v>7012</v>
      </c>
      <c r="D254" s="9" t="s">
        <v>183</v>
      </c>
      <c r="E254" s="5" t="s">
        <v>68</v>
      </c>
      <c r="F254" s="5" t="s">
        <v>175</v>
      </c>
      <c r="G254" s="5" t="s">
        <v>178</v>
      </c>
      <c r="H254" s="5">
        <v>100</v>
      </c>
      <c r="I254" s="28">
        <v>2908</v>
      </c>
      <c r="J254" s="9">
        <v>0</v>
      </c>
      <c r="K254" s="9">
        <v>0</v>
      </c>
      <c r="L254" s="9" t="s">
        <v>90</v>
      </c>
      <c r="M254" s="15">
        <f t="shared" si="6"/>
        <v>290800</v>
      </c>
      <c r="N254" s="19">
        <v>2100</v>
      </c>
    </row>
    <row r="255" spans="1:14" x14ac:dyDescent="0.7">
      <c r="A255" s="4">
        <v>45034</v>
      </c>
      <c r="B255" s="4">
        <v>45036</v>
      </c>
      <c r="C255" s="5">
        <v>8267</v>
      </c>
      <c r="D255" s="9" t="s">
        <v>194</v>
      </c>
      <c r="E255" s="5" t="s">
        <v>68</v>
      </c>
      <c r="F255" s="5" t="s">
        <v>175</v>
      </c>
      <c r="G255" s="5" t="s">
        <v>176</v>
      </c>
      <c r="H255" s="5">
        <v>100</v>
      </c>
      <c r="I255" s="28">
        <v>2711</v>
      </c>
      <c r="J255" s="9">
        <v>0</v>
      </c>
      <c r="K255" s="9">
        <v>0</v>
      </c>
      <c r="L255" s="9" t="s">
        <v>177</v>
      </c>
      <c r="M255" s="15">
        <f t="shared" si="6"/>
        <v>271100</v>
      </c>
      <c r="N255" s="19">
        <v>0</v>
      </c>
    </row>
    <row r="256" spans="1:14" x14ac:dyDescent="0.7">
      <c r="A256" s="4">
        <v>45035</v>
      </c>
      <c r="B256" s="4">
        <v>45037</v>
      </c>
      <c r="C256" s="5">
        <v>5332</v>
      </c>
      <c r="D256" s="9" t="s">
        <v>195</v>
      </c>
      <c r="E256" s="5" t="s">
        <v>68</v>
      </c>
      <c r="F256" s="5" t="s">
        <v>175</v>
      </c>
      <c r="G256" s="5" t="s">
        <v>176</v>
      </c>
      <c r="H256" s="5">
        <v>100</v>
      </c>
      <c r="I256" s="28">
        <v>4579</v>
      </c>
      <c r="J256" s="9">
        <v>0</v>
      </c>
      <c r="K256" s="9">
        <v>0</v>
      </c>
      <c r="L256" s="9" t="s">
        <v>177</v>
      </c>
      <c r="M256" s="15">
        <f t="shared" si="6"/>
        <v>457900</v>
      </c>
      <c r="N256" s="19">
        <v>0</v>
      </c>
    </row>
    <row r="257" spans="1:14" x14ac:dyDescent="0.7">
      <c r="A257" s="4">
        <v>45037</v>
      </c>
      <c r="B257" s="4">
        <v>45041</v>
      </c>
      <c r="C257" s="5">
        <v>8031</v>
      </c>
      <c r="D257" s="9" t="s">
        <v>196</v>
      </c>
      <c r="E257" s="5" t="s">
        <v>68</v>
      </c>
      <c r="F257" s="5" t="s">
        <v>175</v>
      </c>
      <c r="G257" s="5" t="s">
        <v>176</v>
      </c>
      <c r="H257" s="5">
        <v>100</v>
      </c>
      <c r="I257" s="28">
        <v>4220</v>
      </c>
      <c r="J257" s="9">
        <v>0</v>
      </c>
      <c r="K257" s="9">
        <v>0</v>
      </c>
      <c r="L257" s="9" t="s">
        <v>177</v>
      </c>
      <c r="M257" s="15">
        <f t="shared" si="6"/>
        <v>422000</v>
      </c>
      <c r="N257" s="19">
        <v>0</v>
      </c>
    </row>
    <row r="258" spans="1:14" x14ac:dyDescent="0.7">
      <c r="A258" s="4">
        <v>45042</v>
      </c>
      <c r="B258" s="4">
        <v>45044</v>
      </c>
      <c r="C258" s="5">
        <v>8584</v>
      </c>
      <c r="D258" s="9" t="s">
        <v>184</v>
      </c>
      <c r="E258" s="5" t="s">
        <v>68</v>
      </c>
      <c r="F258" s="5" t="s">
        <v>175</v>
      </c>
      <c r="G258" s="5" t="s">
        <v>178</v>
      </c>
      <c r="H258" s="5">
        <v>100</v>
      </c>
      <c r="I258" s="28">
        <v>4480</v>
      </c>
      <c r="J258" s="9">
        <v>0</v>
      </c>
      <c r="K258" s="9">
        <v>0</v>
      </c>
      <c r="L258" s="9" t="s">
        <v>90</v>
      </c>
      <c r="M258" s="15">
        <f t="shared" si="6"/>
        <v>448000</v>
      </c>
      <c r="N258" s="19">
        <v>1050</v>
      </c>
    </row>
    <row r="259" spans="1:14" x14ac:dyDescent="0.7">
      <c r="A259" s="4">
        <v>45042</v>
      </c>
      <c r="B259" s="4">
        <v>45044</v>
      </c>
      <c r="C259" s="5">
        <v>9202</v>
      </c>
      <c r="D259" s="9" t="s">
        <v>120</v>
      </c>
      <c r="E259" s="5" t="s">
        <v>68</v>
      </c>
      <c r="F259" s="5" t="s">
        <v>175</v>
      </c>
      <c r="G259" s="5" t="s">
        <v>178</v>
      </c>
      <c r="H259" s="5">
        <v>100</v>
      </c>
      <c r="I259" s="28">
        <v>2938</v>
      </c>
      <c r="J259" s="9">
        <v>0</v>
      </c>
      <c r="K259" s="9">
        <v>0</v>
      </c>
      <c r="L259" s="9" t="s">
        <v>90</v>
      </c>
      <c r="M259" s="15">
        <f t="shared" si="6"/>
        <v>293800</v>
      </c>
      <c r="N259" s="19">
        <v>3225</v>
      </c>
    </row>
    <row r="260" spans="1:14" x14ac:dyDescent="0.7">
      <c r="A260" s="4">
        <v>45044</v>
      </c>
      <c r="B260" s="4">
        <v>45048</v>
      </c>
      <c r="C260" s="5">
        <v>4063</v>
      </c>
      <c r="D260" s="9" t="s">
        <v>193</v>
      </c>
      <c r="E260" s="5" t="s">
        <v>68</v>
      </c>
      <c r="F260" s="5" t="s">
        <v>175</v>
      </c>
      <c r="G260" s="5" t="s">
        <v>176</v>
      </c>
      <c r="H260" s="5">
        <v>100</v>
      </c>
      <c r="I260" s="25">
        <v>3869</v>
      </c>
      <c r="J260" s="9">
        <v>0</v>
      </c>
      <c r="K260" s="9">
        <v>0</v>
      </c>
      <c r="L260" s="9" t="s">
        <v>177</v>
      </c>
      <c r="M260" s="15">
        <f t="shared" si="6"/>
        <v>386900</v>
      </c>
      <c r="N260" s="19">
        <v>0</v>
      </c>
    </row>
    <row r="261" spans="1:14" x14ac:dyDescent="0.7">
      <c r="A261" s="4">
        <v>45047</v>
      </c>
      <c r="B261" s="4">
        <v>45054</v>
      </c>
      <c r="C261" s="5">
        <v>6890</v>
      </c>
      <c r="D261" s="9" t="s">
        <v>187</v>
      </c>
      <c r="E261" s="5" t="s">
        <v>68</v>
      </c>
      <c r="F261" s="5" t="s">
        <v>175</v>
      </c>
      <c r="G261" s="5" t="s">
        <v>178</v>
      </c>
      <c r="H261" s="5">
        <v>100</v>
      </c>
      <c r="I261" s="25">
        <v>3085</v>
      </c>
      <c r="J261" s="9">
        <v>0</v>
      </c>
      <c r="K261" s="9">
        <v>0</v>
      </c>
      <c r="L261" s="9" t="s">
        <v>90</v>
      </c>
      <c r="M261" s="15">
        <f t="shared" si="6"/>
        <v>308500</v>
      </c>
      <c r="N261" s="19">
        <v>1000</v>
      </c>
    </row>
    <row r="262" spans="1:14" x14ac:dyDescent="0.7">
      <c r="A262" s="4">
        <v>45048</v>
      </c>
      <c r="B262" s="4">
        <v>45055</v>
      </c>
      <c r="C262" s="5">
        <v>8267</v>
      </c>
      <c r="D262" s="9" t="s">
        <v>194</v>
      </c>
      <c r="E262" s="5" t="s">
        <v>68</v>
      </c>
      <c r="F262" s="5" t="s">
        <v>175</v>
      </c>
      <c r="G262" s="5" t="s">
        <v>178</v>
      </c>
      <c r="H262" s="5">
        <v>100</v>
      </c>
      <c r="I262" s="25">
        <v>2768.5</v>
      </c>
      <c r="J262" s="9">
        <v>0</v>
      </c>
      <c r="K262" s="9">
        <v>0</v>
      </c>
      <c r="L262" s="9" t="s">
        <v>90</v>
      </c>
      <c r="M262" s="15">
        <f t="shared" si="6"/>
        <v>276850</v>
      </c>
      <c r="N262" s="19">
        <v>5750</v>
      </c>
    </row>
    <row r="263" spans="1:14" x14ac:dyDescent="0.7">
      <c r="A263" s="4">
        <v>45048</v>
      </c>
      <c r="B263" s="4">
        <v>45055</v>
      </c>
      <c r="C263" s="5">
        <v>2768</v>
      </c>
      <c r="D263" s="9" t="s">
        <v>198</v>
      </c>
      <c r="E263" s="5" t="s">
        <v>68</v>
      </c>
      <c r="F263" s="5" t="s">
        <v>175</v>
      </c>
      <c r="G263" s="5" t="s">
        <v>176</v>
      </c>
      <c r="H263" s="5">
        <v>100</v>
      </c>
      <c r="I263" s="25">
        <v>2776</v>
      </c>
      <c r="J263" s="9">
        <v>0</v>
      </c>
      <c r="K263" s="9">
        <v>0</v>
      </c>
      <c r="L263" s="9" t="s">
        <v>177</v>
      </c>
      <c r="M263" s="15">
        <f t="shared" si="6"/>
        <v>277600</v>
      </c>
      <c r="N263" s="19">
        <v>0</v>
      </c>
    </row>
    <row r="264" spans="1:14" x14ac:dyDescent="0.7">
      <c r="A264" s="4">
        <v>45048</v>
      </c>
      <c r="B264" s="4">
        <v>45055</v>
      </c>
      <c r="C264" s="5">
        <v>1911</v>
      </c>
      <c r="D264" s="9" t="s">
        <v>197</v>
      </c>
      <c r="E264" s="5" t="s">
        <v>68</v>
      </c>
      <c r="F264" s="5" t="s">
        <v>175</v>
      </c>
      <c r="G264" s="5" t="s">
        <v>176</v>
      </c>
      <c r="H264" s="5">
        <v>100</v>
      </c>
      <c r="I264" s="25">
        <v>2920</v>
      </c>
      <c r="J264" s="9">
        <v>0</v>
      </c>
      <c r="K264" s="9">
        <v>0</v>
      </c>
      <c r="L264" s="9" t="s">
        <v>177</v>
      </c>
      <c r="M264" s="15">
        <f t="shared" si="6"/>
        <v>292000</v>
      </c>
      <c r="N264" s="19">
        <v>0</v>
      </c>
    </row>
    <row r="265" spans="1:14" x14ac:dyDescent="0.7">
      <c r="A265" s="4">
        <v>45055</v>
      </c>
      <c r="B265" s="4">
        <v>45057</v>
      </c>
      <c r="C265" s="5">
        <v>5332</v>
      </c>
      <c r="D265" s="9" t="s">
        <v>195</v>
      </c>
      <c r="E265" s="5" t="s">
        <v>68</v>
      </c>
      <c r="F265" s="5" t="s">
        <v>175</v>
      </c>
      <c r="G265" s="5" t="s">
        <v>178</v>
      </c>
      <c r="H265" s="5">
        <v>100</v>
      </c>
      <c r="I265" s="25">
        <v>4600</v>
      </c>
      <c r="J265" s="9">
        <v>0</v>
      </c>
      <c r="K265" s="9">
        <v>0</v>
      </c>
      <c r="L265" s="9" t="s">
        <v>90</v>
      </c>
      <c r="M265" s="15">
        <f t="shared" si="6"/>
        <v>460000</v>
      </c>
      <c r="N265" s="21">
        <v>2100</v>
      </c>
    </row>
    <row r="266" spans="1:14" x14ac:dyDescent="0.7">
      <c r="A266" s="4">
        <v>45056</v>
      </c>
      <c r="B266" s="4">
        <v>45058</v>
      </c>
      <c r="C266" s="5">
        <v>2768</v>
      </c>
      <c r="D266" s="9" t="s">
        <v>198</v>
      </c>
      <c r="E266" s="5" t="s">
        <v>68</v>
      </c>
      <c r="F266" s="5" t="s">
        <v>175</v>
      </c>
      <c r="G266" s="5" t="s">
        <v>178</v>
      </c>
      <c r="H266" s="5">
        <v>100</v>
      </c>
      <c r="I266" s="25">
        <v>2857</v>
      </c>
      <c r="J266" s="9">
        <v>0</v>
      </c>
      <c r="K266" s="9">
        <v>0</v>
      </c>
      <c r="L266" s="9" t="s">
        <v>90</v>
      </c>
      <c r="M266" s="15">
        <f t="shared" si="6"/>
        <v>285700</v>
      </c>
      <c r="N266" s="19">
        <v>8100</v>
      </c>
    </row>
    <row r="267" spans="1:14" x14ac:dyDescent="0.7">
      <c r="A267" s="4">
        <v>45061</v>
      </c>
      <c r="B267" s="4">
        <v>45063</v>
      </c>
      <c r="C267" s="5">
        <v>8031</v>
      </c>
      <c r="D267" s="9" t="s">
        <v>196</v>
      </c>
      <c r="E267" s="5" t="s">
        <v>68</v>
      </c>
      <c r="F267" s="5" t="s">
        <v>175</v>
      </c>
      <c r="G267" s="5" t="s">
        <v>178</v>
      </c>
      <c r="H267" s="5">
        <v>100</v>
      </c>
      <c r="I267" s="25">
        <v>4275</v>
      </c>
      <c r="J267" s="9">
        <v>0</v>
      </c>
      <c r="K267" s="9">
        <v>0</v>
      </c>
      <c r="L267" s="9" t="s">
        <v>90</v>
      </c>
      <c r="M267" s="15">
        <f t="shared" si="6"/>
        <v>427500</v>
      </c>
      <c r="N267" s="19">
        <v>5500</v>
      </c>
    </row>
    <row r="268" spans="1:14" x14ac:dyDescent="0.7">
      <c r="A268" s="4">
        <v>45062</v>
      </c>
      <c r="B268" s="4">
        <v>45064</v>
      </c>
      <c r="C268" s="5">
        <v>3395</v>
      </c>
      <c r="D268" s="9" t="s">
        <v>77</v>
      </c>
      <c r="E268" s="5" t="s">
        <v>68</v>
      </c>
      <c r="F268" s="5" t="s">
        <v>175</v>
      </c>
      <c r="G268" s="5" t="s">
        <v>178</v>
      </c>
      <c r="H268" s="5">
        <v>100</v>
      </c>
      <c r="I268" s="25">
        <v>1970.8</v>
      </c>
      <c r="J268" s="9">
        <v>0</v>
      </c>
      <c r="K268" s="9">
        <v>0</v>
      </c>
      <c r="L268" s="9" t="s">
        <v>90</v>
      </c>
      <c r="M268" s="15">
        <f t="shared" si="6"/>
        <v>197080</v>
      </c>
      <c r="N268" s="19">
        <v>15780</v>
      </c>
    </row>
    <row r="269" spans="1:14" x14ac:dyDescent="0.7">
      <c r="A269" s="4">
        <v>45062</v>
      </c>
      <c r="B269" s="4">
        <v>45064</v>
      </c>
      <c r="C269" s="5">
        <v>4063</v>
      </c>
      <c r="D269" s="9" t="s">
        <v>193</v>
      </c>
      <c r="E269" s="5" t="s">
        <v>68</v>
      </c>
      <c r="F269" s="5" t="s">
        <v>175</v>
      </c>
      <c r="G269" s="5" t="s">
        <v>178</v>
      </c>
      <c r="H269" s="5">
        <v>100</v>
      </c>
      <c r="I269" s="25">
        <v>4005</v>
      </c>
      <c r="J269" s="9">
        <v>0</v>
      </c>
      <c r="K269" s="9">
        <v>0</v>
      </c>
      <c r="L269" s="9" t="s">
        <v>90</v>
      </c>
      <c r="M269" s="15">
        <f t="shared" si="6"/>
        <v>400500</v>
      </c>
      <c r="N269" s="19">
        <v>10050</v>
      </c>
    </row>
    <row r="270" spans="1:14" x14ac:dyDescent="0.7">
      <c r="A270" s="4">
        <v>45062</v>
      </c>
      <c r="B270" s="4">
        <v>45064</v>
      </c>
      <c r="C270" s="5">
        <v>4063</v>
      </c>
      <c r="D270" s="9" t="s">
        <v>193</v>
      </c>
      <c r="E270" s="5" t="s">
        <v>68</v>
      </c>
      <c r="F270" s="5" t="s">
        <v>175</v>
      </c>
      <c r="G270" s="5" t="s">
        <v>178</v>
      </c>
      <c r="H270" s="5">
        <v>100</v>
      </c>
      <c r="I270" s="25">
        <v>3995</v>
      </c>
      <c r="J270" s="9">
        <v>0</v>
      </c>
      <c r="K270" s="9">
        <v>0</v>
      </c>
      <c r="L270" s="9" t="s">
        <v>90</v>
      </c>
      <c r="M270" s="15">
        <f t="shared" si="6"/>
        <v>399500</v>
      </c>
      <c r="N270" s="19">
        <v>9050</v>
      </c>
    </row>
    <row r="271" spans="1:14" x14ac:dyDescent="0.7">
      <c r="A271" s="4">
        <v>45063</v>
      </c>
      <c r="B271" s="4">
        <v>45065</v>
      </c>
      <c r="C271" s="5">
        <v>6971</v>
      </c>
      <c r="D271" s="9" t="s">
        <v>124</v>
      </c>
      <c r="E271" s="5" t="s">
        <v>68</v>
      </c>
      <c r="F271" s="5" t="s">
        <v>175</v>
      </c>
      <c r="G271" s="5" t="s">
        <v>178</v>
      </c>
      <c r="H271" s="5">
        <v>100</v>
      </c>
      <c r="I271" s="25">
        <v>7368</v>
      </c>
      <c r="J271" s="9">
        <v>0</v>
      </c>
      <c r="K271" s="9">
        <v>0</v>
      </c>
      <c r="L271" s="9" t="s">
        <v>90</v>
      </c>
      <c r="M271" s="15">
        <f t="shared" si="6"/>
        <v>736800</v>
      </c>
      <c r="N271" s="19">
        <v>73265</v>
      </c>
    </row>
    <row r="272" spans="1:14" x14ac:dyDescent="0.7">
      <c r="A272" s="4">
        <v>45064</v>
      </c>
      <c r="B272" s="4">
        <v>45068</v>
      </c>
      <c r="C272" s="5">
        <v>8058</v>
      </c>
      <c r="D272" s="9" t="s">
        <v>72</v>
      </c>
      <c r="E272" s="5" t="s">
        <v>68</v>
      </c>
      <c r="F272" s="5" t="s">
        <v>175</v>
      </c>
      <c r="G272" s="5" t="s">
        <v>178</v>
      </c>
      <c r="H272" s="5">
        <v>100</v>
      </c>
      <c r="I272" s="25">
        <v>5524</v>
      </c>
      <c r="J272" s="9">
        <v>0</v>
      </c>
      <c r="K272" s="9">
        <v>0</v>
      </c>
      <c r="L272" s="9" t="s">
        <v>90</v>
      </c>
      <c r="M272" s="15">
        <f t="shared" si="6"/>
        <v>552400</v>
      </c>
      <c r="N272" s="19">
        <v>73400</v>
      </c>
    </row>
    <row r="273" spans="1:14" x14ac:dyDescent="0.7">
      <c r="A273" s="4">
        <v>45064</v>
      </c>
      <c r="B273" s="4">
        <v>45068</v>
      </c>
      <c r="C273" s="5">
        <v>4503</v>
      </c>
      <c r="D273" s="9" t="s">
        <v>179</v>
      </c>
      <c r="E273" s="5" t="s">
        <v>68</v>
      </c>
      <c r="F273" s="5" t="s">
        <v>175</v>
      </c>
      <c r="G273" s="5" t="s">
        <v>178</v>
      </c>
      <c r="H273" s="5">
        <v>100</v>
      </c>
      <c r="I273" s="25">
        <v>2229</v>
      </c>
      <c r="J273" s="9">
        <v>0</v>
      </c>
      <c r="K273" s="9">
        <v>0</v>
      </c>
      <c r="L273" s="9" t="s">
        <v>90</v>
      </c>
      <c r="M273" s="15">
        <f t="shared" si="6"/>
        <v>222900</v>
      </c>
      <c r="N273" s="19">
        <v>33600</v>
      </c>
    </row>
    <row r="274" spans="1:14" x14ac:dyDescent="0.7">
      <c r="A274" s="4">
        <v>45065</v>
      </c>
      <c r="B274" s="4">
        <v>45069</v>
      </c>
      <c r="C274" s="5">
        <v>7974</v>
      </c>
      <c r="D274" s="9" t="s">
        <v>174</v>
      </c>
      <c r="E274" s="5" t="s">
        <v>68</v>
      </c>
      <c r="F274" s="5" t="s">
        <v>175</v>
      </c>
      <c r="G274" s="5" t="s">
        <v>178</v>
      </c>
      <c r="H274" s="5">
        <v>100</v>
      </c>
      <c r="I274" s="25">
        <v>5977</v>
      </c>
      <c r="J274" s="9">
        <v>0</v>
      </c>
      <c r="K274" s="9">
        <v>0</v>
      </c>
      <c r="L274" s="9" t="s">
        <v>90</v>
      </c>
      <c r="M274" s="15">
        <f t="shared" si="6"/>
        <v>597700</v>
      </c>
      <c r="N274" s="19">
        <v>39165</v>
      </c>
    </row>
    <row r="275" spans="1:14" x14ac:dyDescent="0.7">
      <c r="A275" s="4">
        <v>45065</v>
      </c>
      <c r="B275" s="4">
        <v>45069</v>
      </c>
      <c r="C275" s="5">
        <v>1911</v>
      </c>
      <c r="D275" s="9" t="s">
        <v>197</v>
      </c>
      <c r="E275" s="5" t="s">
        <v>68</v>
      </c>
      <c r="F275" s="5" t="s">
        <v>175</v>
      </c>
      <c r="G275" s="5" t="s">
        <v>178</v>
      </c>
      <c r="H275" s="5">
        <v>100</v>
      </c>
      <c r="I275" s="25">
        <v>3085.5</v>
      </c>
      <c r="J275" s="9">
        <v>0</v>
      </c>
      <c r="K275" s="9">
        <v>0</v>
      </c>
      <c r="L275" s="9" t="s">
        <v>90</v>
      </c>
      <c r="M275" s="15">
        <f t="shared" si="6"/>
        <v>308550</v>
      </c>
      <c r="N275" s="19">
        <v>16550</v>
      </c>
    </row>
    <row r="276" spans="1:14" x14ac:dyDescent="0.7">
      <c r="A276" s="4">
        <v>45079</v>
      </c>
      <c r="B276" s="4">
        <v>45083</v>
      </c>
      <c r="C276" s="5">
        <v>8058</v>
      </c>
      <c r="D276" s="9" t="s">
        <v>72</v>
      </c>
      <c r="E276" s="5" t="s">
        <v>68</v>
      </c>
      <c r="F276" s="5" t="s">
        <v>175</v>
      </c>
      <c r="G276" s="5" t="s">
        <v>176</v>
      </c>
      <c r="H276" s="5">
        <v>100</v>
      </c>
      <c r="I276" s="25">
        <v>5820</v>
      </c>
      <c r="J276" s="9">
        <v>0</v>
      </c>
      <c r="K276" s="9">
        <v>0</v>
      </c>
      <c r="L276" s="9" t="s">
        <v>177</v>
      </c>
      <c r="M276" s="15">
        <f t="shared" si="6"/>
        <v>582000</v>
      </c>
      <c r="N276" s="19">
        <v>0</v>
      </c>
    </row>
    <row r="277" spans="1:14" x14ac:dyDescent="0.7">
      <c r="A277" s="4">
        <v>45082</v>
      </c>
      <c r="B277" s="4">
        <v>45084</v>
      </c>
      <c r="C277" s="5">
        <v>1911</v>
      </c>
      <c r="D277" s="9" t="s">
        <v>197</v>
      </c>
      <c r="E277" s="5" t="s">
        <v>68</v>
      </c>
      <c r="F277" s="5" t="s">
        <v>175</v>
      </c>
      <c r="G277" s="5" t="s">
        <v>176</v>
      </c>
      <c r="H277" s="5">
        <v>100</v>
      </c>
      <c r="I277" s="25">
        <v>3196</v>
      </c>
      <c r="J277" s="9">
        <v>0</v>
      </c>
      <c r="K277" s="9">
        <v>0</v>
      </c>
      <c r="L277" s="9" t="s">
        <v>177</v>
      </c>
      <c r="M277" s="15">
        <f t="shared" si="6"/>
        <v>319600</v>
      </c>
      <c r="N277" s="19">
        <v>0</v>
      </c>
    </row>
    <row r="278" spans="1:14" x14ac:dyDescent="0.7">
      <c r="A278" s="4">
        <v>45082</v>
      </c>
      <c r="B278" s="4">
        <v>45084</v>
      </c>
      <c r="C278" s="5">
        <v>8267</v>
      </c>
      <c r="D278" s="9" t="s">
        <v>194</v>
      </c>
      <c r="E278" s="5" t="s">
        <v>68</v>
      </c>
      <c r="F278" s="5" t="s">
        <v>175</v>
      </c>
      <c r="G278" s="5" t="s">
        <v>176</v>
      </c>
      <c r="H278" s="5">
        <v>100</v>
      </c>
      <c r="I278" s="25">
        <v>2819</v>
      </c>
      <c r="J278" s="9">
        <v>0</v>
      </c>
      <c r="K278" s="9">
        <v>0</v>
      </c>
      <c r="L278" s="9" t="s">
        <v>177</v>
      </c>
      <c r="M278" s="15">
        <f t="shared" si="6"/>
        <v>281900</v>
      </c>
      <c r="N278" s="19">
        <v>0</v>
      </c>
    </row>
    <row r="279" spans="1:14" x14ac:dyDescent="0.7">
      <c r="A279" s="4">
        <v>45083</v>
      </c>
      <c r="B279" s="4">
        <v>45085</v>
      </c>
      <c r="C279" s="5">
        <v>6954</v>
      </c>
      <c r="D279" s="9" t="s">
        <v>200</v>
      </c>
      <c r="E279" s="5" t="s">
        <v>68</v>
      </c>
      <c r="F279" s="5" t="s">
        <v>175</v>
      </c>
      <c r="G279" s="5" t="s">
        <v>176</v>
      </c>
      <c r="H279" s="5">
        <v>100</v>
      </c>
      <c r="I279" s="25">
        <v>5070</v>
      </c>
      <c r="J279" s="9">
        <v>0</v>
      </c>
      <c r="K279" s="9">
        <v>0</v>
      </c>
      <c r="L279" s="9" t="s">
        <v>177</v>
      </c>
      <c r="M279" s="15">
        <f t="shared" si="6"/>
        <v>507000</v>
      </c>
      <c r="N279" s="19">
        <v>0</v>
      </c>
    </row>
    <row r="280" spans="1:14" x14ac:dyDescent="0.7">
      <c r="A280" s="4">
        <v>45083</v>
      </c>
      <c r="B280" s="4">
        <v>45085</v>
      </c>
      <c r="C280" s="5">
        <v>8031</v>
      </c>
      <c r="D280" s="9" t="s">
        <v>196</v>
      </c>
      <c r="E280" s="5" t="s">
        <v>68</v>
      </c>
      <c r="F280" s="5" t="s">
        <v>175</v>
      </c>
      <c r="G280" s="5" t="s">
        <v>176</v>
      </c>
      <c r="H280" s="5">
        <v>100</v>
      </c>
      <c r="I280" s="25">
        <v>4829.8999999999996</v>
      </c>
      <c r="J280" s="9">
        <v>0</v>
      </c>
      <c r="K280" s="9">
        <v>0</v>
      </c>
      <c r="L280" s="9" t="s">
        <v>177</v>
      </c>
      <c r="M280" s="15">
        <f t="shared" si="6"/>
        <v>482989.99999999994</v>
      </c>
      <c r="N280" s="19">
        <v>0</v>
      </c>
    </row>
    <row r="281" spans="1:14" x14ac:dyDescent="0.7">
      <c r="A281" s="4">
        <v>45084</v>
      </c>
      <c r="B281" s="4">
        <v>45086</v>
      </c>
      <c r="C281" s="5">
        <v>8031</v>
      </c>
      <c r="D281" s="9" t="s">
        <v>196</v>
      </c>
      <c r="E281" s="5" t="s">
        <v>68</v>
      </c>
      <c r="F281" s="5" t="s">
        <v>175</v>
      </c>
      <c r="G281" s="5" t="s">
        <v>176</v>
      </c>
      <c r="H281" s="5">
        <v>100</v>
      </c>
      <c r="I281" s="25">
        <v>4808.8999999999996</v>
      </c>
      <c r="J281" s="9">
        <v>0</v>
      </c>
      <c r="K281" s="9">
        <v>0</v>
      </c>
      <c r="L281" s="9" t="s">
        <v>177</v>
      </c>
      <c r="M281" s="15">
        <f t="shared" si="6"/>
        <v>480889.99999999994</v>
      </c>
      <c r="N281" s="19">
        <v>0</v>
      </c>
    </row>
    <row r="282" spans="1:14" x14ac:dyDescent="0.7">
      <c r="A282" s="4">
        <v>45084</v>
      </c>
      <c r="B282" s="4">
        <v>45086</v>
      </c>
      <c r="C282" s="5">
        <v>4041</v>
      </c>
      <c r="D282" s="9" t="s">
        <v>181</v>
      </c>
      <c r="E282" s="5" t="s">
        <v>68</v>
      </c>
      <c r="F282" s="5" t="s">
        <v>175</v>
      </c>
      <c r="G282" s="5" t="s">
        <v>178</v>
      </c>
      <c r="H282" s="5">
        <v>100</v>
      </c>
      <c r="I282" s="25">
        <v>4815</v>
      </c>
      <c r="J282" s="9">
        <v>0</v>
      </c>
      <c r="K282" s="9">
        <v>0</v>
      </c>
      <c r="L282" s="9" t="s">
        <v>90</v>
      </c>
      <c r="M282" s="15">
        <f t="shared" si="6"/>
        <v>481500</v>
      </c>
      <c r="N282" s="19">
        <v>500</v>
      </c>
    </row>
    <row r="283" spans="1:14" x14ac:dyDescent="0.7">
      <c r="A283" s="4">
        <v>45085</v>
      </c>
      <c r="B283" s="4">
        <v>45089</v>
      </c>
      <c r="C283" s="5">
        <v>6890</v>
      </c>
      <c r="D283" s="9" t="s">
        <v>187</v>
      </c>
      <c r="E283" s="5" t="s">
        <v>68</v>
      </c>
      <c r="F283" s="5" t="s">
        <v>175</v>
      </c>
      <c r="G283" s="5" t="s">
        <v>176</v>
      </c>
      <c r="H283" s="5">
        <v>100</v>
      </c>
      <c r="I283" s="25">
        <v>2970</v>
      </c>
      <c r="J283" s="9">
        <v>0</v>
      </c>
      <c r="K283" s="9">
        <v>0</v>
      </c>
      <c r="L283" s="9" t="s">
        <v>177</v>
      </c>
      <c r="M283" s="15">
        <f t="shared" si="6"/>
        <v>297000</v>
      </c>
      <c r="N283" s="19">
        <v>0</v>
      </c>
    </row>
    <row r="284" spans="1:14" x14ac:dyDescent="0.7">
      <c r="A284" s="4">
        <v>45085</v>
      </c>
      <c r="B284" s="4">
        <v>45089</v>
      </c>
      <c r="C284" s="5">
        <v>4519</v>
      </c>
      <c r="D284" s="9" t="s">
        <v>201</v>
      </c>
      <c r="E284" s="5" t="s">
        <v>68</v>
      </c>
      <c r="F284" s="5" t="s">
        <v>175</v>
      </c>
      <c r="G284" s="5" t="s">
        <v>176</v>
      </c>
      <c r="H284" s="5">
        <v>100</v>
      </c>
      <c r="I284" s="25">
        <v>3860</v>
      </c>
      <c r="J284" s="9">
        <v>0</v>
      </c>
      <c r="K284" s="9">
        <v>0</v>
      </c>
      <c r="L284" s="9" t="s">
        <v>177</v>
      </c>
      <c r="M284" s="15">
        <f t="shared" si="6"/>
        <v>386000</v>
      </c>
      <c r="N284" s="19">
        <v>0</v>
      </c>
    </row>
    <row r="285" spans="1:14" x14ac:dyDescent="0.7">
      <c r="A285" s="4">
        <v>45086</v>
      </c>
      <c r="B285" s="4">
        <v>45090</v>
      </c>
      <c r="C285" s="5">
        <v>4519</v>
      </c>
      <c r="D285" s="9" t="s">
        <v>201</v>
      </c>
      <c r="E285" s="5" t="s">
        <v>68</v>
      </c>
      <c r="F285" s="5" t="s">
        <v>175</v>
      </c>
      <c r="G285" s="5" t="s">
        <v>178</v>
      </c>
      <c r="H285" s="5">
        <v>100</v>
      </c>
      <c r="I285" s="25">
        <v>3974.8</v>
      </c>
      <c r="J285" s="9">
        <v>0</v>
      </c>
      <c r="K285" s="9">
        <v>0</v>
      </c>
      <c r="L285" s="9" t="s">
        <v>90</v>
      </c>
      <c r="M285" s="15">
        <f t="shared" si="6"/>
        <v>397480</v>
      </c>
      <c r="N285" s="19">
        <v>11480</v>
      </c>
    </row>
    <row r="286" spans="1:14" x14ac:dyDescent="0.7">
      <c r="A286" s="4">
        <v>45089</v>
      </c>
      <c r="B286" s="4">
        <v>45091</v>
      </c>
      <c r="C286" s="5">
        <v>6890</v>
      </c>
      <c r="D286" s="9" t="s">
        <v>187</v>
      </c>
      <c r="E286" s="5" t="s">
        <v>68</v>
      </c>
      <c r="F286" s="5" t="s">
        <v>175</v>
      </c>
      <c r="G286" s="5" t="s">
        <v>178</v>
      </c>
      <c r="H286" s="5">
        <v>100</v>
      </c>
      <c r="I286" s="25">
        <v>3110</v>
      </c>
      <c r="J286" s="9">
        <v>0</v>
      </c>
      <c r="K286" s="9">
        <v>0</v>
      </c>
      <c r="L286" s="9" t="s">
        <v>90</v>
      </c>
      <c r="M286" s="15">
        <f t="shared" si="6"/>
        <v>311000</v>
      </c>
      <c r="N286" s="19">
        <v>14000</v>
      </c>
    </row>
    <row r="287" spans="1:14" x14ac:dyDescent="0.7">
      <c r="A287" s="4">
        <v>45089</v>
      </c>
      <c r="B287" s="4">
        <v>45091</v>
      </c>
      <c r="C287" s="5">
        <v>2802</v>
      </c>
      <c r="D287" s="9" t="s">
        <v>203</v>
      </c>
      <c r="E287" s="5" t="s">
        <v>68</v>
      </c>
      <c r="F287" s="5" t="s">
        <v>175</v>
      </c>
      <c r="G287" s="5" t="s">
        <v>176</v>
      </c>
      <c r="H287" s="5">
        <v>100</v>
      </c>
      <c r="I287" s="25">
        <v>5600</v>
      </c>
      <c r="J287" s="9">
        <v>0</v>
      </c>
      <c r="K287" s="9">
        <v>0</v>
      </c>
      <c r="L287" s="9" t="s">
        <v>177</v>
      </c>
      <c r="M287" s="15">
        <f t="shared" si="6"/>
        <v>560000</v>
      </c>
      <c r="N287" s="19">
        <v>0</v>
      </c>
    </row>
    <row r="288" spans="1:14" x14ac:dyDescent="0.7">
      <c r="A288" s="4">
        <v>45091</v>
      </c>
      <c r="B288" s="4">
        <v>45093</v>
      </c>
      <c r="C288" s="5">
        <v>6954</v>
      </c>
      <c r="D288" s="9" t="s">
        <v>200</v>
      </c>
      <c r="E288" s="5" t="s">
        <v>68</v>
      </c>
      <c r="F288" s="5" t="s">
        <v>175</v>
      </c>
      <c r="G288" s="5" t="s">
        <v>178</v>
      </c>
      <c r="H288" s="5">
        <v>100</v>
      </c>
      <c r="I288" s="25">
        <v>5182.1000000000004</v>
      </c>
      <c r="J288" s="9">
        <v>0</v>
      </c>
      <c r="K288" s="9">
        <v>0</v>
      </c>
      <c r="L288" s="9" t="s">
        <v>90</v>
      </c>
      <c r="M288" s="15">
        <f t="shared" si="6"/>
        <v>518210.00000000006</v>
      </c>
      <c r="N288" s="19">
        <v>11210</v>
      </c>
    </row>
    <row r="289" spans="1:14" x14ac:dyDescent="0.7">
      <c r="A289" s="4">
        <v>45091</v>
      </c>
      <c r="B289" s="4">
        <v>45093</v>
      </c>
      <c r="C289" s="5">
        <v>8267</v>
      </c>
      <c r="D289" s="9" t="s">
        <v>194</v>
      </c>
      <c r="E289" s="5" t="s">
        <v>68</v>
      </c>
      <c r="F289" s="5" t="s">
        <v>175</v>
      </c>
      <c r="G289" s="5" t="s">
        <v>178</v>
      </c>
      <c r="H289" s="5">
        <v>100</v>
      </c>
      <c r="I289" s="25">
        <v>2822.6</v>
      </c>
      <c r="J289" s="9">
        <v>0</v>
      </c>
      <c r="K289" s="9">
        <v>0</v>
      </c>
      <c r="L289" s="9" t="s">
        <v>90</v>
      </c>
      <c r="M289" s="15">
        <f t="shared" si="6"/>
        <v>282260</v>
      </c>
      <c r="N289" s="19">
        <v>360</v>
      </c>
    </row>
    <row r="290" spans="1:14" x14ac:dyDescent="0.7">
      <c r="A290" s="4">
        <v>45092</v>
      </c>
      <c r="B290" s="4">
        <v>45096</v>
      </c>
      <c r="C290" s="5">
        <v>8001</v>
      </c>
      <c r="D290" s="9" t="s">
        <v>204</v>
      </c>
      <c r="E290" s="5" t="s">
        <v>68</v>
      </c>
      <c r="F290" s="5" t="s">
        <v>175</v>
      </c>
      <c r="G290" s="5" t="s">
        <v>176</v>
      </c>
      <c r="H290" s="5">
        <v>100</v>
      </c>
      <c r="I290" s="25">
        <v>5640</v>
      </c>
      <c r="J290" s="9">
        <v>0</v>
      </c>
      <c r="K290" s="9">
        <v>0</v>
      </c>
      <c r="L290" s="9" t="s">
        <v>177</v>
      </c>
      <c r="M290" s="15">
        <f t="shared" si="6"/>
        <v>564000</v>
      </c>
      <c r="N290" s="19">
        <v>0</v>
      </c>
    </row>
    <row r="291" spans="1:14" x14ac:dyDescent="0.7">
      <c r="A291" s="4">
        <v>45093</v>
      </c>
      <c r="B291" s="4">
        <v>45097</v>
      </c>
      <c r="C291" s="5">
        <v>4063</v>
      </c>
      <c r="D291" s="9" t="s">
        <v>193</v>
      </c>
      <c r="E291" s="5" t="s">
        <v>68</v>
      </c>
      <c r="F291" s="5" t="s">
        <v>175</v>
      </c>
      <c r="G291" s="5" t="s">
        <v>176</v>
      </c>
      <c r="H291" s="5">
        <v>100</v>
      </c>
      <c r="I291" s="25">
        <v>4860</v>
      </c>
      <c r="J291" s="9">
        <v>0</v>
      </c>
      <c r="K291" s="9">
        <v>0</v>
      </c>
      <c r="L291" s="9" t="s">
        <v>177</v>
      </c>
      <c r="M291" s="15">
        <f t="shared" si="6"/>
        <v>486000</v>
      </c>
      <c r="N291" s="19">
        <v>0</v>
      </c>
    </row>
    <row r="292" spans="1:14" x14ac:dyDescent="0.7">
      <c r="A292" s="4">
        <v>45093</v>
      </c>
      <c r="B292" s="4">
        <v>45097</v>
      </c>
      <c r="C292" s="5">
        <v>4503</v>
      </c>
      <c r="D292" s="9" t="s">
        <v>179</v>
      </c>
      <c r="E292" s="5" t="s">
        <v>68</v>
      </c>
      <c r="F292" s="5" t="s">
        <v>175</v>
      </c>
      <c r="G292" s="5" t="s">
        <v>176</v>
      </c>
      <c r="H292" s="5">
        <v>100</v>
      </c>
      <c r="I292" s="25">
        <v>2296</v>
      </c>
      <c r="J292" s="9">
        <v>0</v>
      </c>
      <c r="K292" s="9">
        <v>0</v>
      </c>
      <c r="L292" s="9" t="s">
        <v>177</v>
      </c>
      <c r="M292" s="15">
        <f t="shared" si="6"/>
        <v>229600</v>
      </c>
      <c r="N292" s="19">
        <v>0</v>
      </c>
    </row>
    <row r="293" spans="1:14" x14ac:dyDescent="0.7">
      <c r="A293" s="4">
        <v>45096</v>
      </c>
      <c r="B293" s="4">
        <v>45098</v>
      </c>
      <c r="C293" s="5">
        <v>4063</v>
      </c>
      <c r="D293" s="9" t="s">
        <v>193</v>
      </c>
      <c r="E293" s="5" t="s">
        <v>68</v>
      </c>
      <c r="F293" s="5" t="s">
        <v>175</v>
      </c>
      <c r="G293" s="5" t="s">
        <v>176</v>
      </c>
      <c r="H293" s="5">
        <v>100</v>
      </c>
      <c r="I293" s="25">
        <v>4800</v>
      </c>
      <c r="J293" s="9">
        <v>0</v>
      </c>
      <c r="K293" s="9">
        <v>0</v>
      </c>
      <c r="L293" s="9" t="s">
        <v>177</v>
      </c>
      <c r="M293" s="15">
        <f t="shared" si="6"/>
        <v>480000</v>
      </c>
      <c r="N293" s="19">
        <v>0</v>
      </c>
    </row>
    <row r="294" spans="1:14" x14ac:dyDescent="0.7">
      <c r="A294" s="4">
        <v>45097</v>
      </c>
      <c r="B294" s="4">
        <v>45099</v>
      </c>
      <c r="C294" s="5">
        <v>2802</v>
      </c>
      <c r="D294" s="9" t="s">
        <v>203</v>
      </c>
      <c r="E294" s="5" t="s">
        <v>68</v>
      </c>
      <c r="F294" s="5" t="s">
        <v>175</v>
      </c>
      <c r="G294" s="5" t="s">
        <v>176</v>
      </c>
      <c r="H294" s="5">
        <v>100</v>
      </c>
      <c r="I294" s="25">
        <v>5625</v>
      </c>
      <c r="J294" s="9">
        <v>0</v>
      </c>
      <c r="K294" s="9">
        <v>0</v>
      </c>
      <c r="L294" s="9" t="s">
        <v>177</v>
      </c>
      <c r="M294" s="15">
        <f t="shared" ref="M294:M357" si="7">IF(G294="買付",H294*I294+SUM(J294:K294),H294*I294-SUM(J294:K294))</f>
        <v>562500</v>
      </c>
      <c r="N294" s="19">
        <v>0</v>
      </c>
    </row>
    <row r="295" spans="1:14" x14ac:dyDescent="0.7">
      <c r="A295" s="4">
        <v>45099</v>
      </c>
      <c r="B295" s="4">
        <v>45103</v>
      </c>
      <c r="C295" s="5">
        <v>2802</v>
      </c>
      <c r="D295" s="9" t="s">
        <v>203</v>
      </c>
      <c r="E295" s="5" t="s">
        <v>68</v>
      </c>
      <c r="F295" s="5" t="s">
        <v>175</v>
      </c>
      <c r="G295" s="5" t="s">
        <v>178</v>
      </c>
      <c r="H295" s="5">
        <v>100</v>
      </c>
      <c r="I295" s="25">
        <v>5649</v>
      </c>
      <c r="J295" s="9">
        <v>0</v>
      </c>
      <c r="K295" s="9">
        <v>0</v>
      </c>
      <c r="L295" s="9" t="s">
        <v>90</v>
      </c>
      <c r="M295" s="15">
        <f t="shared" si="7"/>
        <v>564900</v>
      </c>
      <c r="N295" s="19">
        <v>3700</v>
      </c>
    </row>
    <row r="296" spans="1:14" x14ac:dyDescent="0.7">
      <c r="A296" s="4">
        <v>45100</v>
      </c>
      <c r="B296" s="4">
        <v>45104</v>
      </c>
      <c r="C296" s="5">
        <v>1911</v>
      </c>
      <c r="D296" s="9" t="s">
        <v>205</v>
      </c>
      <c r="E296" s="5" t="s">
        <v>68</v>
      </c>
      <c r="F296" s="5" t="s">
        <v>175</v>
      </c>
      <c r="G296" s="5" t="s">
        <v>176</v>
      </c>
      <c r="H296" s="5">
        <v>100</v>
      </c>
      <c r="I296" s="25">
        <v>3466</v>
      </c>
      <c r="J296" s="9">
        <v>0</v>
      </c>
      <c r="K296" s="9">
        <v>0</v>
      </c>
      <c r="L296" s="9" t="s">
        <v>177</v>
      </c>
      <c r="M296" s="15">
        <f t="shared" si="7"/>
        <v>346600</v>
      </c>
      <c r="N296" s="19">
        <v>0</v>
      </c>
    </row>
    <row r="297" spans="1:14" x14ac:dyDescent="0.7">
      <c r="A297" s="4">
        <v>45100</v>
      </c>
      <c r="B297" s="4">
        <v>45104</v>
      </c>
      <c r="C297" s="5">
        <v>8031</v>
      </c>
      <c r="D297" s="9" t="s">
        <v>196</v>
      </c>
      <c r="E297" s="5" t="s">
        <v>68</v>
      </c>
      <c r="F297" s="5" t="s">
        <v>175</v>
      </c>
      <c r="G297" s="5" t="s">
        <v>176</v>
      </c>
      <c r="H297" s="5">
        <v>100</v>
      </c>
      <c r="I297" s="25">
        <v>5475</v>
      </c>
      <c r="J297" s="9">
        <v>0</v>
      </c>
      <c r="K297" s="9">
        <v>0</v>
      </c>
      <c r="L297" s="9" t="s">
        <v>177</v>
      </c>
      <c r="M297" s="15">
        <f t="shared" si="7"/>
        <v>547500</v>
      </c>
      <c r="N297" s="19">
        <v>0</v>
      </c>
    </row>
    <row r="298" spans="1:14" x14ac:dyDescent="0.7">
      <c r="A298" s="4">
        <v>45106</v>
      </c>
      <c r="B298" s="4">
        <v>45110</v>
      </c>
      <c r="C298" s="5">
        <v>2802</v>
      </c>
      <c r="D298" s="9" t="s">
        <v>203</v>
      </c>
      <c r="E298" s="5" t="s">
        <v>68</v>
      </c>
      <c r="F298" s="5" t="s">
        <v>175</v>
      </c>
      <c r="G298" s="5" t="s">
        <v>178</v>
      </c>
      <c r="H298" s="5">
        <v>100</v>
      </c>
      <c r="I298" s="25">
        <v>5745</v>
      </c>
      <c r="J298" s="9">
        <v>0</v>
      </c>
      <c r="K298" s="9">
        <v>0</v>
      </c>
      <c r="L298" s="9" t="s">
        <v>90</v>
      </c>
      <c r="M298" s="15">
        <f t="shared" si="7"/>
        <v>574500</v>
      </c>
      <c r="N298" s="19">
        <v>13300</v>
      </c>
    </row>
    <row r="299" spans="1:14" x14ac:dyDescent="0.7">
      <c r="A299" s="4">
        <v>45107</v>
      </c>
      <c r="B299" s="4">
        <v>45111</v>
      </c>
      <c r="C299" s="5">
        <v>4324</v>
      </c>
      <c r="D299" s="6" t="s">
        <v>45</v>
      </c>
      <c r="E299" s="5" t="s">
        <v>68</v>
      </c>
      <c r="F299" s="5" t="s">
        <v>175</v>
      </c>
      <c r="G299" s="5" t="s">
        <v>176</v>
      </c>
      <c r="H299" s="5">
        <v>100</v>
      </c>
      <c r="I299" s="25">
        <v>4715</v>
      </c>
      <c r="J299" s="9">
        <v>0</v>
      </c>
      <c r="K299" s="9">
        <v>0</v>
      </c>
      <c r="L299" s="9" t="s">
        <v>177</v>
      </c>
      <c r="M299" s="15">
        <f t="shared" si="7"/>
        <v>471500</v>
      </c>
      <c r="N299" s="19">
        <v>0</v>
      </c>
    </row>
    <row r="300" spans="1:14" x14ac:dyDescent="0.7">
      <c r="A300" s="4">
        <v>45111</v>
      </c>
      <c r="B300" s="4">
        <v>45113</v>
      </c>
      <c r="C300" s="5">
        <v>4503</v>
      </c>
      <c r="D300" s="9" t="s">
        <v>179</v>
      </c>
      <c r="E300" s="5" t="s">
        <v>68</v>
      </c>
      <c r="F300" s="5" t="s">
        <v>175</v>
      </c>
      <c r="G300" s="5" t="s">
        <v>176</v>
      </c>
      <c r="H300" s="5">
        <v>100</v>
      </c>
      <c r="I300" s="25">
        <v>2097</v>
      </c>
      <c r="J300" s="9">
        <v>0</v>
      </c>
      <c r="K300" s="9">
        <v>0</v>
      </c>
      <c r="L300" s="9" t="s">
        <v>177</v>
      </c>
      <c r="M300" s="15">
        <f t="shared" si="7"/>
        <v>209700</v>
      </c>
      <c r="N300" s="19">
        <v>0</v>
      </c>
    </row>
    <row r="301" spans="1:14" x14ac:dyDescent="0.7">
      <c r="A301" s="4">
        <v>45111</v>
      </c>
      <c r="B301" s="4">
        <v>45113</v>
      </c>
      <c r="C301" s="5">
        <v>2802</v>
      </c>
      <c r="D301" s="9" t="s">
        <v>203</v>
      </c>
      <c r="E301" s="5" t="s">
        <v>68</v>
      </c>
      <c r="F301" s="5" t="s">
        <v>175</v>
      </c>
      <c r="G301" s="5" t="s">
        <v>176</v>
      </c>
      <c r="H301" s="5">
        <v>100</v>
      </c>
      <c r="I301" s="25">
        <v>5645</v>
      </c>
      <c r="J301" s="9">
        <v>0</v>
      </c>
      <c r="K301" s="9">
        <v>0</v>
      </c>
      <c r="L301" s="9" t="s">
        <v>177</v>
      </c>
      <c r="M301" s="15">
        <f t="shared" si="7"/>
        <v>564500</v>
      </c>
      <c r="N301" s="19">
        <v>0</v>
      </c>
    </row>
    <row r="302" spans="1:14" x14ac:dyDescent="0.7">
      <c r="A302" s="4">
        <v>45113</v>
      </c>
      <c r="B302" s="4">
        <v>45117</v>
      </c>
      <c r="C302" s="5">
        <v>4063</v>
      </c>
      <c r="D302" s="9" t="s">
        <v>193</v>
      </c>
      <c r="E302" s="5" t="s">
        <v>68</v>
      </c>
      <c r="F302" s="5" t="s">
        <v>175</v>
      </c>
      <c r="G302" s="5" t="s">
        <v>176</v>
      </c>
      <c r="H302" s="5">
        <v>100</v>
      </c>
      <c r="I302" s="25">
        <v>4708</v>
      </c>
      <c r="J302" s="9">
        <v>250</v>
      </c>
      <c r="K302" s="9">
        <v>25</v>
      </c>
      <c r="L302" s="9" t="s">
        <v>177</v>
      </c>
      <c r="M302" s="15">
        <f t="shared" si="7"/>
        <v>471075</v>
      </c>
      <c r="N302" s="19">
        <v>0</v>
      </c>
    </row>
    <row r="303" spans="1:14" x14ac:dyDescent="0.7">
      <c r="A303" s="4">
        <v>45113</v>
      </c>
      <c r="B303" s="4">
        <v>45117</v>
      </c>
      <c r="C303" s="5">
        <v>9433</v>
      </c>
      <c r="D303" s="9" t="s">
        <v>71</v>
      </c>
      <c r="E303" s="5" t="s">
        <v>68</v>
      </c>
      <c r="F303" s="5" t="s">
        <v>175</v>
      </c>
      <c r="G303" s="5" t="s">
        <v>176</v>
      </c>
      <c r="H303" s="5">
        <v>100</v>
      </c>
      <c r="I303" s="25">
        <v>4360</v>
      </c>
      <c r="J303" s="9">
        <v>250</v>
      </c>
      <c r="K303" s="9">
        <v>25</v>
      </c>
      <c r="L303" s="9" t="s">
        <v>177</v>
      </c>
      <c r="M303" s="15">
        <f t="shared" si="7"/>
        <v>436275</v>
      </c>
      <c r="N303" s="19">
        <v>0</v>
      </c>
    </row>
    <row r="304" spans="1:14" x14ac:dyDescent="0.7">
      <c r="A304" s="4">
        <v>45117</v>
      </c>
      <c r="B304" s="4">
        <v>45119</v>
      </c>
      <c r="C304" s="5">
        <v>1911</v>
      </c>
      <c r="D304" s="9" t="s">
        <v>205</v>
      </c>
      <c r="E304" s="5" t="s">
        <v>68</v>
      </c>
      <c r="F304" s="5" t="s">
        <v>175</v>
      </c>
      <c r="G304" s="5" t="s">
        <v>178</v>
      </c>
      <c r="H304" s="5">
        <v>200</v>
      </c>
      <c r="I304" s="25">
        <v>3304</v>
      </c>
      <c r="J304" s="9">
        <v>487</v>
      </c>
      <c r="K304" s="9">
        <v>48</v>
      </c>
      <c r="L304" s="9" t="s">
        <v>90</v>
      </c>
      <c r="M304" s="15">
        <f t="shared" si="7"/>
        <v>660265</v>
      </c>
      <c r="N304" s="19">
        <v>-5935</v>
      </c>
    </row>
    <row r="305" spans="1:14" x14ac:dyDescent="0.7">
      <c r="A305" s="4">
        <v>45117</v>
      </c>
      <c r="B305" s="4">
        <v>45119</v>
      </c>
      <c r="C305" s="5">
        <v>2802</v>
      </c>
      <c r="D305" s="9" t="s">
        <v>203</v>
      </c>
      <c r="E305" s="5" t="s">
        <v>68</v>
      </c>
      <c r="F305" s="5" t="s">
        <v>175</v>
      </c>
      <c r="G305" s="5" t="s">
        <v>178</v>
      </c>
      <c r="H305" s="5">
        <v>100</v>
      </c>
      <c r="I305" s="25">
        <v>5612</v>
      </c>
      <c r="J305" s="9">
        <v>487</v>
      </c>
      <c r="K305" s="9">
        <v>48</v>
      </c>
      <c r="L305" s="9" t="s">
        <v>90</v>
      </c>
      <c r="M305" s="15">
        <f t="shared" si="7"/>
        <v>560665</v>
      </c>
      <c r="N305" s="19">
        <v>-3835</v>
      </c>
    </row>
    <row r="306" spans="1:14" x14ac:dyDescent="0.7">
      <c r="A306" s="4">
        <v>45117</v>
      </c>
      <c r="B306" s="4">
        <v>45119</v>
      </c>
      <c r="C306" s="5">
        <v>4503</v>
      </c>
      <c r="D306" s="9" t="s">
        <v>179</v>
      </c>
      <c r="E306" s="5" t="s">
        <v>68</v>
      </c>
      <c r="F306" s="5" t="s">
        <v>175</v>
      </c>
      <c r="G306" s="5" t="s">
        <v>178</v>
      </c>
      <c r="H306" s="5">
        <v>200</v>
      </c>
      <c r="I306" s="25">
        <v>2030</v>
      </c>
      <c r="J306" s="9">
        <v>250</v>
      </c>
      <c r="K306" s="9">
        <v>25</v>
      </c>
      <c r="L306" s="9" t="s">
        <v>90</v>
      </c>
      <c r="M306" s="15">
        <f t="shared" si="7"/>
        <v>405725</v>
      </c>
      <c r="N306" s="19">
        <v>-33575</v>
      </c>
    </row>
    <row r="307" spans="1:14" x14ac:dyDescent="0.7">
      <c r="A307" s="4">
        <v>45117</v>
      </c>
      <c r="B307" s="4">
        <v>45119</v>
      </c>
      <c r="C307" s="5">
        <v>8001</v>
      </c>
      <c r="D307" s="9" t="s">
        <v>204</v>
      </c>
      <c r="E307" s="5" t="s">
        <v>68</v>
      </c>
      <c r="F307" s="5" t="s">
        <v>175</v>
      </c>
      <c r="G307" s="5" t="s">
        <v>178</v>
      </c>
      <c r="H307" s="5">
        <v>100</v>
      </c>
      <c r="I307" s="25">
        <v>5518</v>
      </c>
      <c r="J307" s="9">
        <v>487</v>
      </c>
      <c r="K307" s="9">
        <v>48</v>
      </c>
      <c r="L307" s="9" t="s">
        <v>90</v>
      </c>
      <c r="M307" s="15">
        <f t="shared" si="7"/>
        <v>551265</v>
      </c>
      <c r="N307" s="19">
        <v>-12735</v>
      </c>
    </row>
    <row r="308" spans="1:14" x14ac:dyDescent="0.7">
      <c r="A308" s="4">
        <v>45117</v>
      </c>
      <c r="B308" s="4">
        <v>45119</v>
      </c>
      <c r="C308" s="5">
        <v>8031</v>
      </c>
      <c r="D308" s="9" t="s">
        <v>196</v>
      </c>
      <c r="E308" s="5" t="s">
        <v>68</v>
      </c>
      <c r="F308" s="5" t="s">
        <v>175</v>
      </c>
      <c r="G308" s="5" t="s">
        <v>178</v>
      </c>
      <c r="H308" s="5">
        <v>300</v>
      </c>
      <c r="I308" s="25">
        <v>5142</v>
      </c>
      <c r="J308" s="9">
        <v>921</v>
      </c>
      <c r="K308" s="9">
        <v>92</v>
      </c>
      <c r="L308" s="9" t="s">
        <v>90</v>
      </c>
      <c r="M308" s="15">
        <f t="shared" si="7"/>
        <v>1541587</v>
      </c>
      <c r="N308" s="19">
        <v>30207</v>
      </c>
    </row>
    <row r="309" spans="1:14" x14ac:dyDescent="0.7">
      <c r="A309" s="4">
        <v>45117</v>
      </c>
      <c r="B309" s="4">
        <v>45119</v>
      </c>
      <c r="C309" s="5">
        <v>8058</v>
      </c>
      <c r="D309" s="9" t="s">
        <v>72</v>
      </c>
      <c r="E309" s="5" t="s">
        <v>68</v>
      </c>
      <c r="F309" s="5" t="s">
        <v>175</v>
      </c>
      <c r="G309" s="5" t="s">
        <v>178</v>
      </c>
      <c r="H309" s="5">
        <v>100</v>
      </c>
      <c r="I309" s="25">
        <v>6854</v>
      </c>
      <c r="J309" s="9">
        <v>487</v>
      </c>
      <c r="K309" s="9">
        <v>48</v>
      </c>
      <c r="L309" s="9" t="s">
        <v>90</v>
      </c>
      <c r="M309" s="15">
        <f t="shared" si="7"/>
        <v>684865</v>
      </c>
      <c r="N309" s="19">
        <v>102865</v>
      </c>
    </row>
    <row r="310" spans="1:14" x14ac:dyDescent="0.7">
      <c r="A310" s="4">
        <v>45125</v>
      </c>
      <c r="B310" s="4">
        <v>45127</v>
      </c>
      <c r="C310" s="5">
        <v>4324</v>
      </c>
      <c r="D310" s="6" t="s">
        <v>45</v>
      </c>
      <c r="E310" s="5" t="s">
        <v>68</v>
      </c>
      <c r="F310" s="5" t="s">
        <v>175</v>
      </c>
      <c r="G310" s="5" t="s">
        <v>178</v>
      </c>
      <c r="H310" s="5">
        <v>100</v>
      </c>
      <c r="I310" s="25">
        <v>4737</v>
      </c>
      <c r="J310" s="9">
        <v>0</v>
      </c>
      <c r="K310" s="9">
        <v>0</v>
      </c>
      <c r="L310" s="9" t="s">
        <v>90</v>
      </c>
      <c r="M310" s="15">
        <f t="shared" si="7"/>
        <v>473700</v>
      </c>
      <c r="N310" s="19">
        <v>2200</v>
      </c>
    </row>
    <row r="311" spans="1:14" x14ac:dyDescent="0.7">
      <c r="A311" s="4">
        <v>45128</v>
      </c>
      <c r="B311" s="4">
        <v>45132</v>
      </c>
      <c r="C311" s="5">
        <v>5401</v>
      </c>
      <c r="D311" s="9" t="s">
        <v>180</v>
      </c>
      <c r="E311" s="5" t="s">
        <v>68</v>
      </c>
      <c r="F311" s="5" t="s">
        <v>175</v>
      </c>
      <c r="G311" s="5" t="s">
        <v>178</v>
      </c>
      <c r="H311" s="5">
        <v>100</v>
      </c>
      <c r="I311" s="25">
        <v>3077</v>
      </c>
      <c r="J311" s="9">
        <v>0</v>
      </c>
      <c r="K311" s="9">
        <v>0</v>
      </c>
      <c r="L311" s="9" t="s">
        <v>90</v>
      </c>
      <c r="M311" s="15">
        <f t="shared" si="7"/>
        <v>307700</v>
      </c>
      <c r="N311" s="19">
        <v>740</v>
      </c>
    </row>
    <row r="312" spans="1:14" x14ac:dyDescent="0.7">
      <c r="A312" s="4">
        <v>45131</v>
      </c>
      <c r="B312" s="4">
        <v>45133</v>
      </c>
      <c r="C312" s="5">
        <v>5019</v>
      </c>
      <c r="D312" s="9" t="s">
        <v>189</v>
      </c>
      <c r="E312" s="5" t="s">
        <v>68</v>
      </c>
      <c r="F312" s="5" t="s">
        <v>175</v>
      </c>
      <c r="G312" s="5" t="s">
        <v>178</v>
      </c>
      <c r="H312" s="5">
        <v>100</v>
      </c>
      <c r="I312" s="25">
        <v>3011</v>
      </c>
      <c r="J312" s="9">
        <v>0</v>
      </c>
      <c r="K312" s="9">
        <v>0</v>
      </c>
      <c r="L312" s="9" t="s">
        <v>90</v>
      </c>
      <c r="M312" s="15">
        <f t="shared" si="7"/>
        <v>301100</v>
      </c>
      <c r="N312" s="19">
        <v>3100</v>
      </c>
    </row>
    <row r="313" spans="1:14" x14ac:dyDescent="0.7">
      <c r="A313" s="4">
        <v>45133</v>
      </c>
      <c r="B313" s="4">
        <v>45135</v>
      </c>
      <c r="C313" s="5">
        <v>7974</v>
      </c>
      <c r="D313" s="9" t="s">
        <v>174</v>
      </c>
      <c r="E313" s="5" t="s">
        <v>68</v>
      </c>
      <c r="F313" s="5" t="s">
        <v>175</v>
      </c>
      <c r="G313" s="5" t="s">
        <v>176</v>
      </c>
      <c r="H313" s="5">
        <v>100</v>
      </c>
      <c r="I313" s="25">
        <v>6340</v>
      </c>
      <c r="J313" s="9">
        <v>0</v>
      </c>
      <c r="K313" s="9">
        <v>0</v>
      </c>
      <c r="L313" s="9" t="s">
        <v>177</v>
      </c>
      <c r="M313" s="15">
        <f t="shared" si="7"/>
        <v>634000</v>
      </c>
      <c r="N313" s="21">
        <v>0</v>
      </c>
    </row>
    <row r="314" spans="1:14" x14ac:dyDescent="0.7">
      <c r="A314" s="4">
        <v>45134</v>
      </c>
      <c r="B314" s="4">
        <v>45138</v>
      </c>
      <c r="C314" s="5">
        <v>4661</v>
      </c>
      <c r="D314" s="9" t="s">
        <v>221</v>
      </c>
      <c r="E314" s="5" t="s">
        <v>68</v>
      </c>
      <c r="F314" s="5" t="s">
        <v>175</v>
      </c>
      <c r="G314" s="5" t="s">
        <v>176</v>
      </c>
      <c r="H314" s="5">
        <v>100</v>
      </c>
      <c r="I314" s="25">
        <v>5505</v>
      </c>
      <c r="J314" s="9">
        <v>0</v>
      </c>
      <c r="K314" s="9">
        <v>0</v>
      </c>
      <c r="L314" s="9" t="s">
        <v>177</v>
      </c>
      <c r="M314" s="15">
        <f t="shared" si="7"/>
        <v>550500</v>
      </c>
      <c r="N314" s="21">
        <v>0</v>
      </c>
    </row>
    <row r="315" spans="1:14" x14ac:dyDescent="0.7">
      <c r="A315" s="4">
        <v>45135</v>
      </c>
      <c r="B315" s="4">
        <v>45139</v>
      </c>
      <c r="C315" s="5">
        <v>5108</v>
      </c>
      <c r="D315" s="9" t="s">
        <v>186</v>
      </c>
      <c r="E315" s="5" t="s">
        <v>68</v>
      </c>
      <c r="F315" s="5" t="s">
        <v>175</v>
      </c>
      <c r="G315" s="5" t="s">
        <v>176</v>
      </c>
      <c r="H315" s="5">
        <v>100</v>
      </c>
      <c r="I315" s="25">
        <v>5815</v>
      </c>
      <c r="J315" s="9">
        <v>0</v>
      </c>
      <c r="K315" s="9">
        <v>0</v>
      </c>
      <c r="L315" s="9" t="s">
        <v>177</v>
      </c>
      <c r="M315" s="15">
        <f t="shared" si="7"/>
        <v>581500</v>
      </c>
      <c r="N315" s="21">
        <v>0</v>
      </c>
    </row>
    <row r="316" spans="1:14" x14ac:dyDescent="0.7">
      <c r="A316" s="4">
        <v>45135</v>
      </c>
      <c r="B316" s="4">
        <v>45139</v>
      </c>
      <c r="C316" s="5">
        <v>8766</v>
      </c>
      <c r="D316" s="9" t="s">
        <v>44</v>
      </c>
      <c r="E316" s="5" t="s">
        <v>67</v>
      </c>
      <c r="F316" s="5" t="s">
        <v>29</v>
      </c>
      <c r="G316" s="5" t="s">
        <v>176</v>
      </c>
      <c r="H316" s="5">
        <v>100</v>
      </c>
      <c r="I316" s="25">
        <v>3212.5</v>
      </c>
      <c r="J316" s="9">
        <v>0</v>
      </c>
      <c r="K316" s="9">
        <v>0</v>
      </c>
      <c r="L316" s="9" t="s">
        <v>177</v>
      </c>
      <c r="M316" s="15">
        <f t="shared" si="7"/>
        <v>321250</v>
      </c>
      <c r="N316" s="21">
        <v>0</v>
      </c>
    </row>
    <row r="317" spans="1:14" x14ac:dyDescent="0.7">
      <c r="A317" s="4">
        <v>45138</v>
      </c>
      <c r="B317" s="4">
        <v>45140</v>
      </c>
      <c r="C317" s="5">
        <v>8058</v>
      </c>
      <c r="D317" s="9" t="s">
        <v>72</v>
      </c>
      <c r="E317" s="5" t="s">
        <v>67</v>
      </c>
      <c r="F317" s="5" t="s">
        <v>29</v>
      </c>
      <c r="G317" s="5" t="s">
        <v>176</v>
      </c>
      <c r="H317" s="5">
        <v>100</v>
      </c>
      <c r="I317" s="25">
        <v>7268</v>
      </c>
      <c r="J317" s="9">
        <v>0</v>
      </c>
      <c r="K317" s="9">
        <v>0</v>
      </c>
      <c r="L317" s="9" t="s">
        <v>177</v>
      </c>
      <c r="M317" s="15">
        <f t="shared" si="7"/>
        <v>726800</v>
      </c>
      <c r="N317" s="21">
        <v>0</v>
      </c>
    </row>
    <row r="318" spans="1:14" x14ac:dyDescent="0.7">
      <c r="A318" s="4">
        <v>45139</v>
      </c>
      <c r="B318" s="4">
        <v>45141</v>
      </c>
      <c r="C318" s="5">
        <v>1911</v>
      </c>
      <c r="D318" s="9" t="s">
        <v>205</v>
      </c>
      <c r="E318" s="5" t="s">
        <v>67</v>
      </c>
      <c r="F318" s="5" t="s">
        <v>29</v>
      </c>
      <c r="G318" s="5" t="s">
        <v>176</v>
      </c>
      <c r="H318" s="5">
        <v>100</v>
      </c>
      <c r="I318" s="25">
        <v>3459</v>
      </c>
      <c r="J318" s="9">
        <v>0</v>
      </c>
      <c r="K318" s="9">
        <v>0</v>
      </c>
      <c r="L318" s="9" t="s">
        <v>177</v>
      </c>
      <c r="M318" s="15">
        <f t="shared" si="7"/>
        <v>345900</v>
      </c>
      <c r="N318" s="21">
        <v>0</v>
      </c>
    </row>
    <row r="319" spans="1:14" x14ac:dyDescent="0.7">
      <c r="A319" s="4">
        <v>45139</v>
      </c>
      <c r="B319" s="4">
        <v>45141</v>
      </c>
      <c r="C319" s="5">
        <v>2502</v>
      </c>
      <c r="D319" s="9" t="s">
        <v>222</v>
      </c>
      <c r="E319" s="5" t="s">
        <v>67</v>
      </c>
      <c r="F319" s="5" t="s">
        <v>29</v>
      </c>
      <c r="G319" s="5" t="s">
        <v>176</v>
      </c>
      <c r="H319" s="5">
        <v>100</v>
      </c>
      <c r="I319" s="25">
        <v>5623</v>
      </c>
      <c r="J319" s="9">
        <v>0</v>
      </c>
      <c r="K319" s="9">
        <v>0</v>
      </c>
      <c r="L319" s="9" t="s">
        <v>177</v>
      </c>
      <c r="M319" s="15">
        <f t="shared" si="7"/>
        <v>562300</v>
      </c>
      <c r="N319" s="21">
        <v>0</v>
      </c>
    </row>
    <row r="320" spans="1:14" x14ac:dyDescent="0.7">
      <c r="A320" s="4">
        <v>45140</v>
      </c>
      <c r="B320" s="4">
        <v>45142</v>
      </c>
      <c r="C320" s="5">
        <v>8031</v>
      </c>
      <c r="D320" s="9" t="s">
        <v>196</v>
      </c>
      <c r="E320" s="5" t="s">
        <v>67</v>
      </c>
      <c r="F320" s="5" t="s">
        <v>29</v>
      </c>
      <c r="G320" s="5" t="s">
        <v>176</v>
      </c>
      <c r="H320" s="5">
        <v>100</v>
      </c>
      <c r="I320" s="25">
        <v>5627</v>
      </c>
      <c r="J320" s="9">
        <v>0</v>
      </c>
      <c r="K320" s="9">
        <v>0</v>
      </c>
      <c r="L320" s="9" t="s">
        <v>177</v>
      </c>
      <c r="M320" s="15">
        <f t="shared" si="7"/>
        <v>562700</v>
      </c>
      <c r="N320" s="21">
        <v>0</v>
      </c>
    </row>
    <row r="321" spans="1:14" x14ac:dyDescent="0.7">
      <c r="A321" s="4">
        <v>45142</v>
      </c>
      <c r="B321" s="4">
        <v>45146</v>
      </c>
      <c r="C321" s="5">
        <v>1928</v>
      </c>
      <c r="D321" s="9" t="s">
        <v>223</v>
      </c>
      <c r="E321" s="5" t="s">
        <v>67</v>
      </c>
      <c r="F321" s="5" t="s">
        <v>29</v>
      </c>
      <c r="G321" s="5" t="s">
        <v>176</v>
      </c>
      <c r="H321" s="5">
        <v>100</v>
      </c>
      <c r="I321" s="25">
        <v>2840</v>
      </c>
      <c r="J321" s="9">
        <v>0</v>
      </c>
      <c r="K321" s="9">
        <v>0</v>
      </c>
      <c r="L321" s="9" t="s">
        <v>177</v>
      </c>
      <c r="M321" s="15">
        <f t="shared" si="7"/>
        <v>284000</v>
      </c>
      <c r="N321" s="21">
        <v>0</v>
      </c>
    </row>
    <row r="322" spans="1:14" x14ac:dyDescent="0.7">
      <c r="A322" s="4">
        <v>45142</v>
      </c>
      <c r="B322" s="4">
        <v>45146</v>
      </c>
      <c r="C322" s="5">
        <v>2502</v>
      </c>
      <c r="D322" s="9" t="s">
        <v>222</v>
      </c>
      <c r="E322" s="5" t="s">
        <v>67</v>
      </c>
      <c r="F322" s="5" t="s">
        <v>29</v>
      </c>
      <c r="G322" s="5" t="s">
        <v>176</v>
      </c>
      <c r="H322" s="5">
        <v>100</v>
      </c>
      <c r="I322" s="25">
        <v>5481.7</v>
      </c>
      <c r="J322" s="9">
        <v>0</v>
      </c>
      <c r="K322" s="9">
        <v>0</v>
      </c>
      <c r="L322" s="9" t="s">
        <v>177</v>
      </c>
      <c r="M322" s="15">
        <f t="shared" si="7"/>
        <v>548170</v>
      </c>
      <c r="N322" s="21">
        <v>0</v>
      </c>
    </row>
    <row r="323" spans="1:14" x14ac:dyDescent="0.7">
      <c r="A323" s="4">
        <v>45146</v>
      </c>
      <c r="B323" s="4">
        <v>45148</v>
      </c>
      <c r="C323" s="5">
        <v>4523</v>
      </c>
      <c r="D323" s="9" t="s">
        <v>224</v>
      </c>
      <c r="E323" s="5" t="s">
        <v>67</v>
      </c>
      <c r="F323" s="5" t="s">
        <v>29</v>
      </c>
      <c r="G323" s="5" t="s">
        <v>176</v>
      </c>
      <c r="H323" s="5">
        <v>100</v>
      </c>
      <c r="I323" s="25">
        <v>9271.9</v>
      </c>
      <c r="J323" s="9">
        <v>0</v>
      </c>
      <c r="K323" s="9">
        <v>0</v>
      </c>
      <c r="L323" s="9" t="s">
        <v>177</v>
      </c>
      <c r="M323" s="15">
        <f t="shared" si="7"/>
        <v>927190</v>
      </c>
      <c r="N323" s="21">
        <v>0</v>
      </c>
    </row>
    <row r="324" spans="1:14" x14ac:dyDescent="0.7">
      <c r="A324" s="4">
        <v>45148</v>
      </c>
      <c r="B324" s="4">
        <v>45153</v>
      </c>
      <c r="C324" s="5">
        <v>1911</v>
      </c>
      <c r="D324" s="9" t="s">
        <v>205</v>
      </c>
      <c r="E324" s="5" t="s">
        <v>68</v>
      </c>
      <c r="F324" s="5" t="s">
        <v>175</v>
      </c>
      <c r="G324" s="5" t="s">
        <v>178</v>
      </c>
      <c r="H324" s="5">
        <v>100</v>
      </c>
      <c r="I324" s="25">
        <v>3985</v>
      </c>
      <c r="J324" s="9">
        <v>0</v>
      </c>
      <c r="K324" s="9">
        <v>0</v>
      </c>
      <c r="L324" s="9" t="s">
        <v>90</v>
      </c>
      <c r="M324" s="15">
        <f t="shared" si="7"/>
        <v>398500</v>
      </c>
      <c r="N324" s="19">
        <v>52600</v>
      </c>
    </row>
    <row r="325" spans="1:14" x14ac:dyDescent="0.7">
      <c r="A325" s="4">
        <v>45148</v>
      </c>
      <c r="B325" s="4">
        <v>45153</v>
      </c>
      <c r="C325" s="5">
        <v>2502</v>
      </c>
      <c r="D325" s="9" t="s">
        <v>222</v>
      </c>
      <c r="E325" s="5" t="s">
        <v>68</v>
      </c>
      <c r="F325" s="5" t="s">
        <v>175</v>
      </c>
      <c r="G325" s="5" t="s">
        <v>178</v>
      </c>
      <c r="H325" s="5">
        <v>100</v>
      </c>
      <c r="I325" s="25">
        <v>5650</v>
      </c>
      <c r="J325" s="9">
        <v>0</v>
      </c>
      <c r="K325" s="9">
        <v>0</v>
      </c>
      <c r="L325" s="9" t="s">
        <v>90</v>
      </c>
      <c r="M325" s="15">
        <f t="shared" si="7"/>
        <v>565000</v>
      </c>
      <c r="N325" s="19">
        <v>9700</v>
      </c>
    </row>
    <row r="326" spans="1:14" x14ac:dyDescent="0.7">
      <c r="A326" s="4">
        <v>45152</v>
      </c>
      <c r="B326" s="4">
        <v>45154</v>
      </c>
      <c r="C326" s="5">
        <v>1928</v>
      </c>
      <c r="D326" s="9" t="s">
        <v>223</v>
      </c>
      <c r="E326" s="5" t="s">
        <v>68</v>
      </c>
      <c r="F326" s="5" t="s">
        <v>175</v>
      </c>
      <c r="G326" s="5" t="s">
        <v>178</v>
      </c>
      <c r="H326" s="5">
        <v>100</v>
      </c>
      <c r="I326" s="25">
        <v>2907.2</v>
      </c>
      <c r="J326" s="9">
        <v>0</v>
      </c>
      <c r="K326" s="9">
        <v>0</v>
      </c>
      <c r="L326" s="9" t="s">
        <v>90</v>
      </c>
      <c r="M326" s="15">
        <f t="shared" si="7"/>
        <v>290720</v>
      </c>
      <c r="N326" s="19">
        <v>6720</v>
      </c>
    </row>
    <row r="327" spans="1:14" x14ac:dyDescent="0.7">
      <c r="A327" s="4">
        <v>45153</v>
      </c>
      <c r="B327" s="4">
        <v>45155</v>
      </c>
      <c r="C327" s="5">
        <v>2502</v>
      </c>
      <c r="D327" s="9" t="s">
        <v>222</v>
      </c>
      <c r="E327" s="5" t="s">
        <v>68</v>
      </c>
      <c r="F327" s="5" t="s">
        <v>175</v>
      </c>
      <c r="G327" s="5" t="s">
        <v>178</v>
      </c>
      <c r="H327" s="5">
        <v>100</v>
      </c>
      <c r="I327" s="25">
        <v>5563</v>
      </c>
      <c r="J327" s="9">
        <v>0</v>
      </c>
      <c r="K327" s="9">
        <v>0</v>
      </c>
      <c r="L327" s="9" t="s">
        <v>90</v>
      </c>
      <c r="M327" s="15">
        <f t="shared" si="7"/>
        <v>556300</v>
      </c>
      <c r="N327" s="19">
        <v>1000</v>
      </c>
    </row>
    <row r="328" spans="1:14" x14ac:dyDescent="0.7">
      <c r="A328" s="4">
        <v>45168</v>
      </c>
      <c r="B328" s="4">
        <v>45170</v>
      </c>
      <c r="C328" s="5">
        <v>8766</v>
      </c>
      <c r="D328" s="9" t="s">
        <v>44</v>
      </c>
      <c r="E328" s="5" t="s">
        <v>67</v>
      </c>
      <c r="F328" s="5" t="s">
        <v>29</v>
      </c>
      <c r="G328" s="5" t="s">
        <v>178</v>
      </c>
      <c r="H328" s="5">
        <v>100</v>
      </c>
      <c r="I328" s="25">
        <v>3228.4</v>
      </c>
      <c r="J328" s="9">
        <v>0</v>
      </c>
      <c r="K328" s="9">
        <v>0</v>
      </c>
      <c r="L328" s="9" t="s">
        <v>90</v>
      </c>
      <c r="M328" s="15">
        <f t="shared" si="7"/>
        <v>322840</v>
      </c>
      <c r="N328" s="21">
        <v>1590</v>
      </c>
    </row>
    <row r="329" spans="1:14" x14ac:dyDescent="0.7">
      <c r="A329" s="4">
        <v>45170</v>
      </c>
      <c r="B329" s="4">
        <v>45174</v>
      </c>
      <c r="C329" s="5">
        <v>8058</v>
      </c>
      <c r="D329" s="9" t="s">
        <v>72</v>
      </c>
      <c r="E329" s="5" t="s">
        <v>67</v>
      </c>
      <c r="F329" s="5" t="s">
        <v>29</v>
      </c>
      <c r="G329" s="5" t="s">
        <v>178</v>
      </c>
      <c r="H329" s="5">
        <v>100</v>
      </c>
      <c r="I329" s="25">
        <v>7280</v>
      </c>
      <c r="J329" s="9">
        <v>0</v>
      </c>
      <c r="K329" s="9">
        <v>0</v>
      </c>
      <c r="L329" s="9" t="s">
        <v>90</v>
      </c>
      <c r="M329" s="15">
        <f t="shared" si="7"/>
        <v>728000</v>
      </c>
      <c r="N329" s="21">
        <v>1200</v>
      </c>
    </row>
    <row r="330" spans="1:14" x14ac:dyDescent="0.7">
      <c r="A330" s="4">
        <v>45175</v>
      </c>
      <c r="B330" s="4">
        <v>45177</v>
      </c>
      <c r="C330" s="5">
        <v>8031</v>
      </c>
      <c r="D330" s="9" t="s">
        <v>196</v>
      </c>
      <c r="E330" s="5" t="s">
        <v>67</v>
      </c>
      <c r="F330" s="5" t="s">
        <v>29</v>
      </c>
      <c r="G330" s="5" t="s">
        <v>178</v>
      </c>
      <c r="H330" s="5">
        <v>100</v>
      </c>
      <c r="I330" s="25">
        <v>5652</v>
      </c>
      <c r="J330" s="9">
        <v>0</v>
      </c>
      <c r="K330" s="9">
        <v>0</v>
      </c>
      <c r="L330" s="9" t="s">
        <v>90</v>
      </c>
      <c r="M330" s="15">
        <f t="shared" si="7"/>
        <v>565200</v>
      </c>
      <c r="N330" s="21">
        <v>2500</v>
      </c>
    </row>
    <row r="331" spans="1:14" x14ac:dyDescent="0.7">
      <c r="A331" s="4">
        <v>45177</v>
      </c>
      <c r="B331" s="4">
        <v>45181</v>
      </c>
      <c r="C331" s="5">
        <v>7974</v>
      </c>
      <c r="D331" s="9" t="s">
        <v>174</v>
      </c>
      <c r="E331" s="5" t="s">
        <v>68</v>
      </c>
      <c r="F331" s="5" t="s">
        <v>175</v>
      </c>
      <c r="G331" s="5" t="s">
        <v>178</v>
      </c>
      <c r="H331" s="5">
        <v>100</v>
      </c>
      <c r="I331" s="25">
        <v>6366.4</v>
      </c>
      <c r="J331" s="9">
        <v>0</v>
      </c>
      <c r="K331" s="9">
        <v>0</v>
      </c>
      <c r="L331" s="9" t="s">
        <v>90</v>
      </c>
      <c r="M331" s="15">
        <f t="shared" si="7"/>
        <v>636640</v>
      </c>
      <c r="N331" s="21">
        <v>2640</v>
      </c>
    </row>
    <row r="332" spans="1:14" x14ac:dyDescent="0.7">
      <c r="A332" s="4">
        <v>45184</v>
      </c>
      <c r="B332" s="4">
        <v>45189</v>
      </c>
      <c r="C332" s="5">
        <v>5108</v>
      </c>
      <c r="D332" s="9" t="s">
        <v>186</v>
      </c>
      <c r="E332" s="5" t="s">
        <v>68</v>
      </c>
      <c r="F332" s="5" t="s">
        <v>175</v>
      </c>
      <c r="G332" s="5" t="s">
        <v>178</v>
      </c>
      <c r="H332" s="5">
        <v>100</v>
      </c>
      <c r="I332" s="25">
        <v>5995</v>
      </c>
      <c r="J332" s="9">
        <v>0</v>
      </c>
      <c r="K332" s="9">
        <v>0</v>
      </c>
      <c r="L332" s="9" t="s">
        <v>90</v>
      </c>
      <c r="M332" s="15">
        <f t="shared" si="7"/>
        <v>599500</v>
      </c>
      <c r="N332" s="19">
        <v>18000</v>
      </c>
    </row>
    <row r="333" spans="1:14" x14ac:dyDescent="0.7">
      <c r="A333" s="4">
        <v>45197</v>
      </c>
      <c r="B333" s="4">
        <v>45201</v>
      </c>
      <c r="C333" s="5">
        <v>9433</v>
      </c>
      <c r="D333" s="9" t="s">
        <v>71</v>
      </c>
      <c r="E333" s="5" t="s">
        <v>68</v>
      </c>
      <c r="F333" s="5" t="s">
        <v>175</v>
      </c>
      <c r="G333" s="5" t="s">
        <v>178</v>
      </c>
      <c r="H333" s="5">
        <v>200</v>
      </c>
      <c r="I333" s="25">
        <v>4552</v>
      </c>
      <c r="J333" s="9">
        <v>0</v>
      </c>
      <c r="K333" s="9">
        <v>0</v>
      </c>
      <c r="L333" s="9" t="s">
        <v>90</v>
      </c>
      <c r="M333" s="15">
        <f t="shared" si="7"/>
        <v>910400</v>
      </c>
      <c r="N333" s="19">
        <v>18350</v>
      </c>
    </row>
    <row r="334" spans="1:14" x14ac:dyDescent="0.7">
      <c r="A334" s="4">
        <v>45198</v>
      </c>
      <c r="B334" s="4">
        <v>45202</v>
      </c>
      <c r="C334" s="5">
        <v>1911</v>
      </c>
      <c r="D334" s="9" t="s">
        <v>205</v>
      </c>
      <c r="E334" s="5" t="s">
        <v>68</v>
      </c>
      <c r="F334" s="5" t="s">
        <v>175</v>
      </c>
      <c r="G334" s="5" t="s">
        <v>176</v>
      </c>
      <c r="H334" s="5">
        <v>100</v>
      </c>
      <c r="I334" s="25">
        <v>3843.5</v>
      </c>
      <c r="J334" s="9">
        <v>0</v>
      </c>
      <c r="K334" s="9">
        <v>0</v>
      </c>
      <c r="L334" s="9" t="s">
        <v>177</v>
      </c>
      <c r="M334" s="15">
        <f t="shared" si="7"/>
        <v>384350</v>
      </c>
      <c r="N334" s="19">
        <v>0</v>
      </c>
    </row>
    <row r="335" spans="1:14" x14ac:dyDescent="0.7">
      <c r="A335" s="4">
        <v>45198</v>
      </c>
      <c r="B335" s="4">
        <v>45202</v>
      </c>
      <c r="C335" s="5">
        <v>1928</v>
      </c>
      <c r="D335" s="9" t="s">
        <v>223</v>
      </c>
      <c r="E335" s="5" t="s">
        <v>67</v>
      </c>
      <c r="F335" s="5" t="s">
        <v>29</v>
      </c>
      <c r="G335" s="5" t="s">
        <v>176</v>
      </c>
      <c r="H335" s="5">
        <v>100</v>
      </c>
      <c r="I335" s="25">
        <v>2980</v>
      </c>
      <c r="J335" s="9">
        <v>0</v>
      </c>
      <c r="K335" s="9">
        <v>0</v>
      </c>
      <c r="L335" s="9" t="s">
        <v>177</v>
      </c>
      <c r="M335" s="15">
        <f t="shared" si="7"/>
        <v>298000</v>
      </c>
      <c r="N335" s="19">
        <v>0</v>
      </c>
    </row>
    <row r="336" spans="1:14" x14ac:dyDescent="0.7">
      <c r="A336" s="4">
        <v>45204</v>
      </c>
      <c r="B336" s="4">
        <v>45209</v>
      </c>
      <c r="C336" s="5">
        <v>5186</v>
      </c>
      <c r="D336" s="9" t="s">
        <v>225</v>
      </c>
      <c r="E336" s="5" t="s">
        <v>67</v>
      </c>
      <c r="F336" s="5" t="s">
        <v>29</v>
      </c>
      <c r="G336" s="5" t="s">
        <v>176</v>
      </c>
      <c r="H336" s="5">
        <v>100</v>
      </c>
      <c r="I336" s="25">
        <v>3405</v>
      </c>
      <c r="J336" s="9">
        <v>0</v>
      </c>
      <c r="K336" s="9">
        <v>0</v>
      </c>
      <c r="L336" s="9" t="s">
        <v>177</v>
      </c>
      <c r="M336" s="15">
        <f t="shared" si="7"/>
        <v>340500</v>
      </c>
      <c r="N336" s="19">
        <v>0</v>
      </c>
    </row>
    <row r="337" spans="1:14" x14ac:dyDescent="0.7">
      <c r="A337" s="4">
        <v>45205</v>
      </c>
      <c r="B337" s="4">
        <v>45210</v>
      </c>
      <c r="C337" s="5">
        <v>5021</v>
      </c>
      <c r="D337" s="9" t="s">
        <v>282</v>
      </c>
      <c r="E337" s="5" t="s">
        <v>67</v>
      </c>
      <c r="F337" s="5" t="s">
        <v>29</v>
      </c>
      <c r="G337" s="5" t="s">
        <v>176</v>
      </c>
      <c r="H337" s="5">
        <v>100</v>
      </c>
      <c r="I337" s="25">
        <v>4789.3999999999996</v>
      </c>
      <c r="J337" s="9">
        <v>0</v>
      </c>
      <c r="K337" s="9">
        <v>0</v>
      </c>
      <c r="L337" s="9" t="s">
        <v>177</v>
      </c>
      <c r="M337" s="15">
        <f t="shared" si="7"/>
        <v>478939.99999999994</v>
      </c>
      <c r="N337" s="19">
        <v>0</v>
      </c>
    </row>
    <row r="338" spans="1:14" x14ac:dyDescent="0.7">
      <c r="A338" s="4">
        <v>45205</v>
      </c>
      <c r="B338" s="4">
        <v>45210</v>
      </c>
      <c r="C338" s="5">
        <v>5401</v>
      </c>
      <c r="D338" s="9" t="s">
        <v>180</v>
      </c>
      <c r="E338" s="5" t="s">
        <v>67</v>
      </c>
      <c r="F338" s="5" t="s">
        <v>29</v>
      </c>
      <c r="G338" s="5" t="s">
        <v>176</v>
      </c>
      <c r="H338" s="5">
        <v>100</v>
      </c>
      <c r="I338" s="25">
        <v>3330</v>
      </c>
      <c r="J338" s="9">
        <v>0</v>
      </c>
      <c r="K338" s="9">
        <v>0</v>
      </c>
      <c r="L338" s="9" t="s">
        <v>177</v>
      </c>
      <c r="M338" s="15">
        <f t="shared" si="7"/>
        <v>333000</v>
      </c>
      <c r="N338" s="19">
        <v>0</v>
      </c>
    </row>
    <row r="339" spans="1:14" x14ac:dyDescent="0.7">
      <c r="A339" s="4">
        <v>45205</v>
      </c>
      <c r="B339" s="4">
        <v>45210</v>
      </c>
      <c r="C339" s="5">
        <v>9104</v>
      </c>
      <c r="D339" s="9" t="s">
        <v>192</v>
      </c>
      <c r="E339" s="5" t="s">
        <v>67</v>
      </c>
      <c r="F339" s="5" t="s">
        <v>29</v>
      </c>
      <c r="G339" s="5" t="s">
        <v>176</v>
      </c>
      <c r="H339" s="5">
        <v>100</v>
      </c>
      <c r="I339" s="25">
        <v>4017</v>
      </c>
      <c r="J339" s="9">
        <v>0</v>
      </c>
      <c r="K339" s="9">
        <v>0</v>
      </c>
      <c r="L339" s="9" t="s">
        <v>177</v>
      </c>
      <c r="M339" s="15">
        <f t="shared" si="7"/>
        <v>401700</v>
      </c>
      <c r="N339" s="19">
        <v>0</v>
      </c>
    </row>
    <row r="340" spans="1:14" x14ac:dyDescent="0.7">
      <c r="A340" s="4">
        <v>45209</v>
      </c>
      <c r="B340" s="4">
        <v>45211</v>
      </c>
      <c r="C340" s="5">
        <v>8766</v>
      </c>
      <c r="D340" s="9" t="s">
        <v>44</v>
      </c>
      <c r="E340" s="5" t="s">
        <v>67</v>
      </c>
      <c r="F340" s="5" t="s">
        <v>29</v>
      </c>
      <c r="G340" s="5" t="s">
        <v>176</v>
      </c>
      <c r="H340" s="5">
        <v>100</v>
      </c>
      <c r="I340" s="25">
        <v>3440</v>
      </c>
      <c r="J340" s="9">
        <v>0</v>
      </c>
      <c r="K340" s="9">
        <v>0</v>
      </c>
      <c r="L340" s="9" t="s">
        <v>177</v>
      </c>
      <c r="M340" s="15">
        <f t="shared" si="7"/>
        <v>344000</v>
      </c>
      <c r="N340" s="19">
        <v>0</v>
      </c>
    </row>
    <row r="341" spans="1:14" x14ac:dyDescent="0.7">
      <c r="A341" s="4">
        <v>45209</v>
      </c>
      <c r="B341" s="4">
        <v>45211</v>
      </c>
      <c r="C341" s="5">
        <v>4041</v>
      </c>
      <c r="D341" s="9" t="s">
        <v>181</v>
      </c>
      <c r="E341" s="5" t="s">
        <v>67</v>
      </c>
      <c r="F341" s="5" t="s">
        <v>29</v>
      </c>
      <c r="G341" s="5" t="s">
        <v>176</v>
      </c>
      <c r="H341" s="5">
        <v>100</v>
      </c>
      <c r="I341" s="25">
        <v>5450</v>
      </c>
      <c r="J341" s="9">
        <v>0</v>
      </c>
      <c r="K341" s="9">
        <v>0</v>
      </c>
      <c r="L341" s="9" t="s">
        <v>177</v>
      </c>
      <c r="M341" s="15">
        <f t="shared" si="7"/>
        <v>545000</v>
      </c>
      <c r="N341" s="19">
        <v>0</v>
      </c>
    </row>
    <row r="342" spans="1:14" x14ac:dyDescent="0.7">
      <c r="A342" s="4">
        <v>45211</v>
      </c>
      <c r="B342" s="4">
        <v>45215</v>
      </c>
      <c r="C342" s="5">
        <v>4401</v>
      </c>
      <c r="D342" s="6" t="s">
        <v>226</v>
      </c>
      <c r="E342" s="5" t="s">
        <v>68</v>
      </c>
      <c r="F342" s="5" t="s">
        <v>175</v>
      </c>
      <c r="G342" s="5" t="s">
        <v>176</v>
      </c>
      <c r="H342" s="5">
        <v>100</v>
      </c>
      <c r="I342" s="25">
        <v>2650</v>
      </c>
      <c r="J342" s="9">
        <v>0</v>
      </c>
      <c r="K342" s="9">
        <v>0</v>
      </c>
      <c r="L342" s="9" t="s">
        <v>177</v>
      </c>
      <c r="M342" s="15">
        <f t="shared" si="7"/>
        <v>265000</v>
      </c>
      <c r="N342" s="19">
        <v>0</v>
      </c>
    </row>
    <row r="343" spans="1:14" x14ac:dyDescent="0.7">
      <c r="A343" s="4">
        <v>45211</v>
      </c>
      <c r="B343" s="4">
        <v>45215</v>
      </c>
      <c r="C343" s="5">
        <v>5021</v>
      </c>
      <c r="D343" s="9" t="s">
        <v>282</v>
      </c>
      <c r="E343" s="5" t="s">
        <v>68</v>
      </c>
      <c r="F343" s="5" t="s">
        <v>175</v>
      </c>
      <c r="G343" s="5" t="s">
        <v>178</v>
      </c>
      <c r="H343" s="5">
        <v>100</v>
      </c>
      <c r="I343" s="25">
        <v>5106</v>
      </c>
      <c r="J343" s="9">
        <v>0</v>
      </c>
      <c r="K343" s="9">
        <v>0</v>
      </c>
      <c r="L343" s="9" t="s">
        <v>90</v>
      </c>
      <c r="M343" s="15">
        <f t="shared" si="7"/>
        <v>510600</v>
      </c>
      <c r="N343" s="19">
        <v>31660</v>
      </c>
    </row>
    <row r="344" spans="1:14" x14ac:dyDescent="0.7">
      <c r="A344" s="4">
        <v>45211</v>
      </c>
      <c r="B344" s="4">
        <v>45215</v>
      </c>
      <c r="C344" s="5">
        <v>8031</v>
      </c>
      <c r="D344" s="9" t="s">
        <v>196</v>
      </c>
      <c r="E344" s="5" t="s">
        <v>68</v>
      </c>
      <c r="F344" s="5" t="s">
        <v>175</v>
      </c>
      <c r="G344" s="5" t="s">
        <v>176</v>
      </c>
      <c r="H344" s="5">
        <v>100</v>
      </c>
      <c r="I344" s="25">
        <v>5422.9</v>
      </c>
      <c r="J344" s="9">
        <v>0</v>
      </c>
      <c r="K344" s="9">
        <v>0</v>
      </c>
      <c r="L344" s="9" t="s">
        <v>177</v>
      </c>
      <c r="M344" s="15">
        <f t="shared" si="7"/>
        <v>542290</v>
      </c>
      <c r="N344" s="19">
        <v>0</v>
      </c>
    </row>
    <row r="345" spans="1:14" x14ac:dyDescent="0.7">
      <c r="A345" s="4">
        <v>45215</v>
      </c>
      <c r="B345" s="4">
        <v>45217</v>
      </c>
      <c r="C345" s="5">
        <v>1911</v>
      </c>
      <c r="D345" s="9" t="s">
        <v>205</v>
      </c>
      <c r="E345" s="5" t="s">
        <v>68</v>
      </c>
      <c r="F345" s="5" t="s">
        <v>175</v>
      </c>
      <c r="G345" s="5" t="s">
        <v>176</v>
      </c>
      <c r="H345" s="5">
        <v>100</v>
      </c>
      <c r="I345" s="25">
        <v>3600</v>
      </c>
      <c r="J345" s="9">
        <v>0</v>
      </c>
      <c r="K345" s="9">
        <v>0</v>
      </c>
      <c r="L345" s="9" t="s">
        <v>177</v>
      </c>
      <c r="M345" s="15">
        <f t="shared" si="7"/>
        <v>360000</v>
      </c>
      <c r="N345" s="19">
        <v>0</v>
      </c>
    </row>
    <row r="346" spans="1:14" x14ac:dyDescent="0.7">
      <c r="A346" s="4">
        <v>45215</v>
      </c>
      <c r="B346" s="4">
        <v>45217</v>
      </c>
      <c r="C346" s="5">
        <v>2502</v>
      </c>
      <c r="D346" s="9" t="s">
        <v>222</v>
      </c>
      <c r="E346" s="5" t="s">
        <v>68</v>
      </c>
      <c r="F346" s="5" t="s">
        <v>175</v>
      </c>
      <c r="G346" s="5" t="s">
        <v>176</v>
      </c>
      <c r="H346" s="5">
        <v>100</v>
      </c>
      <c r="I346" s="25">
        <v>5390</v>
      </c>
      <c r="J346" s="9">
        <v>0</v>
      </c>
      <c r="K346" s="9">
        <v>0</v>
      </c>
      <c r="L346" s="9" t="s">
        <v>177</v>
      </c>
      <c r="M346" s="15">
        <f t="shared" si="7"/>
        <v>539000</v>
      </c>
      <c r="N346" s="19">
        <v>0</v>
      </c>
    </row>
    <row r="347" spans="1:14" x14ac:dyDescent="0.7">
      <c r="A347" s="4">
        <v>45215</v>
      </c>
      <c r="B347" s="4">
        <v>45217</v>
      </c>
      <c r="C347" s="5">
        <v>4183</v>
      </c>
      <c r="D347" s="9" t="s">
        <v>227</v>
      </c>
      <c r="E347" s="5" t="s">
        <v>68</v>
      </c>
      <c r="F347" s="5" t="s">
        <v>175</v>
      </c>
      <c r="G347" s="5" t="s">
        <v>176</v>
      </c>
      <c r="H347" s="5">
        <v>100</v>
      </c>
      <c r="I347" s="25">
        <v>3758</v>
      </c>
      <c r="J347" s="9">
        <v>0</v>
      </c>
      <c r="K347" s="9">
        <v>0</v>
      </c>
      <c r="L347" s="9" t="s">
        <v>177</v>
      </c>
      <c r="M347" s="15">
        <f t="shared" si="7"/>
        <v>375800</v>
      </c>
      <c r="N347" s="19">
        <v>0</v>
      </c>
    </row>
    <row r="348" spans="1:14" x14ac:dyDescent="0.7">
      <c r="A348" s="4">
        <v>45215</v>
      </c>
      <c r="B348" s="4">
        <v>45217</v>
      </c>
      <c r="C348" s="5">
        <v>8012</v>
      </c>
      <c r="D348" s="9" t="s">
        <v>228</v>
      </c>
      <c r="E348" s="5" t="s">
        <v>68</v>
      </c>
      <c r="F348" s="5" t="s">
        <v>175</v>
      </c>
      <c r="G348" s="5" t="s">
        <v>176</v>
      </c>
      <c r="H348" s="5">
        <v>100</v>
      </c>
      <c r="I348" s="25">
        <v>2299</v>
      </c>
      <c r="J348" s="9">
        <v>0</v>
      </c>
      <c r="K348" s="9">
        <v>0</v>
      </c>
      <c r="L348" s="9" t="s">
        <v>177</v>
      </c>
      <c r="M348" s="15">
        <f t="shared" si="7"/>
        <v>229900</v>
      </c>
      <c r="N348" s="19">
        <v>0</v>
      </c>
    </row>
    <row r="349" spans="1:14" x14ac:dyDescent="0.7">
      <c r="A349" s="4">
        <v>45217</v>
      </c>
      <c r="B349" s="4">
        <v>45219</v>
      </c>
      <c r="C349" s="5">
        <v>8316</v>
      </c>
      <c r="D349" s="9" t="s">
        <v>229</v>
      </c>
      <c r="E349" s="5" t="s">
        <v>68</v>
      </c>
      <c r="F349" s="5" t="s">
        <v>175</v>
      </c>
      <c r="G349" s="5" t="s">
        <v>176</v>
      </c>
      <c r="H349" s="5">
        <v>100</v>
      </c>
      <c r="I349" s="25">
        <v>7357</v>
      </c>
      <c r="J349" s="9">
        <v>0</v>
      </c>
      <c r="K349" s="9">
        <v>0</v>
      </c>
      <c r="L349" s="9" t="s">
        <v>177</v>
      </c>
      <c r="M349" s="15">
        <f t="shared" si="7"/>
        <v>735700</v>
      </c>
      <c r="N349" s="19">
        <v>0</v>
      </c>
    </row>
    <row r="350" spans="1:14" x14ac:dyDescent="0.7">
      <c r="A350" s="4">
        <v>45218</v>
      </c>
      <c r="B350" s="4">
        <v>45222</v>
      </c>
      <c r="C350" s="5">
        <v>5108</v>
      </c>
      <c r="D350" s="9" t="s">
        <v>186</v>
      </c>
      <c r="E350" s="5" t="s">
        <v>68</v>
      </c>
      <c r="F350" s="5" t="s">
        <v>175</v>
      </c>
      <c r="G350" s="5" t="s">
        <v>176</v>
      </c>
      <c r="H350" s="5">
        <v>100</v>
      </c>
      <c r="I350" s="25">
        <v>5765</v>
      </c>
      <c r="J350" s="9">
        <v>0</v>
      </c>
      <c r="K350" s="9">
        <v>0</v>
      </c>
      <c r="L350" s="9" t="s">
        <v>177</v>
      </c>
      <c r="M350" s="15">
        <f t="shared" si="7"/>
        <v>576500</v>
      </c>
      <c r="N350" s="19">
        <v>0</v>
      </c>
    </row>
    <row r="351" spans="1:14" x14ac:dyDescent="0.7">
      <c r="A351" s="4">
        <v>45219</v>
      </c>
      <c r="B351" s="4">
        <v>45223</v>
      </c>
      <c r="C351" s="5">
        <v>8058</v>
      </c>
      <c r="D351" s="9" t="s">
        <v>72</v>
      </c>
      <c r="E351" s="5" t="s">
        <v>67</v>
      </c>
      <c r="F351" s="5" t="s">
        <v>29</v>
      </c>
      <c r="G351" s="5" t="s">
        <v>176</v>
      </c>
      <c r="H351" s="5">
        <v>100</v>
      </c>
      <c r="I351" s="25">
        <v>6980</v>
      </c>
      <c r="J351" s="9">
        <v>0</v>
      </c>
      <c r="K351" s="9">
        <v>0</v>
      </c>
      <c r="L351" s="9" t="s">
        <v>177</v>
      </c>
      <c r="M351" s="15">
        <f t="shared" si="7"/>
        <v>698000</v>
      </c>
      <c r="N351" s="19">
        <v>0</v>
      </c>
    </row>
    <row r="352" spans="1:14" x14ac:dyDescent="0.7">
      <c r="A352" s="4">
        <v>45232</v>
      </c>
      <c r="B352" s="4">
        <v>45237</v>
      </c>
      <c r="C352" s="5">
        <v>4401</v>
      </c>
      <c r="D352" s="6" t="s">
        <v>226</v>
      </c>
      <c r="E352" s="5" t="s">
        <v>68</v>
      </c>
      <c r="F352" s="5" t="s">
        <v>175</v>
      </c>
      <c r="G352" s="5" t="s">
        <v>176</v>
      </c>
      <c r="H352" s="5">
        <v>100</v>
      </c>
      <c r="I352" s="25">
        <v>2543</v>
      </c>
      <c r="J352" s="9">
        <v>0</v>
      </c>
      <c r="K352" s="9">
        <v>0</v>
      </c>
      <c r="L352" s="9" t="s">
        <v>177</v>
      </c>
      <c r="M352" s="15">
        <f t="shared" si="7"/>
        <v>254300</v>
      </c>
      <c r="N352" s="19">
        <v>0</v>
      </c>
    </row>
    <row r="353" spans="1:14" x14ac:dyDescent="0.7">
      <c r="A353" s="4">
        <v>45232</v>
      </c>
      <c r="B353" s="4">
        <v>45237</v>
      </c>
      <c r="C353" s="5">
        <v>9433</v>
      </c>
      <c r="D353" s="9" t="s">
        <v>71</v>
      </c>
      <c r="E353" s="5" t="s">
        <v>68</v>
      </c>
      <c r="F353" s="5" t="s">
        <v>175</v>
      </c>
      <c r="G353" s="5" t="s">
        <v>176</v>
      </c>
      <c r="H353" s="5">
        <v>100</v>
      </c>
      <c r="I353" s="25">
        <v>4490</v>
      </c>
      <c r="J353" s="9">
        <v>0</v>
      </c>
      <c r="K353" s="9">
        <v>0</v>
      </c>
      <c r="L353" s="9" t="s">
        <v>177</v>
      </c>
      <c r="M353" s="15">
        <f t="shared" si="7"/>
        <v>449000</v>
      </c>
      <c r="N353" s="19">
        <v>0</v>
      </c>
    </row>
    <row r="354" spans="1:14" x14ac:dyDescent="0.7">
      <c r="A354" s="4">
        <v>45232</v>
      </c>
      <c r="B354" s="4">
        <v>45237</v>
      </c>
      <c r="C354" s="5">
        <v>3397</v>
      </c>
      <c r="D354" s="9" t="s">
        <v>110</v>
      </c>
      <c r="E354" s="5" t="s">
        <v>67</v>
      </c>
      <c r="F354" s="5" t="s">
        <v>29</v>
      </c>
      <c r="G354" s="5" t="s">
        <v>176</v>
      </c>
      <c r="H354" s="5">
        <v>100</v>
      </c>
      <c r="I354" s="25">
        <v>3605</v>
      </c>
      <c r="J354" s="9">
        <v>0</v>
      </c>
      <c r="K354" s="9">
        <v>0</v>
      </c>
      <c r="L354" s="9" t="s">
        <v>177</v>
      </c>
      <c r="M354" s="15">
        <f t="shared" si="7"/>
        <v>360500</v>
      </c>
      <c r="N354" s="19">
        <v>0</v>
      </c>
    </row>
    <row r="355" spans="1:14" x14ac:dyDescent="0.7">
      <c r="A355" s="4">
        <v>45239</v>
      </c>
      <c r="B355" s="4">
        <v>45243</v>
      </c>
      <c r="C355" s="5">
        <v>9201</v>
      </c>
      <c r="D355" s="9" t="s">
        <v>230</v>
      </c>
      <c r="E355" s="5" t="s">
        <v>67</v>
      </c>
      <c r="F355" s="5" t="s">
        <v>29</v>
      </c>
      <c r="G355" s="5" t="s">
        <v>176</v>
      </c>
      <c r="H355" s="5">
        <v>100</v>
      </c>
      <c r="I355" s="25">
        <v>2818.5</v>
      </c>
      <c r="J355" s="9">
        <v>0</v>
      </c>
      <c r="K355" s="9">
        <v>0</v>
      </c>
      <c r="L355" s="9" t="s">
        <v>177</v>
      </c>
      <c r="M355" s="15">
        <f t="shared" si="7"/>
        <v>281850</v>
      </c>
      <c r="N355" s="19">
        <v>0</v>
      </c>
    </row>
    <row r="356" spans="1:14" x14ac:dyDescent="0.7">
      <c r="A356" s="4">
        <v>45264</v>
      </c>
      <c r="B356" s="4">
        <v>45266</v>
      </c>
      <c r="C356" s="5">
        <v>4523</v>
      </c>
      <c r="D356" s="9" t="s">
        <v>224</v>
      </c>
      <c r="E356" s="5" t="s">
        <v>67</v>
      </c>
      <c r="F356" s="5" t="s">
        <v>29</v>
      </c>
      <c r="G356" s="5" t="s">
        <v>178</v>
      </c>
      <c r="H356" s="5">
        <v>100</v>
      </c>
      <c r="I356" s="25">
        <v>7509</v>
      </c>
      <c r="J356" s="9">
        <v>0</v>
      </c>
      <c r="K356" s="9">
        <v>0</v>
      </c>
      <c r="L356" s="9" t="s">
        <v>90</v>
      </c>
      <c r="M356" s="15">
        <f t="shared" si="7"/>
        <v>750900</v>
      </c>
      <c r="N356" s="19">
        <v>-176290</v>
      </c>
    </row>
    <row r="357" spans="1:14" x14ac:dyDescent="0.7">
      <c r="A357" s="4">
        <v>45265</v>
      </c>
      <c r="B357" s="4">
        <v>45267</v>
      </c>
      <c r="C357" s="5">
        <v>2914</v>
      </c>
      <c r="D357" s="9" t="s">
        <v>107</v>
      </c>
      <c r="E357" s="5" t="s">
        <v>67</v>
      </c>
      <c r="F357" s="5" t="s">
        <v>29</v>
      </c>
      <c r="G357" s="5" t="s">
        <v>176</v>
      </c>
      <c r="H357" s="5">
        <v>100</v>
      </c>
      <c r="I357" s="25">
        <v>3803</v>
      </c>
      <c r="J357" s="9">
        <v>0</v>
      </c>
      <c r="K357" s="9">
        <v>0</v>
      </c>
      <c r="L357" s="9" t="s">
        <v>177</v>
      </c>
      <c r="M357" s="15">
        <f t="shared" si="7"/>
        <v>380300</v>
      </c>
      <c r="N357" s="19">
        <v>0</v>
      </c>
    </row>
    <row r="358" spans="1:14" x14ac:dyDescent="0.7">
      <c r="A358" s="4">
        <v>45265</v>
      </c>
      <c r="B358" s="4">
        <v>45267</v>
      </c>
      <c r="C358" s="5">
        <v>7867</v>
      </c>
      <c r="D358" s="6" t="s">
        <v>40</v>
      </c>
      <c r="E358" s="5" t="s">
        <v>67</v>
      </c>
      <c r="F358" s="5" t="s">
        <v>29</v>
      </c>
      <c r="G358" s="5" t="s">
        <v>176</v>
      </c>
      <c r="H358" s="5">
        <v>100</v>
      </c>
      <c r="I358" s="25">
        <v>2073</v>
      </c>
      <c r="J358" s="9">
        <v>0</v>
      </c>
      <c r="K358" s="9">
        <v>0</v>
      </c>
      <c r="L358" s="9" t="s">
        <v>177</v>
      </c>
      <c r="M358" s="15">
        <f t="shared" ref="M358:M381" si="8">IF(G358="買付",H358*I358+SUM(J358:K358),H358*I358-SUM(J358:K358))</f>
        <v>207300</v>
      </c>
      <c r="N358" s="19">
        <v>0</v>
      </c>
    </row>
    <row r="359" spans="1:14" x14ac:dyDescent="0.7">
      <c r="A359" s="4">
        <v>45265</v>
      </c>
      <c r="B359" s="4">
        <v>45267</v>
      </c>
      <c r="C359" s="5">
        <v>7867</v>
      </c>
      <c r="D359" s="6" t="s">
        <v>40</v>
      </c>
      <c r="E359" s="5" t="s">
        <v>67</v>
      </c>
      <c r="F359" s="5" t="s">
        <v>29</v>
      </c>
      <c r="G359" s="5" t="s">
        <v>176</v>
      </c>
      <c r="H359" s="5">
        <v>100</v>
      </c>
      <c r="I359" s="25">
        <v>2080.5</v>
      </c>
      <c r="J359" s="9">
        <v>0</v>
      </c>
      <c r="K359" s="9">
        <v>0</v>
      </c>
      <c r="L359" s="9" t="s">
        <v>90</v>
      </c>
      <c r="M359" s="15">
        <f t="shared" si="8"/>
        <v>208050</v>
      </c>
      <c r="N359" s="21">
        <v>750</v>
      </c>
    </row>
    <row r="360" spans="1:14" x14ac:dyDescent="0.7">
      <c r="A360" s="4">
        <v>45265</v>
      </c>
      <c r="B360" s="4">
        <v>45267</v>
      </c>
      <c r="C360" s="5">
        <v>8001</v>
      </c>
      <c r="D360" s="9" t="s">
        <v>204</v>
      </c>
      <c r="E360" s="5" t="s">
        <v>67</v>
      </c>
      <c r="F360" s="5" t="s">
        <v>29</v>
      </c>
      <c r="G360" s="5" t="s">
        <v>176</v>
      </c>
      <c r="H360" s="5">
        <v>100</v>
      </c>
      <c r="I360" s="25">
        <v>5799</v>
      </c>
      <c r="J360" s="9">
        <v>0</v>
      </c>
      <c r="K360" s="9">
        <v>0</v>
      </c>
      <c r="L360" s="9" t="s">
        <v>177</v>
      </c>
      <c r="M360" s="15">
        <f t="shared" si="8"/>
        <v>579900</v>
      </c>
      <c r="N360" s="19">
        <v>0</v>
      </c>
    </row>
    <row r="361" spans="1:14" x14ac:dyDescent="0.7">
      <c r="A361" s="4">
        <v>45265</v>
      </c>
      <c r="B361" s="4">
        <v>45267</v>
      </c>
      <c r="C361" s="5">
        <v>8584</v>
      </c>
      <c r="D361" s="9" t="s">
        <v>184</v>
      </c>
      <c r="E361" s="5" t="s">
        <v>67</v>
      </c>
      <c r="F361" s="5" t="s">
        <v>29</v>
      </c>
      <c r="G361" s="5" t="s">
        <v>176</v>
      </c>
      <c r="H361" s="5">
        <v>100</v>
      </c>
      <c r="I361" s="25">
        <v>5240</v>
      </c>
      <c r="J361" s="9">
        <v>0</v>
      </c>
      <c r="K361" s="9">
        <v>0</v>
      </c>
      <c r="L361" s="9" t="s">
        <v>177</v>
      </c>
      <c r="M361" s="15">
        <f t="shared" si="8"/>
        <v>524000</v>
      </c>
      <c r="N361" s="19">
        <v>0</v>
      </c>
    </row>
    <row r="362" spans="1:14" x14ac:dyDescent="0.7">
      <c r="A362" s="4">
        <v>45268</v>
      </c>
      <c r="B362" s="4">
        <v>45272</v>
      </c>
      <c r="C362" s="5">
        <v>8766</v>
      </c>
      <c r="D362" s="9" t="s">
        <v>44</v>
      </c>
      <c r="E362" s="5" t="s">
        <v>67</v>
      </c>
      <c r="F362" s="5" t="s">
        <v>29</v>
      </c>
      <c r="G362" s="5" t="s">
        <v>178</v>
      </c>
      <c r="H362" s="5">
        <v>100</v>
      </c>
      <c r="I362" s="25">
        <v>3708</v>
      </c>
      <c r="J362" s="9">
        <v>0</v>
      </c>
      <c r="K362" s="9">
        <v>0</v>
      </c>
      <c r="L362" s="9" t="s">
        <v>90</v>
      </c>
      <c r="M362" s="15">
        <f t="shared" si="8"/>
        <v>370800</v>
      </c>
      <c r="N362" s="19">
        <v>26800</v>
      </c>
    </row>
    <row r="363" spans="1:14" x14ac:dyDescent="0.7">
      <c r="A363" s="4">
        <v>45268</v>
      </c>
      <c r="B363" s="4">
        <v>45272</v>
      </c>
      <c r="C363" s="5">
        <v>9201</v>
      </c>
      <c r="D363" s="9" t="s">
        <v>230</v>
      </c>
      <c r="E363" s="5" t="s">
        <v>67</v>
      </c>
      <c r="F363" s="5" t="s">
        <v>29</v>
      </c>
      <c r="G363" s="5" t="s">
        <v>178</v>
      </c>
      <c r="H363" s="5">
        <v>100</v>
      </c>
      <c r="I363" s="25">
        <v>2875.5</v>
      </c>
      <c r="J363" s="9">
        <v>0</v>
      </c>
      <c r="K363" s="9">
        <v>0</v>
      </c>
      <c r="L363" s="9" t="s">
        <v>90</v>
      </c>
      <c r="M363" s="15">
        <f t="shared" si="8"/>
        <v>287550</v>
      </c>
      <c r="N363" s="19">
        <v>5700</v>
      </c>
    </row>
    <row r="364" spans="1:14" x14ac:dyDescent="0.7">
      <c r="A364" s="4">
        <v>45271</v>
      </c>
      <c r="B364" s="4">
        <v>45273</v>
      </c>
      <c r="C364" s="5">
        <v>9104</v>
      </c>
      <c r="D364" s="9" t="s">
        <v>192</v>
      </c>
      <c r="E364" s="5" t="s">
        <v>67</v>
      </c>
      <c r="F364" s="5" t="s">
        <v>29</v>
      </c>
      <c r="G364" s="5" t="s">
        <v>178</v>
      </c>
      <c r="H364" s="5">
        <v>100</v>
      </c>
      <c r="I364" s="25">
        <v>4027</v>
      </c>
      <c r="J364" s="9">
        <v>0</v>
      </c>
      <c r="K364" s="9">
        <v>0</v>
      </c>
      <c r="L364" s="9" t="s">
        <v>90</v>
      </c>
      <c r="M364" s="15">
        <f t="shared" si="8"/>
        <v>402700</v>
      </c>
      <c r="N364" s="19">
        <v>1000</v>
      </c>
    </row>
    <row r="365" spans="1:14" x14ac:dyDescent="0.7">
      <c r="A365" s="4">
        <v>45271</v>
      </c>
      <c r="B365" s="4">
        <v>45273</v>
      </c>
      <c r="C365" s="5">
        <v>1911</v>
      </c>
      <c r="D365" s="9" t="s">
        <v>205</v>
      </c>
      <c r="E365" s="5" t="s">
        <v>67</v>
      </c>
      <c r="F365" s="5" t="s">
        <v>29</v>
      </c>
      <c r="G365" s="5" t="s">
        <v>178</v>
      </c>
      <c r="H365" s="5">
        <v>200</v>
      </c>
      <c r="I365" s="25">
        <v>3866</v>
      </c>
      <c r="J365" s="9">
        <v>0</v>
      </c>
      <c r="K365" s="9">
        <v>0</v>
      </c>
      <c r="L365" s="9" t="s">
        <v>90</v>
      </c>
      <c r="M365" s="15">
        <f t="shared" si="8"/>
        <v>773200</v>
      </c>
      <c r="N365" s="19">
        <v>28850</v>
      </c>
    </row>
    <row r="366" spans="1:14" x14ac:dyDescent="0.7">
      <c r="A366" s="4">
        <v>45271</v>
      </c>
      <c r="B366" s="4">
        <v>45273</v>
      </c>
      <c r="C366" s="5">
        <v>2502</v>
      </c>
      <c r="D366" s="9" t="s">
        <v>222</v>
      </c>
      <c r="E366" s="5" t="s">
        <v>67</v>
      </c>
      <c r="F366" s="5" t="s">
        <v>29</v>
      </c>
      <c r="G366" s="5" t="s">
        <v>178</v>
      </c>
      <c r="H366" s="5">
        <v>100</v>
      </c>
      <c r="I366" s="25">
        <v>5496</v>
      </c>
      <c r="J366" s="9">
        <v>0</v>
      </c>
      <c r="K366" s="9">
        <v>0</v>
      </c>
      <c r="L366" s="9" t="s">
        <v>90</v>
      </c>
      <c r="M366" s="15">
        <f t="shared" si="8"/>
        <v>549600</v>
      </c>
      <c r="N366" s="19">
        <v>10600</v>
      </c>
    </row>
    <row r="367" spans="1:14" x14ac:dyDescent="0.7">
      <c r="A367" s="4">
        <v>45271</v>
      </c>
      <c r="B367" s="4">
        <v>45273</v>
      </c>
      <c r="C367" s="5">
        <v>3397</v>
      </c>
      <c r="D367" s="9" t="s">
        <v>110</v>
      </c>
      <c r="E367" s="5" t="s">
        <v>67</v>
      </c>
      <c r="F367" s="5" t="s">
        <v>29</v>
      </c>
      <c r="G367" s="5" t="s">
        <v>178</v>
      </c>
      <c r="H367" s="5">
        <v>100</v>
      </c>
      <c r="I367" s="25">
        <v>4144</v>
      </c>
      <c r="J367" s="9">
        <v>0</v>
      </c>
      <c r="K367" s="9">
        <v>0</v>
      </c>
      <c r="L367" s="9" t="s">
        <v>90</v>
      </c>
      <c r="M367" s="15">
        <f t="shared" si="8"/>
        <v>414400</v>
      </c>
      <c r="N367" s="19">
        <v>53900</v>
      </c>
    </row>
    <row r="368" spans="1:14" x14ac:dyDescent="0.7">
      <c r="A368" s="4">
        <v>45271</v>
      </c>
      <c r="B368" s="4">
        <v>45273</v>
      </c>
      <c r="C368" s="5">
        <v>4401</v>
      </c>
      <c r="D368" s="6" t="s">
        <v>226</v>
      </c>
      <c r="E368" s="5" t="s">
        <v>67</v>
      </c>
      <c r="F368" s="5" t="s">
        <v>29</v>
      </c>
      <c r="G368" s="5" t="s">
        <v>178</v>
      </c>
      <c r="H368" s="5">
        <v>200</v>
      </c>
      <c r="I368" s="25">
        <v>2737.5</v>
      </c>
      <c r="J368" s="9">
        <v>0</v>
      </c>
      <c r="K368" s="9">
        <v>0</v>
      </c>
      <c r="L368" s="9" t="s">
        <v>90</v>
      </c>
      <c r="M368" s="15">
        <f t="shared" si="8"/>
        <v>547500</v>
      </c>
      <c r="N368" s="19">
        <v>28200</v>
      </c>
    </row>
    <row r="369" spans="1:15" x14ac:dyDescent="0.7">
      <c r="A369" s="4">
        <v>45271</v>
      </c>
      <c r="B369" s="4">
        <v>45273</v>
      </c>
      <c r="C369" s="5">
        <v>8001</v>
      </c>
      <c r="D369" s="9" t="s">
        <v>204</v>
      </c>
      <c r="E369" s="5" t="s">
        <v>67</v>
      </c>
      <c r="F369" s="5" t="s">
        <v>29</v>
      </c>
      <c r="G369" s="5" t="s">
        <v>178</v>
      </c>
      <c r="H369" s="5">
        <v>100</v>
      </c>
      <c r="I369" s="25">
        <v>5823</v>
      </c>
      <c r="J369" s="9">
        <v>0</v>
      </c>
      <c r="K369" s="9">
        <v>0</v>
      </c>
      <c r="L369" s="9" t="s">
        <v>90</v>
      </c>
      <c r="M369" s="15">
        <f t="shared" si="8"/>
        <v>582300</v>
      </c>
      <c r="N369" s="19">
        <v>2400</v>
      </c>
    </row>
    <row r="370" spans="1:15" x14ac:dyDescent="0.7">
      <c r="A370" s="4">
        <v>45271</v>
      </c>
      <c r="B370" s="4">
        <v>45273</v>
      </c>
      <c r="C370" s="5">
        <v>5401</v>
      </c>
      <c r="D370" s="9" t="s">
        <v>180</v>
      </c>
      <c r="E370" s="5" t="s">
        <v>67</v>
      </c>
      <c r="F370" s="5" t="s">
        <v>29</v>
      </c>
      <c r="G370" s="5" t="s">
        <v>178</v>
      </c>
      <c r="H370" s="5">
        <v>100</v>
      </c>
      <c r="I370" s="25">
        <v>3327</v>
      </c>
      <c r="J370" s="9">
        <v>0</v>
      </c>
      <c r="K370" s="9">
        <v>0</v>
      </c>
      <c r="L370" s="9" t="s">
        <v>90</v>
      </c>
      <c r="M370" s="15">
        <f t="shared" si="8"/>
        <v>332700</v>
      </c>
      <c r="N370" s="19">
        <v>-300</v>
      </c>
    </row>
    <row r="371" spans="1:15" x14ac:dyDescent="0.7">
      <c r="A371" s="4">
        <v>45271</v>
      </c>
      <c r="B371" s="4">
        <v>45273</v>
      </c>
      <c r="C371" s="5">
        <v>1928</v>
      </c>
      <c r="D371" s="9" t="s">
        <v>223</v>
      </c>
      <c r="E371" s="5" t="s">
        <v>67</v>
      </c>
      <c r="F371" s="5" t="s">
        <v>29</v>
      </c>
      <c r="G371" s="5" t="s">
        <v>178</v>
      </c>
      <c r="H371" s="5">
        <v>100</v>
      </c>
      <c r="I371" s="25">
        <v>3055</v>
      </c>
      <c r="J371" s="9">
        <v>0</v>
      </c>
      <c r="K371" s="9">
        <v>0</v>
      </c>
      <c r="L371" s="9" t="s">
        <v>90</v>
      </c>
      <c r="M371" s="15">
        <f t="shared" si="8"/>
        <v>305500</v>
      </c>
      <c r="N371" s="19">
        <v>7500</v>
      </c>
    </row>
    <row r="372" spans="1:15" x14ac:dyDescent="0.7">
      <c r="A372" s="4">
        <v>45272</v>
      </c>
      <c r="B372" s="4">
        <v>45274</v>
      </c>
      <c r="C372" s="5">
        <v>5186</v>
      </c>
      <c r="D372" s="9" t="s">
        <v>225</v>
      </c>
      <c r="E372" s="5" t="s">
        <v>67</v>
      </c>
      <c r="F372" s="5" t="s">
        <v>29</v>
      </c>
      <c r="G372" s="5" t="s">
        <v>178</v>
      </c>
      <c r="H372" s="5">
        <v>100</v>
      </c>
      <c r="I372" s="25">
        <v>3670</v>
      </c>
      <c r="J372" s="9">
        <v>0</v>
      </c>
      <c r="K372" s="9">
        <v>0</v>
      </c>
      <c r="L372" s="9" t="s">
        <v>90</v>
      </c>
      <c r="M372" s="15">
        <f t="shared" si="8"/>
        <v>367000</v>
      </c>
      <c r="N372" s="21">
        <v>26500</v>
      </c>
    </row>
    <row r="373" spans="1:15" x14ac:dyDescent="0.7">
      <c r="A373" s="4">
        <v>45273</v>
      </c>
      <c r="B373" s="4">
        <v>45275</v>
      </c>
      <c r="C373" s="5">
        <v>4183</v>
      </c>
      <c r="D373" s="9" t="s">
        <v>227</v>
      </c>
      <c r="E373" s="5" t="s">
        <v>68</v>
      </c>
      <c r="F373" s="5" t="s">
        <v>175</v>
      </c>
      <c r="G373" s="5" t="s">
        <v>178</v>
      </c>
      <c r="H373" s="5">
        <v>100</v>
      </c>
      <c r="I373" s="25">
        <v>4179</v>
      </c>
      <c r="J373" s="9">
        <v>0</v>
      </c>
      <c r="K373" s="9">
        <v>0</v>
      </c>
      <c r="L373" s="9" t="s">
        <v>90</v>
      </c>
      <c r="M373" s="15">
        <f t="shared" si="8"/>
        <v>417900</v>
      </c>
      <c r="N373" s="21">
        <v>42100</v>
      </c>
    </row>
    <row r="374" spans="1:15" x14ac:dyDescent="0.7">
      <c r="A374" s="4">
        <v>45278</v>
      </c>
      <c r="B374" s="4">
        <v>45280</v>
      </c>
      <c r="C374" s="5">
        <v>5108</v>
      </c>
      <c r="D374" s="9" t="s">
        <v>186</v>
      </c>
      <c r="E374" s="5" t="s">
        <v>68</v>
      </c>
      <c r="F374" s="5" t="s">
        <v>175</v>
      </c>
      <c r="G374" s="5" t="s">
        <v>178</v>
      </c>
      <c r="H374" s="5">
        <v>100</v>
      </c>
      <c r="I374" s="25">
        <v>5784</v>
      </c>
      <c r="J374" s="9">
        <v>0</v>
      </c>
      <c r="K374" s="9">
        <v>0</v>
      </c>
      <c r="L374" s="9" t="s">
        <v>90</v>
      </c>
      <c r="M374" s="15">
        <f t="shared" si="8"/>
        <v>578400</v>
      </c>
      <c r="N374" s="21">
        <v>1900</v>
      </c>
    </row>
    <row r="375" spans="1:15" x14ac:dyDescent="0.7">
      <c r="A375" s="4">
        <v>45279</v>
      </c>
      <c r="B375" s="4">
        <v>45281</v>
      </c>
      <c r="C375" s="5">
        <v>4063</v>
      </c>
      <c r="D375" s="9" t="s">
        <v>193</v>
      </c>
      <c r="E375" s="5" t="s">
        <v>68</v>
      </c>
      <c r="F375" s="5" t="s">
        <v>175</v>
      </c>
      <c r="G375" s="5" t="s">
        <v>178</v>
      </c>
      <c r="H375" s="5">
        <v>100</v>
      </c>
      <c r="I375" s="25">
        <v>5394</v>
      </c>
      <c r="J375" s="9">
        <v>0</v>
      </c>
      <c r="K375" s="9">
        <v>0</v>
      </c>
      <c r="L375" s="9" t="s">
        <v>90</v>
      </c>
      <c r="M375" s="15">
        <f t="shared" si="8"/>
        <v>539400</v>
      </c>
      <c r="N375" s="21">
        <v>60375</v>
      </c>
    </row>
    <row r="376" spans="1:15" x14ac:dyDescent="0.7">
      <c r="A376" s="4">
        <v>45279</v>
      </c>
      <c r="B376" s="4">
        <v>45281</v>
      </c>
      <c r="C376" s="5">
        <v>5108</v>
      </c>
      <c r="D376" s="9" t="s">
        <v>186</v>
      </c>
      <c r="E376" s="5" t="s">
        <v>68</v>
      </c>
      <c r="F376" s="5" t="s">
        <v>175</v>
      </c>
      <c r="G376" s="5" t="s">
        <v>176</v>
      </c>
      <c r="H376" s="5">
        <v>100</v>
      </c>
      <c r="I376" s="25">
        <v>5880</v>
      </c>
      <c r="J376" s="9">
        <v>0</v>
      </c>
      <c r="K376" s="9">
        <v>0</v>
      </c>
      <c r="L376" s="9" t="s">
        <v>177</v>
      </c>
      <c r="M376" s="15">
        <f t="shared" si="8"/>
        <v>588000</v>
      </c>
      <c r="N376" s="19">
        <v>0</v>
      </c>
    </row>
    <row r="377" spans="1:15" x14ac:dyDescent="0.7">
      <c r="A377" s="4">
        <v>45279</v>
      </c>
      <c r="B377" s="4">
        <v>45281</v>
      </c>
      <c r="C377" s="5">
        <v>8766</v>
      </c>
      <c r="D377" s="9" t="s">
        <v>44</v>
      </c>
      <c r="E377" s="5" t="s">
        <v>68</v>
      </c>
      <c r="F377" s="5" t="s">
        <v>175</v>
      </c>
      <c r="G377" s="5" t="s">
        <v>176</v>
      </c>
      <c r="H377" s="5">
        <v>100</v>
      </c>
      <c r="I377" s="25">
        <v>3473</v>
      </c>
      <c r="J377" s="9">
        <v>0</v>
      </c>
      <c r="K377" s="9">
        <v>0</v>
      </c>
      <c r="L377" s="9" t="s">
        <v>177</v>
      </c>
      <c r="M377" s="15">
        <f t="shared" si="8"/>
        <v>347300</v>
      </c>
      <c r="N377" s="19">
        <v>0</v>
      </c>
    </row>
    <row r="378" spans="1:15" x14ac:dyDescent="0.7">
      <c r="A378" s="4">
        <v>45280</v>
      </c>
      <c r="B378" s="4">
        <v>45282</v>
      </c>
      <c r="C378" s="5">
        <v>4063</v>
      </c>
      <c r="D378" s="9" t="s">
        <v>193</v>
      </c>
      <c r="E378" s="5" t="s">
        <v>68</v>
      </c>
      <c r="F378" s="5" t="s">
        <v>175</v>
      </c>
      <c r="G378" s="5" t="s">
        <v>178</v>
      </c>
      <c r="H378" s="5">
        <v>100</v>
      </c>
      <c r="I378" s="25">
        <v>5665</v>
      </c>
      <c r="J378" s="9">
        <v>0</v>
      </c>
      <c r="K378" s="9">
        <v>0</v>
      </c>
      <c r="L378" s="9" t="s">
        <v>90</v>
      </c>
      <c r="M378" s="15">
        <f t="shared" si="8"/>
        <v>566500</v>
      </c>
      <c r="N378" s="19">
        <v>87400</v>
      </c>
    </row>
    <row r="379" spans="1:15" x14ac:dyDescent="0.7">
      <c r="A379" s="4">
        <v>45281</v>
      </c>
      <c r="B379" s="4">
        <v>45285</v>
      </c>
      <c r="C379" s="5">
        <v>4063</v>
      </c>
      <c r="D379" s="9" t="s">
        <v>193</v>
      </c>
      <c r="E379" s="5" t="s">
        <v>68</v>
      </c>
      <c r="F379" s="5" t="s">
        <v>175</v>
      </c>
      <c r="G379" s="5" t="s">
        <v>178</v>
      </c>
      <c r="H379" s="5">
        <v>100</v>
      </c>
      <c r="I379" s="25">
        <v>5607</v>
      </c>
      <c r="J379" s="9">
        <v>0</v>
      </c>
      <c r="K379" s="9">
        <v>0</v>
      </c>
      <c r="L379" s="9" t="s">
        <v>90</v>
      </c>
      <c r="M379" s="15">
        <f t="shared" si="8"/>
        <v>560700</v>
      </c>
      <c r="N379" s="19">
        <v>81600</v>
      </c>
    </row>
    <row r="380" spans="1:15" x14ac:dyDescent="0.7">
      <c r="A380" s="4">
        <v>45282</v>
      </c>
      <c r="B380" s="4">
        <v>45286</v>
      </c>
      <c r="C380" s="5">
        <v>7974</v>
      </c>
      <c r="D380" s="9" t="s">
        <v>174</v>
      </c>
      <c r="E380" s="5" t="s">
        <v>68</v>
      </c>
      <c r="F380" s="5" t="s">
        <v>175</v>
      </c>
      <c r="G380" s="5" t="s">
        <v>176</v>
      </c>
      <c r="H380" s="5">
        <v>100</v>
      </c>
      <c r="I380" s="25">
        <v>6936</v>
      </c>
      <c r="J380" s="9">
        <v>0</v>
      </c>
      <c r="K380" s="9">
        <v>0</v>
      </c>
      <c r="L380" s="9" t="s">
        <v>177</v>
      </c>
      <c r="M380" s="15">
        <f t="shared" si="8"/>
        <v>693600</v>
      </c>
      <c r="N380" s="21">
        <v>0</v>
      </c>
    </row>
    <row r="381" spans="1:15" x14ac:dyDescent="0.7">
      <c r="A381" s="4">
        <v>45287</v>
      </c>
      <c r="B381" s="4">
        <v>45289</v>
      </c>
      <c r="C381" s="5">
        <v>7947</v>
      </c>
      <c r="D381" s="9" t="s">
        <v>127</v>
      </c>
      <c r="E381" s="5" t="s">
        <v>68</v>
      </c>
      <c r="F381" s="5" t="s">
        <v>175</v>
      </c>
      <c r="G381" s="5" t="s">
        <v>178</v>
      </c>
      <c r="H381" s="5">
        <v>200</v>
      </c>
      <c r="I381" s="25">
        <v>2935</v>
      </c>
      <c r="J381" s="9">
        <v>0</v>
      </c>
      <c r="K381" s="9">
        <v>0</v>
      </c>
      <c r="L381" s="9" t="s">
        <v>90</v>
      </c>
      <c r="M381" s="15">
        <f t="shared" si="8"/>
        <v>587000</v>
      </c>
      <c r="N381" s="19">
        <v>-169600</v>
      </c>
    </row>
    <row r="382" spans="1:15" x14ac:dyDescent="0.7">
      <c r="A382" s="4">
        <v>45287</v>
      </c>
      <c r="B382" s="4">
        <v>45295</v>
      </c>
      <c r="C382" s="5">
        <v>8058</v>
      </c>
      <c r="D382" s="9" t="s">
        <v>72</v>
      </c>
      <c r="E382" s="5" t="s">
        <v>67</v>
      </c>
      <c r="F382" s="5"/>
      <c r="G382" s="5" t="s">
        <v>232</v>
      </c>
      <c r="H382" s="5">
        <v>200</v>
      </c>
      <c r="I382" s="25">
        <v>2326.66</v>
      </c>
      <c r="J382" s="9">
        <v>0</v>
      </c>
      <c r="K382" s="9">
        <v>0</v>
      </c>
      <c r="L382" s="9" t="s">
        <v>177</v>
      </c>
      <c r="M382" s="15">
        <v>0</v>
      </c>
      <c r="N382" s="21">
        <v>0</v>
      </c>
    </row>
    <row r="383" spans="1:15" x14ac:dyDescent="0.7">
      <c r="A383" s="4">
        <v>45289</v>
      </c>
      <c r="B383" s="4">
        <v>45296</v>
      </c>
      <c r="C383" s="5">
        <v>5108</v>
      </c>
      <c r="D383" s="9" t="s">
        <v>186</v>
      </c>
      <c r="E383" s="5" t="s">
        <v>68</v>
      </c>
      <c r="F383" s="5" t="s">
        <v>175</v>
      </c>
      <c r="G383" s="5" t="s">
        <v>176</v>
      </c>
      <c r="H383" s="5">
        <v>100</v>
      </c>
      <c r="I383" s="25">
        <v>5824</v>
      </c>
      <c r="J383" s="9">
        <v>0</v>
      </c>
      <c r="K383" s="9">
        <v>0</v>
      </c>
      <c r="L383" s="9" t="s">
        <v>177</v>
      </c>
      <c r="M383" s="15">
        <f t="shared" ref="M383:M414" si="9">IF(G383="買付",H383*I383+SUM(J383:K383),H383*I383-SUM(J383:K383))</f>
        <v>582400</v>
      </c>
      <c r="N383" s="21">
        <v>0</v>
      </c>
    </row>
    <row r="384" spans="1:15" x14ac:dyDescent="0.7">
      <c r="A384" s="4">
        <v>45295</v>
      </c>
      <c r="B384" s="4">
        <v>45300</v>
      </c>
      <c r="C384" s="5">
        <v>9602</v>
      </c>
      <c r="D384" s="9" t="s">
        <v>131</v>
      </c>
      <c r="E384" s="5" t="s">
        <v>68</v>
      </c>
      <c r="F384" s="5" t="s">
        <v>175</v>
      </c>
      <c r="G384" s="5" t="s">
        <v>176</v>
      </c>
      <c r="H384" s="5">
        <v>100</v>
      </c>
      <c r="I384" s="25">
        <v>4861</v>
      </c>
      <c r="J384" s="9">
        <v>0</v>
      </c>
      <c r="K384" s="9">
        <v>0</v>
      </c>
      <c r="L384" s="9" t="s">
        <v>177</v>
      </c>
      <c r="M384" s="15">
        <f t="shared" si="9"/>
        <v>486100</v>
      </c>
      <c r="N384" s="21">
        <v>0</v>
      </c>
      <c r="O384" s="42"/>
    </row>
    <row r="385" spans="1:14" x14ac:dyDescent="0.7">
      <c r="A385" s="4">
        <v>45296</v>
      </c>
      <c r="B385" s="4">
        <v>45301</v>
      </c>
      <c r="C385" s="5">
        <v>9433</v>
      </c>
      <c r="D385" s="9" t="s">
        <v>71</v>
      </c>
      <c r="E385" s="5" t="s">
        <v>68</v>
      </c>
      <c r="F385" s="5" t="s">
        <v>175</v>
      </c>
      <c r="G385" s="5" t="s">
        <v>178</v>
      </c>
      <c r="H385" s="5">
        <v>100</v>
      </c>
      <c r="I385" s="25">
        <v>4616</v>
      </c>
      <c r="J385" s="9">
        <v>0</v>
      </c>
      <c r="K385" s="9">
        <v>0</v>
      </c>
      <c r="L385" s="9" t="s">
        <v>90</v>
      </c>
      <c r="M385" s="15">
        <f t="shared" si="9"/>
        <v>461600</v>
      </c>
      <c r="N385" s="21">
        <v>12600</v>
      </c>
    </row>
    <row r="386" spans="1:14" x14ac:dyDescent="0.7">
      <c r="A386" s="4">
        <v>45296</v>
      </c>
      <c r="B386" s="4">
        <v>45301</v>
      </c>
      <c r="C386" s="5">
        <v>7974</v>
      </c>
      <c r="D386" s="9" t="s">
        <v>174</v>
      </c>
      <c r="E386" s="5" t="s">
        <v>68</v>
      </c>
      <c r="F386" s="5" t="s">
        <v>175</v>
      </c>
      <c r="G386" s="5" t="s">
        <v>178</v>
      </c>
      <c r="H386" s="5">
        <v>100</v>
      </c>
      <c r="I386" s="25">
        <v>7256</v>
      </c>
      <c r="J386" s="9">
        <v>0</v>
      </c>
      <c r="K386" s="9">
        <v>0</v>
      </c>
      <c r="L386" s="9" t="s">
        <v>90</v>
      </c>
      <c r="M386" s="15">
        <f t="shared" si="9"/>
        <v>725600</v>
      </c>
      <c r="N386" s="21">
        <v>32000</v>
      </c>
    </row>
    <row r="387" spans="1:14" x14ac:dyDescent="0.7">
      <c r="A387" s="4">
        <v>45296</v>
      </c>
      <c r="B387" s="4">
        <v>45301</v>
      </c>
      <c r="C387" s="5">
        <v>9602</v>
      </c>
      <c r="D387" s="9" t="s">
        <v>131</v>
      </c>
      <c r="E387" s="5" t="s">
        <v>68</v>
      </c>
      <c r="F387" s="5" t="s">
        <v>175</v>
      </c>
      <c r="G387" s="5" t="s">
        <v>178</v>
      </c>
      <c r="H387" s="5">
        <v>100</v>
      </c>
      <c r="I387" s="25">
        <v>4876</v>
      </c>
      <c r="J387" s="9">
        <v>0</v>
      </c>
      <c r="K387" s="9">
        <v>0</v>
      </c>
      <c r="L387" s="9" t="s">
        <v>90</v>
      </c>
      <c r="M387" s="15">
        <f t="shared" si="9"/>
        <v>487600</v>
      </c>
      <c r="N387" s="21">
        <v>1500</v>
      </c>
    </row>
    <row r="388" spans="1:14" x14ac:dyDescent="0.7">
      <c r="A388" s="4">
        <v>45300</v>
      </c>
      <c r="B388" s="4">
        <v>45302</v>
      </c>
      <c r="C388" s="5">
        <v>4041</v>
      </c>
      <c r="D388" s="9" t="s">
        <v>181</v>
      </c>
      <c r="E388" s="5" t="s">
        <v>67</v>
      </c>
      <c r="F388" s="5" t="s">
        <v>29</v>
      </c>
      <c r="G388" s="5" t="s">
        <v>178</v>
      </c>
      <c r="H388" s="5">
        <v>100</v>
      </c>
      <c r="I388" s="25">
        <v>5622</v>
      </c>
      <c r="J388" s="9">
        <v>0</v>
      </c>
      <c r="K388" s="9">
        <v>0</v>
      </c>
      <c r="L388" s="9" t="s">
        <v>90</v>
      </c>
      <c r="M388" s="15">
        <f t="shared" si="9"/>
        <v>562200</v>
      </c>
      <c r="N388" s="21">
        <v>17200</v>
      </c>
    </row>
    <row r="389" spans="1:14" x14ac:dyDescent="0.7">
      <c r="A389" s="4">
        <v>45301</v>
      </c>
      <c r="B389" s="4">
        <v>45303</v>
      </c>
      <c r="C389" s="5">
        <v>5108</v>
      </c>
      <c r="D389" s="9" t="s">
        <v>186</v>
      </c>
      <c r="E389" s="5" t="s">
        <v>67</v>
      </c>
      <c r="F389" s="5" t="s">
        <v>29</v>
      </c>
      <c r="G389" s="5" t="s">
        <v>178</v>
      </c>
      <c r="H389" s="5">
        <v>200</v>
      </c>
      <c r="I389" s="25">
        <v>5980</v>
      </c>
      <c r="J389" s="9">
        <v>0</v>
      </c>
      <c r="K389" s="9">
        <v>0</v>
      </c>
      <c r="L389" s="9" t="s">
        <v>90</v>
      </c>
      <c r="M389" s="15">
        <f t="shared" si="9"/>
        <v>1196000</v>
      </c>
      <c r="N389" s="21">
        <v>25600</v>
      </c>
    </row>
    <row r="390" spans="1:14" x14ac:dyDescent="0.7">
      <c r="A390" s="4">
        <v>45301</v>
      </c>
      <c r="B390" s="4">
        <v>45303</v>
      </c>
      <c r="C390" s="5">
        <v>8012</v>
      </c>
      <c r="D390" s="9" t="s">
        <v>228</v>
      </c>
      <c r="E390" s="5" t="s">
        <v>67</v>
      </c>
      <c r="F390" s="5" t="s">
        <v>29</v>
      </c>
      <c r="G390" s="5" t="s">
        <v>178</v>
      </c>
      <c r="H390" s="5">
        <v>100</v>
      </c>
      <c r="I390" s="25">
        <v>2337</v>
      </c>
      <c r="J390" s="9">
        <v>0</v>
      </c>
      <c r="K390" s="9">
        <v>0</v>
      </c>
      <c r="L390" s="9" t="s">
        <v>90</v>
      </c>
      <c r="M390" s="15">
        <f t="shared" si="9"/>
        <v>233700</v>
      </c>
      <c r="N390" s="21">
        <v>3800</v>
      </c>
    </row>
    <row r="391" spans="1:14" x14ac:dyDescent="0.7">
      <c r="A391" s="4">
        <v>45301</v>
      </c>
      <c r="B391" s="4">
        <v>45303</v>
      </c>
      <c r="C391" s="5">
        <v>8031</v>
      </c>
      <c r="D391" s="9" t="s">
        <v>196</v>
      </c>
      <c r="E391" s="5" t="s">
        <v>67</v>
      </c>
      <c r="F391" s="5" t="s">
        <v>29</v>
      </c>
      <c r="G391" s="5" t="s">
        <v>178</v>
      </c>
      <c r="H391" s="5">
        <v>100</v>
      </c>
      <c r="I391" s="25">
        <v>5492</v>
      </c>
      <c r="J391" s="9">
        <v>0</v>
      </c>
      <c r="K391" s="9">
        <v>0</v>
      </c>
      <c r="L391" s="9" t="s">
        <v>90</v>
      </c>
      <c r="M391" s="15">
        <f t="shared" si="9"/>
        <v>549200</v>
      </c>
      <c r="N391" s="21">
        <v>6910</v>
      </c>
    </row>
    <row r="392" spans="1:14" x14ac:dyDescent="0.7">
      <c r="A392" s="4">
        <v>45301</v>
      </c>
      <c r="B392" s="4">
        <v>45303</v>
      </c>
      <c r="C392" s="5">
        <v>8058</v>
      </c>
      <c r="D392" s="9" t="s">
        <v>72</v>
      </c>
      <c r="E392" s="5" t="s">
        <v>67</v>
      </c>
      <c r="F392" s="5" t="s">
        <v>29</v>
      </c>
      <c r="G392" s="5" t="s">
        <v>178</v>
      </c>
      <c r="H392" s="5">
        <v>200</v>
      </c>
      <c r="I392" s="25">
        <v>2332.5</v>
      </c>
      <c r="J392" s="9">
        <v>0</v>
      </c>
      <c r="K392" s="9">
        <v>0</v>
      </c>
      <c r="L392" s="9" t="s">
        <v>90</v>
      </c>
      <c r="M392" s="15">
        <f t="shared" si="9"/>
        <v>466500</v>
      </c>
      <c r="N392" s="21">
        <v>1100</v>
      </c>
    </row>
    <row r="393" spans="1:14" x14ac:dyDescent="0.7">
      <c r="A393" s="4">
        <v>45301</v>
      </c>
      <c r="B393" s="4">
        <v>45303</v>
      </c>
      <c r="C393" s="5">
        <v>8058</v>
      </c>
      <c r="D393" s="9" t="s">
        <v>72</v>
      </c>
      <c r="E393" s="5" t="s">
        <v>67</v>
      </c>
      <c r="F393" s="5" t="s">
        <v>29</v>
      </c>
      <c r="G393" s="5" t="s">
        <v>178</v>
      </c>
      <c r="H393" s="5">
        <v>100</v>
      </c>
      <c r="I393" s="25">
        <v>2332.5</v>
      </c>
      <c r="J393" s="9">
        <v>0</v>
      </c>
      <c r="K393" s="9">
        <v>0</v>
      </c>
      <c r="L393" s="9" t="s">
        <v>90</v>
      </c>
      <c r="M393" s="15">
        <f t="shared" si="9"/>
        <v>233250</v>
      </c>
      <c r="N393" s="21">
        <v>550</v>
      </c>
    </row>
    <row r="394" spans="1:14" x14ac:dyDescent="0.7">
      <c r="A394" s="4">
        <v>45301</v>
      </c>
      <c r="B394" s="4">
        <v>45303</v>
      </c>
      <c r="C394" s="5">
        <v>8584</v>
      </c>
      <c r="D394" s="9" t="s">
        <v>184</v>
      </c>
      <c r="E394" s="5" t="s">
        <v>67</v>
      </c>
      <c r="F394" s="5" t="s">
        <v>29</v>
      </c>
      <c r="G394" s="5" t="s">
        <v>178</v>
      </c>
      <c r="H394" s="5">
        <v>100</v>
      </c>
      <c r="I394" s="25">
        <v>5390</v>
      </c>
      <c r="J394" s="9">
        <v>0</v>
      </c>
      <c r="K394" s="9">
        <v>0</v>
      </c>
      <c r="L394" s="9" t="s">
        <v>90</v>
      </c>
      <c r="M394" s="15">
        <f t="shared" si="9"/>
        <v>539000</v>
      </c>
      <c r="N394" s="21">
        <v>15000</v>
      </c>
    </row>
    <row r="395" spans="1:14" x14ac:dyDescent="0.7">
      <c r="A395" s="4">
        <v>45302</v>
      </c>
      <c r="B395" s="4">
        <v>45306</v>
      </c>
      <c r="C395" s="5">
        <v>8766</v>
      </c>
      <c r="D395" s="9" t="s">
        <v>44</v>
      </c>
      <c r="E395" s="5" t="s">
        <v>68</v>
      </c>
      <c r="F395" s="5" t="s">
        <v>175</v>
      </c>
      <c r="G395" s="5" t="s">
        <v>178</v>
      </c>
      <c r="H395" s="5">
        <v>100</v>
      </c>
      <c r="I395" s="25">
        <v>3693</v>
      </c>
      <c r="J395" s="9">
        <v>0</v>
      </c>
      <c r="K395" s="9">
        <v>0</v>
      </c>
      <c r="L395" s="9" t="s">
        <v>90</v>
      </c>
      <c r="M395" s="15">
        <f t="shared" si="9"/>
        <v>369300</v>
      </c>
      <c r="N395" s="21">
        <v>22000</v>
      </c>
    </row>
    <row r="396" spans="1:14" x14ac:dyDescent="0.7">
      <c r="A396" s="4">
        <v>45306</v>
      </c>
      <c r="B396" s="4">
        <v>45308</v>
      </c>
      <c r="C396" s="5">
        <v>4063</v>
      </c>
      <c r="D396" s="9" t="s">
        <v>100</v>
      </c>
      <c r="E396" s="5" t="s">
        <v>67</v>
      </c>
      <c r="F396" s="5" t="s">
        <v>29</v>
      </c>
      <c r="G396" s="5" t="s">
        <v>30</v>
      </c>
      <c r="H396" s="5">
        <v>100</v>
      </c>
      <c r="I396" s="25">
        <v>5890</v>
      </c>
      <c r="J396" s="9">
        <v>0</v>
      </c>
      <c r="K396" s="9">
        <v>0</v>
      </c>
      <c r="L396" s="9" t="s">
        <v>31</v>
      </c>
      <c r="M396" s="15">
        <f t="shared" si="9"/>
        <v>589000</v>
      </c>
      <c r="N396" s="19">
        <v>0</v>
      </c>
    </row>
    <row r="397" spans="1:14" x14ac:dyDescent="0.7">
      <c r="A397" s="4">
        <v>45307</v>
      </c>
      <c r="B397" s="4">
        <v>45309</v>
      </c>
      <c r="C397" s="5">
        <v>4063</v>
      </c>
      <c r="D397" s="9" t="s">
        <v>100</v>
      </c>
      <c r="E397" s="5" t="s">
        <v>68</v>
      </c>
      <c r="F397" s="5" t="s">
        <v>175</v>
      </c>
      <c r="G397" s="5" t="s">
        <v>178</v>
      </c>
      <c r="H397" s="5">
        <v>100</v>
      </c>
      <c r="I397" s="25">
        <v>5908</v>
      </c>
      <c r="J397" s="9">
        <v>0</v>
      </c>
      <c r="K397" s="9">
        <v>0</v>
      </c>
      <c r="L397" s="9" t="s">
        <v>90</v>
      </c>
      <c r="M397" s="15">
        <f t="shared" si="9"/>
        <v>590800</v>
      </c>
      <c r="N397" s="21">
        <v>1800</v>
      </c>
    </row>
    <row r="398" spans="1:14" x14ac:dyDescent="0.7">
      <c r="A398" s="4">
        <v>45313</v>
      </c>
      <c r="B398" s="4">
        <v>45315</v>
      </c>
      <c r="C398" s="5">
        <v>1911</v>
      </c>
      <c r="D398" s="9" t="s">
        <v>205</v>
      </c>
      <c r="E398" s="5" t="s">
        <v>67</v>
      </c>
      <c r="F398" s="5" t="s">
        <v>29</v>
      </c>
      <c r="G398" s="5" t="s">
        <v>30</v>
      </c>
      <c r="H398" s="5">
        <v>100</v>
      </c>
      <c r="I398" s="25">
        <v>4555</v>
      </c>
      <c r="J398" s="9">
        <v>0</v>
      </c>
      <c r="K398" s="9">
        <v>0</v>
      </c>
      <c r="L398" s="9" t="s">
        <v>31</v>
      </c>
      <c r="M398" s="15">
        <f t="shared" si="9"/>
        <v>455500</v>
      </c>
      <c r="N398" s="21">
        <v>0</v>
      </c>
    </row>
    <row r="399" spans="1:14" x14ac:dyDescent="0.7">
      <c r="A399" s="4">
        <v>45313</v>
      </c>
      <c r="B399" s="4">
        <v>45315</v>
      </c>
      <c r="C399" s="5">
        <v>4063</v>
      </c>
      <c r="D399" s="9" t="s">
        <v>100</v>
      </c>
      <c r="E399" s="5" t="s">
        <v>67</v>
      </c>
      <c r="F399" s="5" t="s">
        <v>29</v>
      </c>
      <c r="G399" s="5" t="s">
        <v>30</v>
      </c>
      <c r="H399" s="5">
        <v>100</v>
      </c>
      <c r="I399" s="25">
        <v>5850</v>
      </c>
      <c r="J399" s="9">
        <v>0</v>
      </c>
      <c r="K399" s="9">
        <v>0</v>
      </c>
      <c r="L399" s="9" t="s">
        <v>31</v>
      </c>
      <c r="M399" s="15">
        <f t="shared" si="9"/>
        <v>585000</v>
      </c>
      <c r="N399" s="21">
        <v>0</v>
      </c>
    </row>
    <row r="400" spans="1:14" x14ac:dyDescent="0.7">
      <c r="A400" s="4">
        <v>45313</v>
      </c>
      <c r="B400" s="4">
        <v>45315</v>
      </c>
      <c r="C400" s="5">
        <v>5186</v>
      </c>
      <c r="D400" s="9" t="s">
        <v>225</v>
      </c>
      <c r="E400" s="5" t="s">
        <v>67</v>
      </c>
      <c r="F400" s="5" t="s">
        <v>29</v>
      </c>
      <c r="G400" s="5" t="s">
        <v>30</v>
      </c>
      <c r="H400" s="5">
        <v>100</v>
      </c>
      <c r="I400" s="25">
        <v>3820</v>
      </c>
      <c r="J400" s="9">
        <v>0</v>
      </c>
      <c r="K400" s="9">
        <v>0</v>
      </c>
      <c r="L400" s="9" t="s">
        <v>31</v>
      </c>
      <c r="M400" s="15">
        <f t="shared" si="9"/>
        <v>382000</v>
      </c>
      <c r="N400" s="21">
        <v>0</v>
      </c>
    </row>
    <row r="401" spans="1:14" x14ac:dyDescent="0.7">
      <c r="A401" s="4">
        <v>45313</v>
      </c>
      <c r="B401" s="4">
        <v>45315</v>
      </c>
      <c r="C401" s="5">
        <v>6890</v>
      </c>
      <c r="D401" s="9" t="s">
        <v>187</v>
      </c>
      <c r="E401" s="5" t="s">
        <v>67</v>
      </c>
      <c r="F401" s="5" t="s">
        <v>29</v>
      </c>
      <c r="G401" s="5" t="s">
        <v>30</v>
      </c>
      <c r="H401" s="5">
        <v>100</v>
      </c>
      <c r="I401" s="25">
        <v>2970</v>
      </c>
      <c r="J401" s="9">
        <v>0</v>
      </c>
      <c r="K401" s="9">
        <v>0</v>
      </c>
      <c r="L401" s="9" t="s">
        <v>31</v>
      </c>
      <c r="M401" s="15">
        <f t="shared" si="9"/>
        <v>297000</v>
      </c>
      <c r="N401" s="21">
        <v>0</v>
      </c>
    </row>
    <row r="402" spans="1:14" x14ac:dyDescent="0.7">
      <c r="A402" s="4">
        <v>45313</v>
      </c>
      <c r="B402" s="4">
        <v>45315</v>
      </c>
      <c r="C402" s="5">
        <v>9101</v>
      </c>
      <c r="D402" s="9" t="s">
        <v>94</v>
      </c>
      <c r="E402" s="5" t="s">
        <v>67</v>
      </c>
      <c r="F402" s="5" t="s">
        <v>29</v>
      </c>
      <c r="G402" s="5" t="s">
        <v>30</v>
      </c>
      <c r="H402" s="5">
        <v>100</v>
      </c>
      <c r="I402" s="25">
        <v>4987</v>
      </c>
      <c r="J402" s="9">
        <v>0</v>
      </c>
      <c r="K402" s="9">
        <v>0</v>
      </c>
      <c r="L402" s="9" t="s">
        <v>31</v>
      </c>
      <c r="M402" s="15">
        <f t="shared" si="9"/>
        <v>498700</v>
      </c>
      <c r="N402" s="21">
        <v>0</v>
      </c>
    </row>
    <row r="403" spans="1:14" x14ac:dyDescent="0.7">
      <c r="A403" s="4">
        <v>45314</v>
      </c>
      <c r="B403" s="4">
        <v>45316</v>
      </c>
      <c r="C403" s="5">
        <v>7705</v>
      </c>
      <c r="D403" s="9" t="s">
        <v>237</v>
      </c>
      <c r="E403" s="5" t="s">
        <v>67</v>
      </c>
      <c r="F403" s="5" t="s">
        <v>29</v>
      </c>
      <c r="G403" s="5" t="s">
        <v>30</v>
      </c>
      <c r="H403" s="5">
        <v>100</v>
      </c>
      <c r="I403" s="25">
        <v>2702</v>
      </c>
      <c r="J403" s="9">
        <v>0</v>
      </c>
      <c r="K403" s="9">
        <v>0</v>
      </c>
      <c r="L403" s="9" t="s">
        <v>31</v>
      </c>
      <c r="M403" s="15">
        <f t="shared" si="9"/>
        <v>270200</v>
      </c>
      <c r="N403" s="21">
        <v>0</v>
      </c>
    </row>
    <row r="404" spans="1:14" x14ac:dyDescent="0.7">
      <c r="A404" s="4">
        <v>45314</v>
      </c>
      <c r="B404" s="4">
        <v>45316</v>
      </c>
      <c r="C404" s="5">
        <v>8316</v>
      </c>
      <c r="D404" s="9" t="s">
        <v>229</v>
      </c>
      <c r="E404" s="5" t="s">
        <v>67</v>
      </c>
      <c r="F404" s="5" t="s">
        <v>29</v>
      </c>
      <c r="G404" s="5" t="s">
        <v>178</v>
      </c>
      <c r="H404" s="5">
        <v>100</v>
      </c>
      <c r="I404" s="25">
        <v>7360</v>
      </c>
      <c r="J404" s="9">
        <v>0</v>
      </c>
      <c r="K404" s="9">
        <v>0</v>
      </c>
      <c r="L404" s="9" t="s">
        <v>90</v>
      </c>
      <c r="M404" s="15">
        <f t="shared" si="9"/>
        <v>736000</v>
      </c>
      <c r="N404" s="21">
        <v>300</v>
      </c>
    </row>
    <row r="405" spans="1:14" x14ac:dyDescent="0.7">
      <c r="A405" s="4">
        <v>45314</v>
      </c>
      <c r="B405" s="4">
        <v>45316</v>
      </c>
      <c r="C405" s="5">
        <v>9101</v>
      </c>
      <c r="D405" s="9" t="s">
        <v>94</v>
      </c>
      <c r="E405" s="5" t="s">
        <v>67</v>
      </c>
      <c r="F405" s="5" t="s">
        <v>29</v>
      </c>
      <c r="G405" s="5" t="s">
        <v>178</v>
      </c>
      <c r="H405" s="5">
        <v>100</v>
      </c>
      <c r="I405" s="25">
        <v>4988</v>
      </c>
      <c r="J405" s="9">
        <v>0</v>
      </c>
      <c r="K405" s="9">
        <v>0</v>
      </c>
      <c r="L405" s="9" t="s">
        <v>90</v>
      </c>
      <c r="M405" s="15">
        <f t="shared" si="9"/>
        <v>498800</v>
      </c>
      <c r="N405" s="21">
        <v>100</v>
      </c>
    </row>
    <row r="406" spans="1:14" x14ac:dyDescent="0.7">
      <c r="A406" s="4">
        <v>45315</v>
      </c>
      <c r="B406" s="4">
        <v>45317</v>
      </c>
      <c r="C406" s="5">
        <v>1911</v>
      </c>
      <c r="D406" s="9" t="s">
        <v>205</v>
      </c>
      <c r="E406" s="5" t="s">
        <v>67</v>
      </c>
      <c r="F406" s="5" t="s">
        <v>29</v>
      </c>
      <c r="G406" s="5" t="s">
        <v>30</v>
      </c>
      <c r="H406" s="5">
        <v>100</v>
      </c>
      <c r="I406" s="25">
        <v>4394</v>
      </c>
      <c r="J406" s="9">
        <v>0</v>
      </c>
      <c r="K406" s="9">
        <v>0</v>
      </c>
      <c r="L406" s="9" t="s">
        <v>31</v>
      </c>
      <c r="M406" s="15">
        <f t="shared" si="9"/>
        <v>439400</v>
      </c>
      <c r="N406" s="21">
        <v>0</v>
      </c>
    </row>
    <row r="407" spans="1:14" x14ac:dyDescent="0.7">
      <c r="A407" s="4">
        <v>45320</v>
      </c>
      <c r="B407" s="4">
        <v>45322</v>
      </c>
      <c r="C407" s="5">
        <v>2163</v>
      </c>
      <c r="D407" s="9" t="s">
        <v>239</v>
      </c>
      <c r="E407" s="5" t="s">
        <v>67</v>
      </c>
      <c r="F407" s="5" t="s">
        <v>29</v>
      </c>
      <c r="G407" s="5" t="s">
        <v>30</v>
      </c>
      <c r="H407" s="5">
        <v>100</v>
      </c>
      <c r="I407" s="25">
        <v>2261.8000000000002</v>
      </c>
      <c r="J407" s="9">
        <v>0</v>
      </c>
      <c r="K407" s="9">
        <v>0</v>
      </c>
      <c r="L407" s="9" t="s">
        <v>177</v>
      </c>
      <c r="M407" s="15">
        <f t="shared" si="9"/>
        <v>226180.00000000003</v>
      </c>
      <c r="N407" s="21">
        <v>0</v>
      </c>
    </row>
    <row r="408" spans="1:14" x14ac:dyDescent="0.7">
      <c r="A408" s="4">
        <v>45322</v>
      </c>
      <c r="B408" s="4">
        <v>45324</v>
      </c>
      <c r="C408" s="5">
        <v>6526</v>
      </c>
      <c r="D408" s="9" t="s">
        <v>240</v>
      </c>
      <c r="E408" s="5" t="s">
        <v>67</v>
      </c>
      <c r="F408" s="5" t="s">
        <v>29</v>
      </c>
      <c r="G408" s="5" t="s">
        <v>30</v>
      </c>
      <c r="H408" s="5">
        <v>100</v>
      </c>
      <c r="I408" s="25">
        <v>3380</v>
      </c>
      <c r="J408" s="9">
        <v>0</v>
      </c>
      <c r="K408" s="9">
        <v>0</v>
      </c>
      <c r="L408" s="9" t="s">
        <v>177</v>
      </c>
      <c r="M408" s="15">
        <f t="shared" si="9"/>
        <v>338000</v>
      </c>
      <c r="N408" s="21">
        <v>0</v>
      </c>
    </row>
    <row r="409" spans="1:14" x14ac:dyDescent="0.7">
      <c r="A409" s="4">
        <v>45323</v>
      </c>
      <c r="B409" s="4">
        <v>45327</v>
      </c>
      <c r="C409" s="5">
        <v>5108</v>
      </c>
      <c r="D409" s="9" t="s">
        <v>186</v>
      </c>
      <c r="E409" s="5" t="s">
        <v>67</v>
      </c>
      <c r="F409" s="5" t="s">
        <v>29</v>
      </c>
      <c r="G409" s="5" t="s">
        <v>30</v>
      </c>
      <c r="H409" s="5">
        <v>100</v>
      </c>
      <c r="I409" s="25">
        <v>6348</v>
      </c>
      <c r="J409" s="9">
        <v>0</v>
      </c>
      <c r="K409" s="9">
        <v>0</v>
      </c>
      <c r="L409" s="9" t="s">
        <v>177</v>
      </c>
      <c r="M409" s="15">
        <f t="shared" si="9"/>
        <v>634800</v>
      </c>
      <c r="N409" s="21">
        <v>0</v>
      </c>
    </row>
    <row r="410" spans="1:14" x14ac:dyDescent="0.7">
      <c r="A410" s="4">
        <v>45324</v>
      </c>
      <c r="B410" s="4">
        <v>45328</v>
      </c>
      <c r="C410" s="5">
        <v>3397</v>
      </c>
      <c r="D410" s="9" t="s">
        <v>110</v>
      </c>
      <c r="E410" s="5" t="s">
        <v>67</v>
      </c>
      <c r="F410" s="5" t="s">
        <v>29</v>
      </c>
      <c r="G410" s="5" t="s">
        <v>30</v>
      </c>
      <c r="H410" s="5">
        <v>100</v>
      </c>
      <c r="I410" s="25">
        <v>4535</v>
      </c>
      <c r="J410" s="9">
        <v>0</v>
      </c>
      <c r="K410" s="9">
        <v>0</v>
      </c>
      <c r="L410" s="9" t="s">
        <v>177</v>
      </c>
      <c r="M410" s="15">
        <f t="shared" si="9"/>
        <v>453500</v>
      </c>
      <c r="N410" s="19">
        <v>0</v>
      </c>
    </row>
    <row r="411" spans="1:14" x14ac:dyDescent="0.7">
      <c r="A411" s="4">
        <v>45324</v>
      </c>
      <c r="B411" s="4">
        <v>45328</v>
      </c>
      <c r="C411" s="5">
        <v>7705</v>
      </c>
      <c r="D411" s="9" t="s">
        <v>237</v>
      </c>
      <c r="E411" s="5" t="s">
        <v>67</v>
      </c>
      <c r="F411" s="5" t="s">
        <v>29</v>
      </c>
      <c r="G411" s="5" t="s">
        <v>178</v>
      </c>
      <c r="H411" s="5">
        <v>100</v>
      </c>
      <c r="I411" s="25">
        <v>2933</v>
      </c>
      <c r="J411" s="9">
        <v>0</v>
      </c>
      <c r="K411" s="9">
        <v>0</v>
      </c>
      <c r="L411" s="9" t="s">
        <v>90</v>
      </c>
      <c r="M411" s="15">
        <f t="shared" si="9"/>
        <v>293300</v>
      </c>
      <c r="N411" s="21">
        <v>23100</v>
      </c>
    </row>
    <row r="412" spans="1:14" x14ac:dyDescent="0.7">
      <c r="A412" s="4">
        <v>45327</v>
      </c>
      <c r="B412" s="4">
        <v>45329</v>
      </c>
      <c r="C412" s="5">
        <v>1928</v>
      </c>
      <c r="D412" s="9" t="s">
        <v>223</v>
      </c>
      <c r="E412" s="5" t="s">
        <v>67</v>
      </c>
      <c r="F412" s="5" t="s">
        <v>29</v>
      </c>
      <c r="G412" s="5" t="s">
        <v>30</v>
      </c>
      <c r="H412" s="5">
        <v>100</v>
      </c>
      <c r="I412" s="25">
        <v>3300</v>
      </c>
      <c r="J412" s="9">
        <v>0</v>
      </c>
      <c r="K412" s="9">
        <v>0</v>
      </c>
      <c r="L412" s="9" t="s">
        <v>177</v>
      </c>
      <c r="M412" s="15">
        <f t="shared" si="9"/>
        <v>330000</v>
      </c>
      <c r="N412" s="21">
        <v>0</v>
      </c>
    </row>
    <row r="413" spans="1:14" x14ac:dyDescent="0.7">
      <c r="A413" s="4">
        <v>45327</v>
      </c>
      <c r="B413" s="4">
        <v>45329</v>
      </c>
      <c r="C413" s="5">
        <v>2148</v>
      </c>
      <c r="D413" s="9" t="s">
        <v>241</v>
      </c>
      <c r="E413" s="5" t="s">
        <v>67</v>
      </c>
      <c r="F413" s="5" t="s">
        <v>29</v>
      </c>
      <c r="G413" s="5" t="s">
        <v>30</v>
      </c>
      <c r="H413" s="5">
        <v>100</v>
      </c>
      <c r="I413" s="25">
        <v>2004</v>
      </c>
      <c r="J413" s="9">
        <v>0</v>
      </c>
      <c r="K413" s="9">
        <v>0</v>
      </c>
      <c r="L413" s="9" t="s">
        <v>177</v>
      </c>
      <c r="M413" s="15">
        <f t="shared" si="9"/>
        <v>200400</v>
      </c>
      <c r="N413" s="21">
        <v>0</v>
      </c>
    </row>
    <row r="414" spans="1:14" x14ac:dyDescent="0.7">
      <c r="A414" s="4">
        <v>45328</v>
      </c>
      <c r="B414" s="4">
        <v>45330</v>
      </c>
      <c r="C414" s="5">
        <v>2148</v>
      </c>
      <c r="D414" s="9" t="s">
        <v>241</v>
      </c>
      <c r="E414" s="5" t="s">
        <v>67</v>
      </c>
      <c r="F414" s="5" t="s">
        <v>29</v>
      </c>
      <c r="G414" s="5" t="s">
        <v>178</v>
      </c>
      <c r="H414" s="5">
        <v>100</v>
      </c>
      <c r="I414" s="25">
        <v>1955</v>
      </c>
      <c r="J414" s="9">
        <v>0</v>
      </c>
      <c r="K414" s="9">
        <v>0</v>
      </c>
      <c r="L414" s="9" t="s">
        <v>90</v>
      </c>
      <c r="M414" s="15">
        <f t="shared" si="9"/>
        <v>195500</v>
      </c>
      <c r="N414" s="19">
        <v>-4900</v>
      </c>
    </row>
    <row r="415" spans="1:14" x14ac:dyDescent="0.7">
      <c r="A415" s="4">
        <v>45335</v>
      </c>
      <c r="B415" s="4">
        <v>45337</v>
      </c>
      <c r="C415" s="5">
        <v>6526</v>
      </c>
      <c r="D415" s="9" t="s">
        <v>240</v>
      </c>
      <c r="E415" s="5" t="s">
        <v>67</v>
      </c>
      <c r="F415" s="5" t="s">
        <v>29</v>
      </c>
      <c r="G415" s="5" t="s">
        <v>178</v>
      </c>
      <c r="H415" s="5">
        <v>100</v>
      </c>
      <c r="I415" s="25">
        <v>3693</v>
      </c>
      <c r="J415" s="9">
        <v>0</v>
      </c>
      <c r="K415" s="9">
        <v>0</v>
      </c>
      <c r="L415" s="9" t="s">
        <v>90</v>
      </c>
      <c r="M415" s="15">
        <f t="shared" ref="M415:M446" si="10">IF(G415="買付",H415*I415+SUM(J415:K415),H415*I415-SUM(J415:K415))</f>
        <v>369300</v>
      </c>
      <c r="N415" s="19">
        <v>31300</v>
      </c>
    </row>
    <row r="416" spans="1:14" x14ac:dyDescent="0.7">
      <c r="A416" s="4">
        <v>45337</v>
      </c>
      <c r="B416" s="4">
        <v>45341</v>
      </c>
      <c r="C416" s="5">
        <v>7974</v>
      </c>
      <c r="D416" s="9" t="s">
        <v>174</v>
      </c>
      <c r="E416" s="5" t="s">
        <v>68</v>
      </c>
      <c r="F416" s="5" t="s">
        <v>175</v>
      </c>
      <c r="G416" s="5" t="s">
        <v>30</v>
      </c>
      <c r="H416" s="5">
        <v>100</v>
      </c>
      <c r="I416" s="25">
        <v>8965</v>
      </c>
      <c r="J416" s="9">
        <v>0</v>
      </c>
      <c r="K416" s="9">
        <v>0</v>
      </c>
      <c r="L416" s="9" t="s">
        <v>177</v>
      </c>
      <c r="M416" s="15">
        <f t="shared" si="10"/>
        <v>896500</v>
      </c>
      <c r="N416" s="21">
        <v>0</v>
      </c>
    </row>
    <row r="417" spans="1:14" x14ac:dyDescent="0.7">
      <c r="A417" s="4">
        <v>45341</v>
      </c>
      <c r="B417" s="4">
        <v>45343</v>
      </c>
      <c r="C417" s="5">
        <v>2760</v>
      </c>
      <c r="D417" s="9" t="s">
        <v>242</v>
      </c>
      <c r="E417" s="5" t="s">
        <v>68</v>
      </c>
      <c r="F417" s="5" t="s">
        <v>175</v>
      </c>
      <c r="G417" s="5" t="s">
        <v>30</v>
      </c>
      <c r="H417" s="5">
        <v>100</v>
      </c>
      <c r="I417" s="25">
        <v>6700</v>
      </c>
      <c r="J417" s="9">
        <v>0</v>
      </c>
      <c r="K417" s="9">
        <v>0</v>
      </c>
      <c r="L417" s="9" t="s">
        <v>177</v>
      </c>
      <c r="M417" s="15">
        <f t="shared" si="10"/>
        <v>670000</v>
      </c>
      <c r="N417" s="21">
        <v>0</v>
      </c>
    </row>
    <row r="418" spans="1:14" x14ac:dyDescent="0.7">
      <c r="A418" s="4">
        <v>45341</v>
      </c>
      <c r="B418" s="4">
        <v>45343</v>
      </c>
      <c r="C418" s="5">
        <v>8001</v>
      </c>
      <c r="D418" s="9" t="s">
        <v>204</v>
      </c>
      <c r="E418" s="5" t="s">
        <v>68</v>
      </c>
      <c r="F418" s="5" t="s">
        <v>175</v>
      </c>
      <c r="G418" s="5" t="s">
        <v>30</v>
      </c>
      <c r="H418" s="5">
        <v>100</v>
      </c>
      <c r="I418" s="25">
        <v>6620</v>
      </c>
      <c r="J418" s="9">
        <v>0</v>
      </c>
      <c r="K418" s="9">
        <v>0</v>
      </c>
      <c r="L418" s="9" t="s">
        <v>177</v>
      </c>
      <c r="M418" s="15">
        <f t="shared" si="10"/>
        <v>662000</v>
      </c>
      <c r="N418" s="21">
        <v>0</v>
      </c>
    </row>
    <row r="419" spans="1:14" x14ac:dyDescent="0.7">
      <c r="A419" s="4">
        <v>45343</v>
      </c>
      <c r="B419" s="4">
        <v>45348</v>
      </c>
      <c r="C419" s="5">
        <v>6857</v>
      </c>
      <c r="D419" s="9" t="s">
        <v>243</v>
      </c>
      <c r="E419" s="5" t="s">
        <v>68</v>
      </c>
      <c r="F419" s="5" t="s">
        <v>175</v>
      </c>
      <c r="G419" s="5" t="s">
        <v>30</v>
      </c>
      <c r="H419" s="5">
        <v>100</v>
      </c>
      <c r="I419" s="25">
        <v>6535</v>
      </c>
      <c r="J419" s="9">
        <v>0</v>
      </c>
      <c r="K419" s="9">
        <v>0</v>
      </c>
      <c r="L419" s="9" t="s">
        <v>177</v>
      </c>
      <c r="M419" s="15">
        <f t="shared" si="10"/>
        <v>653500</v>
      </c>
      <c r="N419" s="21">
        <v>0</v>
      </c>
    </row>
    <row r="420" spans="1:14" x14ac:dyDescent="0.7">
      <c r="A420" s="4">
        <v>45344</v>
      </c>
      <c r="B420" s="4">
        <v>45349</v>
      </c>
      <c r="C420" s="5">
        <v>7203</v>
      </c>
      <c r="D420" s="9" t="s">
        <v>244</v>
      </c>
      <c r="E420" s="5" t="s">
        <v>68</v>
      </c>
      <c r="F420" s="5" t="s">
        <v>175</v>
      </c>
      <c r="G420" s="5" t="s">
        <v>30</v>
      </c>
      <c r="H420" s="5">
        <v>100</v>
      </c>
      <c r="I420" s="25">
        <v>3515</v>
      </c>
      <c r="J420" s="9">
        <v>0</v>
      </c>
      <c r="K420" s="9">
        <v>0</v>
      </c>
      <c r="L420" s="9" t="s">
        <v>177</v>
      </c>
      <c r="M420" s="15">
        <f t="shared" si="10"/>
        <v>351500</v>
      </c>
      <c r="N420" s="21">
        <v>0</v>
      </c>
    </row>
    <row r="421" spans="1:14" x14ac:dyDescent="0.7">
      <c r="A421" s="4">
        <v>45344</v>
      </c>
      <c r="B421" s="4">
        <v>45349</v>
      </c>
      <c r="C421" s="5">
        <v>7735</v>
      </c>
      <c r="D421" s="9" t="s">
        <v>245</v>
      </c>
      <c r="E421" s="5" t="s">
        <v>68</v>
      </c>
      <c r="F421" s="5" t="s">
        <v>175</v>
      </c>
      <c r="G421" s="5" t="s">
        <v>30</v>
      </c>
      <c r="H421" s="5">
        <v>100</v>
      </c>
      <c r="I421" s="25">
        <v>19890</v>
      </c>
      <c r="J421" s="9">
        <v>0</v>
      </c>
      <c r="K421" s="9">
        <v>0</v>
      </c>
      <c r="L421" s="9" t="s">
        <v>177</v>
      </c>
      <c r="M421" s="15">
        <f t="shared" si="10"/>
        <v>1989000</v>
      </c>
      <c r="N421" s="21">
        <v>0</v>
      </c>
    </row>
    <row r="422" spans="1:14" x14ac:dyDescent="0.7">
      <c r="A422" s="4">
        <v>45344</v>
      </c>
      <c r="B422" s="4">
        <v>45349</v>
      </c>
      <c r="C422" s="5">
        <v>7974</v>
      </c>
      <c r="D422" s="9" t="s">
        <v>174</v>
      </c>
      <c r="E422" s="5" t="s">
        <v>68</v>
      </c>
      <c r="F422" s="5" t="s">
        <v>175</v>
      </c>
      <c r="G422" s="5" t="s">
        <v>30</v>
      </c>
      <c r="H422" s="5">
        <v>100</v>
      </c>
      <c r="I422" s="25">
        <v>8394</v>
      </c>
      <c r="J422" s="9">
        <v>0</v>
      </c>
      <c r="K422" s="9">
        <v>0</v>
      </c>
      <c r="L422" s="9" t="s">
        <v>177</v>
      </c>
      <c r="M422" s="15">
        <f t="shared" si="10"/>
        <v>839400</v>
      </c>
      <c r="N422" s="21">
        <v>0</v>
      </c>
    </row>
    <row r="423" spans="1:14" x14ac:dyDescent="0.7">
      <c r="A423" s="4">
        <v>45348</v>
      </c>
      <c r="B423" s="4">
        <v>45350</v>
      </c>
      <c r="C423" s="5">
        <v>2163</v>
      </c>
      <c r="D423" s="9" t="s">
        <v>239</v>
      </c>
      <c r="E423" s="5" t="s">
        <v>67</v>
      </c>
      <c r="F423" s="5" t="s">
        <v>29</v>
      </c>
      <c r="G423" s="5" t="s">
        <v>178</v>
      </c>
      <c r="H423" s="5">
        <v>100</v>
      </c>
      <c r="I423" s="25">
        <v>2398</v>
      </c>
      <c r="J423" s="9">
        <v>0</v>
      </c>
      <c r="K423" s="9">
        <v>0</v>
      </c>
      <c r="L423" s="9" t="s">
        <v>90</v>
      </c>
      <c r="M423" s="15">
        <f t="shared" si="10"/>
        <v>239800</v>
      </c>
      <c r="N423" s="19">
        <v>13600</v>
      </c>
    </row>
    <row r="424" spans="1:14" x14ac:dyDescent="0.7">
      <c r="A424" s="4">
        <v>45348</v>
      </c>
      <c r="B424" s="4">
        <v>45350</v>
      </c>
      <c r="C424" s="5">
        <v>6890</v>
      </c>
      <c r="D424" s="9" t="s">
        <v>187</v>
      </c>
      <c r="E424" s="5" t="s">
        <v>67</v>
      </c>
      <c r="F424" s="5" t="s">
        <v>29</v>
      </c>
      <c r="G424" s="5" t="s">
        <v>178</v>
      </c>
      <c r="H424" s="5">
        <v>100</v>
      </c>
      <c r="I424" s="25">
        <v>3000</v>
      </c>
      <c r="J424" s="9">
        <v>0</v>
      </c>
      <c r="K424" s="9">
        <v>0</v>
      </c>
      <c r="L424" s="9" t="s">
        <v>90</v>
      </c>
      <c r="M424" s="15">
        <f t="shared" si="10"/>
        <v>300000</v>
      </c>
      <c r="N424" s="19">
        <v>3000</v>
      </c>
    </row>
    <row r="425" spans="1:14" x14ac:dyDescent="0.7">
      <c r="A425" s="4">
        <v>45350</v>
      </c>
      <c r="B425" s="4">
        <v>45352</v>
      </c>
      <c r="C425" s="5">
        <v>2432</v>
      </c>
      <c r="D425" s="9" t="s">
        <v>247</v>
      </c>
      <c r="E425" s="5" t="s">
        <v>68</v>
      </c>
      <c r="F425" s="5" t="s">
        <v>175</v>
      </c>
      <c r="G425" s="5" t="s">
        <v>30</v>
      </c>
      <c r="H425" s="5">
        <v>100</v>
      </c>
      <c r="I425" s="25">
        <v>1392.5</v>
      </c>
      <c r="J425" s="9">
        <v>0</v>
      </c>
      <c r="K425" s="9">
        <v>0</v>
      </c>
      <c r="L425" s="9" t="s">
        <v>177</v>
      </c>
      <c r="M425" s="15">
        <f t="shared" si="10"/>
        <v>139250</v>
      </c>
      <c r="N425" s="21">
        <v>0</v>
      </c>
    </row>
    <row r="426" spans="1:14" x14ac:dyDescent="0.7">
      <c r="A426" s="4">
        <v>45350</v>
      </c>
      <c r="B426" s="4">
        <v>45352</v>
      </c>
      <c r="C426" s="5">
        <v>2432</v>
      </c>
      <c r="D426" s="9" t="s">
        <v>247</v>
      </c>
      <c r="E426" s="5" t="s">
        <v>68</v>
      </c>
      <c r="F426" s="5" t="s">
        <v>175</v>
      </c>
      <c r="G426" s="5" t="s">
        <v>30</v>
      </c>
      <c r="H426" s="5">
        <v>100</v>
      </c>
      <c r="I426" s="25">
        <v>1453</v>
      </c>
      <c r="J426" s="9">
        <v>0</v>
      </c>
      <c r="K426" s="9">
        <v>0</v>
      </c>
      <c r="L426" s="9" t="s">
        <v>177</v>
      </c>
      <c r="M426" s="15">
        <f t="shared" si="10"/>
        <v>145300</v>
      </c>
      <c r="N426" s="21">
        <v>0</v>
      </c>
    </row>
    <row r="427" spans="1:14" x14ac:dyDescent="0.7">
      <c r="A427" s="4">
        <v>45351</v>
      </c>
      <c r="B427" s="4">
        <v>45355</v>
      </c>
      <c r="C427" s="5">
        <v>2432</v>
      </c>
      <c r="D427" s="9" t="s">
        <v>247</v>
      </c>
      <c r="E427" s="5" t="s">
        <v>68</v>
      </c>
      <c r="F427" s="5" t="s">
        <v>175</v>
      </c>
      <c r="G427" s="5" t="s">
        <v>30</v>
      </c>
      <c r="H427" s="5">
        <v>100</v>
      </c>
      <c r="I427" s="25">
        <v>1490</v>
      </c>
      <c r="J427" s="9">
        <v>0</v>
      </c>
      <c r="K427" s="9">
        <v>0</v>
      </c>
      <c r="L427" s="9" t="s">
        <v>177</v>
      </c>
      <c r="M427" s="15">
        <f t="shared" si="10"/>
        <v>149000</v>
      </c>
      <c r="N427" s="21">
        <v>0</v>
      </c>
    </row>
    <row r="428" spans="1:14" x14ac:dyDescent="0.7">
      <c r="A428" s="4">
        <v>45352</v>
      </c>
      <c r="B428" s="4">
        <v>45356</v>
      </c>
      <c r="C428" s="5">
        <v>8001</v>
      </c>
      <c r="D428" s="9" t="s">
        <v>204</v>
      </c>
      <c r="E428" s="5" t="s">
        <v>68</v>
      </c>
      <c r="F428" s="5" t="s">
        <v>175</v>
      </c>
      <c r="G428" s="5" t="s">
        <v>178</v>
      </c>
      <c r="H428" s="5">
        <v>100</v>
      </c>
      <c r="I428" s="25">
        <v>6637</v>
      </c>
      <c r="J428" s="9">
        <v>0</v>
      </c>
      <c r="K428" s="9">
        <v>0</v>
      </c>
      <c r="L428" s="9" t="s">
        <v>90</v>
      </c>
      <c r="M428" s="15">
        <f t="shared" si="10"/>
        <v>663700</v>
      </c>
      <c r="N428" s="19">
        <v>1700</v>
      </c>
    </row>
    <row r="429" spans="1:14" x14ac:dyDescent="0.7">
      <c r="A429" s="4">
        <v>45355</v>
      </c>
      <c r="B429" s="4">
        <v>45357</v>
      </c>
      <c r="C429" s="5">
        <v>1928</v>
      </c>
      <c r="D429" s="9" t="s">
        <v>223</v>
      </c>
      <c r="E429" s="5" t="s">
        <v>68</v>
      </c>
      <c r="F429" s="5" t="s">
        <v>175</v>
      </c>
      <c r="G429" s="5" t="s">
        <v>178</v>
      </c>
      <c r="H429" s="5">
        <v>100</v>
      </c>
      <c r="I429" s="25">
        <v>3359.4</v>
      </c>
      <c r="J429" s="9">
        <v>0</v>
      </c>
      <c r="K429" s="9">
        <v>0</v>
      </c>
      <c r="L429" s="9" t="s">
        <v>90</v>
      </c>
      <c r="M429" s="15">
        <f t="shared" si="10"/>
        <v>335940</v>
      </c>
      <c r="N429" s="19">
        <v>5940</v>
      </c>
    </row>
    <row r="430" spans="1:14" x14ac:dyDescent="0.7">
      <c r="A430" s="4">
        <v>45355</v>
      </c>
      <c r="B430" s="4">
        <v>45357</v>
      </c>
      <c r="C430" s="5">
        <v>3778</v>
      </c>
      <c r="D430" s="9" t="s">
        <v>249</v>
      </c>
      <c r="E430" s="5" t="s">
        <v>68</v>
      </c>
      <c r="F430" s="5" t="s">
        <v>175</v>
      </c>
      <c r="G430" s="5" t="s">
        <v>30</v>
      </c>
      <c r="H430" s="5">
        <v>100</v>
      </c>
      <c r="I430" s="25">
        <v>8820</v>
      </c>
      <c r="J430" s="9">
        <v>0</v>
      </c>
      <c r="K430" s="9">
        <v>0</v>
      </c>
      <c r="L430" s="9" t="s">
        <v>177</v>
      </c>
      <c r="M430" s="15">
        <f t="shared" si="10"/>
        <v>882000</v>
      </c>
      <c r="N430" s="19">
        <v>0</v>
      </c>
    </row>
    <row r="431" spans="1:14" x14ac:dyDescent="0.7">
      <c r="A431" s="4">
        <v>45356</v>
      </c>
      <c r="B431" s="4">
        <v>45358</v>
      </c>
      <c r="C431" s="5">
        <v>2760</v>
      </c>
      <c r="D431" s="9" t="s">
        <v>242</v>
      </c>
      <c r="E431" s="5" t="s">
        <v>68</v>
      </c>
      <c r="F431" s="5" t="s">
        <v>175</v>
      </c>
      <c r="G431" s="5" t="s">
        <v>178</v>
      </c>
      <c r="H431" s="5">
        <v>100</v>
      </c>
      <c r="I431" s="25">
        <v>7840</v>
      </c>
      <c r="J431" s="9">
        <v>0</v>
      </c>
      <c r="K431" s="9">
        <v>0</v>
      </c>
      <c r="L431" s="9" t="s">
        <v>90</v>
      </c>
      <c r="M431" s="15">
        <f t="shared" si="10"/>
        <v>784000</v>
      </c>
      <c r="N431" s="19">
        <v>114500</v>
      </c>
    </row>
    <row r="432" spans="1:14" x14ac:dyDescent="0.7">
      <c r="A432" s="4">
        <v>45356</v>
      </c>
      <c r="B432" s="4">
        <v>45358</v>
      </c>
      <c r="C432" s="5">
        <v>3778</v>
      </c>
      <c r="D432" s="9" t="s">
        <v>249</v>
      </c>
      <c r="E432" s="5" t="s">
        <v>68</v>
      </c>
      <c r="F432" s="5" t="s">
        <v>175</v>
      </c>
      <c r="G432" s="5" t="s">
        <v>178</v>
      </c>
      <c r="H432" s="5">
        <v>100</v>
      </c>
      <c r="I432" s="25">
        <v>9640</v>
      </c>
      <c r="J432" s="9">
        <v>0</v>
      </c>
      <c r="K432" s="9">
        <v>0</v>
      </c>
      <c r="L432" s="9" t="s">
        <v>90</v>
      </c>
      <c r="M432" s="15">
        <f t="shared" si="10"/>
        <v>964000</v>
      </c>
      <c r="N432" s="19">
        <v>82000</v>
      </c>
    </row>
    <row r="433" spans="1:14" x14ac:dyDescent="0.7">
      <c r="A433" s="4">
        <v>45356</v>
      </c>
      <c r="B433" s="4">
        <v>45358</v>
      </c>
      <c r="C433" s="5">
        <v>8058</v>
      </c>
      <c r="D433" s="9" t="s">
        <v>72</v>
      </c>
      <c r="E433" s="5" t="s">
        <v>68</v>
      </c>
      <c r="F433" s="5" t="s">
        <v>175</v>
      </c>
      <c r="G433" s="5" t="s">
        <v>30</v>
      </c>
      <c r="H433" s="5">
        <v>100</v>
      </c>
      <c r="I433" s="25">
        <v>3284</v>
      </c>
      <c r="J433" s="9">
        <v>0</v>
      </c>
      <c r="K433" s="9">
        <v>0</v>
      </c>
      <c r="L433" s="9" t="s">
        <v>177</v>
      </c>
      <c r="M433" s="15">
        <f t="shared" si="10"/>
        <v>328400</v>
      </c>
      <c r="N433" s="19">
        <v>0</v>
      </c>
    </row>
    <row r="434" spans="1:14" x14ac:dyDescent="0.7">
      <c r="A434" s="4">
        <v>45357</v>
      </c>
      <c r="B434" s="4">
        <v>45359</v>
      </c>
      <c r="C434" s="5">
        <v>6856</v>
      </c>
      <c r="D434" s="9" t="s">
        <v>250</v>
      </c>
      <c r="E434" s="5" t="s">
        <v>68</v>
      </c>
      <c r="F434" s="5" t="s">
        <v>175</v>
      </c>
      <c r="G434" s="5" t="s">
        <v>30</v>
      </c>
      <c r="H434" s="5">
        <v>100</v>
      </c>
      <c r="I434" s="25">
        <v>15660</v>
      </c>
      <c r="J434" s="9">
        <v>0</v>
      </c>
      <c r="K434" s="9">
        <v>0</v>
      </c>
      <c r="L434" s="9" t="s">
        <v>177</v>
      </c>
      <c r="M434" s="15">
        <f t="shared" si="10"/>
        <v>1566000</v>
      </c>
      <c r="N434" s="19">
        <v>0</v>
      </c>
    </row>
    <row r="435" spans="1:14" x14ac:dyDescent="0.7">
      <c r="A435" s="4">
        <v>45362</v>
      </c>
      <c r="B435" s="4">
        <v>45364</v>
      </c>
      <c r="C435" s="5">
        <v>7203</v>
      </c>
      <c r="D435" s="9" t="s">
        <v>244</v>
      </c>
      <c r="E435" s="5" t="s">
        <v>68</v>
      </c>
      <c r="F435" s="5" t="s">
        <v>175</v>
      </c>
      <c r="G435" s="5" t="s">
        <v>178</v>
      </c>
      <c r="H435" s="5">
        <v>100</v>
      </c>
      <c r="I435" s="25">
        <v>3516</v>
      </c>
      <c r="J435" s="9">
        <v>0</v>
      </c>
      <c r="K435" s="9">
        <v>0</v>
      </c>
      <c r="L435" s="9" t="s">
        <v>90</v>
      </c>
      <c r="M435" s="15">
        <f t="shared" si="10"/>
        <v>351600</v>
      </c>
      <c r="N435" s="21">
        <v>100</v>
      </c>
    </row>
    <row r="436" spans="1:14" x14ac:dyDescent="0.7">
      <c r="A436" s="4">
        <v>45362</v>
      </c>
      <c r="B436" s="4">
        <v>45364</v>
      </c>
      <c r="C436" s="5">
        <v>4063</v>
      </c>
      <c r="D436" s="9" t="s">
        <v>100</v>
      </c>
      <c r="E436" s="5" t="s">
        <v>68</v>
      </c>
      <c r="F436" s="5" t="s">
        <v>175</v>
      </c>
      <c r="G436" s="5" t="s">
        <v>178</v>
      </c>
      <c r="H436" s="5">
        <v>100</v>
      </c>
      <c r="I436" s="25">
        <v>6380</v>
      </c>
      <c r="J436" s="9">
        <v>0</v>
      </c>
      <c r="K436" s="9">
        <v>0</v>
      </c>
      <c r="L436" s="9" t="s">
        <v>90</v>
      </c>
      <c r="M436" s="15">
        <f t="shared" si="10"/>
        <v>638000</v>
      </c>
      <c r="N436" s="21">
        <v>53000</v>
      </c>
    </row>
    <row r="437" spans="1:14" x14ac:dyDescent="0.7">
      <c r="A437" s="4">
        <v>45364</v>
      </c>
      <c r="B437" s="4">
        <v>45366</v>
      </c>
      <c r="C437" s="5">
        <v>4063</v>
      </c>
      <c r="D437" s="9" t="s">
        <v>100</v>
      </c>
      <c r="E437" s="5" t="s">
        <v>68</v>
      </c>
      <c r="F437" s="5" t="s">
        <v>175</v>
      </c>
      <c r="G437" s="5" t="s">
        <v>30</v>
      </c>
      <c r="H437" s="5">
        <v>100</v>
      </c>
      <c r="I437" s="25">
        <v>6535</v>
      </c>
      <c r="J437" s="9">
        <v>0</v>
      </c>
      <c r="K437" s="9">
        <v>0</v>
      </c>
      <c r="L437" s="9" t="s">
        <v>177</v>
      </c>
      <c r="M437" s="15">
        <f t="shared" si="10"/>
        <v>653500</v>
      </c>
      <c r="N437" s="21">
        <v>0</v>
      </c>
    </row>
    <row r="438" spans="1:14" x14ac:dyDescent="0.7">
      <c r="A438" s="4">
        <v>45366</v>
      </c>
      <c r="B438" s="4">
        <v>45370</v>
      </c>
      <c r="C438" s="5">
        <v>5186</v>
      </c>
      <c r="D438" s="9" t="s">
        <v>225</v>
      </c>
      <c r="E438" s="5" t="s">
        <v>67</v>
      </c>
      <c r="F438" s="5" t="s">
        <v>29</v>
      </c>
      <c r="G438" s="5" t="s">
        <v>178</v>
      </c>
      <c r="H438" s="5">
        <v>100</v>
      </c>
      <c r="I438" s="25">
        <v>3940</v>
      </c>
      <c r="J438" s="9">
        <v>0</v>
      </c>
      <c r="K438" s="9">
        <v>0</v>
      </c>
      <c r="L438" s="9" t="s">
        <v>90</v>
      </c>
      <c r="M438" s="15">
        <f t="shared" si="10"/>
        <v>394000</v>
      </c>
      <c r="N438" s="19">
        <v>12000</v>
      </c>
    </row>
    <row r="439" spans="1:14" x14ac:dyDescent="0.7">
      <c r="A439" s="4">
        <v>45369</v>
      </c>
      <c r="B439" s="4">
        <v>45372</v>
      </c>
      <c r="C439" s="5">
        <v>2914</v>
      </c>
      <c r="D439" s="9" t="s">
        <v>107</v>
      </c>
      <c r="E439" s="5" t="s">
        <v>67</v>
      </c>
      <c r="F439" s="5" t="s">
        <v>29</v>
      </c>
      <c r="G439" s="5" t="s">
        <v>178</v>
      </c>
      <c r="H439" s="5">
        <v>100</v>
      </c>
      <c r="I439" s="25">
        <v>3900</v>
      </c>
      <c r="J439" s="9">
        <v>0</v>
      </c>
      <c r="K439" s="9">
        <v>0</v>
      </c>
      <c r="L439" s="9" t="s">
        <v>90</v>
      </c>
      <c r="M439" s="15">
        <f t="shared" si="10"/>
        <v>390000</v>
      </c>
      <c r="N439" s="21">
        <v>9700</v>
      </c>
    </row>
    <row r="440" spans="1:14" x14ac:dyDescent="0.7">
      <c r="A440" s="4">
        <v>45372</v>
      </c>
      <c r="B440" s="4">
        <v>45376</v>
      </c>
      <c r="C440" s="5">
        <v>5108</v>
      </c>
      <c r="D440" s="9" t="s">
        <v>186</v>
      </c>
      <c r="E440" s="5" t="s">
        <v>67</v>
      </c>
      <c r="F440" s="5" t="s">
        <v>29</v>
      </c>
      <c r="G440" s="5" t="s">
        <v>178</v>
      </c>
      <c r="H440" s="5">
        <v>100</v>
      </c>
      <c r="I440" s="25">
        <v>6633.9</v>
      </c>
      <c r="J440" s="9">
        <v>0</v>
      </c>
      <c r="K440" s="9">
        <v>0</v>
      </c>
      <c r="L440" s="9" t="s">
        <v>90</v>
      </c>
      <c r="M440" s="15">
        <f t="shared" si="10"/>
        <v>663390</v>
      </c>
      <c r="N440" s="19">
        <v>28590</v>
      </c>
    </row>
    <row r="441" spans="1:14" x14ac:dyDescent="0.7">
      <c r="A441" s="4">
        <v>45372</v>
      </c>
      <c r="B441" s="4">
        <v>45376</v>
      </c>
      <c r="C441" s="5">
        <v>6857</v>
      </c>
      <c r="D441" s="9" t="s">
        <v>243</v>
      </c>
      <c r="E441" s="5" t="s">
        <v>68</v>
      </c>
      <c r="F441" s="5" t="s">
        <v>175</v>
      </c>
      <c r="G441" s="5" t="s">
        <v>178</v>
      </c>
      <c r="H441" s="5">
        <v>100</v>
      </c>
      <c r="I441" s="25">
        <v>6662</v>
      </c>
      <c r="J441" s="9">
        <v>0</v>
      </c>
      <c r="K441" s="9">
        <v>0</v>
      </c>
      <c r="L441" s="9" t="s">
        <v>90</v>
      </c>
      <c r="M441" s="15">
        <f t="shared" si="10"/>
        <v>666200</v>
      </c>
      <c r="N441" s="19">
        <v>12700</v>
      </c>
    </row>
    <row r="442" spans="1:14" x14ac:dyDescent="0.7">
      <c r="A442" s="4">
        <v>45372</v>
      </c>
      <c r="B442" s="4">
        <v>45376</v>
      </c>
      <c r="C442" s="5">
        <v>9613</v>
      </c>
      <c r="D442" s="9" t="s">
        <v>251</v>
      </c>
      <c r="E442" s="5" t="s">
        <v>68</v>
      </c>
      <c r="F442" s="5" t="s">
        <v>175</v>
      </c>
      <c r="G442" s="5" t="s">
        <v>30</v>
      </c>
      <c r="H442" s="5">
        <v>100</v>
      </c>
      <c r="I442" s="25">
        <v>2535</v>
      </c>
      <c r="J442" s="9">
        <v>0</v>
      </c>
      <c r="K442" s="9">
        <v>0</v>
      </c>
      <c r="L442" s="21" t="s">
        <v>177</v>
      </c>
      <c r="M442" s="15">
        <f t="shared" si="10"/>
        <v>253500</v>
      </c>
      <c r="N442" s="21">
        <v>0</v>
      </c>
    </row>
    <row r="443" spans="1:14" x14ac:dyDescent="0.7">
      <c r="A443" s="4">
        <v>45373</v>
      </c>
      <c r="B443" s="4">
        <v>45377</v>
      </c>
      <c r="C443" s="5">
        <v>1911</v>
      </c>
      <c r="D443" s="9" t="s">
        <v>205</v>
      </c>
      <c r="E443" s="5" t="s">
        <v>68</v>
      </c>
      <c r="F443" s="5" t="s">
        <v>175</v>
      </c>
      <c r="G443" s="5" t="s">
        <v>178</v>
      </c>
      <c r="H443" s="5">
        <v>200</v>
      </c>
      <c r="I443" s="25">
        <v>4561.6000000000004</v>
      </c>
      <c r="J443" s="9">
        <v>0</v>
      </c>
      <c r="K443" s="9">
        <v>0</v>
      </c>
      <c r="L443" s="19" t="s">
        <v>90</v>
      </c>
      <c r="M443" s="15">
        <f t="shared" si="10"/>
        <v>912320.00000000012</v>
      </c>
      <c r="N443" s="19">
        <f>8660*2</f>
        <v>17320</v>
      </c>
    </row>
    <row r="444" spans="1:14" x14ac:dyDescent="0.7">
      <c r="A444" s="4">
        <v>45373</v>
      </c>
      <c r="B444" s="4">
        <v>45377</v>
      </c>
      <c r="C444" s="5">
        <v>6856</v>
      </c>
      <c r="D444" s="9" t="s">
        <v>250</v>
      </c>
      <c r="E444" s="5" t="s">
        <v>68</v>
      </c>
      <c r="F444" s="5" t="s">
        <v>175</v>
      </c>
      <c r="G444" s="5" t="s">
        <v>178</v>
      </c>
      <c r="H444" s="5">
        <v>100</v>
      </c>
      <c r="I444" s="25">
        <v>15825</v>
      </c>
      <c r="J444" s="9">
        <v>0</v>
      </c>
      <c r="K444" s="9">
        <v>0</v>
      </c>
      <c r="L444" s="19" t="s">
        <v>90</v>
      </c>
      <c r="M444" s="15">
        <f t="shared" si="10"/>
        <v>1582500</v>
      </c>
      <c r="N444" s="19">
        <v>16500</v>
      </c>
    </row>
    <row r="445" spans="1:14" x14ac:dyDescent="0.7">
      <c r="A445" s="4">
        <v>45373</v>
      </c>
      <c r="B445" s="4">
        <v>45377</v>
      </c>
      <c r="C445" s="5">
        <v>8058</v>
      </c>
      <c r="D445" s="9" t="s">
        <v>72</v>
      </c>
      <c r="E445" s="5" t="s">
        <v>68</v>
      </c>
      <c r="F445" s="5" t="s">
        <v>175</v>
      </c>
      <c r="G445" s="5" t="s">
        <v>178</v>
      </c>
      <c r="H445" s="5">
        <v>100</v>
      </c>
      <c r="I445" s="25">
        <v>3565</v>
      </c>
      <c r="J445" s="9">
        <v>0</v>
      </c>
      <c r="K445" s="9">
        <v>0</v>
      </c>
      <c r="L445" s="19" t="s">
        <v>90</v>
      </c>
      <c r="M445" s="15">
        <f t="shared" si="10"/>
        <v>356500</v>
      </c>
      <c r="N445" s="19">
        <v>28100</v>
      </c>
    </row>
    <row r="446" spans="1:14" x14ac:dyDescent="0.7">
      <c r="A446" s="4">
        <v>45383</v>
      </c>
      <c r="B446" s="4">
        <v>45385</v>
      </c>
      <c r="C446" s="5">
        <v>4063</v>
      </c>
      <c r="D446" s="9" t="s">
        <v>100</v>
      </c>
      <c r="E446" s="5" t="s">
        <v>68</v>
      </c>
      <c r="F446" s="5" t="s">
        <v>175</v>
      </c>
      <c r="G446" s="5" t="s">
        <v>30</v>
      </c>
      <c r="H446" s="5">
        <v>100</v>
      </c>
      <c r="I446" s="25">
        <v>6409</v>
      </c>
      <c r="J446" s="9">
        <v>0</v>
      </c>
      <c r="K446" s="9">
        <v>0</v>
      </c>
      <c r="L446" s="21" t="s">
        <v>177</v>
      </c>
      <c r="M446" s="15">
        <f t="shared" si="10"/>
        <v>640900</v>
      </c>
      <c r="N446" s="21">
        <v>0</v>
      </c>
    </row>
    <row r="447" spans="1:14" x14ac:dyDescent="0.7">
      <c r="A447" s="4">
        <v>45383</v>
      </c>
      <c r="B447" s="4">
        <v>45385</v>
      </c>
      <c r="C447" s="5">
        <v>6857</v>
      </c>
      <c r="D447" s="9" t="s">
        <v>243</v>
      </c>
      <c r="E447" s="5" t="s">
        <v>68</v>
      </c>
      <c r="F447" s="5" t="s">
        <v>175</v>
      </c>
      <c r="G447" s="5" t="s">
        <v>30</v>
      </c>
      <c r="H447" s="5">
        <v>100</v>
      </c>
      <c r="I447" s="25">
        <v>6565</v>
      </c>
      <c r="J447" s="9">
        <v>0</v>
      </c>
      <c r="K447" s="9">
        <v>0</v>
      </c>
      <c r="L447" s="21" t="s">
        <v>177</v>
      </c>
      <c r="M447" s="15">
        <f t="shared" ref="M447:M465" si="11">IF(G447="買付",H447*I447+SUM(J447:K447),H447*I447-SUM(J447:K447))</f>
        <v>656500</v>
      </c>
      <c r="N447" s="21">
        <v>0</v>
      </c>
    </row>
    <row r="448" spans="1:14" x14ac:dyDescent="0.7">
      <c r="A448" s="4">
        <v>45383</v>
      </c>
      <c r="B448" s="4">
        <v>45385</v>
      </c>
      <c r="C448" s="5">
        <v>7203</v>
      </c>
      <c r="D448" s="9" t="s">
        <v>244</v>
      </c>
      <c r="E448" s="5" t="s">
        <v>68</v>
      </c>
      <c r="F448" s="5" t="s">
        <v>175</v>
      </c>
      <c r="G448" s="5" t="s">
        <v>30</v>
      </c>
      <c r="H448" s="5">
        <v>100</v>
      </c>
      <c r="I448" s="25">
        <v>3652</v>
      </c>
      <c r="J448" s="9">
        <v>0</v>
      </c>
      <c r="K448" s="9">
        <v>0</v>
      </c>
      <c r="L448" s="21" t="s">
        <v>177</v>
      </c>
      <c r="M448" s="15">
        <f t="shared" si="11"/>
        <v>365200</v>
      </c>
      <c r="N448" s="21">
        <v>0</v>
      </c>
    </row>
    <row r="449" spans="1:14" x14ac:dyDescent="0.7">
      <c r="A449" s="4">
        <v>45383</v>
      </c>
      <c r="B449" s="4">
        <v>45385</v>
      </c>
      <c r="C449" s="5">
        <v>8031</v>
      </c>
      <c r="D449" s="9" t="s">
        <v>196</v>
      </c>
      <c r="E449" s="5" t="s">
        <v>67</v>
      </c>
      <c r="F449" s="5" t="s">
        <v>29</v>
      </c>
      <c r="G449" s="5" t="s">
        <v>30</v>
      </c>
      <c r="H449" s="5">
        <v>100</v>
      </c>
      <c r="I449" s="25">
        <v>6915</v>
      </c>
      <c r="J449" s="9">
        <v>0</v>
      </c>
      <c r="K449" s="9">
        <v>0</v>
      </c>
      <c r="L449" s="21" t="s">
        <v>177</v>
      </c>
      <c r="M449" s="15">
        <f t="shared" si="11"/>
        <v>691500</v>
      </c>
      <c r="N449" s="21">
        <v>0</v>
      </c>
    </row>
    <row r="450" spans="1:14" x14ac:dyDescent="0.7">
      <c r="A450" s="4">
        <v>45383</v>
      </c>
      <c r="B450" s="4">
        <v>45385</v>
      </c>
      <c r="C450" s="5">
        <v>8750</v>
      </c>
      <c r="D450" s="9" t="s">
        <v>253</v>
      </c>
      <c r="E450" s="5" t="s">
        <v>67</v>
      </c>
      <c r="F450" s="5" t="s">
        <v>29</v>
      </c>
      <c r="G450" s="5" t="s">
        <v>30</v>
      </c>
      <c r="H450" s="5">
        <v>100</v>
      </c>
      <c r="I450" s="25">
        <v>3840</v>
      </c>
      <c r="J450" s="9">
        <v>0</v>
      </c>
      <c r="K450" s="9">
        <v>0</v>
      </c>
      <c r="L450" s="21" t="s">
        <v>177</v>
      </c>
      <c r="M450" s="15">
        <f t="shared" si="11"/>
        <v>384000</v>
      </c>
      <c r="N450" s="21">
        <v>0</v>
      </c>
    </row>
    <row r="451" spans="1:14" x14ac:dyDescent="0.7">
      <c r="A451" s="4">
        <v>45385</v>
      </c>
      <c r="B451" s="4">
        <v>45387</v>
      </c>
      <c r="C451" s="5">
        <v>7974</v>
      </c>
      <c r="D451" s="9" t="s">
        <v>174</v>
      </c>
      <c r="E451" s="5" t="s">
        <v>67</v>
      </c>
      <c r="F451" s="5" t="s">
        <v>29</v>
      </c>
      <c r="G451" s="5" t="s">
        <v>178</v>
      </c>
      <c r="H451" s="5">
        <v>100</v>
      </c>
      <c r="I451" s="25">
        <v>7790</v>
      </c>
      <c r="J451" s="9">
        <v>0</v>
      </c>
      <c r="K451" s="9">
        <v>0</v>
      </c>
      <c r="L451" s="19" t="s">
        <v>90</v>
      </c>
      <c r="M451" s="15">
        <f t="shared" si="11"/>
        <v>779000</v>
      </c>
      <c r="N451" s="19">
        <v>-89000</v>
      </c>
    </row>
    <row r="452" spans="1:14" x14ac:dyDescent="0.7">
      <c r="A452" s="4">
        <v>45390</v>
      </c>
      <c r="B452" s="4">
        <v>45392</v>
      </c>
      <c r="C452" s="5">
        <v>7203</v>
      </c>
      <c r="D452" s="9" t="s">
        <v>244</v>
      </c>
      <c r="E452" s="5" t="s">
        <v>68</v>
      </c>
      <c r="F452" s="5" t="s">
        <v>175</v>
      </c>
      <c r="G452" s="5" t="s">
        <v>178</v>
      </c>
      <c r="H452" s="5">
        <v>100</v>
      </c>
      <c r="I452" s="25">
        <v>3674</v>
      </c>
      <c r="J452" s="9">
        <v>0</v>
      </c>
      <c r="K452" s="9">
        <v>0</v>
      </c>
      <c r="L452" s="19" t="s">
        <v>90</v>
      </c>
      <c r="M452" s="15">
        <f t="shared" si="11"/>
        <v>367400</v>
      </c>
      <c r="N452" s="19">
        <v>2200</v>
      </c>
    </row>
    <row r="453" spans="1:14" x14ac:dyDescent="0.7">
      <c r="A453" s="4">
        <v>45398</v>
      </c>
      <c r="B453" s="4">
        <v>45400</v>
      </c>
      <c r="C453" s="5">
        <v>3397</v>
      </c>
      <c r="D453" s="9" t="s">
        <v>110</v>
      </c>
      <c r="E453" s="5" t="s">
        <v>68</v>
      </c>
      <c r="F453" s="5" t="s">
        <v>175</v>
      </c>
      <c r="G453" s="5" t="s">
        <v>178</v>
      </c>
      <c r="H453" s="5">
        <v>100</v>
      </c>
      <c r="I453" s="25">
        <v>3865</v>
      </c>
      <c r="J453" s="9">
        <v>0</v>
      </c>
      <c r="K453" s="9">
        <v>0</v>
      </c>
      <c r="L453" s="19" t="s">
        <v>90</v>
      </c>
      <c r="M453" s="15">
        <f t="shared" si="11"/>
        <v>386500</v>
      </c>
      <c r="N453" s="19">
        <v>-67000</v>
      </c>
    </row>
    <row r="454" spans="1:14" x14ac:dyDescent="0.7">
      <c r="A454" s="4">
        <v>45398</v>
      </c>
      <c r="B454" s="4">
        <v>45400</v>
      </c>
      <c r="C454" s="5">
        <v>6857</v>
      </c>
      <c r="D454" s="9" t="s">
        <v>243</v>
      </c>
      <c r="E454" s="5" t="s">
        <v>68</v>
      </c>
      <c r="F454" s="5" t="s">
        <v>175</v>
      </c>
      <c r="G454" s="5" t="s">
        <v>178</v>
      </c>
      <c r="H454" s="5">
        <v>100</v>
      </c>
      <c r="I454" s="25">
        <v>5696</v>
      </c>
      <c r="J454" s="9">
        <v>0</v>
      </c>
      <c r="K454" s="9">
        <v>0</v>
      </c>
      <c r="L454" s="19" t="s">
        <v>90</v>
      </c>
      <c r="M454" s="15">
        <f t="shared" si="11"/>
        <v>569600</v>
      </c>
      <c r="N454" s="19">
        <v>-86900</v>
      </c>
    </row>
    <row r="455" spans="1:14" x14ac:dyDescent="0.7">
      <c r="A455" s="4">
        <v>45398</v>
      </c>
      <c r="B455" s="4">
        <v>45400</v>
      </c>
      <c r="C455" s="5">
        <v>7974</v>
      </c>
      <c r="D455" s="9" t="s">
        <v>174</v>
      </c>
      <c r="E455" s="5" t="s">
        <v>67</v>
      </c>
      <c r="F455" s="5" t="s">
        <v>29</v>
      </c>
      <c r="G455" s="5" t="s">
        <v>178</v>
      </c>
      <c r="H455" s="5">
        <v>100</v>
      </c>
      <c r="I455" s="25">
        <v>7530</v>
      </c>
      <c r="J455" s="9">
        <v>0</v>
      </c>
      <c r="K455" s="9">
        <v>0</v>
      </c>
      <c r="L455" s="19" t="s">
        <v>90</v>
      </c>
      <c r="M455" s="15">
        <f t="shared" si="11"/>
        <v>753000</v>
      </c>
      <c r="N455" s="19">
        <v>-115000</v>
      </c>
    </row>
    <row r="456" spans="1:14" x14ac:dyDescent="0.7">
      <c r="A456" s="4">
        <v>45398</v>
      </c>
      <c r="B456" s="4">
        <v>45400</v>
      </c>
      <c r="C456" s="5">
        <v>8031</v>
      </c>
      <c r="D456" s="9" t="s">
        <v>196</v>
      </c>
      <c r="E456" s="5" t="s">
        <v>67</v>
      </c>
      <c r="F456" s="5" t="s">
        <v>29</v>
      </c>
      <c r="G456" s="5" t="s">
        <v>178</v>
      </c>
      <c r="H456" s="5">
        <v>100</v>
      </c>
      <c r="I456" s="25">
        <v>7215</v>
      </c>
      <c r="J456" s="9">
        <v>0</v>
      </c>
      <c r="K456" s="9">
        <v>0</v>
      </c>
      <c r="L456" s="19" t="s">
        <v>90</v>
      </c>
      <c r="M456" s="15">
        <f t="shared" si="11"/>
        <v>721500</v>
      </c>
      <c r="N456" s="19">
        <v>30000</v>
      </c>
    </row>
    <row r="457" spans="1:14" x14ac:dyDescent="0.7">
      <c r="A457" s="4">
        <v>45400</v>
      </c>
      <c r="B457" s="4">
        <v>45404</v>
      </c>
      <c r="C457" s="5">
        <v>8031</v>
      </c>
      <c r="D457" s="9" t="s">
        <v>196</v>
      </c>
      <c r="E457" s="5" t="s">
        <v>67</v>
      </c>
      <c r="F457" s="5" t="s">
        <v>29</v>
      </c>
      <c r="G457" s="5" t="s">
        <v>30</v>
      </c>
      <c r="H457" s="5">
        <v>100</v>
      </c>
      <c r="I457" s="25">
        <v>7232</v>
      </c>
      <c r="J457" s="9">
        <v>0</v>
      </c>
      <c r="K457" s="9">
        <v>0</v>
      </c>
      <c r="L457" s="21" t="s">
        <v>177</v>
      </c>
      <c r="M457" s="15">
        <f t="shared" si="11"/>
        <v>723200</v>
      </c>
      <c r="N457" s="19">
        <v>0</v>
      </c>
    </row>
    <row r="458" spans="1:14" x14ac:dyDescent="0.7">
      <c r="A458" s="4">
        <v>45404</v>
      </c>
      <c r="B458" s="4">
        <v>45406</v>
      </c>
      <c r="C458" s="5">
        <v>7735</v>
      </c>
      <c r="D458" s="9" t="s">
        <v>245</v>
      </c>
      <c r="E458" s="5" t="s">
        <v>68</v>
      </c>
      <c r="F458" s="5" t="s">
        <v>175</v>
      </c>
      <c r="G458" s="5" t="s">
        <v>178</v>
      </c>
      <c r="H458" s="5">
        <v>100</v>
      </c>
      <c r="I458" s="25">
        <v>16005</v>
      </c>
      <c r="J458" s="9">
        <v>0</v>
      </c>
      <c r="K458" s="9">
        <v>0</v>
      </c>
      <c r="L458" s="19" t="s">
        <v>90</v>
      </c>
      <c r="M458" s="15">
        <f t="shared" si="11"/>
        <v>1600500</v>
      </c>
      <c r="N458" s="19">
        <v>-388500</v>
      </c>
    </row>
    <row r="459" spans="1:14" x14ac:dyDescent="0.7">
      <c r="A459" s="4">
        <v>45407</v>
      </c>
      <c r="B459" s="4">
        <v>45412</v>
      </c>
      <c r="C459" s="5">
        <v>4452</v>
      </c>
      <c r="D459" s="9" t="s">
        <v>167</v>
      </c>
      <c r="E459" s="5" t="s">
        <v>68</v>
      </c>
      <c r="F459" s="5" t="s">
        <v>175</v>
      </c>
      <c r="G459" s="5" t="s">
        <v>178</v>
      </c>
      <c r="H459" s="5">
        <v>100</v>
      </c>
      <c r="I459" s="25">
        <v>6393</v>
      </c>
      <c r="J459" s="9">
        <v>0</v>
      </c>
      <c r="K459" s="9">
        <v>0</v>
      </c>
      <c r="L459" s="19" t="s">
        <v>90</v>
      </c>
      <c r="M459" s="15">
        <f t="shared" si="11"/>
        <v>639300</v>
      </c>
      <c r="N459" s="19">
        <v>12200</v>
      </c>
    </row>
    <row r="460" spans="1:14" x14ac:dyDescent="0.7">
      <c r="A460" s="4">
        <v>45414</v>
      </c>
      <c r="B460" s="4">
        <v>45420</v>
      </c>
      <c r="C460" s="5">
        <v>6254</v>
      </c>
      <c r="D460" s="9" t="s">
        <v>256</v>
      </c>
      <c r="E460" s="5" t="s">
        <v>67</v>
      </c>
      <c r="F460" s="5" t="s">
        <v>29</v>
      </c>
      <c r="G460" s="5" t="s">
        <v>30</v>
      </c>
      <c r="H460" s="5">
        <v>100</v>
      </c>
      <c r="I460" s="25">
        <v>5300</v>
      </c>
      <c r="J460" s="9">
        <v>0</v>
      </c>
      <c r="K460" s="9">
        <v>0</v>
      </c>
      <c r="L460" s="21" t="s">
        <v>177</v>
      </c>
      <c r="M460" s="15">
        <f t="shared" si="11"/>
        <v>530000</v>
      </c>
      <c r="N460" s="19">
        <v>0</v>
      </c>
    </row>
    <row r="461" spans="1:14" x14ac:dyDescent="0.7">
      <c r="A461" s="4">
        <v>45414</v>
      </c>
      <c r="B461" s="4">
        <v>45420</v>
      </c>
      <c r="C461" s="5">
        <v>8031</v>
      </c>
      <c r="D461" s="9" t="s">
        <v>196</v>
      </c>
      <c r="E461" s="5" t="s">
        <v>67</v>
      </c>
      <c r="F461" s="5" t="s">
        <v>29</v>
      </c>
      <c r="G461" s="5" t="s">
        <v>178</v>
      </c>
      <c r="H461" s="5">
        <v>100</v>
      </c>
      <c r="I461" s="25">
        <v>7732</v>
      </c>
      <c r="J461" s="9">
        <v>0</v>
      </c>
      <c r="K461" s="9">
        <v>0</v>
      </c>
      <c r="L461" s="19" t="s">
        <v>90</v>
      </c>
      <c r="M461" s="15">
        <f t="shared" si="11"/>
        <v>773200</v>
      </c>
      <c r="N461" s="19">
        <v>50000</v>
      </c>
    </row>
    <row r="462" spans="1:14" x14ac:dyDescent="0.7">
      <c r="A462" s="4">
        <v>45428</v>
      </c>
      <c r="B462" s="4">
        <v>45432</v>
      </c>
      <c r="C462" s="5">
        <v>8766</v>
      </c>
      <c r="D462" s="9" t="s">
        <v>44</v>
      </c>
      <c r="E462" s="5" t="s">
        <v>68</v>
      </c>
      <c r="F462" s="5" t="s">
        <v>175</v>
      </c>
      <c r="G462" s="5" t="s">
        <v>30</v>
      </c>
      <c r="H462" s="5">
        <v>100</v>
      </c>
      <c r="I462" s="25">
        <v>4945</v>
      </c>
      <c r="J462" s="9">
        <v>0</v>
      </c>
      <c r="K462" s="9">
        <v>0</v>
      </c>
      <c r="L462" s="21" t="s">
        <v>177</v>
      </c>
      <c r="M462" s="15">
        <f t="shared" si="11"/>
        <v>494500</v>
      </c>
      <c r="N462" s="19">
        <v>0</v>
      </c>
    </row>
    <row r="463" spans="1:14" x14ac:dyDescent="0.7">
      <c r="A463" s="4">
        <v>45447</v>
      </c>
      <c r="B463" s="4">
        <v>45449</v>
      </c>
      <c r="C463" s="5">
        <v>8031</v>
      </c>
      <c r="D463" s="9" t="s">
        <v>196</v>
      </c>
      <c r="E463" s="5" t="s">
        <v>67</v>
      </c>
      <c r="F463" s="5" t="s">
        <v>29</v>
      </c>
      <c r="G463" s="5" t="s">
        <v>30</v>
      </c>
      <c r="H463" s="5">
        <v>100</v>
      </c>
      <c r="I463" s="25">
        <v>7876</v>
      </c>
      <c r="J463" s="9">
        <v>0</v>
      </c>
      <c r="K463" s="9">
        <v>0</v>
      </c>
      <c r="L463" s="21" t="s">
        <v>177</v>
      </c>
      <c r="M463" s="15">
        <f t="shared" si="11"/>
        <v>787600</v>
      </c>
      <c r="N463" s="19">
        <v>0</v>
      </c>
    </row>
    <row r="464" spans="1:14" x14ac:dyDescent="0.7">
      <c r="A464" s="4">
        <v>45447</v>
      </c>
      <c r="B464" s="4">
        <v>45449</v>
      </c>
      <c r="C464" s="5">
        <v>5108</v>
      </c>
      <c r="D464" s="9" t="s">
        <v>186</v>
      </c>
      <c r="E464" s="5" t="s">
        <v>67</v>
      </c>
      <c r="F464" s="5" t="s">
        <v>29</v>
      </c>
      <c r="G464" s="5" t="s">
        <v>30</v>
      </c>
      <c r="H464" s="5">
        <v>100</v>
      </c>
      <c r="I464" s="25">
        <v>6826</v>
      </c>
      <c r="J464" s="9">
        <v>0</v>
      </c>
      <c r="K464" s="9">
        <v>0</v>
      </c>
      <c r="L464" s="21" t="s">
        <v>177</v>
      </c>
      <c r="M464" s="15">
        <f t="shared" si="11"/>
        <v>682600</v>
      </c>
      <c r="N464" s="19">
        <v>0</v>
      </c>
    </row>
    <row r="465" spans="1:14" x14ac:dyDescent="0.7">
      <c r="A465" s="4">
        <v>45460</v>
      </c>
      <c r="B465" s="4">
        <v>45462</v>
      </c>
      <c r="C465" s="5">
        <v>8766</v>
      </c>
      <c r="D465" s="9" t="s">
        <v>44</v>
      </c>
      <c r="E465" s="5" t="s">
        <v>67</v>
      </c>
      <c r="F465" s="5" t="s">
        <v>29</v>
      </c>
      <c r="G465" s="5" t="s">
        <v>30</v>
      </c>
      <c r="H465" s="5">
        <v>100</v>
      </c>
      <c r="I465" s="25">
        <v>5276</v>
      </c>
      <c r="J465" s="9">
        <v>0</v>
      </c>
      <c r="K465" s="9">
        <v>0</v>
      </c>
      <c r="L465" s="21" t="s">
        <v>177</v>
      </c>
      <c r="M465" s="15">
        <f t="shared" si="11"/>
        <v>527600</v>
      </c>
      <c r="N465" s="19">
        <v>0</v>
      </c>
    </row>
    <row r="466" spans="1:14" x14ac:dyDescent="0.7">
      <c r="A466" s="4">
        <v>45469</v>
      </c>
      <c r="B466" s="4">
        <v>45474</v>
      </c>
      <c r="C466" s="5">
        <v>8031</v>
      </c>
      <c r="D466" s="9" t="s">
        <v>196</v>
      </c>
      <c r="E466" s="5" t="s">
        <v>67</v>
      </c>
      <c r="F466" s="5"/>
      <c r="G466" s="5" t="s">
        <v>232</v>
      </c>
      <c r="H466" s="5">
        <v>100</v>
      </c>
      <c r="I466" s="25">
        <v>3938</v>
      </c>
      <c r="J466" s="9">
        <v>0</v>
      </c>
      <c r="K466" s="9">
        <v>0</v>
      </c>
      <c r="L466" s="21" t="s">
        <v>177</v>
      </c>
      <c r="M466" s="15">
        <v>0</v>
      </c>
      <c r="N466" s="19">
        <v>0</v>
      </c>
    </row>
    <row r="467" spans="1:14" x14ac:dyDescent="0.7">
      <c r="A467" s="4">
        <v>45471</v>
      </c>
      <c r="B467" s="4">
        <v>45475</v>
      </c>
      <c r="C467" s="5">
        <v>6856</v>
      </c>
      <c r="D467" s="9" t="s">
        <v>250</v>
      </c>
      <c r="E467" s="5" t="s">
        <v>68</v>
      </c>
      <c r="F467" s="5" t="s">
        <v>175</v>
      </c>
      <c r="G467" s="5" t="s">
        <v>30</v>
      </c>
      <c r="H467" s="5">
        <v>100</v>
      </c>
      <c r="I467" s="25">
        <v>12970</v>
      </c>
      <c r="J467" s="9">
        <v>0</v>
      </c>
      <c r="K467" s="9">
        <v>0</v>
      </c>
      <c r="L467" s="21" t="s">
        <v>177</v>
      </c>
      <c r="M467" s="15">
        <f t="shared" ref="M467:M498" si="12">IF(G467="買付",H467*I467+SUM(J467:K467),H467*I467-SUM(J467:K467))</f>
        <v>1297000</v>
      </c>
      <c r="N467" s="19">
        <v>0</v>
      </c>
    </row>
    <row r="468" spans="1:14" x14ac:dyDescent="0.7">
      <c r="A468" s="4">
        <v>45471</v>
      </c>
      <c r="B468" s="4">
        <v>45475</v>
      </c>
      <c r="C468" s="5">
        <v>2432</v>
      </c>
      <c r="D468" s="9" t="s">
        <v>247</v>
      </c>
      <c r="E468" s="5" t="s">
        <v>68</v>
      </c>
      <c r="F468" s="5" t="s">
        <v>175</v>
      </c>
      <c r="G468" s="5" t="s">
        <v>178</v>
      </c>
      <c r="H468" s="5">
        <v>300</v>
      </c>
      <c r="I468" s="25">
        <v>1589.5</v>
      </c>
      <c r="J468" s="9">
        <v>0</v>
      </c>
      <c r="K468" s="9">
        <v>0</v>
      </c>
      <c r="L468" s="19" t="s">
        <v>90</v>
      </c>
      <c r="M468" s="15">
        <f t="shared" si="12"/>
        <v>476850</v>
      </c>
      <c r="N468" s="19">
        <f>14350*3</f>
        <v>43050</v>
      </c>
    </row>
    <row r="469" spans="1:14" x14ac:dyDescent="0.7">
      <c r="A469" s="4">
        <v>45476</v>
      </c>
      <c r="B469" s="4">
        <v>45478</v>
      </c>
      <c r="C469" s="5">
        <v>6856</v>
      </c>
      <c r="D469" s="9" t="s">
        <v>250</v>
      </c>
      <c r="E469" s="5" t="s">
        <v>68</v>
      </c>
      <c r="F469" s="5" t="s">
        <v>175</v>
      </c>
      <c r="G469" s="5" t="s">
        <v>178</v>
      </c>
      <c r="H469" s="5">
        <v>100</v>
      </c>
      <c r="I469" s="25">
        <v>13535</v>
      </c>
      <c r="J469" s="9">
        <v>0</v>
      </c>
      <c r="K469" s="9">
        <v>0</v>
      </c>
      <c r="L469" s="19" t="s">
        <v>90</v>
      </c>
      <c r="M469" s="15">
        <f t="shared" si="12"/>
        <v>1353500</v>
      </c>
      <c r="N469" s="19">
        <v>56500</v>
      </c>
    </row>
    <row r="470" spans="1:14" x14ac:dyDescent="0.7">
      <c r="A470" s="4">
        <v>45476</v>
      </c>
      <c r="B470" s="4">
        <v>45478</v>
      </c>
      <c r="C470" s="5">
        <v>8766</v>
      </c>
      <c r="D470" s="9" t="s">
        <v>44</v>
      </c>
      <c r="E470" s="5" t="s">
        <v>68</v>
      </c>
      <c r="F470" s="5" t="s">
        <v>175</v>
      </c>
      <c r="G470" s="5" t="s">
        <v>178</v>
      </c>
      <c r="H470" s="5">
        <v>200</v>
      </c>
      <c r="I470" s="25">
        <v>6234</v>
      </c>
      <c r="J470" s="9">
        <v>0</v>
      </c>
      <c r="K470" s="14">
        <v>0</v>
      </c>
      <c r="L470" s="19" t="s">
        <v>90</v>
      </c>
      <c r="M470" s="15">
        <f t="shared" si="12"/>
        <v>1246800</v>
      </c>
      <c r="N470" s="19">
        <f>112300*2</f>
        <v>224600</v>
      </c>
    </row>
    <row r="471" spans="1:14" x14ac:dyDescent="0.7">
      <c r="A471" s="4">
        <v>45476</v>
      </c>
      <c r="B471" s="4">
        <v>45478</v>
      </c>
      <c r="C471" s="5">
        <v>8750</v>
      </c>
      <c r="D471" s="9" t="s">
        <v>253</v>
      </c>
      <c r="E471" s="5" t="s">
        <v>67</v>
      </c>
      <c r="F471" s="5" t="s">
        <v>29</v>
      </c>
      <c r="G471" s="5" t="s">
        <v>178</v>
      </c>
      <c r="H471" s="5">
        <v>100</v>
      </c>
      <c r="I471" s="25">
        <v>4581</v>
      </c>
      <c r="J471" s="9">
        <v>0</v>
      </c>
      <c r="K471" s="14">
        <v>0</v>
      </c>
      <c r="L471" s="19" t="s">
        <v>90</v>
      </c>
      <c r="M471" s="15">
        <f t="shared" si="12"/>
        <v>458100</v>
      </c>
      <c r="N471" s="19">
        <v>74100</v>
      </c>
    </row>
    <row r="472" spans="1:14" x14ac:dyDescent="0.7">
      <c r="A472" s="4">
        <v>45484</v>
      </c>
      <c r="B472" s="4">
        <v>45489</v>
      </c>
      <c r="C472" s="5">
        <v>4063</v>
      </c>
      <c r="D472" s="9" t="s">
        <v>100</v>
      </c>
      <c r="E472" s="5" t="s">
        <v>67</v>
      </c>
      <c r="F472" s="5" t="s">
        <v>29</v>
      </c>
      <c r="G472" s="5" t="s">
        <v>178</v>
      </c>
      <c r="H472" s="5">
        <v>200</v>
      </c>
      <c r="I472" s="25">
        <v>6738</v>
      </c>
      <c r="J472" s="9">
        <v>0</v>
      </c>
      <c r="K472" s="15">
        <v>0</v>
      </c>
      <c r="L472" s="19" t="s">
        <v>90</v>
      </c>
      <c r="M472" s="15">
        <f t="shared" si="12"/>
        <v>1347600</v>
      </c>
      <c r="N472" s="19">
        <f>26600*2</f>
        <v>53200</v>
      </c>
    </row>
    <row r="473" spans="1:14" x14ac:dyDescent="0.7">
      <c r="A473" s="4">
        <v>45485</v>
      </c>
      <c r="B473" s="4">
        <v>45490</v>
      </c>
      <c r="C473" s="5">
        <v>9602</v>
      </c>
      <c r="D473" s="9" t="s">
        <v>131</v>
      </c>
      <c r="E473" s="5" t="s">
        <v>67</v>
      </c>
      <c r="F473" s="5" t="s">
        <v>29</v>
      </c>
      <c r="G473" s="5" t="s">
        <v>30</v>
      </c>
      <c r="H473" s="5">
        <v>100</v>
      </c>
      <c r="I473" s="25">
        <v>4560</v>
      </c>
      <c r="J473" s="9">
        <v>0</v>
      </c>
      <c r="K473" s="15">
        <v>0</v>
      </c>
      <c r="L473" s="21" t="s">
        <v>177</v>
      </c>
      <c r="M473" s="15">
        <f t="shared" si="12"/>
        <v>456000</v>
      </c>
      <c r="N473" s="19">
        <v>0</v>
      </c>
    </row>
    <row r="474" spans="1:14" x14ac:dyDescent="0.7">
      <c r="A474" s="4">
        <v>45509</v>
      </c>
      <c r="B474" s="4">
        <v>45511</v>
      </c>
      <c r="C474" s="5">
        <v>9602</v>
      </c>
      <c r="D474" s="9" t="s">
        <v>131</v>
      </c>
      <c r="E474" s="5" t="s">
        <v>67</v>
      </c>
      <c r="F474" s="5" t="s">
        <v>29</v>
      </c>
      <c r="G474" s="5" t="s">
        <v>178</v>
      </c>
      <c r="H474" s="5">
        <v>100</v>
      </c>
      <c r="I474" s="25">
        <v>4789</v>
      </c>
      <c r="J474" s="9">
        <v>0</v>
      </c>
      <c r="K474" s="14">
        <v>0</v>
      </c>
      <c r="L474" s="19" t="s">
        <v>90</v>
      </c>
      <c r="M474" s="15">
        <f t="shared" si="12"/>
        <v>478900</v>
      </c>
      <c r="N474" s="19">
        <v>22900</v>
      </c>
    </row>
    <row r="475" spans="1:14" x14ac:dyDescent="0.7">
      <c r="A475" s="4">
        <v>45552</v>
      </c>
      <c r="B475" s="4">
        <v>45554</v>
      </c>
      <c r="C475" s="5">
        <v>9348</v>
      </c>
      <c r="D475" s="9" t="s">
        <v>262</v>
      </c>
      <c r="E475" s="5" t="s">
        <v>67</v>
      </c>
      <c r="F475" s="5" t="s">
        <v>29</v>
      </c>
      <c r="G475" s="5" t="s">
        <v>30</v>
      </c>
      <c r="H475" s="5">
        <v>100</v>
      </c>
      <c r="I475" s="25">
        <v>716.5</v>
      </c>
      <c r="J475" s="9">
        <v>0</v>
      </c>
      <c r="K475" s="14">
        <v>0</v>
      </c>
      <c r="L475" s="21" t="s">
        <v>177</v>
      </c>
      <c r="M475" s="15">
        <f t="shared" si="12"/>
        <v>71650</v>
      </c>
      <c r="N475" s="21">
        <v>0</v>
      </c>
    </row>
    <row r="476" spans="1:14" x14ac:dyDescent="0.7">
      <c r="A476" s="4">
        <v>45552</v>
      </c>
      <c r="B476" s="4">
        <v>45554</v>
      </c>
      <c r="C476" s="5">
        <v>9348</v>
      </c>
      <c r="D476" s="9" t="s">
        <v>262</v>
      </c>
      <c r="E476" s="5" t="s">
        <v>67</v>
      </c>
      <c r="F476" s="5" t="s">
        <v>29</v>
      </c>
      <c r="G476" s="5" t="s">
        <v>30</v>
      </c>
      <c r="H476" s="5">
        <v>200</v>
      </c>
      <c r="I476" s="25">
        <v>716.5</v>
      </c>
      <c r="J476" s="9">
        <v>0</v>
      </c>
      <c r="K476" s="14">
        <v>0</v>
      </c>
      <c r="L476" s="21" t="s">
        <v>177</v>
      </c>
      <c r="M476" s="15">
        <f t="shared" si="12"/>
        <v>143300</v>
      </c>
      <c r="N476" s="21">
        <v>0</v>
      </c>
    </row>
    <row r="477" spans="1:14" x14ac:dyDescent="0.7">
      <c r="A477" s="4">
        <v>45555</v>
      </c>
      <c r="B477" s="4">
        <v>45560</v>
      </c>
      <c r="C477" s="5">
        <v>9348</v>
      </c>
      <c r="D477" s="9" t="s">
        <v>262</v>
      </c>
      <c r="E477" s="5" t="s">
        <v>67</v>
      </c>
      <c r="F477" s="5" t="s">
        <v>29</v>
      </c>
      <c r="G477" s="5" t="s">
        <v>30</v>
      </c>
      <c r="H477" s="5">
        <v>200</v>
      </c>
      <c r="I477" s="25">
        <v>728</v>
      </c>
      <c r="J477" s="9">
        <v>0</v>
      </c>
      <c r="K477" s="14">
        <v>0</v>
      </c>
      <c r="L477" s="21" t="s">
        <v>177</v>
      </c>
      <c r="M477" s="15">
        <f t="shared" si="12"/>
        <v>145600</v>
      </c>
      <c r="N477" s="21">
        <v>0</v>
      </c>
    </row>
    <row r="478" spans="1:14" x14ac:dyDescent="0.7">
      <c r="A478" s="4">
        <v>45559</v>
      </c>
      <c r="B478" s="4">
        <v>45561</v>
      </c>
      <c r="C478" s="5">
        <v>4519</v>
      </c>
      <c r="D478" s="9" t="s">
        <v>201</v>
      </c>
      <c r="E478" s="5" t="s">
        <v>67</v>
      </c>
      <c r="F478" s="5" t="s">
        <v>29</v>
      </c>
      <c r="G478" s="5" t="s">
        <v>30</v>
      </c>
      <c r="H478" s="5">
        <v>100</v>
      </c>
      <c r="I478" s="25">
        <v>7055</v>
      </c>
      <c r="J478" s="9">
        <v>0</v>
      </c>
      <c r="K478" s="14">
        <v>0</v>
      </c>
      <c r="L478" s="21" t="s">
        <v>177</v>
      </c>
      <c r="M478" s="15">
        <f t="shared" si="12"/>
        <v>705500</v>
      </c>
      <c r="N478" s="21">
        <v>0</v>
      </c>
    </row>
    <row r="479" spans="1:14" x14ac:dyDescent="0.7">
      <c r="A479" s="4">
        <v>45559</v>
      </c>
      <c r="B479" s="4">
        <v>45561</v>
      </c>
      <c r="C479" s="5">
        <v>7012</v>
      </c>
      <c r="D479" s="9" t="s">
        <v>183</v>
      </c>
      <c r="E479" s="5" t="s">
        <v>67</v>
      </c>
      <c r="F479" s="5" t="s">
        <v>29</v>
      </c>
      <c r="G479" s="5" t="s">
        <v>30</v>
      </c>
      <c r="H479" s="5">
        <v>100</v>
      </c>
      <c r="I479" s="25">
        <v>5568</v>
      </c>
      <c r="J479" s="9">
        <v>0</v>
      </c>
      <c r="K479" s="14">
        <v>0</v>
      </c>
      <c r="L479" s="21" t="s">
        <v>177</v>
      </c>
      <c r="M479" s="15">
        <f t="shared" si="12"/>
        <v>556800</v>
      </c>
      <c r="N479" s="21">
        <v>0</v>
      </c>
    </row>
    <row r="480" spans="1:14" x14ac:dyDescent="0.7">
      <c r="A480" s="4">
        <v>45561</v>
      </c>
      <c r="B480" s="4">
        <v>45565</v>
      </c>
      <c r="C480" s="5">
        <v>2914</v>
      </c>
      <c r="D480" s="9" t="s">
        <v>107</v>
      </c>
      <c r="E480" s="5" t="s">
        <v>67</v>
      </c>
      <c r="F480" s="5" t="s">
        <v>29</v>
      </c>
      <c r="G480" s="5" t="s">
        <v>176</v>
      </c>
      <c r="H480" s="5">
        <v>100</v>
      </c>
      <c r="I480" s="25">
        <v>4200</v>
      </c>
      <c r="J480" s="9">
        <v>0</v>
      </c>
      <c r="K480" s="14">
        <v>0</v>
      </c>
      <c r="L480" s="21" t="s">
        <v>177</v>
      </c>
      <c r="M480" s="15">
        <f t="shared" si="12"/>
        <v>420000</v>
      </c>
      <c r="N480" s="21">
        <v>0</v>
      </c>
    </row>
    <row r="481" spans="1:14" x14ac:dyDescent="0.7">
      <c r="A481" s="4">
        <v>45565</v>
      </c>
      <c r="B481" s="4">
        <v>45567</v>
      </c>
      <c r="C481" s="5">
        <v>2432</v>
      </c>
      <c r="D481" s="9" t="s">
        <v>247</v>
      </c>
      <c r="E481" s="5" t="s">
        <v>68</v>
      </c>
      <c r="F481" s="5" t="s">
        <v>175</v>
      </c>
      <c r="G481" s="5" t="s">
        <v>176</v>
      </c>
      <c r="H481" s="5">
        <v>100</v>
      </c>
      <c r="I481" s="25">
        <v>1750</v>
      </c>
      <c r="J481" s="9">
        <v>0</v>
      </c>
      <c r="K481" s="14">
        <v>0</v>
      </c>
      <c r="L481" s="21" t="s">
        <v>177</v>
      </c>
      <c r="M481" s="15">
        <f t="shared" si="12"/>
        <v>175000</v>
      </c>
      <c r="N481" s="21">
        <v>0</v>
      </c>
    </row>
    <row r="482" spans="1:14" x14ac:dyDescent="0.7">
      <c r="A482" s="4">
        <v>45567</v>
      </c>
      <c r="B482" s="4">
        <v>45569</v>
      </c>
      <c r="C482" s="5">
        <v>2914</v>
      </c>
      <c r="D482" s="9" t="s">
        <v>107</v>
      </c>
      <c r="E482" s="5" t="s">
        <v>67</v>
      </c>
      <c r="F482" s="5" t="s">
        <v>29</v>
      </c>
      <c r="G482" s="5" t="s">
        <v>178</v>
      </c>
      <c r="H482" s="5">
        <v>100</v>
      </c>
      <c r="I482" s="25">
        <v>4205</v>
      </c>
      <c r="J482" s="9">
        <v>0</v>
      </c>
      <c r="K482" s="14">
        <v>0</v>
      </c>
      <c r="L482" s="19" t="s">
        <v>90</v>
      </c>
      <c r="M482" s="15">
        <f t="shared" si="12"/>
        <v>420500</v>
      </c>
      <c r="N482" s="19">
        <v>500</v>
      </c>
    </row>
    <row r="483" spans="1:14" x14ac:dyDescent="0.7">
      <c r="A483" s="4">
        <v>45567</v>
      </c>
      <c r="B483" s="4">
        <v>45569</v>
      </c>
      <c r="C483" s="5">
        <v>9613</v>
      </c>
      <c r="D483" s="9" t="s">
        <v>251</v>
      </c>
      <c r="E483" s="5" t="s">
        <v>68</v>
      </c>
      <c r="F483" s="5" t="s">
        <v>175</v>
      </c>
      <c r="G483" s="5" t="s">
        <v>178</v>
      </c>
      <c r="H483" s="5">
        <v>100</v>
      </c>
      <c r="I483" s="25">
        <v>2568.5</v>
      </c>
      <c r="J483" s="9">
        <v>0</v>
      </c>
      <c r="K483" s="14">
        <v>0</v>
      </c>
      <c r="L483" s="19" t="s">
        <v>90</v>
      </c>
      <c r="M483" s="15">
        <f t="shared" si="12"/>
        <v>256850</v>
      </c>
      <c r="N483" s="19">
        <v>3350</v>
      </c>
    </row>
    <row r="484" spans="1:14" x14ac:dyDescent="0.7">
      <c r="A484" s="4">
        <v>45568</v>
      </c>
      <c r="B484" s="4">
        <v>45572</v>
      </c>
      <c r="C484" s="5">
        <v>2432</v>
      </c>
      <c r="D484" s="9" t="s">
        <v>247</v>
      </c>
      <c r="E484" s="5" t="s">
        <v>68</v>
      </c>
      <c r="F484" s="5" t="s">
        <v>175</v>
      </c>
      <c r="G484" s="5" t="s">
        <v>176</v>
      </c>
      <c r="H484" s="5">
        <v>100</v>
      </c>
      <c r="I484" s="25">
        <v>1725</v>
      </c>
      <c r="J484" s="9">
        <v>0</v>
      </c>
      <c r="K484" s="14">
        <v>0</v>
      </c>
      <c r="L484" s="21" t="s">
        <v>177</v>
      </c>
      <c r="M484" s="15">
        <f t="shared" si="12"/>
        <v>172500</v>
      </c>
      <c r="N484" s="19">
        <v>0</v>
      </c>
    </row>
    <row r="485" spans="1:14" x14ac:dyDescent="0.7">
      <c r="A485" s="4">
        <v>45572</v>
      </c>
      <c r="B485" s="4">
        <v>45574</v>
      </c>
      <c r="C485" s="5">
        <v>5185</v>
      </c>
      <c r="D485" s="9" t="s">
        <v>263</v>
      </c>
      <c r="E485" s="5" t="s">
        <v>68</v>
      </c>
      <c r="F485" s="5" t="s">
        <v>175</v>
      </c>
      <c r="G485" s="5" t="s">
        <v>176</v>
      </c>
      <c r="H485" s="5">
        <v>100</v>
      </c>
      <c r="I485" s="25">
        <v>1815.9</v>
      </c>
      <c r="J485" s="9">
        <v>0</v>
      </c>
      <c r="K485" s="14">
        <v>0</v>
      </c>
      <c r="L485" s="21" t="s">
        <v>177</v>
      </c>
      <c r="M485" s="15">
        <f t="shared" si="12"/>
        <v>181590</v>
      </c>
      <c r="N485" s="19">
        <v>0</v>
      </c>
    </row>
    <row r="486" spans="1:14" x14ac:dyDescent="0.7">
      <c r="A486" s="4">
        <v>45572</v>
      </c>
      <c r="B486" s="4">
        <v>45574</v>
      </c>
      <c r="C486" s="5">
        <v>8766</v>
      </c>
      <c r="D486" s="9" t="s">
        <v>44</v>
      </c>
      <c r="E486" s="5" t="s">
        <v>68</v>
      </c>
      <c r="F486" s="5" t="s">
        <v>175</v>
      </c>
      <c r="G486" s="5" t="s">
        <v>176</v>
      </c>
      <c r="H486" s="5">
        <v>100</v>
      </c>
      <c r="I486" s="25">
        <v>5810</v>
      </c>
      <c r="J486" s="9">
        <v>0</v>
      </c>
      <c r="K486" s="14">
        <v>0</v>
      </c>
      <c r="L486" s="21" t="s">
        <v>177</v>
      </c>
      <c r="M486" s="15">
        <f t="shared" si="12"/>
        <v>581000</v>
      </c>
      <c r="N486" s="19">
        <v>0</v>
      </c>
    </row>
    <row r="487" spans="1:14" x14ac:dyDescent="0.7">
      <c r="A487" s="4">
        <v>45573</v>
      </c>
      <c r="B487" s="4">
        <v>45575</v>
      </c>
      <c r="C487" s="5">
        <v>8630</v>
      </c>
      <c r="D487" s="9" t="s">
        <v>264</v>
      </c>
      <c r="E487" s="5" t="s">
        <v>68</v>
      </c>
      <c r="F487" s="5" t="s">
        <v>175</v>
      </c>
      <c r="G487" s="5" t="s">
        <v>176</v>
      </c>
      <c r="H487" s="5">
        <v>100</v>
      </c>
      <c r="I487" s="25">
        <v>3282</v>
      </c>
      <c r="J487" s="9">
        <v>0</v>
      </c>
      <c r="K487" s="14">
        <v>0</v>
      </c>
      <c r="L487" s="21" t="s">
        <v>177</v>
      </c>
      <c r="M487" s="15">
        <f t="shared" si="12"/>
        <v>328200</v>
      </c>
      <c r="N487" s="19">
        <v>0</v>
      </c>
    </row>
    <row r="488" spans="1:14" x14ac:dyDescent="0.7">
      <c r="A488" s="4">
        <v>45573</v>
      </c>
      <c r="B488" s="4">
        <v>45575</v>
      </c>
      <c r="C488" s="5">
        <v>9531</v>
      </c>
      <c r="D488" s="9" t="s">
        <v>265</v>
      </c>
      <c r="E488" s="5" t="s">
        <v>68</v>
      </c>
      <c r="F488" s="5" t="s">
        <v>175</v>
      </c>
      <c r="G488" s="5" t="s">
        <v>176</v>
      </c>
      <c r="H488" s="5">
        <v>100</v>
      </c>
      <c r="I488" s="25">
        <v>3391</v>
      </c>
      <c r="J488" s="9">
        <v>0</v>
      </c>
      <c r="K488" s="14">
        <v>0</v>
      </c>
      <c r="L488" s="21" t="s">
        <v>177</v>
      </c>
      <c r="M488" s="15">
        <f t="shared" si="12"/>
        <v>339100</v>
      </c>
      <c r="N488" s="19">
        <v>0</v>
      </c>
    </row>
    <row r="489" spans="1:14" x14ac:dyDescent="0.7">
      <c r="A489" s="4">
        <v>45575</v>
      </c>
      <c r="B489" s="4">
        <v>45580</v>
      </c>
      <c r="C489" s="5">
        <v>3003</v>
      </c>
      <c r="D489" s="9" t="s">
        <v>266</v>
      </c>
      <c r="E489" s="5" t="s">
        <v>68</v>
      </c>
      <c r="F489" s="5" t="s">
        <v>175</v>
      </c>
      <c r="G489" s="5" t="s">
        <v>176</v>
      </c>
      <c r="H489" s="5">
        <v>100</v>
      </c>
      <c r="I489" s="25">
        <v>1452</v>
      </c>
      <c r="J489" s="9">
        <v>0</v>
      </c>
      <c r="K489" s="14">
        <v>0</v>
      </c>
      <c r="L489" s="21" t="s">
        <v>177</v>
      </c>
      <c r="M489" s="15">
        <f t="shared" si="12"/>
        <v>145200</v>
      </c>
      <c r="N489" s="19">
        <v>0</v>
      </c>
    </row>
    <row r="490" spans="1:14" x14ac:dyDescent="0.7">
      <c r="A490" s="4">
        <v>45575</v>
      </c>
      <c r="B490" s="4">
        <v>45580</v>
      </c>
      <c r="C490" s="5">
        <v>7867</v>
      </c>
      <c r="D490" s="9" t="s">
        <v>267</v>
      </c>
      <c r="E490" s="5" t="s">
        <v>68</v>
      </c>
      <c r="F490" s="5" t="s">
        <v>175</v>
      </c>
      <c r="G490" s="5" t="s">
        <v>176</v>
      </c>
      <c r="H490" s="5">
        <v>100</v>
      </c>
      <c r="I490" s="25">
        <v>4004</v>
      </c>
      <c r="J490" s="9">
        <v>0</v>
      </c>
      <c r="K490" s="14">
        <v>0</v>
      </c>
      <c r="L490" s="21" t="s">
        <v>177</v>
      </c>
      <c r="M490" s="15">
        <f t="shared" si="12"/>
        <v>400400</v>
      </c>
      <c r="N490" s="19">
        <v>0</v>
      </c>
    </row>
    <row r="491" spans="1:14" x14ac:dyDescent="0.7">
      <c r="A491" s="4">
        <v>45576</v>
      </c>
      <c r="B491" s="4">
        <v>45581</v>
      </c>
      <c r="C491" s="5">
        <v>9101</v>
      </c>
      <c r="D491" s="9" t="s">
        <v>94</v>
      </c>
      <c r="E491" s="5" t="s">
        <v>68</v>
      </c>
      <c r="F491" s="5" t="s">
        <v>175</v>
      </c>
      <c r="G491" s="5" t="s">
        <v>176</v>
      </c>
      <c r="H491" s="5">
        <v>100</v>
      </c>
      <c r="I491" s="25">
        <v>4889</v>
      </c>
      <c r="J491" s="9">
        <v>0</v>
      </c>
      <c r="K491" s="14">
        <v>0</v>
      </c>
      <c r="L491" s="21" t="s">
        <v>177</v>
      </c>
      <c r="M491" s="15">
        <f t="shared" si="12"/>
        <v>488900</v>
      </c>
      <c r="N491" s="19">
        <v>0</v>
      </c>
    </row>
    <row r="492" spans="1:14" x14ac:dyDescent="0.7">
      <c r="A492" s="4">
        <v>45576</v>
      </c>
      <c r="B492" s="4">
        <v>45581</v>
      </c>
      <c r="C492" s="5">
        <v>2432</v>
      </c>
      <c r="D492" s="9" t="s">
        <v>247</v>
      </c>
      <c r="E492" s="5" t="s">
        <v>68</v>
      </c>
      <c r="F492" s="5" t="s">
        <v>175</v>
      </c>
      <c r="G492" s="5" t="s">
        <v>176</v>
      </c>
      <c r="H492" s="5">
        <v>100</v>
      </c>
      <c r="I492" s="25">
        <v>1773.5</v>
      </c>
      <c r="J492" s="9">
        <v>0</v>
      </c>
      <c r="K492" s="14">
        <v>0</v>
      </c>
      <c r="L492" s="21" t="s">
        <v>177</v>
      </c>
      <c r="M492" s="15">
        <f t="shared" si="12"/>
        <v>177350</v>
      </c>
      <c r="N492" s="19">
        <v>0</v>
      </c>
    </row>
    <row r="493" spans="1:14" x14ac:dyDescent="0.7">
      <c r="A493" s="4">
        <v>45576</v>
      </c>
      <c r="B493" s="4">
        <v>45581</v>
      </c>
      <c r="C493" s="5">
        <v>7012</v>
      </c>
      <c r="D493" s="9" t="s">
        <v>183</v>
      </c>
      <c r="E493" s="5" t="s">
        <v>68</v>
      </c>
      <c r="F493" s="5" t="s">
        <v>175</v>
      </c>
      <c r="G493" s="5" t="s">
        <v>178</v>
      </c>
      <c r="H493" s="5">
        <v>100</v>
      </c>
      <c r="I493" s="25">
        <v>6508</v>
      </c>
      <c r="J493" s="9">
        <v>0</v>
      </c>
      <c r="K493" s="14">
        <v>0</v>
      </c>
      <c r="L493" s="19" t="s">
        <v>90</v>
      </c>
      <c r="M493" s="15">
        <f t="shared" si="12"/>
        <v>650800</v>
      </c>
      <c r="N493" s="19">
        <v>94000</v>
      </c>
    </row>
    <row r="494" spans="1:14" x14ac:dyDescent="0.7">
      <c r="A494" s="4">
        <v>45580</v>
      </c>
      <c r="B494" s="4">
        <v>45582</v>
      </c>
      <c r="C494" s="5">
        <v>2201</v>
      </c>
      <c r="D494" s="9" t="s">
        <v>268</v>
      </c>
      <c r="E494" s="5" t="s">
        <v>68</v>
      </c>
      <c r="F494" s="5" t="s">
        <v>175</v>
      </c>
      <c r="G494" s="5" t="s">
        <v>176</v>
      </c>
      <c r="H494" s="5">
        <v>100</v>
      </c>
      <c r="I494" s="25">
        <v>2890</v>
      </c>
      <c r="J494" s="9">
        <v>0</v>
      </c>
      <c r="K494" s="14">
        <v>0</v>
      </c>
      <c r="L494" s="21" t="s">
        <v>177</v>
      </c>
      <c r="M494" s="15">
        <f t="shared" si="12"/>
        <v>289000</v>
      </c>
      <c r="N494" s="21">
        <v>0</v>
      </c>
    </row>
    <row r="495" spans="1:14" x14ac:dyDescent="0.7">
      <c r="A495" s="4">
        <v>45580</v>
      </c>
      <c r="B495" s="4">
        <v>45582</v>
      </c>
      <c r="C495" s="5">
        <v>8316</v>
      </c>
      <c r="D495" s="9" t="s">
        <v>229</v>
      </c>
      <c r="E495" s="5" t="s">
        <v>68</v>
      </c>
      <c r="F495" s="5" t="s">
        <v>175</v>
      </c>
      <c r="G495" s="5" t="s">
        <v>176</v>
      </c>
      <c r="H495" s="5">
        <v>100</v>
      </c>
      <c r="I495" s="25">
        <v>3233</v>
      </c>
      <c r="J495" s="9">
        <v>0</v>
      </c>
      <c r="K495" s="14">
        <v>0</v>
      </c>
      <c r="L495" s="21" t="s">
        <v>177</v>
      </c>
      <c r="M495" s="15">
        <f t="shared" si="12"/>
        <v>323300</v>
      </c>
      <c r="N495" s="21">
        <v>0</v>
      </c>
    </row>
    <row r="496" spans="1:14" x14ac:dyDescent="0.7">
      <c r="A496" s="4">
        <v>45580</v>
      </c>
      <c r="B496" s="4">
        <v>45582</v>
      </c>
      <c r="C496" s="5">
        <v>9984</v>
      </c>
      <c r="D496" s="9" t="s">
        <v>269</v>
      </c>
      <c r="E496" s="5" t="s">
        <v>68</v>
      </c>
      <c r="F496" s="5" t="s">
        <v>175</v>
      </c>
      <c r="G496" s="5" t="s">
        <v>176</v>
      </c>
      <c r="H496" s="5">
        <v>100</v>
      </c>
      <c r="I496" s="25">
        <v>9493.5</v>
      </c>
      <c r="J496" s="9">
        <v>0</v>
      </c>
      <c r="K496" s="14">
        <v>0</v>
      </c>
      <c r="L496" s="21" t="s">
        <v>177</v>
      </c>
      <c r="M496" s="15">
        <f t="shared" si="12"/>
        <v>949350</v>
      </c>
      <c r="N496" s="21">
        <v>0</v>
      </c>
    </row>
    <row r="497" spans="1:14" x14ac:dyDescent="0.7">
      <c r="A497" s="4">
        <v>45581</v>
      </c>
      <c r="B497" s="4">
        <v>45583</v>
      </c>
      <c r="C497" s="5">
        <v>1911</v>
      </c>
      <c r="D497" s="9" t="s">
        <v>197</v>
      </c>
      <c r="E497" s="5" t="s">
        <v>68</v>
      </c>
      <c r="F497" s="5" t="s">
        <v>175</v>
      </c>
      <c r="G497" s="5" t="s">
        <v>176</v>
      </c>
      <c r="H497" s="5">
        <v>100</v>
      </c>
      <c r="I497" s="25">
        <v>6160</v>
      </c>
      <c r="J497" s="9">
        <v>0</v>
      </c>
      <c r="K497" s="14">
        <v>0</v>
      </c>
      <c r="L497" s="21" t="s">
        <v>177</v>
      </c>
      <c r="M497" s="15">
        <f t="shared" si="12"/>
        <v>616000</v>
      </c>
      <c r="N497" s="21">
        <v>0</v>
      </c>
    </row>
    <row r="498" spans="1:14" x14ac:dyDescent="0.7">
      <c r="A498" s="4">
        <v>45583</v>
      </c>
      <c r="B498" s="4">
        <v>45587</v>
      </c>
      <c r="C498" s="5">
        <v>7974</v>
      </c>
      <c r="D498" s="9" t="s">
        <v>174</v>
      </c>
      <c r="E498" s="5" t="s">
        <v>68</v>
      </c>
      <c r="F498" s="5" t="s">
        <v>175</v>
      </c>
      <c r="G498" s="5" t="s">
        <v>176</v>
      </c>
      <c r="H498" s="5">
        <v>100</v>
      </c>
      <c r="I498" s="25">
        <v>8020</v>
      </c>
      <c r="J498" s="9">
        <v>0</v>
      </c>
      <c r="K498" s="14">
        <v>0</v>
      </c>
      <c r="L498" s="21" t="s">
        <v>177</v>
      </c>
      <c r="M498" s="15">
        <f t="shared" si="12"/>
        <v>802000</v>
      </c>
      <c r="N498" s="21">
        <v>0</v>
      </c>
    </row>
    <row r="499" spans="1:14" x14ac:dyDescent="0.7">
      <c r="A499" s="4">
        <v>45586</v>
      </c>
      <c r="B499" s="4">
        <v>45588</v>
      </c>
      <c r="C499" s="5">
        <v>8418</v>
      </c>
      <c r="D499" s="9" t="s">
        <v>270</v>
      </c>
      <c r="E499" s="5" t="s">
        <v>68</v>
      </c>
      <c r="F499" s="5" t="s">
        <v>175</v>
      </c>
      <c r="G499" s="5" t="s">
        <v>176</v>
      </c>
      <c r="H499" s="5">
        <v>100</v>
      </c>
      <c r="I499" s="25">
        <v>1549.5</v>
      </c>
      <c r="J499" s="9">
        <v>0</v>
      </c>
      <c r="K499" s="14">
        <v>0</v>
      </c>
      <c r="L499" s="21" t="s">
        <v>177</v>
      </c>
      <c r="M499" s="15">
        <f t="shared" ref="M499:M530" si="13">IF(G499="買付",H499*I499+SUM(J499:K499),H499*I499-SUM(J499:K499))</f>
        <v>154950</v>
      </c>
      <c r="N499" s="21">
        <v>0</v>
      </c>
    </row>
    <row r="500" spans="1:14" x14ac:dyDescent="0.7">
      <c r="A500" s="4">
        <v>45586</v>
      </c>
      <c r="B500" s="4">
        <v>45588</v>
      </c>
      <c r="C500" s="5">
        <v>9107</v>
      </c>
      <c r="D500" s="9" t="s">
        <v>271</v>
      </c>
      <c r="E500" s="5" t="s">
        <v>68</v>
      </c>
      <c r="F500" s="5" t="s">
        <v>175</v>
      </c>
      <c r="G500" s="5" t="s">
        <v>176</v>
      </c>
      <c r="H500" s="5">
        <v>200</v>
      </c>
      <c r="I500" s="25">
        <v>2155.5</v>
      </c>
      <c r="J500" s="9">
        <v>0</v>
      </c>
      <c r="K500" s="14">
        <v>0</v>
      </c>
      <c r="L500" s="21" t="s">
        <v>177</v>
      </c>
      <c r="M500" s="15">
        <f t="shared" si="13"/>
        <v>431100</v>
      </c>
      <c r="N500" s="21">
        <v>0</v>
      </c>
    </row>
    <row r="501" spans="1:14" x14ac:dyDescent="0.7">
      <c r="A501" s="4">
        <v>45587</v>
      </c>
      <c r="B501" s="4">
        <v>45589</v>
      </c>
      <c r="C501" s="5">
        <v>3003</v>
      </c>
      <c r="D501" s="9" t="s">
        <v>266</v>
      </c>
      <c r="E501" s="5" t="s">
        <v>68</v>
      </c>
      <c r="F501" s="5" t="s">
        <v>175</v>
      </c>
      <c r="G501" s="5" t="s">
        <v>176</v>
      </c>
      <c r="H501" s="5">
        <v>100</v>
      </c>
      <c r="I501" s="25">
        <v>1408</v>
      </c>
      <c r="J501" s="9">
        <v>0</v>
      </c>
      <c r="K501" s="14">
        <v>0</v>
      </c>
      <c r="L501" s="21" t="s">
        <v>177</v>
      </c>
      <c r="M501" s="15">
        <f t="shared" si="13"/>
        <v>140800</v>
      </c>
      <c r="N501" s="21">
        <v>0</v>
      </c>
    </row>
    <row r="502" spans="1:14" x14ac:dyDescent="0.7">
      <c r="A502" s="4">
        <v>45587</v>
      </c>
      <c r="B502" s="4">
        <v>45589</v>
      </c>
      <c r="C502" s="5">
        <v>9602</v>
      </c>
      <c r="D502" s="9" t="s">
        <v>131</v>
      </c>
      <c r="E502" s="5" t="s">
        <v>67</v>
      </c>
      <c r="F502" s="5" t="s">
        <v>29</v>
      </c>
      <c r="G502" s="5" t="s">
        <v>30</v>
      </c>
      <c r="H502" s="5">
        <v>100</v>
      </c>
      <c r="I502" s="25">
        <v>5821</v>
      </c>
      <c r="J502" s="9">
        <v>0</v>
      </c>
      <c r="K502" s="14">
        <v>0</v>
      </c>
      <c r="L502" s="21" t="s">
        <v>177</v>
      </c>
      <c r="M502" s="15">
        <f t="shared" si="13"/>
        <v>582100</v>
      </c>
      <c r="N502" s="21">
        <v>0</v>
      </c>
    </row>
    <row r="503" spans="1:14" x14ac:dyDescent="0.7">
      <c r="A503" s="4">
        <v>45593</v>
      </c>
      <c r="B503" s="4">
        <v>45595</v>
      </c>
      <c r="C503" s="5">
        <v>4519</v>
      </c>
      <c r="D503" s="9" t="s">
        <v>201</v>
      </c>
      <c r="E503" s="5" t="s">
        <v>67</v>
      </c>
      <c r="F503" s="5" t="s">
        <v>29</v>
      </c>
      <c r="G503" s="5" t="s">
        <v>178</v>
      </c>
      <c r="H503" s="5">
        <v>100</v>
      </c>
      <c r="I503" s="25">
        <v>7830</v>
      </c>
      <c r="J503" s="9">
        <v>0</v>
      </c>
      <c r="K503" s="14">
        <v>0</v>
      </c>
      <c r="L503" s="19" t="s">
        <v>90</v>
      </c>
      <c r="M503" s="15">
        <f t="shared" si="13"/>
        <v>783000</v>
      </c>
      <c r="N503" s="19">
        <v>77500</v>
      </c>
    </row>
    <row r="504" spans="1:14" x14ac:dyDescent="0.7">
      <c r="A504" s="4">
        <v>45594</v>
      </c>
      <c r="B504" s="4">
        <v>45596</v>
      </c>
      <c r="C504" s="5">
        <v>2914</v>
      </c>
      <c r="D504" s="9" t="s">
        <v>107</v>
      </c>
      <c r="E504" s="5" t="s">
        <v>67</v>
      </c>
      <c r="F504" s="5" t="s">
        <v>29</v>
      </c>
      <c r="G504" s="5" t="s">
        <v>176</v>
      </c>
      <c r="H504" s="5">
        <v>100</v>
      </c>
      <c r="I504" s="25">
        <v>4197</v>
      </c>
      <c r="J504" s="9">
        <v>0</v>
      </c>
      <c r="K504" s="14">
        <v>0</v>
      </c>
      <c r="L504" s="21" t="s">
        <v>177</v>
      </c>
      <c r="M504" s="15">
        <f t="shared" si="13"/>
        <v>419700</v>
      </c>
      <c r="N504" s="21">
        <v>0</v>
      </c>
    </row>
    <row r="505" spans="1:14" x14ac:dyDescent="0.7">
      <c r="A505" s="4">
        <v>45594</v>
      </c>
      <c r="B505" s="4">
        <v>45596</v>
      </c>
      <c r="C505" s="5">
        <v>9101</v>
      </c>
      <c r="D505" s="9" t="s">
        <v>94</v>
      </c>
      <c r="E505" s="5" t="s">
        <v>68</v>
      </c>
      <c r="F505" s="5" t="s">
        <v>175</v>
      </c>
      <c r="G505" s="5" t="s">
        <v>178</v>
      </c>
      <c r="H505" s="5">
        <v>100</v>
      </c>
      <c r="I505" s="25">
        <v>5066</v>
      </c>
      <c r="J505" s="9">
        <v>0</v>
      </c>
      <c r="K505" s="14">
        <v>0</v>
      </c>
      <c r="L505" s="19" t="s">
        <v>90</v>
      </c>
      <c r="M505" s="15">
        <f t="shared" si="13"/>
        <v>506600</v>
      </c>
      <c r="N505" s="19">
        <v>17700</v>
      </c>
    </row>
    <row r="506" spans="1:14" x14ac:dyDescent="0.7">
      <c r="A506" s="4">
        <v>45595</v>
      </c>
      <c r="B506" s="4">
        <v>45597</v>
      </c>
      <c r="C506" s="5">
        <v>5393</v>
      </c>
      <c r="D506" s="9" t="s">
        <v>191</v>
      </c>
      <c r="E506" s="5" t="s">
        <v>67</v>
      </c>
      <c r="F506" s="5" t="s">
        <v>29</v>
      </c>
      <c r="G506" s="5" t="s">
        <v>176</v>
      </c>
      <c r="H506" s="5">
        <v>100</v>
      </c>
      <c r="I506" s="25">
        <v>5475</v>
      </c>
      <c r="J506" s="9">
        <v>0</v>
      </c>
      <c r="K506" s="14">
        <v>0</v>
      </c>
      <c r="L506" s="21" t="s">
        <v>177</v>
      </c>
      <c r="M506" s="15">
        <f t="shared" si="13"/>
        <v>547500</v>
      </c>
      <c r="N506" s="21">
        <v>0</v>
      </c>
    </row>
    <row r="507" spans="1:14" x14ac:dyDescent="0.7">
      <c r="A507" s="4">
        <v>45595</v>
      </c>
      <c r="B507" s="4">
        <v>45597</v>
      </c>
      <c r="C507" s="5">
        <v>2737</v>
      </c>
      <c r="D507" s="9" t="s">
        <v>272</v>
      </c>
      <c r="E507" s="5" t="s">
        <v>67</v>
      </c>
      <c r="F507" s="5" t="s">
        <v>29</v>
      </c>
      <c r="G507" s="5" t="s">
        <v>176</v>
      </c>
      <c r="H507" s="5">
        <v>100</v>
      </c>
      <c r="I507" s="25">
        <v>6273</v>
      </c>
      <c r="J507" s="9">
        <v>0</v>
      </c>
      <c r="K507" s="14">
        <v>0</v>
      </c>
      <c r="L507" s="21" t="s">
        <v>177</v>
      </c>
      <c r="M507" s="15">
        <f t="shared" si="13"/>
        <v>627300</v>
      </c>
      <c r="N507" s="21">
        <v>0</v>
      </c>
    </row>
    <row r="508" spans="1:14" x14ac:dyDescent="0.7">
      <c r="A508" s="4">
        <v>45596</v>
      </c>
      <c r="B508" s="4">
        <v>45601</v>
      </c>
      <c r="C508" s="5">
        <v>7012</v>
      </c>
      <c r="D508" s="9" t="s">
        <v>183</v>
      </c>
      <c r="E508" s="5" t="s">
        <v>68</v>
      </c>
      <c r="F508" s="5" t="s">
        <v>175</v>
      </c>
      <c r="G508" s="5" t="s">
        <v>176</v>
      </c>
      <c r="H508" s="5">
        <v>100</v>
      </c>
      <c r="I508" s="25">
        <v>5955</v>
      </c>
      <c r="J508" s="9">
        <v>0</v>
      </c>
      <c r="K508" s="14">
        <v>0</v>
      </c>
      <c r="L508" s="21" t="s">
        <v>177</v>
      </c>
      <c r="M508" s="15">
        <f t="shared" si="13"/>
        <v>595500</v>
      </c>
      <c r="N508" s="21">
        <v>0</v>
      </c>
    </row>
    <row r="509" spans="1:14" x14ac:dyDescent="0.7">
      <c r="A509" s="4">
        <v>45596</v>
      </c>
      <c r="B509" s="4">
        <v>45601</v>
      </c>
      <c r="C509" s="5">
        <v>1928</v>
      </c>
      <c r="D509" s="9" t="s">
        <v>223</v>
      </c>
      <c r="E509" s="5" t="s">
        <v>68</v>
      </c>
      <c r="F509" s="5" t="s">
        <v>175</v>
      </c>
      <c r="G509" s="5" t="s">
        <v>176</v>
      </c>
      <c r="H509" s="5">
        <v>100</v>
      </c>
      <c r="I509" s="25">
        <v>3737</v>
      </c>
      <c r="J509" s="9">
        <v>0</v>
      </c>
      <c r="K509" s="14">
        <v>0</v>
      </c>
      <c r="L509" s="21" t="s">
        <v>177</v>
      </c>
      <c r="M509" s="15">
        <f t="shared" si="13"/>
        <v>373700</v>
      </c>
      <c r="N509" s="21">
        <v>0</v>
      </c>
    </row>
    <row r="510" spans="1:14" x14ac:dyDescent="0.7">
      <c r="A510" s="4">
        <v>45597</v>
      </c>
      <c r="B510" s="4">
        <v>45602</v>
      </c>
      <c r="C510" s="5">
        <v>2432</v>
      </c>
      <c r="D510" s="9" t="s">
        <v>247</v>
      </c>
      <c r="E510" s="5" t="s">
        <v>68</v>
      </c>
      <c r="F510" s="5" t="s">
        <v>175</v>
      </c>
      <c r="G510" s="5" t="s">
        <v>178</v>
      </c>
      <c r="H510" s="5">
        <v>200</v>
      </c>
      <c r="I510" s="25">
        <v>1831</v>
      </c>
      <c r="J510" s="9">
        <v>0</v>
      </c>
      <c r="K510" s="14">
        <v>0</v>
      </c>
      <c r="L510" s="19" t="s">
        <v>90</v>
      </c>
      <c r="M510" s="15">
        <f t="shared" si="13"/>
        <v>366200</v>
      </c>
      <c r="N510" s="19">
        <f>8100*2</f>
        <v>16200</v>
      </c>
    </row>
    <row r="511" spans="1:14" x14ac:dyDescent="0.7">
      <c r="A511" s="4">
        <v>45597</v>
      </c>
      <c r="B511" s="4">
        <v>45602</v>
      </c>
      <c r="C511" s="5">
        <v>2432</v>
      </c>
      <c r="D511" s="9" t="s">
        <v>247</v>
      </c>
      <c r="E511" s="5" t="s">
        <v>68</v>
      </c>
      <c r="F511" s="5" t="s">
        <v>175</v>
      </c>
      <c r="G511" s="5" t="s">
        <v>178</v>
      </c>
      <c r="H511" s="5">
        <v>100</v>
      </c>
      <c r="I511" s="25">
        <v>1824</v>
      </c>
      <c r="J511" s="9">
        <v>0</v>
      </c>
      <c r="K511" s="14">
        <v>0</v>
      </c>
      <c r="L511" s="19" t="s">
        <v>90</v>
      </c>
      <c r="M511" s="15">
        <f t="shared" si="13"/>
        <v>182400</v>
      </c>
      <c r="N511" s="19">
        <v>7400</v>
      </c>
    </row>
    <row r="512" spans="1:14" x14ac:dyDescent="0.7">
      <c r="A512" s="4">
        <v>45597</v>
      </c>
      <c r="B512" s="4">
        <v>45602</v>
      </c>
      <c r="C512" s="5">
        <v>5021</v>
      </c>
      <c r="D512" s="9" t="s">
        <v>282</v>
      </c>
      <c r="E512" s="5" t="s">
        <v>68</v>
      </c>
      <c r="F512" s="5" t="s">
        <v>175</v>
      </c>
      <c r="G512" s="5" t="s">
        <v>176</v>
      </c>
      <c r="H512" s="5">
        <v>100</v>
      </c>
      <c r="I512" s="25">
        <v>7533</v>
      </c>
      <c r="J512" s="9">
        <v>0</v>
      </c>
      <c r="K512" s="9">
        <v>0</v>
      </c>
      <c r="L512" s="9" t="s">
        <v>273</v>
      </c>
      <c r="M512" s="15">
        <f t="shared" si="13"/>
        <v>753300</v>
      </c>
      <c r="N512" s="19">
        <v>0</v>
      </c>
    </row>
    <row r="513" spans="1:14" x14ac:dyDescent="0.7">
      <c r="A513" s="4">
        <v>45597</v>
      </c>
      <c r="B513" s="4">
        <v>45602</v>
      </c>
      <c r="C513" s="5">
        <v>7974</v>
      </c>
      <c r="D513" s="9" t="s">
        <v>174</v>
      </c>
      <c r="E513" s="5" t="s">
        <v>68</v>
      </c>
      <c r="F513" s="5" t="s">
        <v>175</v>
      </c>
      <c r="G513" s="5" t="s">
        <v>176</v>
      </c>
      <c r="H513" s="5">
        <v>100</v>
      </c>
      <c r="I513" s="25">
        <v>8003</v>
      </c>
      <c r="J513" s="9">
        <v>0</v>
      </c>
      <c r="K513" s="9">
        <v>0</v>
      </c>
      <c r="L513" s="9" t="s">
        <v>273</v>
      </c>
      <c r="M513" s="15">
        <f t="shared" si="13"/>
        <v>800300</v>
      </c>
      <c r="N513" s="19">
        <v>0</v>
      </c>
    </row>
    <row r="514" spans="1:14" x14ac:dyDescent="0.7">
      <c r="A514" s="4">
        <v>45601</v>
      </c>
      <c r="B514" s="4">
        <v>45603</v>
      </c>
      <c r="C514" s="5">
        <v>8630</v>
      </c>
      <c r="D514" s="9" t="s">
        <v>264</v>
      </c>
      <c r="E514" s="5" t="s">
        <v>68</v>
      </c>
      <c r="F514" s="5" t="s">
        <v>175</v>
      </c>
      <c r="G514" s="5" t="s">
        <v>178</v>
      </c>
      <c r="H514" s="5">
        <v>100</v>
      </c>
      <c r="I514" s="25">
        <v>3296</v>
      </c>
      <c r="J514" s="9">
        <v>0</v>
      </c>
      <c r="K514" s="14">
        <v>0</v>
      </c>
      <c r="L514" s="19" t="s">
        <v>90</v>
      </c>
      <c r="M514" s="15">
        <f t="shared" si="13"/>
        <v>329600</v>
      </c>
      <c r="N514" s="19">
        <v>1400</v>
      </c>
    </row>
    <row r="515" spans="1:14" x14ac:dyDescent="0.7">
      <c r="A515" s="4">
        <v>45601</v>
      </c>
      <c r="B515" s="4">
        <v>45603</v>
      </c>
      <c r="C515" s="5">
        <v>7012</v>
      </c>
      <c r="D515" s="9" t="s">
        <v>183</v>
      </c>
      <c r="E515" s="5" t="s">
        <v>68</v>
      </c>
      <c r="F515" s="5" t="s">
        <v>175</v>
      </c>
      <c r="G515" s="5" t="s">
        <v>178</v>
      </c>
      <c r="H515" s="5">
        <v>200</v>
      </c>
      <c r="I515" s="25">
        <v>2159</v>
      </c>
      <c r="J515" s="9">
        <v>0</v>
      </c>
      <c r="K515" s="14">
        <v>0</v>
      </c>
      <c r="L515" s="19" t="s">
        <v>90</v>
      </c>
      <c r="M515" s="15">
        <f t="shared" si="13"/>
        <v>431800</v>
      </c>
      <c r="N515" s="19">
        <v>600</v>
      </c>
    </row>
    <row r="516" spans="1:14" x14ac:dyDescent="0.7">
      <c r="A516" s="4">
        <v>45601</v>
      </c>
      <c r="B516" s="4">
        <v>45603</v>
      </c>
      <c r="C516" s="5">
        <v>9531</v>
      </c>
      <c r="D516" s="9" t="s">
        <v>265</v>
      </c>
      <c r="E516" s="5" t="s">
        <v>68</v>
      </c>
      <c r="F516" s="5" t="s">
        <v>175</v>
      </c>
      <c r="G516" s="5" t="s">
        <v>178</v>
      </c>
      <c r="H516" s="5">
        <v>100</v>
      </c>
      <c r="I516" s="25">
        <v>3721</v>
      </c>
      <c r="J516" s="9">
        <v>0</v>
      </c>
      <c r="K516" s="14">
        <v>0</v>
      </c>
      <c r="L516" s="19" t="s">
        <v>90</v>
      </c>
      <c r="M516" s="15">
        <f t="shared" si="13"/>
        <v>372100</v>
      </c>
      <c r="N516" s="19">
        <v>33000</v>
      </c>
    </row>
    <row r="517" spans="1:14" x14ac:dyDescent="0.7">
      <c r="A517" s="4">
        <v>45604</v>
      </c>
      <c r="B517" s="4">
        <v>45608</v>
      </c>
      <c r="C517" s="5">
        <v>2914</v>
      </c>
      <c r="D517" s="9" t="s">
        <v>107</v>
      </c>
      <c r="E517" s="5" t="s">
        <v>67</v>
      </c>
      <c r="F517" s="5" t="s">
        <v>29</v>
      </c>
      <c r="G517" s="5" t="s">
        <v>176</v>
      </c>
      <c r="H517" s="5">
        <v>100</v>
      </c>
      <c r="I517" s="25">
        <v>4220</v>
      </c>
      <c r="J517" s="9">
        <v>0</v>
      </c>
      <c r="K517" s="14">
        <v>0</v>
      </c>
      <c r="L517" s="21" t="s">
        <v>274</v>
      </c>
      <c r="M517" s="15">
        <f t="shared" si="13"/>
        <v>422000</v>
      </c>
      <c r="N517" s="19">
        <v>0</v>
      </c>
    </row>
    <row r="518" spans="1:14" x14ac:dyDescent="0.7">
      <c r="A518" s="4">
        <v>45604</v>
      </c>
      <c r="B518" s="4">
        <v>45608</v>
      </c>
      <c r="C518" s="5">
        <v>3003</v>
      </c>
      <c r="D518" s="9" t="s">
        <v>266</v>
      </c>
      <c r="E518" s="5" t="s">
        <v>68</v>
      </c>
      <c r="F518" s="5" t="s">
        <v>175</v>
      </c>
      <c r="G518" s="5" t="s">
        <v>178</v>
      </c>
      <c r="H518" s="5">
        <v>200</v>
      </c>
      <c r="I518" s="25">
        <v>1460</v>
      </c>
      <c r="J518" s="9">
        <v>0</v>
      </c>
      <c r="K518" s="14">
        <v>0</v>
      </c>
      <c r="L518" s="19" t="s">
        <v>90</v>
      </c>
      <c r="M518" s="15">
        <f t="shared" si="13"/>
        <v>292000</v>
      </c>
      <c r="N518" s="19">
        <f>3000*2</f>
        <v>6000</v>
      </c>
    </row>
    <row r="519" spans="1:14" x14ac:dyDescent="0.7">
      <c r="A519" s="4">
        <v>45604</v>
      </c>
      <c r="B519" s="4">
        <v>45608</v>
      </c>
      <c r="C519" s="5">
        <v>7012</v>
      </c>
      <c r="D519" s="9" t="s">
        <v>183</v>
      </c>
      <c r="E519" s="5" t="s">
        <v>68</v>
      </c>
      <c r="F519" s="5" t="s">
        <v>175</v>
      </c>
      <c r="G519" s="5" t="s">
        <v>178</v>
      </c>
      <c r="H519" s="5">
        <v>100</v>
      </c>
      <c r="I519" s="25">
        <v>7015</v>
      </c>
      <c r="J519" s="9">
        <v>0</v>
      </c>
      <c r="K519" s="14">
        <v>0</v>
      </c>
      <c r="L519" s="19" t="s">
        <v>90</v>
      </c>
      <c r="M519" s="15">
        <f t="shared" si="13"/>
        <v>701500</v>
      </c>
      <c r="N519" s="19">
        <v>106000</v>
      </c>
    </row>
    <row r="520" spans="1:14" x14ac:dyDescent="0.7">
      <c r="A520" s="4">
        <v>45604</v>
      </c>
      <c r="B520" s="4">
        <v>45608</v>
      </c>
      <c r="C520" s="5">
        <v>7974</v>
      </c>
      <c r="D520" s="9" t="s">
        <v>174</v>
      </c>
      <c r="E520" s="5" t="s">
        <v>68</v>
      </c>
      <c r="F520" s="5" t="s">
        <v>175</v>
      </c>
      <c r="G520" s="5" t="s">
        <v>178</v>
      </c>
      <c r="H520" s="5">
        <v>200</v>
      </c>
      <c r="I520" s="25">
        <v>8176</v>
      </c>
      <c r="J520" s="9">
        <v>0</v>
      </c>
      <c r="K520" s="14">
        <v>0</v>
      </c>
      <c r="L520" s="19" t="s">
        <v>90</v>
      </c>
      <c r="M520" s="15">
        <f t="shared" si="13"/>
        <v>1635200</v>
      </c>
      <c r="N520" s="19">
        <f>16400*2</f>
        <v>32800</v>
      </c>
    </row>
    <row r="521" spans="1:14" x14ac:dyDescent="0.7">
      <c r="A521" s="4">
        <v>45604</v>
      </c>
      <c r="B521" s="4">
        <v>45608</v>
      </c>
      <c r="C521" s="5">
        <v>8418</v>
      </c>
      <c r="D521" s="9" t="s">
        <v>270</v>
      </c>
      <c r="E521" s="5" t="s">
        <v>68</v>
      </c>
      <c r="F521" s="5" t="s">
        <v>175</v>
      </c>
      <c r="G521" s="5" t="s">
        <v>178</v>
      </c>
      <c r="H521" s="5">
        <v>100</v>
      </c>
      <c r="I521" s="25">
        <v>1628</v>
      </c>
      <c r="J521" s="9">
        <v>0</v>
      </c>
      <c r="K521" s="14">
        <v>0</v>
      </c>
      <c r="L521" s="19" t="s">
        <v>90</v>
      </c>
      <c r="M521" s="15">
        <f t="shared" si="13"/>
        <v>162800</v>
      </c>
      <c r="N521" s="19">
        <v>7800</v>
      </c>
    </row>
    <row r="522" spans="1:14" x14ac:dyDescent="0.7">
      <c r="A522" s="4">
        <v>45604</v>
      </c>
      <c r="B522" s="4">
        <v>45608</v>
      </c>
      <c r="C522" s="5">
        <v>8766</v>
      </c>
      <c r="D522" s="9" t="s">
        <v>44</v>
      </c>
      <c r="E522" s="5" t="s">
        <v>68</v>
      </c>
      <c r="F522" s="5" t="s">
        <v>175</v>
      </c>
      <c r="G522" s="5" t="s">
        <v>178</v>
      </c>
      <c r="H522" s="5">
        <v>100</v>
      </c>
      <c r="I522" s="25">
        <v>5952</v>
      </c>
      <c r="J522" s="9">
        <v>0</v>
      </c>
      <c r="K522" s="14">
        <v>0</v>
      </c>
      <c r="L522" s="19" t="s">
        <v>90</v>
      </c>
      <c r="M522" s="15">
        <f t="shared" si="13"/>
        <v>595200</v>
      </c>
      <c r="N522" s="19">
        <v>14200</v>
      </c>
    </row>
    <row r="523" spans="1:14" x14ac:dyDescent="0.7">
      <c r="A523" s="4">
        <v>45604</v>
      </c>
      <c r="B523" s="4">
        <v>45608</v>
      </c>
      <c r="C523" s="5">
        <v>9602</v>
      </c>
      <c r="D523" s="9" t="s">
        <v>131</v>
      </c>
      <c r="E523" s="5" t="s">
        <v>68</v>
      </c>
      <c r="F523" s="5" t="s">
        <v>175</v>
      </c>
      <c r="G523" s="5" t="s">
        <v>178</v>
      </c>
      <c r="H523" s="5">
        <v>100</v>
      </c>
      <c r="I523" s="25">
        <v>6138</v>
      </c>
      <c r="J523" s="9">
        <v>0</v>
      </c>
      <c r="K523" s="14">
        <v>0</v>
      </c>
      <c r="L523" s="19" t="s">
        <v>90</v>
      </c>
      <c r="M523" s="15">
        <f t="shared" si="13"/>
        <v>613800</v>
      </c>
      <c r="N523" s="19">
        <v>31700</v>
      </c>
    </row>
    <row r="524" spans="1:14" x14ac:dyDescent="0.7">
      <c r="A524" s="4">
        <v>45607</v>
      </c>
      <c r="B524" s="4">
        <v>45609</v>
      </c>
      <c r="C524" s="5">
        <v>4519</v>
      </c>
      <c r="D524" s="9" t="s">
        <v>201</v>
      </c>
      <c r="E524" s="5" t="s">
        <v>67</v>
      </c>
      <c r="F524" s="5" t="s">
        <v>29</v>
      </c>
      <c r="G524" s="5" t="s">
        <v>30</v>
      </c>
      <c r="H524" s="5">
        <v>100</v>
      </c>
      <c r="I524" s="25">
        <v>7313</v>
      </c>
      <c r="J524" s="9">
        <v>0</v>
      </c>
      <c r="K524" s="14">
        <v>0</v>
      </c>
      <c r="L524" s="21" t="s">
        <v>275</v>
      </c>
      <c r="M524" s="15">
        <f t="shared" si="13"/>
        <v>731300</v>
      </c>
      <c r="N524" s="21">
        <v>0</v>
      </c>
    </row>
    <row r="525" spans="1:14" x14ac:dyDescent="0.7">
      <c r="A525" s="4">
        <v>45607</v>
      </c>
      <c r="B525" s="4">
        <v>45609</v>
      </c>
      <c r="C525" s="5">
        <v>9101</v>
      </c>
      <c r="D525" s="9" t="s">
        <v>94</v>
      </c>
      <c r="E525" s="5" t="s">
        <v>67</v>
      </c>
      <c r="F525" s="5" t="s">
        <v>29</v>
      </c>
      <c r="G525" s="5" t="s">
        <v>30</v>
      </c>
      <c r="H525" s="5">
        <v>100</v>
      </c>
      <c r="I525" s="25">
        <v>4890</v>
      </c>
      <c r="J525" s="9">
        <v>0</v>
      </c>
      <c r="K525" s="14">
        <v>0</v>
      </c>
      <c r="L525" s="21" t="s">
        <v>275</v>
      </c>
      <c r="M525" s="15">
        <f t="shared" si="13"/>
        <v>489000</v>
      </c>
      <c r="N525" s="21">
        <v>0</v>
      </c>
    </row>
    <row r="526" spans="1:14" x14ac:dyDescent="0.7">
      <c r="A526" s="4">
        <v>45609</v>
      </c>
      <c r="B526" s="4">
        <v>45611</v>
      </c>
      <c r="C526" s="5">
        <v>7974</v>
      </c>
      <c r="D526" s="9" t="s">
        <v>174</v>
      </c>
      <c r="E526" s="5" t="s">
        <v>68</v>
      </c>
      <c r="F526" s="5" t="s">
        <v>175</v>
      </c>
      <c r="G526" s="5" t="s">
        <v>30</v>
      </c>
      <c r="H526" s="5">
        <v>100</v>
      </c>
      <c r="I526" s="25">
        <v>8070</v>
      </c>
      <c r="J526" s="9">
        <v>0</v>
      </c>
      <c r="K526" s="14">
        <v>0</v>
      </c>
      <c r="L526" s="21" t="s">
        <v>276</v>
      </c>
      <c r="M526" s="15">
        <f t="shared" si="13"/>
        <v>807000</v>
      </c>
      <c r="N526" s="21">
        <v>0</v>
      </c>
    </row>
    <row r="527" spans="1:14" x14ac:dyDescent="0.7">
      <c r="A527" s="4">
        <v>45611</v>
      </c>
      <c r="B527" s="4">
        <v>45615</v>
      </c>
      <c r="C527" s="5">
        <v>2432</v>
      </c>
      <c r="D527" s="9" t="s">
        <v>247</v>
      </c>
      <c r="E527" s="5" t="s">
        <v>68</v>
      </c>
      <c r="F527" s="5" t="s">
        <v>175</v>
      </c>
      <c r="G527" s="5" t="s">
        <v>30</v>
      </c>
      <c r="H527" s="5">
        <v>100</v>
      </c>
      <c r="I527" s="25">
        <v>2269</v>
      </c>
      <c r="J527" s="9">
        <v>0</v>
      </c>
      <c r="K527" s="14">
        <v>0</v>
      </c>
      <c r="L527" s="21" t="s">
        <v>276</v>
      </c>
      <c r="M527" s="15">
        <f t="shared" si="13"/>
        <v>226900</v>
      </c>
      <c r="N527" s="21">
        <v>0</v>
      </c>
    </row>
    <row r="528" spans="1:14" x14ac:dyDescent="0.7">
      <c r="A528" s="4">
        <v>45611</v>
      </c>
      <c r="B528" s="4">
        <v>45615</v>
      </c>
      <c r="C528" s="5">
        <v>8698</v>
      </c>
      <c r="D528" s="9" t="s">
        <v>277</v>
      </c>
      <c r="E528" s="5" t="s">
        <v>68</v>
      </c>
      <c r="F528" s="5" t="s">
        <v>175</v>
      </c>
      <c r="G528" s="5" t="s">
        <v>30</v>
      </c>
      <c r="H528" s="5">
        <v>100</v>
      </c>
      <c r="I528" s="25">
        <v>913.5</v>
      </c>
      <c r="J528" s="9">
        <v>0</v>
      </c>
      <c r="K528" s="14">
        <v>0</v>
      </c>
      <c r="L528" s="21" t="s">
        <v>276</v>
      </c>
      <c r="M528" s="15">
        <f t="shared" si="13"/>
        <v>91350</v>
      </c>
      <c r="N528" s="21">
        <v>0</v>
      </c>
    </row>
    <row r="529" spans="1:14" x14ac:dyDescent="0.7">
      <c r="A529" s="4">
        <v>45614</v>
      </c>
      <c r="B529" s="4">
        <v>45616</v>
      </c>
      <c r="C529" s="5">
        <v>4324</v>
      </c>
      <c r="D529" s="9" t="s">
        <v>182</v>
      </c>
      <c r="E529" s="5" t="s">
        <v>68</v>
      </c>
      <c r="F529" s="5" t="s">
        <v>175</v>
      </c>
      <c r="G529" s="5" t="s">
        <v>30</v>
      </c>
      <c r="H529" s="5">
        <v>100</v>
      </c>
      <c r="I529" s="25">
        <v>3700</v>
      </c>
      <c r="J529" s="9">
        <v>0</v>
      </c>
      <c r="K529" s="14">
        <v>0</v>
      </c>
      <c r="L529" s="21" t="s">
        <v>276</v>
      </c>
      <c r="M529" s="15">
        <f t="shared" si="13"/>
        <v>370000</v>
      </c>
      <c r="N529" s="21">
        <v>0</v>
      </c>
    </row>
    <row r="530" spans="1:14" x14ac:dyDescent="0.7">
      <c r="A530" s="4">
        <v>45614</v>
      </c>
      <c r="B530" s="4">
        <v>45616</v>
      </c>
      <c r="C530" s="5">
        <v>5393</v>
      </c>
      <c r="D530" s="9" t="s">
        <v>191</v>
      </c>
      <c r="E530" s="5" t="s">
        <v>67</v>
      </c>
      <c r="F530" s="5" t="s">
        <v>29</v>
      </c>
      <c r="G530" s="5" t="s">
        <v>178</v>
      </c>
      <c r="H530" s="5">
        <v>100</v>
      </c>
      <c r="I530" s="25">
        <v>5880</v>
      </c>
      <c r="J530" s="9">
        <v>0</v>
      </c>
      <c r="K530" s="14">
        <v>0</v>
      </c>
      <c r="L530" s="19" t="s">
        <v>90</v>
      </c>
      <c r="M530" s="15">
        <f t="shared" si="13"/>
        <v>588000</v>
      </c>
      <c r="N530" s="19">
        <v>40500</v>
      </c>
    </row>
    <row r="531" spans="1:14" x14ac:dyDescent="0.7">
      <c r="A531" s="4">
        <v>45615</v>
      </c>
      <c r="B531" s="4">
        <v>45617</v>
      </c>
      <c r="C531" s="5">
        <v>8698</v>
      </c>
      <c r="D531" s="9" t="s">
        <v>277</v>
      </c>
      <c r="E531" s="5" t="s">
        <v>68</v>
      </c>
      <c r="F531" s="5" t="s">
        <v>175</v>
      </c>
      <c r="G531" s="5" t="s">
        <v>30</v>
      </c>
      <c r="H531" s="5">
        <v>100</v>
      </c>
      <c r="I531" s="25">
        <v>987.5</v>
      </c>
      <c r="J531" s="9">
        <v>0</v>
      </c>
      <c r="K531" s="14">
        <v>0</v>
      </c>
      <c r="L531" s="21" t="s">
        <v>276</v>
      </c>
      <c r="M531" s="15">
        <f t="shared" ref="M531:M570" si="14">IF(G531="買付",H531*I531+SUM(J531:K531),H531*I531-SUM(J531:K531))</f>
        <v>98750</v>
      </c>
      <c r="N531" s="21">
        <v>0</v>
      </c>
    </row>
    <row r="532" spans="1:14" x14ac:dyDescent="0.7">
      <c r="A532" s="4">
        <v>45615</v>
      </c>
      <c r="B532" s="4">
        <v>45617</v>
      </c>
      <c r="C532" s="5">
        <v>2432</v>
      </c>
      <c r="D532" s="9" t="s">
        <v>247</v>
      </c>
      <c r="E532" s="5" t="s">
        <v>68</v>
      </c>
      <c r="F532" s="5" t="s">
        <v>175</v>
      </c>
      <c r="G532" s="5" t="s">
        <v>30</v>
      </c>
      <c r="H532" s="5">
        <v>100</v>
      </c>
      <c r="I532" s="25">
        <v>2368</v>
      </c>
      <c r="J532" s="9">
        <v>0</v>
      </c>
      <c r="K532" s="14">
        <v>0</v>
      </c>
      <c r="L532" s="21" t="s">
        <v>276</v>
      </c>
      <c r="M532" s="15">
        <f t="shared" si="14"/>
        <v>236800</v>
      </c>
      <c r="N532" s="21">
        <v>0</v>
      </c>
    </row>
    <row r="533" spans="1:14" x14ac:dyDescent="0.7">
      <c r="A533" s="4">
        <v>45615</v>
      </c>
      <c r="B533" s="4">
        <v>45617</v>
      </c>
      <c r="C533" s="5">
        <v>7867</v>
      </c>
      <c r="D533" s="9" t="s">
        <v>267</v>
      </c>
      <c r="E533" s="5" t="s">
        <v>68</v>
      </c>
      <c r="F533" s="5" t="s">
        <v>175</v>
      </c>
      <c r="G533" s="5" t="s">
        <v>30</v>
      </c>
      <c r="H533" s="5">
        <v>100</v>
      </c>
      <c r="I533" s="25">
        <v>4068</v>
      </c>
      <c r="J533" s="9">
        <v>0</v>
      </c>
      <c r="K533" s="14">
        <v>0</v>
      </c>
      <c r="L533" s="21" t="s">
        <v>276</v>
      </c>
      <c r="M533" s="15">
        <f t="shared" si="14"/>
        <v>406800</v>
      </c>
      <c r="N533" s="21">
        <v>0</v>
      </c>
    </row>
    <row r="534" spans="1:14" x14ac:dyDescent="0.7">
      <c r="A534" s="4">
        <v>45616</v>
      </c>
      <c r="B534" s="4">
        <v>45618</v>
      </c>
      <c r="C534" s="5">
        <v>2432</v>
      </c>
      <c r="D534" s="9" t="s">
        <v>247</v>
      </c>
      <c r="E534" s="5" t="s">
        <v>68</v>
      </c>
      <c r="F534" s="5" t="s">
        <v>175</v>
      </c>
      <c r="G534" s="5" t="s">
        <v>30</v>
      </c>
      <c r="H534" s="5">
        <v>100</v>
      </c>
      <c r="I534" s="25">
        <v>2399</v>
      </c>
      <c r="J534" s="9">
        <v>0</v>
      </c>
      <c r="K534" s="14">
        <v>0</v>
      </c>
      <c r="L534" s="21" t="s">
        <v>177</v>
      </c>
      <c r="M534" s="15">
        <f t="shared" si="14"/>
        <v>239900</v>
      </c>
      <c r="N534" s="19">
        <v>0</v>
      </c>
    </row>
    <row r="535" spans="1:14" x14ac:dyDescent="0.7">
      <c r="A535" s="4">
        <v>45616</v>
      </c>
      <c r="B535" s="4">
        <v>45618</v>
      </c>
      <c r="C535" s="5">
        <v>7012</v>
      </c>
      <c r="D535" s="9" t="s">
        <v>183</v>
      </c>
      <c r="E535" s="5" t="s">
        <v>68</v>
      </c>
      <c r="F535" s="5" t="s">
        <v>175</v>
      </c>
      <c r="G535" s="5" t="s">
        <v>30</v>
      </c>
      <c r="H535" s="5">
        <v>100</v>
      </c>
      <c r="I535" s="25">
        <v>6433</v>
      </c>
      <c r="J535" s="9">
        <v>0</v>
      </c>
      <c r="K535" s="14">
        <v>0</v>
      </c>
      <c r="L535" s="21" t="s">
        <v>177</v>
      </c>
      <c r="M535" s="15">
        <f t="shared" si="14"/>
        <v>643300</v>
      </c>
      <c r="N535" s="19">
        <v>0</v>
      </c>
    </row>
    <row r="536" spans="1:14" x14ac:dyDescent="0.7">
      <c r="A536" s="4">
        <v>45616</v>
      </c>
      <c r="B536" s="4">
        <v>45618</v>
      </c>
      <c r="C536" s="5">
        <v>8698</v>
      </c>
      <c r="D536" s="9" t="s">
        <v>277</v>
      </c>
      <c r="E536" s="5" t="s">
        <v>68</v>
      </c>
      <c r="F536" s="5" t="s">
        <v>175</v>
      </c>
      <c r="G536" s="5" t="s">
        <v>30</v>
      </c>
      <c r="H536" s="5">
        <v>100</v>
      </c>
      <c r="I536" s="25">
        <v>989</v>
      </c>
      <c r="J536" s="9">
        <v>0</v>
      </c>
      <c r="K536" s="14">
        <v>0</v>
      </c>
      <c r="L536" s="21" t="s">
        <v>177</v>
      </c>
      <c r="M536" s="15">
        <f t="shared" si="14"/>
        <v>98900</v>
      </c>
      <c r="N536" s="19">
        <v>0</v>
      </c>
    </row>
    <row r="537" spans="1:14" x14ac:dyDescent="0.7">
      <c r="A537" s="4">
        <v>45617</v>
      </c>
      <c r="B537" s="4">
        <v>45621</v>
      </c>
      <c r="C537" s="5">
        <v>6524</v>
      </c>
      <c r="D537" s="9" t="s">
        <v>281</v>
      </c>
      <c r="E537" s="5" t="s">
        <v>68</v>
      </c>
      <c r="F537" s="5" t="s">
        <v>175</v>
      </c>
      <c r="G537" s="5" t="s">
        <v>30</v>
      </c>
      <c r="H537" s="5">
        <v>100</v>
      </c>
      <c r="I537" s="25">
        <v>3453</v>
      </c>
      <c r="J537" s="9">
        <v>0</v>
      </c>
      <c r="K537" s="14">
        <v>0</v>
      </c>
      <c r="L537" s="21" t="s">
        <v>177</v>
      </c>
      <c r="M537" s="15">
        <f t="shared" si="14"/>
        <v>345300</v>
      </c>
      <c r="N537" s="19">
        <v>0</v>
      </c>
    </row>
    <row r="538" spans="1:14" x14ac:dyDescent="0.7">
      <c r="A538" s="4">
        <v>45617</v>
      </c>
      <c r="B538" s="4">
        <v>45621</v>
      </c>
      <c r="C538" s="5">
        <v>8766</v>
      </c>
      <c r="D538" s="9" t="s">
        <v>44</v>
      </c>
      <c r="E538" s="5" t="s">
        <v>68</v>
      </c>
      <c r="F538" s="5" t="s">
        <v>175</v>
      </c>
      <c r="G538" s="5" t="s">
        <v>30</v>
      </c>
      <c r="H538" s="5">
        <v>100</v>
      </c>
      <c r="I538" s="25">
        <v>5645</v>
      </c>
      <c r="J538" s="9">
        <v>0</v>
      </c>
      <c r="K538" s="14">
        <v>0</v>
      </c>
      <c r="L538" s="21" t="s">
        <v>177</v>
      </c>
      <c r="M538" s="15">
        <f t="shared" si="14"/>
        <v>564500</v>
      </c>
      <c r="N538" s="19">
        <v>0</v>
      </c>
    </row>
    <row r="539" spans="1:14" x14ac:dyDescent="0.7">
      <c r="A539" s="4">
        <v>45621</v>
      </c>
      <c r="B539" s="4">
        <v>45623</v>
      </c>
      <c r="C539" s="5">
        <v>2737</v>
      </c>
      <c r="D539" s="9" t="s">
        <v>272</v>
      </c>
      <c r="E539" s="5" t="s">
        <v>68</v>
      </c>
      <c r="F539" s="5" t="s">
        <v>175</v>
      </c>
      <c r="G539" s="5" t="s">
        <v>178</v>
      </c>
      <c r="H539" s="5">
        <v>100</v>
      </c>
      <c r="I539" s="25">
        <v>6730</v>
      </c>
      <c r="J539" s="9">
        <v>0</v>
      </c>
      <c r="K539" s="14">
        <v>0</v>
      </c>
      <c r="L539" s="19" t="s">
        <v>90</v>
      </c>
      <c r="M539" s="15">
        <f t="shared" si="14"/>
        <v>673000</v>
      </c>
      <c r="N539" s="19">
        <v>45700</v>
      </c>
    </row>
    <row r="540" spans="1:14" x14ac:dyDescent="0.7">
      <c r="A540" s="4">
        <v>45629</v>
      </c>
      <c r="B540" s="4">
        <v>45631</v>
      </c>
      <c r="C540" s="5">
        <v>2432</v>
      </c>
      <c r="D540" s="9" t="s">
        <v>247</v>
      </c>
      <c r="E540" s="5" t="s">
        <v>68</v>
      </c>
      <c r="F540" s="5" t="s">
        <v>175</v>
      </c>
      <c r="G540" s="5" t="s">
        <v>178</v>
      </c>
      <c r="H540" s="5">
        <v>300</v>
      </c>
      <c r="I540" s="25">
        <v>2458</v>
      </c>
      <c r="J540" s="9">
        <v>0</v>
      </c>
      <c r="K540" s="14">
        <v>0</v>
      </c>
      <c r="L540" s="19" t="s">
        <v>90</v>
      </c>
      <c r="M540" s="15">
        <f t="shared" si="14"/>
        <v>737400</v>
      </c>
      <c r="N540" s="19">
        <f>11200*3</f>
        <v>33600</v>
      </c>
    </row>
    <row r="541" spans="1:14" x14ac:dyDescent="0.7">
      <c r="A541" s="4">
        <v>45629</v>
      </c>
      <c r="B541" s="4">
        <v>45631</v>
      </c>
      <c r="C541" s="5">
        <v>2914</v>
      </c>
      <c r="D541" s="9" t="s">
        <v>107</v>
      </c>
      <c r="E541" s="5" t="s">
        <v>68</v>
      </c>
      <c r="F541" s="5" t="s">
        <v>175</v>
      </c>
      <c r="G541" s="5" t="s">
        <v>178</v>
      </c>
      <c r="H541" s="5">
        <v>100</v>
      </c>
      <c r="I541" s="25">
        <v>4240</v>
      </c>
      <c r="J541" s="9">
        <v>0</v>
      </c>
      <c r="K541" s="14">
        <v>0</v>
      </c>
      <c r="L541" s="19" t="s">
        <v>90</v>
      </c>
      <c r="M541" s="15">
        <f t="shared" si="14"/>
        <v>424000</v>
      </c>
      <c r="N541" s="19">
        <v>3100</v>
      </c>
    </row>
    <row r="542" spans="1:14" x14ac:dyDescent="0.7">
      <c r="A542" s="4">
        <v>45629</v>
      </c>
      <c r="B542" s="4">
        <v>45631</v>
      </c>
      <c r="C542" s="5">
        <v>6524</v>
      </c>
      <c r="D542" s="9" t="s">
        <v>281</v>
      </c>
      <c r="E542" s="5" t="s">
        <v>68</v>
      </c>
      <c r="F542" s="5" t="s">
        <v>175</v>
      </c>
      <c r="G542" s="5" t="s">
        <v>178</v>
      </c>
      <c r="H542" s="5">
        <v>100</v>
      </c>
      <c r="I542" s="25">
        <v>3465</v>
      </c>
      <c r="J542" s="9">
        <v>0</v>
      </c>
      <c r="K542" s="14">
        <v>0</v>
      </c>
      <c r="L542" s="19" t="s">
        <v>90</v>
      </c>
      <c r="M542" s="15">
        <f t="shared" si="14"/>
        <v>346500</v>
      </c>
      <c r="N542" s="19">
        <v>1200</v>
      </c>
    </row>
    <row r="543" spans="1:14" x14ac:dyDescent="0.7">
      <c r="A543" s="4">
        <v>45629</v>
      </c>
      <c r="B543" s="4">
        <v>45631</v>
      </c>
      <c r="C543" s="5">
        <v>7867</v>
      </c>
      <c r="D543" s="9" t="s">
        <v>267</v>
      </c>
      <c r="E543" s="5" t="s">
        <v>68</v>
      </c>
      <c r="F543" s="5" t="s">
        <v>175</v>
      </c>
      <c r="G543" s="5" t="s">
        <v>178</v>
      </c>
      <c r="H543" s="5">
        <v>200</v>
      </c>
      <c r="I543" s="25">
        <v>4395</v>
      </c>
      <c r="J543" s="9">
        <v>0</v>
      </c>
      <c r="K543" s="14">
        <v>0</v>
      </c>
      <c r="L543" s="19" t="s">
        <v>90</v>
      </c>
      <c r="M543" s="15">
        <f t="shared" si="14"/>
        <v>879000</v>
      </c>
      <c r="N543" s="19">
        <f>35900*2</f>
        <v>71800</v>
      </c>
    </row>
    <row r="544" spans="1:14" x14ac:dyDescent="0.7">
      <c r="A544" s="4">
        <v>45629</v>
      </c>
      <c r="B544" s="4">
        <v>45631</v>
      </c>
      <c r="C544" s="5">
        <v>7974</v>
      </c>
      <c r="D544" s="9" t="s">
        <v>174</v>
      </c>
      <c r="E544" s="5" t="s">
        <v>68</v>
      </c>
      <c r="F544" s="5" t="s">
        <v>175</v>
      </c>
      <c r="G544" s="5" t="s">
        <v>178</v>
      </c>
      <c r="H544" s="5">
        <v>100</v>
      </c>
      <c r="I544" s="25">
        <v>8970</v>
      </c>
      <c r="J544" s="9">
        <v>0</v>
      </c>
      <c r="K544" s="14">
        <v>0</v>
      </c>
      <c r="L544" s="19" t="s">
        <v>90</v>
      </c>
      <c r="M544" s="15">
        <f t="shared" si="14"/>
        <v>897000</v>
      </c>
      <c r="N544" s="19">
        <v>90000</v>
      </c>
    </row>
    <row r="545" spans="1:14" x14ac:dyDescent="0.7">
      <c r="A545" s="4">
        <v>45629</v>
      </c>
      <c r="B545" s="4">
        <v>45631</v>
      </c>
      <c r="C545" s="5">
        <v>8316</v>
      </c>
      <c r="D545" s="9" t="s">
        <v>229</v>
      </c>
      <c r="E545" s="5" t="s">
        <v>68</v>
      </c>
      <c r="F545" s="5" t="s">
        <v>175</v>
      </c>
      <c r="G545" s="5" t="s">
        <v>178</v>
      </c>
      <c r="H545" s="5">
        <v>100</v>
      </c>
      <c r="I545" s="25">
        <v>3874</v>
      </c>
      <c r="J545" s="9">
        <v>0</v>
      </c>
      <c r="K545" s="14">
        <v>0</v>
      </c>
      <c r="L545" s="19" t="s">
        <v>90</v>
      </c>
      <c r="M545" s="15">
        <f t="shared" si="14"/>
        <v>387400</v>
      </c>
      <c r="N545" s="19">
        <v>64100</v>
      </c>
    </row>
    <row r="546" spans="1:14" x14ac:dyDescent="0.7">
      <c r="A546" s="4">
        <v>45629</v>
      </c>
      <c r="B546" s="4">
        <v>45631</v>
      </c>
      <c r="C546" s="5">
        <v>9101</v>
      </c>
      <c r="D546" s="9" t="s">
        <v>94</v>
      </c>
      <c r="E546" s="5" t="s">
        <v>68</v>
      </c>
      <c r="F546" s="5" t="s">
        <v>175</v>
      </c>
      <c r="G546" s="5" t="s">
        <v>178</v>
      </c>
      <c r="H546" s="5">
        <v>100</v>
      </c>
      <c r="I546" s="25">
        <v>5015</v>
      </c>
      <c r="J546" s="9">
        <v>0</v>
      </c>
      <c r="K546" s="14">
        <v>0</v>
      </c>
      <c r="L546" s="19" t="s">
        <v>90</v>
      </c>
      <c r="M546" s="15">
        <f t="shared" si="14"/>
        <v>501500</v>
      </c>
      <c r="N546" s="19">
        <v>12500</v>
      </c>
    </row>
    <row r="547" spans="1:14" x14ac:dyDescent="0.7">
      <c r="A547" s="4">
        <v>45630</v>
      </c>
      <c r="B547" s="4">
        <v>45632</v>
      </c>
      <c r="C547" s="5">
        <v>9602</v>
      </c>
      <c r="D547" s="9" t="s">
        <v>131</v>
      </c>
      <c r="E547" s="5" t="s">
        <v>68</v>
      </c>
      <c r="F547" s="5" t="s">
        <v>175</v>
      </c>
      <c r="G547" s="5" t="s">
        <v>30</v>
      </c>
      <c r="H547" s="5">
        <v>100</v>
      </c>
      <c r="I547" s="25">
        <v>6585</v>
      </c>
      <c r="J547" s="9">
        <v>0</v>
      </c>
      <c r="K547" s="14">
        <v>0</v>
      </c>
      <c r="L547" s="21" t="s">
        <v>283</v>
      </c>
      <c r="M547" s="15">
        <f t="shared" si="14"/>
        <v>658500</v>
      </c>
      <c r="N547" s="19">
        <v>0</v>
      </c>
    </row>
    <row r="548" spans="1:14" x14ac:dyDescent="0.7">
      <c r="A548" s="4">
        <v>45643</v>
      </c>
      <c r="B548" s="4">
        <v>45645</v>
      </c>
      <c r="C548" s="5">
        <v>6254</v>
      </c>
      <c r="D548" s="9" t="s">
        <v>256</v>
      </c>
      <c r="E548" s="5" t="s">
        <v>67</v>
      </c>
      <c r="F548" s="5" t="s">
        <v>29</v>
      </c>
      <c r="G548" s="5" t="s">
        <v>178</v>
      </c>
      <c r="H548" s="5">
        <v>100</v>
      </c>
      <c r="I548" s="25">
        <v>1576.8</v>
      </c>
      <c r="J548" s="9">
        <v>0</v>
      </c>
      <c r="K548" s="14">
        <v>0</v>
      </c>
      <c r="L548" s="19" t="s">
        <v>90</v>
      </c>
      <c r="M548" s="15">
        <f t="shared" si="14"/>
        <v>157680</v>
      </c>
      <c r="N548" s="19">
        <v>-372320</v>
      </c>
    </row>
    <row r="549" spans="1:14" x14ac:dyDescent="0.7">
      <c r="A549" s="4">
        <v>45643</v>
      </c>
      <c r="B549" s="4">
        <v>45645</v>
      </c>
      <c r="C549" s="5">
        <v>8306</v>
      </c>
      <c r="D549" s="9" t="s">
        <v>287</v>
      </c>
      <c r="E549" s="5" t="s">
        <v>68</v>
      </c>
      <c r="F549" s="5" t="s">
        <v>175</v>
      </c>
      <c r="G549" s="5" t="s">
        <v>289</v>
      </c>
      <c r="H549" s="5">
        <v>200</v>
      </c>
      <c r="I549" s="25">
        <v>1820</v>
      </c>
      <c r="J549" s="9">
        <v>0</v>
      </c>
      <c r="K549" s="14">
        <v>0</v>
      </c>
      <c r="L549" s="21" t="s">
        <v>288</v>
      </c>
      <c r="M549" s="15">
        <f t="shared" si="14"/>
        <v>364000</v>
      </c>
      <c r="N549" s="19">
        <v>0</v>
      </c>
    </row>
    <row r="550" spans="1:14" x14ac:dyDescent="0.7">
      <c r="A550" s="4">
        <v>45645</v>
      </c>
      <c r="B550" s="4">
        <v>45649</v>
      </c>
      <c r="C550" s="5">
        <v>8698</v>
      </c>
      <c r="D550" s="9" t="s">
        <v>277</v>
      </c>
      <c r="E550" s="5" t="s">
        <v>68</v>
      </c>
      <c r="F550" s="5" t="s">
        <v>175</v>
      </c>
      <c r="G550" s="5" t="s">
        <v>178</v>
      </c>
      <c r="H550" s="5">
        <v>300</v>
      </c>
      <c r="I550" s="25">
        <v>972</v>
      </c>
      <c r="J550" s="9">
        <v>0</v>
      </c>
      <c r="K550" s="14">
        <v>0</v>
      </c>
      <c r="L550" s="19" t="s">
        <v>90</v>
      </c>
      <c r="M550" s="15">
        <f t="shared" si="14"/>
        <v>291600</v>
      </c>
      <c r="N550" s="19">
        <f>800*3</f>
        <v>2400</v>
      </c>
    </row>
    <row r="551" spans="1:14" x14ac:dyDescent="0.7">
      <c r="A551" s="4">
        <v>45650</v>
      </c>
      <c r="B551" s="4">
        <v>45652</v>
      </c>
      <c r="C551" s="5">
        <v>4324</v>
      </c>
      <c r="D551" s="6" t="s">
        <v>45</v>
      </c>
      <c r="E551" s="5" t="s">
        <v>68</v>
      </c>
      <c r="F551" s="5" t="s">
        <v>175</v>
      </c>
      <c r="G551" s="5" t="s">
        <v>178</v>
      </c>
      <c r="H551" s="5">
        <v>100</v>
      </c>
      <c r="I551" s="25">
        <v>3885</v>
      </c>
      <c r="J551" s="9">
        <v>0</v>
      </c>
      <c r="K551" s="14">
        <v>0</v>
      </c>
      <c r="L551" s="19" t="s">
        <v>90</v>
      </c>
      <c r="M551" s="15">
        <f t="shared" si="14"/>
        <v>388500</v>
      </c>
      <c r="N551" s="19">
        <v>18500</v>
      </c>
    </row>
    <row r="552" spans="1:14" x14ac:dyDescent="0.7">
      <c r="A552" s="4">
        <v>45651</v>
      </c>
      <c r="B552" s="4">
        <v>45653</v>
      </c>
      <c r="C552" s="5">
        <v>7012</v>
      </c>
      <c r="D552" s="9" t="s">
        <v>183</v>
      </c>
      <c r="E552" s="5" t="s">
        <v>68</v>
      </c>
      <c r="F552" s="5" t="s">
        <v>175</v>
      </c>
      <c r="G552" s="5" t="s">
        <v>178</v>
      </c>
      <c r="H552" s="5">
        <v>100</v>
      </c>
      <c r="I552" s="25">
        <v>7066</v>
      </c>
      <c r="J552" s="9">
        <v>0</v>
      </c>
      <c r="K552" s="14">
        <v>0</v>
      </c>
      <c r="L552" s="19" t="s">
        <v>90</v>
      </c>
      <c r="M552" s="15">
        <f t="shared" si="14"/>
        <v>706600</v>
      </c>
      <c r="N552" s="19">
        <v>63300</v>
      </c>
    </row>
    <row r="553" spans="1:14" x14ac:dyDescent="0.7">
      <c r="A553" s="4">
        <v>45653</v>
      </c>
      <c r="B553" s="4">
        <v>45664</v>
      </c>
      <c r="C553" s="5">
        <v>7011</v>
      </c>
      <c r="D553" s="9" t="s">
        <v>292</v>
      </c>
      <c r="E553" s="5" t="s">
        <v>68</v>
      </c>
      <c r="F553" s="5" t="s">
        <v>175</v>
      </c>
      <c r="G553" s="5" t="s">
        <v>178</v>
      </c>
      <c r="H553" s="5">
        <v>500</v>
      </c>
      <c r="I553" s="25">
        <v>2265.5</v>
      </c>
      <c r="J553" s="9">
        <v>0</v>
      </c>
      <c r="K553" s="14">
        <v>0</v>
      </c>
      <c r="L553" s="19" t="s">
        <v>90</v>
      </c>
      <c r="M553" s="15">
        <f t="shared" si="14"/>
        <v>1132750</v>
      </c>
      <c r="N553" s="19">
        <v>21250</v>
      </c>
    </row>
    <row r="554" spans="1:14" x14ac:dyDescent="0.7">
      <c r="A554" s="4">
        <v>45656</v>
      </c>
      <c r="B554" s="4">
        <v>45664</v>
      </c>
      <c r="C554" s="5">
        <v>2432</v>
      </c>
      <c r="D554" s="9" t="s">
        <v>247</v>
      </c>
      <c r="E554" s="5" t="s">
        <v>68</v>
      </c>
      <c r="F554" s="5" t="s">
        <v>175</v>
      </c>
      <c r="G554" s="5" t="s">
        <v>30</v>
      </c>
      <c r="H554" s="5">
        <v>100</v>
      </c>
      <c r="I554" s="25">
        <v>3170</v>
      </c>
      <c r="J554" s="9">
        <v>0</v>
      </c>
      <c r="K554" s="14">
        <v>0</v>
      </c>
      <c r="L554" s="21" t="s">
        <v>290</v>
      </c>
      <c r="M554" s="15">
        <f t="shared" si="14"/>
        <v>317000</v>
      </c>
      <c r="N554" s="19">
        <v>0</v>
      </c>
    </row>
    <row r="555" spans="1:14" x14ac:dyDescent="0.7">
      <c r="A555" s="4">
        <v>45656</v>
      </c>
      <c r="B555" s="4">
        <v>45663</v>
      </c>
      <c r="C555" s="5">
        <v>7011</v>
      </c>
      <c r="D555" s="9" t="s">
        <v>292</v>
      </c>
      <c r="E555" s="5" t="s">
        <v>68</v>
      </c>
      <c r="F555" s="5"/>
      <c r="G555" s="5" t="s">
        <v>232</v>
      </c>
      <c r="H555" s="5">
        <v>500</v>
      </c>
      <c r="I555" s="25">
        <v>2223</v>
      </c>
      <c r="J555" s="9">
        <v>0</v>
      </c>
      <c r="K555" s="14">
        <v>0</v>
      </c>
      <c r="L555" s="21" t="s">
        <v>290</v>
      </c>
      <c r="M555" s="15">
        <f t="shared" si="14"/>
        <v>1111500</v>
      </c>
      <c r="N555" s="19">
        <v>0</v>
      </c>
    </row>
    <row r="556" spans="1:14" x14ac:dyDescent="0.7">
      <c r="A556" s="4">
        <v>45656</v>
      </c>
      <c r="B556" s="4">
        <v>45664</v>
      </c>
      <c r="C556" s="5">
        <v>7203</v>
      </c>
      <c r="D556" s="9" t="s">
        <v>244</v>
      </c>
      <c r="E556" s="5" t="s">
        <v>68</v>
      </c>
      <c r="F556" s="5" t="s">
        <v>175</v>
      </c>
      <c r="G556" s="5" t="s">
        <v>30</v>
      </c>
      <c r="H556" s="5">
        <v>100</v>
      </c>
      <c r="I556" s="25">
        <v>3140</v>
      </c>
      <c r="J556" s="9">
        <v>0</v>
      </c>
      <c r="K556" s="14">
        <v>0</v>
      </c>
      <c r="L556" s="21" t="s">
        <v>290</v>
      </c>
      <c r="M556" s="15">
        <f t="shared" si="14"/>
        <v>314000</v>
      </c>
      <c r="N556" s="19">
        <v>0</v>
      </c>
    </row>
    <row r="557" spans="1:14" x14ac:dyDescent="0.7">
      <c r="A557" s="4">
        <v>45656</v>
      </c>
      <c r="B557" s="4">
        <v>45663</v>
      </c>
      <c r="C557" s="5">
        <v>7751</v>
      </c>
      <c r="D557" s="6" t="s">
        <v>35</v>
      </c>
      <c r="E557" s="5" t="s">
        <v>68</v>
      </c>
      <c r="F557" s="5"/>
      <c r="G557" s="5" t="s">
        <v>232</v>
      </c>
      <c r="H557" s="5">
        <v>100</v>
      </c>
      <c r="I557" s="25">
        <v>5161</v>
      </c>
      <c r="J557" s="9">
        <v>0</v>
      </c>
      <c r="K557" s="9">
        <v>0</v>
      </c>
      <c r="L557" s="9" t="s">
        <v>290</v>
      </c>
      <c r="M557" s="15">
        <f t="shared" si="14"/>
        <v>516100</v>
      </c>
      <c r="N557" s="19">
        <v>0</v>
      </c>
    </row>
    <row r="558" spans="1:14" x14ac:dyDescent="0.7">
      <c r="A558" s="4">
        <v>45656</v>
      </c>
      <c r="B558" s="4">
        <v>45664</v>
      </c>
      <c r="C558" s="5">
        <v>7867</v>
      </c>
      <c r="D558" s="9" t="s">
        <v>267</v>
      </c>
      <c r="E558" s="5" t="s">
        <v>68</v>
      </c>
      <c r="F558" s="5" t="s">
        <v>175</v>
      </c>
      <c r="G558" s="5" t="s">
        <v>30</v>
      </c>
      <c r="H558" s="5">
        <v>100</v>
      </c>
      <c r="I558" s="25">
        <v>4533</v>
      </c>
      <c r="J558" s="9">
        <v>0</v>
      </c>
      <c r="K558" s="14">
        <v>0</v>
      </c>
      <c r="L558" s="21" t="s">
        <v>290</v>
      </c>
      <c r="M558" s="15">
        <f t="shared" si="14"/>
        <v>453300</v>
      </c>
      <c r="N558" s="19">
        <v>0</v>
      </c>
    </row>
    <row r="559" spans="1:14" x14ac:dyDescent="0.7">
      <c r="A559" s="4">
        <v>45656</v>
      </c>
      <c r="B559" s="4">
        <v>45664</v>
      </c>
      <c r="C559" s="5">
        <v>7974</v>
      </c>
      <c r="D559" s="9" t="s">
        <v>174</v>
      </c>
      <c r="E559" s="5" t="s">
        <v>68</v>
      </c>
      <c r="F559" s="5" t="s">
        <v>175</v>
      </c>
      <c r="G559" s="5" t="s">
        <v>30</v>
      </c>
      <c r="H559" s="5">
        <v>100</v>
      </c>
      <c r="I559" s="25">
        <v>9340</v>
      </c>
      <c r="J559" s="9">
        <v>0</v>
      </c>
      <c r="K559" s="14">
        <v>0</v>
      </c>
      <c r="L559" s="21" t="s">
        <v>290</v>
      </c>
      <c r="M559" s="15">
        <f t="shared" si="14"/>
        <v>934000</v>
      </c>
      <c r="N559" s="19">
        <v>0</v>
      </c>
    </row>
    <row r="560" spans="1:14" x14ac:dyDescent="0.7">
      <c r="A560" s="4">
        <v>45656</v>
      </c>
      <c r="B560" s="4">
        <v>45664</v>
      </c>
      <c r="C560" s="5">
        <v>8001</v>
      </c>
      <c r="D560" s="9" t="s">
        <v>204</v>
      </c>
      <c r="E560" s="5" t="s">
        <v>68</v>
      </c>
      <c r="F560" s="5" t="s">
        <v>175</v>
      </c>
      <c r="G560" s="5" t="s">
        <v>30</v>
      </c>
      <c r="H560" s="5">
        <v>100</v>
      </c>
      <c r="I560" s="25">
        <v>7828</v>
      </c>
      <c r="J560" s="9">
        <v>0</v>
      </c>
      <c r="K560" s="14">
        <v>0</v>
      </c>
      <c r="L560" s="21" t="s">
        <v>290</v>
      </c>
      <c r="M560" s="15">
        <f t="shared" si="14"/>
        <v>782800</v>
      </c>
      <c r="N560" s="19">
        <v>0</v>
      </c>
    </row>
    <row r="561" spans="1:14" x14ac:dyDescent="0.7">
      <c r="A561" s="4">
        <v>45656</v>
      </c>
      <c r="B561" s="4">
        <v>45664</v>
      </c>
      <c r="C561" s="5">
        <v>9602</v>
      </c>
      <c r="D561" s="9" t="s">
        <v>131</v>
      </c>
      <c r="E561" s="5" t="s">
        <v>68</v>
      </c>
      <c r="F561" s="5" t="s">
        <v>175</v>
      </c>
      <c r="G561" s="5" t="s">
        <v>30</v>
      </c>
      <c r="H561" s="5">
        <v>100</v>
      </c>
      <c r="I561" s="25">
        <v>6145</v>
      </c>
      <c r="J561" s="9">
        <v>0</v>
      </c>
      <c r="K561" s="14">
        <v>0</v>
      </c>
      <c r="L561" s="21" t="s">
        <v>290</v>
      </c>
      <c r="M561" s="15">
        <f t="shared" si="14"/>
        <v>614500</v>
      </c>
      <c r="N561" s="19">
        <v>0</v>
      </c>
    </row>
    <row r="562" spans="1:14" x14ac:dyDescent="0.7">
      <c r="A562" s="4">
        <v>45663</v>
      </c>
      <c r="B562" s="4">
        <v>45665</v>
      </c>
      <c r="C562" s="5">
        <v>2432</v>
      </c>
      <c r="D562" s="9" t="s">
        <v>247</v>
      </c>
      <c r="E562" s="5" t="s">
        <v>68</v>
      </c>
      <c r="F562" s="5" t="s">
        <v>175</v>
      </c>
      <c r="G562" s="5" t="s">
        <v>30</v>
      </c>
      <c r="H562" s="5">
        <v>100</v>
      </c>
      <c r="I562" s="25">
        <v>2878.5</v>
      </c>
      <c r="J562" s="9">
        <v>0</v>
      </c>
      <c r="K562" s="14">
        <v>0</v>
      </c>
      <c r="L562" s="21" t="s">
        <v>299</v>
      </c>
      <c r="M562" s="15">
        <f t="shared" si="14"/>
        <v>287850</v>
      </c>
      <c r="N562" s="19">
        <v>0</v>
      </c>
    </row>
    <row r="563" spans="1:14" x14ac:dyDescent="0.7">
      <c r="A563" s="4">
        <v>45665</v>
      </c>
      <c r="B563" s="4">
        <v>45667</v>
      </c>
      <c r="C563" s="5">
        <v>8698</v>
      </c>
      <c r="D563" s="9" t="s">
        <v>277</v>
      </c>
      <c r="E563" s="5" t="s">
        <v>68</v>
      </c>
      <c r="F563" s="5" t="s">
        <v>175</v>
      </c>
      <c r="G563" s="5" t="s">
        <v>30</v>
      </c>
      <c r="H563" s="5">
        <v>200</v>
      </c>
      <c r="I563" s="25">
        <v>938.6</v>
      </c>
      <c r="J563" s="9">
        <v>0</v>
      </c>
      <c r="K563" s="14">
        <v>0</v>
      </c>
      <c r="L563" s="21" t="s">
        <v>301</v>
      </c>
      <c r="M563" s="15">
        <f t="shared" si="14"/>
        <v>187720</v>
      </c>
      <c r="N563" s="19">
        <v>0</v>
      </c>
    </row>
    <row r="564" spans="1:14" x14ac:dyDescent="0.7">
      <c r="A564" s="4">
        <v>45665</v>
      </c>
      <c r="B564" s="4">
        <v>45667</v>
      </c>
      <c r="C564" s="5">
        <v>9348</v>
      </c>
      <c r="D564" s="9" t="s">
        <v>262</v>
      </c>
      <c r="E564" s="5" t="s">
        <v>67</v>
      </c>
      <c r="F564" s="5" t="s">
        <v>29</v>
      </c>
      <c r="G564" s="5" t="s">
        <v>178</v>
      </c>
      <c r="H564" s="5">
        <v>100</v>
      </c>
      <c r="I564" s="25">
        <v>752.5</v>
      </c>
      <c r="J564" s="9">
        <v>0</v>
      </c>
      <c r="K564" s="14">
        <v>0</v>
      </c>
      <c r="L564" s="19" t="s">
        <v>90</v>
      </c>
      <c r="M564" s="15">
        <f t="shared" si="14"/>
        <v>75250</v>
      </c>
      <c r="N564" s="19">
        <v>3140</v>
      </c>
    </row>
    <row r="565" spans="1:14" x14ac:dyDescent="0.7">
      <c r="A565" s="4">
        <v>45665</v>
      </c>
      <c r="B565" s="4">
        <v>45667</v>
      </c>
      <c r="C565" s="5">
        <v>9348</v>
      </c>
      <c r="D565" s="9" t="s">
        <v>262</v>
      </c>
      <c r="E565" s="5" t="s">
        <v>67</v>
      </c>
      <c r="F565" s="5" t="s">
        <v>29</v>
      </c>
      <c r="G565" s="5" t="s">
        <v>178</v>
      </c>
      <c r="H565" s="5">
        <v>200</v>
      </c>
      <c r="I565" s="25">
        <v>752.4</v>
      </c>
      <c r="J565" s="9">
        <v>0</v>
      </c>
      <c r="K565" s="14">
        <v>0</v>
      </c>
      <c r="L565" s="19" t="s">
        <v>90</v>
      </c>
      <c r="M565" s="15">
        <f t="shared" si="14"/>
        <v>150480</v>
      </c>
      <c r="N565" s="19">
        <v>6260</v>
      </c>
    </row>
    <row r="566" spans="1:14" x14ac:dyDescent="0.7">
      <c r="A566" s="4">
        <v>45679</v>
      </c>
      <c r="B566" s="4">
        <v>45681</v>
      </c>
      <c r="C566" s="5">
        <v>9984</v>
      </c>
      <c r="D566" s="9" t="s">
        <v>269</v>
      </c>
      <c r="E566" s="5" t="s">
        <v>68</v>
      </c>
      <c r="F566" s="5" t="s">
        <v>175</v>
      </c>
      <c r="G566" s="5" t="s">
        <v>178</v>
      </c>
      <c r="H566" s="5">
        <v>100</v>
      </c>
      <c r="I566" s="25">
        <v>10135</v>
      </c>
      <c r="J566" s="9">
        <v>0</v>
      </c>
      <c r="K566" s="14">
        <v>0</v>
      </c>
      <c r="L566" s="19" t="s">
        <v>90</v>
      </c>
      <c r="M566" s="15">
        <f t="shared" si="14"/>
        <v>1013500</v>
      </c>
      <c r="N566" s="19">
        <v>64150</v>
      </c>
    </row>
    <row r="567" spans="1:14" x14ac:dyDescent="0.7">
      <c r="A567" s="4">
        <v>45680</v>
      </c>
      <c r="B567" s="4">
        <v>45684</v>
      </c>
      <c r="C567" s="5">
        <v>9602</v>
      </c>
      <c r="D567" s="9" t="s">
        <v>131</v>
      </c>
      <c r="E567" s="5" t="s">
        <v>68</v>
      </c>
      <c r="F567" s="5" t="s">
        <v>175</v>
      </c>
      <c r="G567" s="5" t="s">
        <v>178</v>
      </c>
      <c r="H567" s="5">
        <v>100</v>
      </c>
      <c r="I567" s="25">
        <v>6607</v>
      </c>
      <c r="J567" s="9">
        <v>0</v>
      </c>
      <c r="K567" s="14">
        <v>0</v>
      </c>
      <c r="L567" s="19" t="s">
        <v>90</v>
      </c>
      <c r="M567" s="15">
        <f t="shared" si="14"/>
        <v>660700</v>
      </c>
      <c r="N567" s="19">
        <v>24200</v>
      </c>
    </row>
    <row r="568" spans="1:14" x14ac:dyDescent="0.7">
      <c r="A568" s="4">
        <v>45680</v>
      </c>
      <c r="B568" s="4">
        <v>45684</v>
      </c>
      <c r="C568" s="5">
        <v>9602</v>
      </c>
      <c r="D568" s="9" t="s">
        <v>131</v>
      </c>
      <c r="E568" s="5" t="s">
        <v>68</v>
      </c>
      <c r="F568" s="5" t="s">
        <v>175</v>
      </c>
      <c r="G568" s="5" t="s">
        <v>178</v>
      </c>
      <c r="H568" s="5">
        <v>100</v>
      </c>
      <c r="I568" s="25">
        <v>6603</v>
      </c>
      <c r="J568" s="9">
        <v>0</v>
      </c>
      <c r="K568" s="14">
        <v>0</v>
      </c>
      <c r="L568" s="19" t="s">
        <v>90</v>
      </c>
      <c r="M568" s="15">
        <f t="shared" si="14"/>
        <v>660300</v>
      </c>
      <c r="N568" s="19">
        <v>23800</v>
      </c>
    </row>
    <row r="569" spans="1:14" x14ac:dyDescent="0.7">
      <c r="A569" s="4">
        <v>45680</v>
      </c>
      <c r="B569" s="4">
        <v>45684</v>
      </c>
      <c r="C569" s="5">
        <v>7974</v>
      </c>
      <c r="D569" s="9" t="s">
        <v>174</v>
      </c>
      <c r="E569" s="5" t="s">
        <v>68</v>
      </c>
      <c r="F569" s="5" t="s">
        <v>175</v>
      </c>
      <c r="G569" s="5" t="s">
        <v>178</v>
      </c>
      <c r="H569" s="5">
        <v>100</v>
      </c>
      <c r="I569" s="25">
        <v>9611</v>
      </c>
      <c r="J569" s="9">
        <v>0</v>
      </c>
      <c r="K569" s="14">
        <v>0</v>
      </c>
      <c r="L569" s="19" t="s">
        <v>90</v>
      </c>
      <c r="M569" s="15">
        <f t="shared" si="14"/>
        <v>961100</v>
      </c>
      <c r="N569" s="19">
        <v>27100</v>
      </c>
    </row>
    <row r="570" spans="1:14" x14ac:dyDescent="0.7">
      <c r="A570" s="4">
        <v>45688</v>
      </c>
      <c r="B570" s="4">
        <v>45692</v>
      </c>
      <c r="C570" s="5">
        <v>7012</v>
      </c>
      <c r="D570" s="9" t="s">
        <v>183</v>
      </c>
      <c r="E570" s="5" t="s">
        <v>68</v>
      </c>
      <c r="F570" s="5" t="s">
        <v>175</v>
      </c>
      <c r="G570" s="5" t="s">
        <v>30</v>
      </c>
      <c r="H570" s="5">
        <v>100</v>
      </c>
      <c r="I570" s="25">
        <v>6965</v>
      </c>
      <c r="J570" s="9">
        <v>0</v>
      </c>
      <c r="K570" s="14">
        <v>0</v>
      </c>
      <c r="L570" s="21" t="s">
        <v>305</v>
      </c>
      <c r="M570" s="15">
        <f t="shared" si="14"/>
        <v>696500</v>
      </c>
      <c r="N570" s="19">
        <v>0</v>
      </c>
    </row>
    <row r="571" spans="1:14" x14ac:dyDescent="0.7">
      <c r="I571" s="27"/>
    </row>
    <row r="572" spans="1:14" x14ac:dyDescent="0.7">
      <c r="I572" s="27"/>
    </row>
    <row r="573" spans="1:14" x14ac:dyDescent="0.7">
      <c r="I573" s="27"/>
    </row>
    <row r="574" spans="1:14" x14ac:dyDescent="0.7">
      <c r="I574" s="27"/>
    </row>
    <row r="575" spans="1:14" x14ac:dyDescent="0.7">
      <c r="I575" s="27"/>
    </row>
    <row r="576" spans="1:14" x14ac:dyDescent="0.7">
      <c r="I576" s="27"/>
    </row>
    <row r="577" spans="9:9" x14ac:dyDescent="0.7">
      <c r="I577" s="27"/>
    </row>
    <row r="578" spans="9:9" x14ac:dyDescent="0.7">
      <c r="I578" s="27"/>
    </row>
    <row r="579" spans="9:9" x14ac:dyDescent="0.7">
      <c r="I579" s="27"/>
    </row>
    <row r="580" spans="9:9" x14ac:dyDescent="0.7">
      <c r="I580" s="27"/>
    </row>
    <row r="581" spans="9:9" x14ac:dyDescent="0.7">
      <c r="I581" s="27"/>
    </row>
    <row r="582" spans="9:9" x14ac:dyDescent="0.7">
      <c r="I582" s="27"/>
    </row>
    <row r="583" spans="9:9" x14ac:dyDescent="0.7">
      <c r="I583" s="27"/>
    </row>
    <row r="584" spans="9:9" x14ac:dyDescent="0.7">
      <c r="I584" s="27"/>
    </row>
    <row r="585" spans="9:9" x14ac:dyDescent="0.7">
      <c r="I585" s="27"/>
    </row>
    <row r="586" spans="9:9" x14ac:dyDescent="0.7">
      <c r="I586" s="27"/>
    </row>
    <row r="587" spans="9:9" x14ac:dyDescent="0.7">
      <c r="I587" s="27"/>
    </row>
    <row r="588" spans="9:9" x14ac:dyDescent="0.7">
      <c r="I588" s="27"/>
    </row>
    <row r="589" spans="9:9" x14ac:dyDescent="0.7">
      <c r="I589" s="27"/>
    </row>
    <row r="590" spans="9:9" x14ac:dyDescent="0.7">
      <c r="I590" s="27"/>
    </row>
    <row r="591" spans="9:9" x14ac:dyDescent="0.7">
      <c r="I591" s="27"/>
    </row>
    <row r="592" spans="9:9" x14ac:dyDescent="0.7">
      <c r="I592" s="27"/>
    </row>
    <row r="593" spans="9:9" x14ac:dyDescent="0.7">
      <c r="I593" s="27"/>
    </row>
    <row r="594" spans="9:9" x14ac:dyDescent="0.7">
      <c r="I594" s="27"/>
    </row>
    <row r="595" spans="9:9" x14ac:dyDescent="0.7">
      <c r="I595" s="27"/>
    </row>
    <row r="596" spans="9:9" x14ac:dyDescent="0.7">
      <c r="I596" s="27"/>
    </row>
    <row r="597" spans="9:9" x14ac:dyDescent="0.7">
      <c r="I597" s="27"/>
    </row>
    <row r="598" spans="9:9" x14ac:dyDescent="0.7">
      <c r="I598" s="27"/>
    </row>
    <row r="599" spans="9:9" x14ac:dyDescent="0.7">
      <c r="I599" s="27"/>
    </row>
    <row r="600" spans="9:9" x14ac:dyDescent="0.7">
      <c r="I600" s="27"/>
    </row>
    <row r="601" spans="9:9" x14ac:dyDescent="0.7">
      <c r="I601" s="27"/>
    </row>
  </sheetData>
  <autoFilter ref="A1:N539" xr:uid="{00000000-0009-0000-0000-000002000000}">
    <sortState xmlns:xlrd2="http://schemas.microsoft.com/office/spreadsheetml/2017/richdata2" ref="A2:N562">
      <sortCondition ref="A1:A539"/>
    </sortState>
  </autoFilter>
  <phoneticPr fontId="18"/>
  <pageMargins left="0.7" right="0.7" top="0.75" bottom="0.75" header="0.3" footer="0.3"/>
  <pageSetup paperSize="9" scale="13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M54"/>
  <sheetViews>
    <sheetView zoomScaleNormal="100" workbookViewId="0">
      <pane ySplit="1" topLeftCell="A35" activePane="bottomLeft" state="frozen"/>
      <selection activeCell="F1" sqref="F1"/>
      <selection pane="bottomLeft" activeCell="D54" sqref="D54"/>
    </sheetView>
  </sheetViews>
  <sheetFormatPr defaultRowHeight="17.649999999999999" x14ac:dyDescent="0.7"/>
  <cols>
    <col min="1" max="1" width="11.1875" style="1" bestFit="1" customWidth="1"/>
    <col min="2" max="2" width="9.3125" style="2" bestFit="1" customWidth="1"/>
    <col min="3" max="3" width="12.375" style="2" bestFit="1" customWidth="1"/>
    <col min="4" max="4" width="15.125" style="2" bestFit="1" customWidth="1"/>
    <col min="5" max="5" width="27.375" bestFit="1" customWidth="1"/>
    <col min="6" max="6" width="12.625" bestFit="1" customWidth="1"/>
    <col min="7" max="7" width="15.625" style="2" bestFit="1" customWidth="1"/>
    <col min="8" max="8" width="35.5" style="26" bestFit="1" customWidth="1"/>
    <col min="9" max="11" width="16.6875" style="26" bestFit="1" customWidth="1"/>
  </cols>
  <sheetData>
    <row r="1" spans="1:11" s="2" customFormat="1" x14ac:dyDescent="0.7">
      <c r="A1" s="16" t="s">
        <v>46</v>
      </c>
      <c r="B1" s="16" t="s">
        <v>47</v>
      </c>
      <c r="C1" s="16" t="s">
        <v>4</v>
      </c>
      <c r="D1" s="16" t="s">
        <v>2</v>
      </c>
      <c r="E1" s="16" t="s">
        <v>48</v>
      </c>
      <c r="F1" s="16" t="s">
        <v>81</v>
      </c>
      <c r="G1" s="16" t="s">
        <v>49</v>
      </c>
      <c r="H1" s="16" t="s">
        <v>78</v>
      </c>
      <c r="I1" s="16" t="s">
        <v>79</v>
      </c>
      <c r="J1" s="16" t="s">
        <v>80</v>
      </c>
      <c r="K1" s="13" t="s">
        <v>165</v>
      </c>
    </row>
    <row r="2" spans="1:11" x14ac:dyDescent="0.7">
      <c r="A2" s="4">
        <v>44372</v>
      </c>
      <c r="B2" s="5" t="s">
        <v>50</v>
      </c>
      <c r="C2" s="5" t="s">
        <v>68</v>
      </c>
      <c r="D2" s="5">
        <v>3395</v>
      </c>
      <c r="E2" s="9" t="s">
        <v>77</v>
      </c>
      <c r="F2" s="19">
        <v>22</v>
      </c>
      <c r="G2" s="5">
        <v>100</v>
      </c>
      <c r="H2" s="19">
        <f t="shared" ref="H2:H16" si="0">F2*G2</f>
        <v>2200</v>
      </c>
      <c r="I2" s="19">
        <v>446</v>
      </c>
      <c r="J2" s="19">
        <f t="shared" ref="J2:J16" si="1">H2-I2</f>
        <v>1754</v>
      </c>
      <c r="K2" s="19">
        <f t="shared" ref="K2:K16" si="2">J2</f>
        <v>1754</v>
      </c>
    </row>
    <row r="3" spans="1:11" x14ac:dyDescent="0.7">
      <c r="A3" s="4">
        <v>44377</v>
      </c>
      <c r="B3" s="5" t="s">
        <v>50</v>
      </c>
      <c r="C3" s="5" t="s">
        <v>68</v>
      </c>
      <c r="D3" s="5">
        <v>2201</v>
      </c>
      <c r="E3" s="9" t="s">
        <v>76</v>
      </c>
      <c r="F3" s="19">
        <v>80</v>
      </c>
      <c r="G3" s="5">
        <v>100</v>
      </c>
      <c r="H3" s="19">
        <f t="shared" si="0"/>
        <v>8000</v>
      </c>
      <c r="I3" s="19">
        <v>1625</v>
      </c>
      <c r="J3" s="19">
        <f t="shared" si="1"/>
        <v>6375</v>
      </c>
      <c r="K3" s="19">
        <f t="shared" si="2"/>
        <v>6375</v>
      </c>
    </row>
    <row r="4" spans="1:11" x14ac:dyDescent="0.7">
      <c r="A4" s="4">
        <v>44377</v>
      </c>
      <c r="B4" s="5" t="s">
        <v>50</v>
      </c>
      <c r="C4" s="5" t="s">
        <v>68</v>
      </c>
      <c r="D4" s="5">
        <v>7011</v>
      </c>
      <c r="E4" s="9" t="s">
        <v>34</v>
      </c>
      <c r="F4" s="19">
        <v>75</v>
      </c>
      <c r="G4" s="5">
        <v>100</v>
      </c>
      <c r="H4" s="19">
        <f t="shared" si="0"/>
        <v>7500</v>
      </c>
      <c r="I4" s="19">
        <v>1523</v>
      </c>
      <c r="J4" s="19">
        <f t="shared" si="1"/>
        <v>5977</v>
      </c>
      <c r="K4" s="19">
        <f t="shared" si="2"/>
        <v>5977</v>
      </c>
    </row>
    <row r="5" spans="1:11" x14ac:dyDescent="0.7">
      <c r="A5" s="4">
        <v>44442</v>
      </c>
      <c r="B5" s="5" t="s">
        <v>50</v>
      </c>
      <c r="C5" s="5" t="s">
        <v>68</v>
      </c>
      <c r="D5" s="5">
        <v>4912</v>
      </c>
      <c r="E5" s="9" t="s">
        <v>75</v>
      </c>
      <c r="F5" s="19">
        <v>12</v>
      </c>
      <c r="G5" s="5">
        <v>100</v>
      </c>
      <c r="H5" s="19">
        <f t="shared" si="0"/>
        <v>1200</v>
      </c>
      <c r="I5" s="19">
        <v>243</v>
      </c>
      <c r="J5" s="19">
        <f t="shared" si="1"/>
        <v>957</v>
      </c>
      <c r="K5" s="19">
        <f t="shared" si="2"/>
        <v>957</v>
      </c>
    </row>
    <row r="6" spans="1:11" x14ac:dyDescent="0.7">
      <c r="A6" s="4">
        <v>44532</v>
      </c>
      <c r="B6" s="5" t="s">
        <v>50</v>
      </c>
      <c r="C6" s="5" t="s">
        <v>68</v>
      </c>
      <c r="D6" s="5">
        <v>9810</v>
      </c>
      <c r="E6" s="9" t="s">
        <v>74</v>
      </c>
      <c r="F6" s="19">
        <v>160</v>
      </c>
      <c r="G6" s="5">
        <v>100</v>
      </c>
      <c r="H6" s="19">
        <f t="shared" si="0"/>
        <v>16000</v>
      </c>
      <c r="I6" s="19">
        <v>3250</v>
      </c>
      <c r="J6" s="19">
        <f t="shared" si="1"/>
        <v>12750</v>
      </c>
      <c r="K6" s="19">
        <f t="shared" si="2"/>
        <v>12750</v>
      </c>
    </row>
    <row r="7" spans="1:11" x14ac:dyDescent="0.7">
      <c r="A7" s="4">
        <v>44537</v>
      </c>
      <c r="B7" s="5" t="s">
        <v>50</v>
      </c>
      <c r="C7" s="5" t="s">
        <v>68</v>
      </c>
      <c r="D7" s="5">
        <v>2269</v>
      </c>
      <c r="E7" s="9" t="s">
        <v>73</v>
      </c>
      <c r="F7" s="19">
        <v>80</v>
      </c>
      <c r="G7" s="5">
        <v>100</v>
      </c>
      <c r="H7" s="19">
        <f t="shared" si="0"/>
        <v>8000</v>
      </c>
      <c r="I7" s="19">
        <v>1625</v>
      </c>
      <c r="J7" s="19">
        <f t="shared" si="1"/>
        <v>6375</v>
      </c>
      <c r="K7" s="19">
        <f t="shared" si="2"/>
        <v>6375</v>
      </c>
    </row>
    <row r="8" spans="1:11" x14ac:dyDescent="0.7">
      <c r="A8" s="4">
        <v>44734</v>
      </c>
      <c r="B8" s="5" t="s">
        <v>50</v>
      </c>
      <c r="C8" s="5" t="s">
        <v>68</v>
      </c>
      <c r="D8" s="5">
        <v>9104</v>
      </c>
      <c r="E8" s="9" t="s">
        <v>168</v>
      </c>
      <c r="F8" s="19">
        <v>900</v>
      </c>
      <c r="G8" s="5">
        <v>100</v>
      </c>
      <c r="H8" s="19">
        <f t="shared" si="0"/>
        <v>90000</v>
      </c>
      <c r="I8" s="19">
        <v>18283</v>
      </c>
      <c r="J8" s="19">
        <f t="shared" si="1"/>
        <v>71717</v>
      </c>
      <c r="K8" s="19">
        <f t="shared" si="2"/>
        <v>71717</v>
      </c>
    </row>
    <row r="9" spans="1:11" x14ac:dyDescent="0.7">
      <c r="A9" s="4">
        <v>44735</v>
      </c>
      <c r="B9" s="5" t="s">
        <v>50</v>
      </c>
      <c r="C9" s="5" t="s">
        <v>68</v>
      </c>
      <c r="D9" s="5">
        <v>9020</v>
      </c>
      <c r="E9" s="9" t="s">
        <v>123</v>
      </c>
      <c r="F9" s="19">
        <v>50</v>
      </c>
      <c r="G9" s="5">
        <v>100</v>
      </c>
      <c r="H9" s="19">
        <f t="shared" si="0"/>
        <v>5000</v>
      </c>
      <c r="I9" s="19">
        <v>1015</v>
      </c>
      <c r="J9" s="19">
        <f t="shared" si="1"/>
        <v>3985</v>
      </c>
      <c r="K9" s="19">
        <f t="shared" si="2"/>
        <v>3985</v>
      </c>
    </row>
    <row r="10" spans="1:11" x14ac:dyDescent="0.7">
      <c r="A10" s="4">
        <v>44735</v>
      </c>
      <c r="B10" s="5" t="s">
        <v>50</v>
      </c>
      <c r="C10" s="5" t="s">
        <v>68</v>
      </c>
      <c r="D10" s="5">
        <v>9101</v>
      </c>
      <c r="E10" s="9" t="s">
        <v>169</v>
      </c>
      <c r="F10" s="19">
        <v>1250</v>
      </c>
      <c r="G10" s="5">
        <v>100</v>
      </c>
      <c r="H10" s="19">
        <f t="shared" si="0"/>
        <v>125000</v>
      </c>
      <c r="I10" s="19">
        <v>25393</v>
      </c>
      <c r="J10" s="19">
        <f t="shared" si="1"/>
        <v>99607</v>
      </c>
      <c r="K10" s="19">
        <f t="shared" si="2"/>
        <v>99607</v>
      </c>
    </row>
    <row r="11" spans="1:11" x14ac:dyDescent="0.7">
      <c r="A11" s="4">
        <v>44805</v>
      </c>
      <c r="B11" s="5" t="s">
        <v>50</v>
      </c>
      <c r="C11" s="5" t="s">
        <v>68</v>
      </c>
      <c r="D11" s="5">
        <v>4452</v>
      </c>
      <c r="E11" s="9" t="s">
        <v>167</v>
      </c>
      <c r="F11" s="19">
        <v>74</v>
      </c>
      <c r="G11" s="5">
        <v>100</v>
      </c>
      <c r="H11" s="19">
        <f t="shared" si="0"/>
        <v>7400</v>
      </c>
      <c r="I11" s="19">
        <v>1503</v>
      </c>
      <c r="J11" s="19">
        <f t="shared" si="1"/>
        <v>5897</v>
      </c>
      <c r="K11" s="19">
        <f t="shared" si="2"/>
        <v>5897</v>
      </c>
    </row>
    <row r="12" spans="1:11" x14ac:dyDescent="0.7">
      <c r="A12" s="4">
        <v>44896</v>
      </c>
      <c r="B12" s="5" t="s">
        <v>50</v>
      </c>
      <c r="C12" s="5" t="s">
        <v>68</v>
      </c>
      <c r="D12" s="5">
        <v>8058</v>
      </c>
      <c r="E12" s="9" t="s">
        <v>72</v>
      </c>
      <c r="F12" s="19">
        <v>77</v>
      </c>
      <c r="G12" s="5">
        <v>100</v>
      </c>
      <c r="H12" s="19">
        <f t="shared" si="0"/>
        <v>7700</v>
      </c>
      <c r="I12" s="19">
        <v>1564</v>
      </c>
      <c r="J12" s="19">
        <f t="shared" si="1"/>
        <v>6136</v>
      </c>
      <c r="K12" s="19">
        <f t="shared" si="2"/>
        <v>6136</v>
      </c>
    </row>
    <row r="13" spans="1:11" x14ac:dyDescent="0.7">
      <c r="A13" s="4">
        <v>44900</v>
      </c>
      <c r="B13" s="5" t="s">
        <v>50</v>
      </c>
      <c r="C13" s="5" t="s">
        <v>68</v>
      </c>
      <c r="D13" s="5">
        <v>7012</v>
      </c>
      <c r="E13" s="9" t="s">
        <v>69</v>
      </c>
      <c r="F13" s="19">
        <v>30</v>
      </c>
      <c r="G13" s="5">
        <v>100</v>
      </c>
      <c r="H13" s="19">
        <f t="shared" si="0"/>
        <v>3000</v>
      </c>
      <c r="I13" s="19">
        <v>609</v>
      </c>
      <c r="J13" s="19">
        <f t="shared" si="1"/>
        <v>2391</v>
      </c>
      <c r="K13" s="19">
        <f t="shared" si="2"/>
        <v>2391</v>
      </c>
    </row>
    <row r="14" spans="1:11" x14ac:dyDescent="0.7">
      <c r="A14" s="4">
        <v>44900</v>
      </c>
      <c r="B14" s="5" t="s">
        <v>50</v>
      </c>
      <c r="C14" s="5" t="s">
        <v>68</v>
      </c>
      <c r="D14" s="5">
        <v>9308</v>
      </c>
      <c r="E14" s="9" t="s">
        <v>70</v>
      </c>
      <c r="F14" s="19">
        <v>6</v>
      </c>
      <c r="G14" s="5">
        <v>100</v>
      </c>
      <c r="H14" s="19">
        <f t="shared" si="0"/>
        <v>600</v>
      </c>
      <c r="I14" s="19">
        <v>121</v>
      </c>
      <c r="J14" s="19">
        <f t="shared" si="1"/>
        <v>479</v>
      </c>
      <c r="K14" s="19">
        <f t="shared" si="2"/>
        <v>479</v>
      </c>
    </row>
    <row r="15" spans="1:11" x14ac:dyDescent="0.7">
      <c r="A15" s="4">
        <v>44900</v>
      </c>
      <c r="B15" s="5" t="s">
        <v>50</v>
      </c>
      <c r="C15" s="5" t="s">
        <v>68</v>
      </c>
      <c r="D15" s="5">
        <v>9433</v>
      </c>
      <c r="E15" s="9" t="s">
        <v>71</v>
      </c>
      <c r="F15" s="19">
        <v>65</v>
      </c>
      <c r="G15" s="5">
        <v>100</v>
      </c>
      <c r="H15" s="19">
        <f t="shared" si="0"/>
        <v>6500</v>
      </c>
      <c r="I15" s="19">
        <v>1320</v>
      </c>
      <c r="J15" s="19">
        <f t="shared" si="1"/>
        <v>5180</v>
      </c>
      <c r="K15" s="19">
        <f t="shared" si="2"/>
        <v>5180</v>
      </c>
    </row>
    <row r="16" spans="1:11" x14ac:dyDescent="0.7">
      <c r="A16" s="4">
        <v>45012</v>
      </c>
      <c r="B16" s="5" t="s">
        <v>50</v>
      </c>
      <c r="C16" s="5" t="s">
        <v>68</v>
      </c>
      <c r="D16" s="5">
        <v>4452</v>
      </c>
      <c r="E16" s="9" t="s">
        <v>167</v>
      </c>
      <c r="F16" s="19">
        <v>74</v>
      </c>
      <c r="G16" s="5">
        <v>100</v>
      </c>
      <c r="H16" s="19">
        <f t="shared" si="0"/>
        <v>7400</v>
      </c>
      <c r="I16" s="19">
        <v>1503</v>
      </c>
      <c r="J16" s="19">
        <f t="shared" si="1"/>
        <v>5897</v>
      </c>
      <c r="K16" s="19">
        <f t="shared" si="2"/>
        <v>5897</v>
      </c>
    </row>
    <row r="17" spans="1:11" x14ac:dyDescent="0.7">
      <c r="A17" s="4">
        <v>45014</v>
      </c>
      <c r="B17" s="5" t="s">
        <v>50</v>
      </c>
      <c r="C17" s="5" t="s">
        <v>68</v>
      </c>
      <c r="D17" s="5">
        <v>5108</v>
      </c>
      <c r="E17" s="9" t="s">
        <v>186</v>
      </c>
      <c r="F17" s="21">
        <v>90</v>
      </c>
      <c r="G17" s="5">
        <v>100</v>
      </c>
      <c r="H17" s="19">
        <f t="shared" ref="H17:H53" si="3">F17*G17</f>
        <v>9000</v>
      </c>
      <c r="I17" s="19">
        <v>1828</v>
      </c>
      <c r="J17" s="19">
        <f t="shared" ref="J17:J38" si="4">H17-I17</f>
        <v>7172</v>
      </c>
      <c r="K17" s="19">
        <f t="shared" ref="K17:K38" si="5">J17</f>
        <v>7172</v>
      </c>
    </row>
    <row r="18" spans="1:11" x14ac:dyDescent="0.7">
      <c r="A18" s="4">
        <v>45072</v>
      </c>
      <c r="B18" s="5" t="s">
        <v>50</v>
      </c>
      <c r="C18" s="5" t="s">
        <v>68</v>
      </c>
      <c r="D18" s="5">
        <v>9602</v>
      </c>
      <c r="E18" s="9" t="s">
        <v>199</v>
      </c>
      <c r="F18" s="21">
        <v>40</v>
      </c>
      <c r="G18" s="5">
        <v>100</v>
      </c>
      <c r="H18" s="19">
        <f t="shared" si="3"/>
        <v>4000</v>
      </c>
      <c r="I18" s="19">
        <v>812</v>
      </c>
      <c r="J18" s="19">
        <f t="shared" si="4"/>
        <v>3188</v>
      </c>
      <c r="K18" s="19">
        <f t="shared" si="5"/>
        <v>3188</v>
      </c>
    </row>
    <row r="19" spans="1:11" x14ac:dyDescent="0.7">
      <c r="A19" s="4">
        <v>45078</v>
      </c>
      <c r="B19" s="5" t="s">
        <v>50</v>
      </c>
      <c r="C19" s="5" t="s">
        <v>68</v>
      </c>
      <c r="D19" s="5">
        <v>4503</v>
      </c>
      <c r="E19" s="9" t="s">
        <v>179</v>
      </c>
      <c r="F19" s="21">
        <v>30</v>
      </c>
      <c r="G19" s="5">
        <v>100</v>
      </c>
      <c r="H19" s="19">
        <f t="shared" si="3"/>
        <v>3000</v>
      </c>
      <c r="I19" s="19">
        <v>609</v>
      </c>
      <c r="J19" s="19">
        <f t="shared" si="4"/>
        <v>2391</v>
      </c>
      <c r="K19" s="19">
        <f t="shared" si="5"/>
        <v>2391</v>
      </c>
    </row>
    <row r="20" spans="1:11" x14ac:dyDescent="0.7">
      <c r="A20" s="4">
        <v>45078</v>
      </c>
      <c r="B20" s="5" t="s">
        <v>50</v>
      </c>
      <c r="C20" s="5" t="s">
        <v>68</v>
      </c>
      <c r="D20" s="5">
        <v>4958</v>
      </c>
      <c r="E20" s="9" t="s">
        <v>185</v>
      </c>
      <c r="F20" s="21">
        <v>30</v>
      </c>
      <c r="G20" s="5">
        <v>100</v>
      </c>
      <c r="H20" s="19">
        <f t="shared" si="3"/>
        <v>3000</v>
      </c>
      <c r="I20" s="19">
        <v>609</v>
      </c>
      <c r="J20" s="19">
        <f t="shared" si="4"/>
        <v>2391</v>
      </c>
      <c r="K20" s="19">
        <f t="shared" si="5"/>
        <v>2391</v>
      </c>
    </row>
    <row r="21" spans="1:11" x14ac:dyDescent="0.7">
      <c r="A21" s="4">
        <v>45089</v>
      </c>
      <c r="B21" s="5" t="s">
        <v>50</v>
      </c>
      <c r="C21" s="5" t="s">
        <v>68</v>
      </c>
      <c r="D21" s="5">
        <v>7947</v>
      </c>
      <c r="E21" s="9" t="s">
        <v>202</v>
      </c>
      <c r="F21" s="21">
        <v>25.5</v>
      </c>
      <c r="G21" s="5">
        <v>200</v>
      </c>
      <c r="H21" s="19">
        <f t="shared" si="3"/>
        <v>5100</v>
      </c>
      <c r="I21" s="19">
        <v>1036</v>
      </c>
      <c r="J21" s="19">
        <f t="shared" si="4"/>
        <v>4064</v>
      </c>
      <c r="K21" s="19">
        <f t="shared" si="5"/>
        <v>4064</v>
      </c>
    </row>
    <row r="22" spans="1:11" x14ac:dyDescent="0.7">
      <c r="A22" s="4">
        <v>45099</v>
      </c>
      <c r="B22" s="5" t="s">
        <v>50</v>
      </c>
      <c r="C22" s="5" t="s">
        <v>68</v>
      </c>
      <c r="D22" s="5">
        <v>9433</v>
      </c>
      <c r="E22" s="9" t="s">
        <v>71</v>
      </c>
      <c r="F22" s="21">
        <v>70</v>
      </c>
      <c r="G22" s="5">
        <v>100</v>
      </c>
      <c r="H22" s="19">
        <f t="shared" si="3"/>
        <v>7000</v>
      </c>
      <c r="I22" s="19">
        <v>1422</v>
      </c>
      <c r="J22" s="19">
        <f t="shared" si="4"/>
        <v>5578</v>
      </c>
      <c r="K22" s="19">
        <f t="shared" si="5"/>
        <v>5578</v>
      </c>
    </row>
    <row r="23" spans="1:11" x14ac:dyDescent="0.7">
      <c r="A23" s="4">
        <v>45103</v>
      </c>
      <c r="B23" s="5" t="s">
        <v>50</v>
      </c>
      <c r="C23" s="5" t="s">
        <v>68</v>
      </c>
      <c r="D23" s="5">
        <v>7974</v>
      </c>
      <c r="E23" s="9" t="s">
        <v>174</v>
      </c>
      <c r="F23" s="21">
        <v>123</v>
      </c>
      <c r="G23" s="5">
        <v>100</v>
      </c>
      <c r="H23" s="19">
        <f t="shared" si="3"/>
        <v>12300</v>
      </c>
      <c r="I23" s="19">
        <v>2498</v>
      </c>
      <c r="J23" s="19">
        <f t="shared" si="4"/>
        <v>9802</v>
      </c>
      <c r="K23" s="19">
        <f t="shared" si="5"/>
        <v>9802</v>
      </c>
    </row>
    <row r="24" spans="1:11" x14ac:dyDescent="0.7">
      <c r="A24" s="4">
        <v>45103</v>
      </c>
      <c r="B24" s="5" t="s">
        <v>50</v>
      </c>
      <c r="C24" s="5" t="s">
        <v>68</v>
      </c>
      <c r="D24" s="5">
        <v>5401</v>
      </c>
      <c r="E24" s="9" t="s">
        <v>180</v>
      </c>
      <c r="F24" s="21">
        <v>90</v>
      </c>
      <c r="G24" s="5">
        <v>100</v>
      </c>
      <c r="H24" s="19">
        <f t="shared" si="3"/>
        <v>9000</v>
      </c>
      <c r="I24" s="19">
        <v>1828</v>
      </c>
      <c r="J24" s="19">
        <f t="shared" si="4"/>
        <v>7172</v>
      </c>
      <c r="K24" s="19">
        <f t="shared" si="5"/>
        <v>7172</v>
      </c>
    </row>
    <row r="25" spans="1:11" x14ac:dyDescent="0.7">
      <c r="A25" s="4">
        <v>45105</v>
      </c>
      <c r="B25" s="5" t="s">
        <v>50</v>
      </c>
      <c r="C25" s="5" t="s">
        <v>68</v>
      </c>
      <c r="D25" s="5">
        <v>6971</v>
      </c>
      <c r="E25" s="9" t="s">
        <v>124</v>
      </c>
      <c r="F25" s="21">
        <v>100</v>
      </c>
      <c r="G25" s="5">
        <v>100</v>
      </c>
      <c r="H25" s="19">
        <f t="shared" si="3"/>
        <v>10000</v>
      </c>
      <c r="I25" s="19">
        <v>2031</v>
      </c>
      <c r="J25" s="19">
        <f t="shared" si="4"/>
        <v>7969</v>
      </c>
      <c r="K25" s="19">
        <f t="shared" si="5"/>
        <v>7969</v>
      </c>
    </row>
    <row r="26" spans="1:11" x14ac:dyDescent="0.7">
      <c r="A26" s="4">
        <v>45106</v>
      </c>
      <c r="B26" s="5" t="s">
        <v>50</v>
      </c>
      <c r="C26" s="5" t="s">
        <v>68</v>
      </c>
      <c r="D26" s="5">
        <v>7012</v>
      </c>
      <c r="E26" s="9" t="s">
        <v>69</v>
      </c>
      <c r="F26" s="21">
        <v>60</v>
      </c>
      <c r="G26" s="5">
        <v>100</v>
      </c>
      <c r="H26" s="19">
        <f t="shared" si="3"/>
        <v>6000</v>
      </c>
      <c r="I26" s="19">
        <v>1218</v>
      </c>
      <c r="J26" s="19">
        <f t="shared" si="4"/>
        <v>4782</v>
      </c>
      <c r="K26" s="19">
        <f t="shared" si="5"/>
        <v>4782</v>
      </c>
    </row>
    <row r="27" spans="1:11" x14ac:dyDescent="0.7">
      <c r="A27" s="4">
        <v>45107</v>
      </c>
      <c r="B27" s="5" t="s">
        <v>50</v>
      </c>
      <c r="C27" s="5" t="s">
        <v>68</v>
      </c>
      <c r="D27" s="5">
        <v>8584</v>
      </c>
      <c r="E27" s="9" t="s">
        <v>184</v>
      </c>
      <c r="F27" s="21">
        <v>95</v>
      </c>
      <c r="G27" s="5">
        <v>100</v>
      </c>
      <c r="H27" s="19">
        <f t="shared" si="3"/>
        <v>9500</v>
      </c>
      <c r="I27" s="19">
        <v>1929</v>
      </c>
      <c r="J27" s="19">
        <f t="shared" si="4"/>
        <v>7571</v>
      </c>
      <c r="K27" s="19">
        <f t="shared" si="5"/>
        <v>7571</v>
      </c>
    </row>
    <row r="28" spans="1:11" x14ac:dyDescent="0.7">
      <c r="A28" s="4">
        <v>45107</v>
      </c>
      <c r="B28" s="5" t="s">
        <v>50</v>
      </c>
      <c r="C28" s="5" t="s">
        <v>68</v>
      </c>
      <c r="D28" s="5">
        <v>6890</v>
      </c>
      <c r="E28" s="9" t="s">
        <v>187</v>
      </c>
      <c r="F28" s="21">
        <v>55</v>
      </c>
      <c r="G28" s="5">
        <v>100</v>
      </c>
      <c r="H28" s="19">
        <f t="shared" si="3"/>
        <v>5500</v>
      </c>
      <c r="I28" s="19">
        <v>1117</v>
      </c>
      <c r="J28" s="19">
        <f t="shared" si="4"/>
        <v>4383</v>
      </c>
      <c r="K28" s="19">
        <f t="shared" si="5"/>
        <v>4383</v>
      </c>
    </row>
    <row r="29" spans="1:11" x14ac:dyDescent="0.7">
      <c r="A29" s="4">
        <v>45107</v>
      </c>
      <c r="B29" s="5" t="s">
        <v>50</v>
      </c>
      <c r="C29" s="5" t="s">
        <v>68</v>
      </c>
      <c r="D29" s="5">
        <v>4041</v>
      </c>
      <c r="E29" s="9" t="s">
        <v>181</v>
      </c>
      <c r="F29" s="21">
        <v>150</v>
      </c>
      <c r="G29" s="5">
        <v>100</v>
      </c>
      <c r="H29" s="19">
        <f t="shared" si="3"/>
        <v>15000</v>
      </c>
      <c r="I29" s="19">
        <v>3047</v>
      </c>
      <c r="J29" s="19">
        <f t="shared" si="4"/>
        <v>11953</v>
      </c>
      <c r="K29" s="19">
        <f t="shared" si="5"/>
        <v>11953</v>
      </c>
    </row>
    <row r="30" spans="1:11" x14ac:dyDescent="0.7">
      <c r="A30" s="4">
        <v>45170</v>
      </c>
      <c r="B30" s="5" t="s">
        <v>50</v>
      </c>
      <c r="C30" s="5" t="s">
        <v>68</v>
      </c>
      <c r="D30" s="5">
        <v>4452</v>
      </c>
      <c r="E30" s="9" t="s">
        <v>167</v>
      </c>
      <c r="F30" s="19">
        <v>75</v>
      </c>
      <c r="G30" s="5">
        <v>100</v>
      </c>
      <c r="H30" s="19">
        <f t="shared" si="3"/>
        <v>7500</v>
      </c>
      <c r="I30" s="19">
        <v>1523</v>
      </c>
      <c r="J30" s="19">
        <f t="shared" si="4"/>
        <v>5977</v>
      </c>
      <c r="K30" s="19">
        <f t="shared" si="5"/>
        <v>5977</v>
      </c>
    </row>
    <row r="31" spans="1:11" x14ac:dyDescent="0.7">
      <c r="A31" s="4">
        <v>45181</v>
      </c>
      <c r="B31" s="5" t="s">
        <v>50</v>
      </c>
      <c r="C31" s="5" t="s">
        <v>68</v>
      </c>
      <c r="D31" s="5">
        <v>1911</v>
      </c>
      <c r="E31" s="9" t="s">
        <v>197</v>
      </c>
      <c r="F31" s="21">
        <v>60</v>
      </c>
      <c r="G31" s="5">
        <v>200</v>
      </c>
      <c r="H31" s="19">
        <f t="shared" si="3"/>
        <v>12000</v>
      </c>
      <c r="I31" s="19">
        <v>2437</v>
      </c>
      <c r="J31" s="19">
        <f t="shared" si="4"/>
        <v>9563</v>
      </c>
      <c r="K31" s="19">
        <f t="shared" si="5"/>
        <v>9563</v>
      </c>
    </row>
    <row r="32" spans="1:11" x14ac:dyDescent="0.7">
      <c r="A32" s="4">
        <v>45247</v>
      </c>
      <c r="B32" s="5" t="s">
        <v>50</v>
      </c>
      <c r="C32" s="5" t="s">
        <v>68</v>
      </c>
      <c r="D32" s="5">
        <v>4523</v>
      </c>
      <c r="E32" s="9" t="s">
        <v>224</v>
      </c>
      <c r="F32" s="21">
        <v>80</v>
      </c>
      <c r="G32" s="5">
        <v>100</v>
      </c>
      <c r="H32" s="19">
        <f t="shared" si="3"/>
        <v>8000</v>
      </c>
      <c r="I32" s="19">
        <v>1625</v>
      </c>
      <c r="J32" s="19">
        <f t="shared" si="4"/>
        <v>6375</v>
      </c>
      <c r="K32" s="19">
        <f t="shared" si="5"/>
        <v>6375</v>
      </c>
    </row>
    <row r="33" spans="1:13" x14ac:dyDescent="0.7">
      <c r="A33" s="4">
        <v>45251</v>
      </c>
      <c r="B33" s="5" t="s">
        <v>50</v>
      </c>
      <c r="C33" s="5" t="s">
        <v>68</v>
      </c>
      <c r="D33" s="5">
        <v>4063</v>
      </c>
      <c r="E33" s="9" t="s">
        <v>193</v>
      </c>
      <c r="F33" s="21">
        <v>50</v>
      </c>
      <c r="G33" s="5">
        <v>300</v>
      </c>
      <c r="H33" s="19">
        <f t="shared" si="3"/>
        <v>15000</v>
      </c>
      <c r="I33" s="19">
        <v>3047</v>
      </c>
      <c r="J33" s="19">
        <f t="shared" si="4"/>
        <v>11953</v>
      </c>
      <c r="K33" s="19">
        <f t="shared" si="5"/>
        <v>11953</v>
      </c>
    </row>
    <row r="34" spans="1:13" x14ac:dyDescent="0.7">
      <c r="A34" s="4">
        <v>45252</v>
      </c>
      <c r="B34" s="5" t="s">
        <v>50</v>
      </c>
      <c r="C34" s="5" t="s">
        <v>68</v>
      </c>
      <c r="D34" s="5">
        <v>7947</v>
      </c>
      <c r="E34" s="9" t="s">
        <v>127</v>
      </c>
      <c r="F34" s="21">
        <v>21.5</v>
      </c>
      <c r="G34" s="5">
        <v>200</v>
      </c>
      <c r="H34" s="19">
        <f t="shared" si="3"/>
        <v>4300</v>
      </c>
      <c r="I34" s="19">
        <v>873</v>
      </c>
      <c r="J34" s="19">
        <f t="shared" si="4"/>
        <v>3427</v>
      </c>
      <c r="K34" s="19">
        <f t="shared" si="5"/>
        <v>3427</v>
      </c>
    </row>
    <row r="35" spans="1:13" x14ac:dyDescent="0.7">
      <c r="A35" s="4">
        <v>45265</v>
      </c>
      <c r="B35" s="5" t="s">
        <v>50</v>
      </c>
      <c r="C35" s="5" t="s">
        <v>68</v>
      </c>
      <c r="D35" s="5">
        <v>9433</v>
      </c>
      <c r="E35" s="9" t="s">
        <v>71</v>
      </c>
      <c r="F35" s="21">
        <v>70</v>
      </c>
      <c r="G35" s="5">
        <v>200</v>
      </c>
      <c r="H35" s="19">
        <f t="shared" si="3"/>
        <v>14000</v>
      </c>
      <c r="I35" s="19">
        <v>2844</v>
      </c>
      <c r="J35" s="19">
        <f t="shared" si="4"/>
        <v>11156</v>
      </c>
      <c r="K35" s="19">
        <f t="shared" si="5"/>
        <v>11156</v>
      </c>
    </row>
    <row r="36" spans="1:13" x14ac:dyDescent="0.7">
      <c r="A36" s="4">
        <v>45265</v>
      </c>
      <c r="B36" s="5" t="s">
        <v>50</v>
      </c>
      <c r="C36" s="5" t="s">
        <v>68</v>
      </c>
      <c r="D36" s="5">
        <v>4661</v>
      </c>
      <c r="E36" s="9" t="s">
        <v>221</v>
      </c>
      <c r="F36" s="21">
        <v>5</v>
      </c>
      <c r="G36" s="5">
        <v>100</v>
      </c>
      <c r="H36" s="19">
        <f t="shared" si="3"/>
        <v>500</v>
      </c>
      <c r="I36" s="19">
        <v>101</v>
      </c>
      <c r="J36" s="19">
        <f t="shared" si="4"/>
        <v>399</v>
      </c>
      <c r="K36" s="19">
        <f t="shared" si="5"/>
        <v>399</v>
      </c>
    </row>
    <row r="37" spans="1:13" x14ac:dyDescent="0.7">
      <c r="A37" s="4">
        <v>45376</v>
      </c>
      <c r="B37" s="5" t="s">
        <v>50</v>
      </c>
      <c r="C37" s="5" t="s">
        <v>68</v>
      </c>
      <c r="D37" s="5">
        <v>4452</v>
      </c>
      <c r="E37" s="9" t="s">
        <v>167</v>
      </c>
      <c r="F37" s="21">
        <v>75</v>
      </c>
      <c r="G37" s="5">
        <v>100</v>
      </c>
      <c r="H37" s="19">
        <f t="shared" si="3"/>
        <v>7500</v>
      </c>
      <c r="I37" s="19">
        <v>1523</v>
      </c>
      <c r="J37" s="19">
        <f t="shared" si="4"/>
        <v>5977</v>
      </c>
      <c r="K37" s="19">
        <f t="shared" si="5"/>
        <v>5977</v>
      </c>
      <c r="L37" s="42"/>
      <c r="M37" s="42"/>
    </row>
    <row r="38" spans="1:13" x14ac:dyDescent="0.7">
      <c r="A38" s="4">
        <v>45376</v>
      </c>
      <c r="B38" s="5" t="s">
        <v>50</v>
      </c>
      <c r="C38" s="5" t="s">
        <v>68</v>
      </c>
      <c r="D38" s="5">
        <v>2914</v>
      </c>
      <c r="E38" s="9" t="s">
        <v>107</v>
      </c>
      <c r="F38" s="21">
        <v>100</v>
      </c>
      <c r="G38" s="5">
        <v>100</v>
      </c>
      <c r="H38" s="19">
        <f t="shared" si="3"/>
        <v>10000</v>
      </c>
      <c r="I38" s="19">
        <v>2031</v>
      </c>
      <c r="J38" s="19">
        <f t="shared" si="4"/>
        <v>7969</v>
      </c>
      <c r="K38" s="19">
        <f t="shared" si="5"/>
        <v>7969</v>
      </c>
      <c r="L38" s="26"/>
    </row>
    <row r="39" spans="1:13" x14ac:dyDescent="0.7">
      <c r="A39" s="4">
        <v>45378</v>
      </c>
      <c r="B39" s="5" t="s">
        <v>50</v>
      </c>
      <c r="C39" s="5" t="s">
        <v>68</v>
      </c>
      <c r="D39" s="5">
        <v>5108</v>
      </c>
      <c r="E39" s="9" t="s">
        <v>186</v>
      </c>
      <c r="F39" s="21">
        <v>100</v>
      </c>
      <c r="G39" s="5">
        <v>100</v>
      </c>
      <c r="H39" s="19">
        <f t="shared" si="3"/>
        <v>10000</v>
      </c>
      <c r="I39" s="19">
        <v>2031</v>
      </c>
      <c r="J39" s="19">
        <f t="shared" ref="J39:J53" si="6">H39-I39</f>
        <v>7969</v>
      </c>
      <c r="K39" s="19">
        <f t="shared" ref="K39:K53" si="7">J39</f>
        <v>7969</v>
      </c>
    </row>
    <row r="40" spans="1:13" x14ac:dyDescent="0.7">
      <c r="A40" s="4">
        <v>45408</v>
      </c>
      <c r="B40" s="5" t="s">
        <v>50</v>
      </c>
      <c r="C40" s="5" t="s">
        <v>68</v>
      </c>
      <c r="D40" s="5">
        <v>2163</v>
      </c>
      <c r="E40" s="9" t="s">
        <v>239</v>
      </c>
      <c r="F40" s="41">
        <v>37.5</v>
      </c>
      <c r="G40" s="5">
        <v>100</v>
      </c>
      <c r="H40" s="19">
        <f t="shared" si="3"/>
        <v>3750</v>
      </c>
      <c r="I40" s="19">
        <v>761</v>
      </c>
      <c r="J40" s="19">
        <f t="shared" si="6"/>
        <v>2989</v>
      </c>
      <c r="K40" s="19">
        <f t="shared" si="7"/>
        <v>2989</v>
      </c>
    </row>
    <row r="41" spans="1:13" x14ac:dyDescent="0.7">
      <c r="A41" s="4">
        <v>45456</v>
      </c>
      <c r="B41" s="5" t="s">
        <v>50</v>
      </c>
      <c r="C41" s="5" t="s">
        <v>68</v>
      </c>
      <c r="D41" s="5">
        <v>3397</v>
      </c>
      <c r="E41" s="9" t="s">
        <v>110</v>
      </c>
      <c r="F41" s="21">
        <v>9</v>
      </c>
      <c r="G41" s="5">
        <v>100</v>
      </c>
      <c r="H41" s="19">
        <f t="shared" si="3"/>
        <v>900</v>
      </c>
      <c r="I41" s="19">
        <v>182</v>
      </c>
      <c r="J41" s="19">
        <f t="shared" si="6"/>
        <v>718</v>
      </c>
      <c r="K41" s="19">
        <f t="shared" si="7"/>
        <v>718</v>
      </c>
    </row>
    <row r="42" spans="1:13" x14ac:dyDescent="0.7">
      <c r="A42" s="4">
        <v>45462</v>
      </c>
      <c r="B42" s="5" t="s">
        <v>50</v>
      </c>
      <c r="C42" s="5" t="s">
        <v>68</v>
      </c>
      <c r="D42" s="5">
        <v>9613</v>
      </c>
      <c r="E42" s="9" t="s">
        <v>251</v>
      </c>
      <c r="F42" s="21">
        <v>11.5</v>
      </c>
      <c r="G42" s="5">
        <v>100</v>
      </c>
      <c r="H42" s="19">
        <f t="shared" si="3"/>
        <v>1150</v>
      </c>
      <c r="I42" s="19">
        <v>233</v>
      </c>
      <c r="J42" s="19">
        <f t="shared" si="6"/>
        <v>917</v>
      </c>
      <c r="K42" s="19">
        <f t="shared" si="7"/>
        <v>917</v>
      </c>
    </row>
    <row r="43" spans="1:13" x14ac:dyDescent="0.7">
      <c r="A43" s="4">
        <v>45467</v>
      </c>
      <c r="B43" s="5" t="s">
        <v>50</v>
      </c>
      <c r="C43" s="5" t="s">
        <v>68</v>
      </c>
      <c r="D43" s="5">
        <v>2432</v>
      </c>
      <c r="E43" s="9" t="s">
        <v>247</v>
      </c>
      <c r="F43" s="9">
        <v>20</v>
      </c>
      <c r="G43" s="5">
        <v>300</v>
      </c>
      <c r="H43" s="19">
        <f t="shared" si="3"/>
        <v>6000</v>
      </c>
      <c r="I43" s="19">
        <v>1218</v>
      </c>
      <c r="J43" s="19">
        <f t="shared" si="6"/>
        <v>4782</v>
      </c>
      <c r="K43" s="19">
        <f t="shared" si="7"/>
        <v>4782</v>
      </c>
    </row>
    <row r="44" spans="1:13" x14ac:dyDescent="0.7">
      <c r="A44" s="4">
        <v>45467</v>
      </c>
      <c r="B44" s="5" t="s">
        <v>50</v>
      </c>
      <c r="C44" s="5" t="s">
        <v>68</v>
      </c>
      <c r="D44" s="5">
        <v>7735</v>
      </c>
      <c r="E44" s="9" t="s">
        <v>245</v>
      </c>
      <c r="F44" s="9">
        <v>140</v>
      </c>
      <c r="G44" s="5">
        <v>100</v>
      </c>
      <c r="H44" s="19">
        <f t="shared" si="3"/>
        <v>14000</v>
      </c>
      <c r="I44" s="19">
        <v>2844</v>
      </c>
      <c r="J44" s="19">
        <f t="shared" si="6"/>
        <v>11156</v>
      </c>
      <c r="K44" s="19">
        <f t="shared" si="7"/>
        <v>11156</v>
      </c>
    </row>
    <row r="45" spans="1:13" x14ac:dyDescent="0.7">
      <c r="A45" s="4">
        <v>45471</v>
      </c>
      <c r="B45" s="5" t="s">
        <v>50</v>
      </c>
      <c r="C45" s="5" t="s">
        <v>68</v>
      </c>
      <c r="D45" s="5">
        <v>7974</v>
      </c>
      <c r="E45" s="9" t="s">
        <v>174</v>
      </c>
      <c r="F45" s="9">
        <v>131</v>
      </c>
      <c r="G45" s="5">
        <v>200</v>
      </c>
      <c r="H45" s="19">
        <f t="shared" si="3"/>
        <v>26200</v>
      </c>
      <c r="I45" s="19">
        <v>5322</v>
      </c>
      <c r="J45" s="19">
        <f t="shared" si="6"/>
        <v>20878</v>
      </c>
      <c r="K45" s="19">
        <f t="shared" si="7"/>
        <v>20878</v>
      </c>
    </row>
    <row r="46" spans="1:13" x14ac:dyDescent="0.7">
      <c r="A46" s="4">
        <v>45471</v>
      </c>
      <c r="B46" s="5" t="s">
        <v>50</v>
      </c>
      <c r="C46" s="5" t="s">
        <v>68</v>
      </c>
      <c r="D46" s="5">
        <v>4661</v>
      </c>
      <c r="E46" s="9" t="s">
        <v>221</v>
      </c>
      <c r="F46" s="9">
        <v>8</v>
      </c>
      <c r="G46" s="5">
        <v>100</v>
      </c>
      <c r="H46" s="19">
        <f t="shared" si="3"/>
        <v>800</v>
      </c>
      <c r="I46" s="19">
        <v>162</v>
      </c>
      <c r="J46" s="19">
        <f t="shared" si="6"/>
        <v>638</v>
      </c>
      <c r="K46" s="19">
        <f t="shared" si="7"/>
        <v>638</v>
      </c>
    </row>
    <row r="47" spans="1:13" x14ac:dyDescent="0.7">
      <c r="A47" s="4">
        <v>45471</v>
      </c>
      <c r="B47" s="5" t="s">
        <v>50</v>
      </c>
      <c r="C47" s="5" t="s">
        <v>68</v>
      </c>
      <c r="D47" s="5">
        <v>4063</v>
      </c>
      <c r="E47" s="9" t="s">
        <v>193</v>
      </c>
      <c r="F47" s="9">
        <v>50</v>
      </c>
      <c r="G47" s="5">
        <v>100</v>
      </c>
      <c r="H47" s="19">
        <f t="shared" si="3"/>
        <v>5000</v>
      </c>
      <c r="I47" s="19">
        <v>1015</v>
      </c>
      <c r="J47" s="19">
        <f t="shared" si="6"/>
        <v>3985</v>
      </c>
      <c r="K47" s="19">
        <f t="shared" si="7"/>
        <v>3985</v>
      </c>
    </row>
    <row r="48" spans="1:13" x14ac:dyDescent="0.7">
      <c r="A48" s="4">
        <v>45537</v>
      </c>
      <c r="B48" s="5" t="s">
        <v>50</v>
      </c>
      <c r="C48" s="5" t="s">
        <v>68</v>
      </c>
      <c r="D48" s="5">
        <v>5108</v>
      </c>
      <c r="E48" s="9" t="s">
        <v>186</v>
      </c>
      <c r="F48" s="21">
        <v>105</v>
      </c>
      <c r="G48" s="5">
        <v>100</v>
      </c>
      <c r="H48" s="19">
        <f t="shared" si="3"/>
        <v>10500</v>
      </c>
      <c r="I48" s="19">
        <v>2133</v>
      </c>
      <c r="J48" s="19">
        <f t="shared" si="6"/>
        <v>8367</v>
      </c>
      <c r="K48" s="19">
        <f t="shared" si="7"/>
        <v>8367</v>
      </c>
    </row>
    <row r="49" spans="1:11" x14ac:dyDescent="0.7">
      <c r="A49" s="4">
        <v>45628</v>
      </c>
      <c r="B49" s="5" t="s">
        <v>50</v>
      </c>
      <c r="C49" s="5" t="s">
        <v>68</v>
      </c>
      <c r="D49" s="5">
        <v>9613</v>
      </c>
      <c r="E49" s="9" t="s">
        <v>251</v>
      </c>
      <c r="F49" s="9">
        <v>12.5</v>
      </c>
      <c r="G49" s="5">
        <v>100</v>
      </c>
      <c r="H49" s="19">
        <f t="shared" si="3"/>
        <v>1250</v>
      </c>
      <c r="I49" s="19">
        <v>253</v>
      </c>
      <c r="J49" s="19">
        <f t="shared" si="6"/>
        <v>997</v>
      </c>
      <c r="K49" s="19">
        <f t="shared" si="7"/>
        <v>997</v>
      </c>
    </row>
    <row r="50" spans="1:11" x14ac:dyDescent="0.7">
      <c r="A50" s="4">
        <v>45629</v>
      </c>
      <c r="B50" s="5" t="s">
        <v>50</v>
      </c>
      <c r="C50" s="5" t="s">
        <v>68</v>
      </c>
      <c r="D50" s="5">
        <v>8031</v>
      </c>
      <c r="E50" s="9" t="s">
        <v>196</v>
      </c>
      <c r="F50" s="9">
        <v>50</v>
      </c>
      <c r="G50" s="5">
        <v>200</v>
      </c>
      <c r="H50" s="19">
        <f t="shared" si="3"/>
        <v>10000</v>
      </c>
      <c r="I50" s="19">
        <v>2031</v>
      </c>
      <c r="J50" s="19">
        <f t="shared" si="6"/>
        <v>7969</v>
      </c>
      <c r="K50" s="19">
        <f t="shared" si="7"/>
        <v>7969</v>
      </c>
    </row>
    <row r="51" spans="1:11" x14ac:dyDescent="0.7">
      <c r="A51" s="4">
        <v>45629</v>
      </c>
      <c r="B51" s="5" t="s">
        <v>50</v>
      </c>
      <c r="C51" s="5" t="s">
        <v>68</v>
      </c>
      <c r="D51" s="5">
        <v>7012</v>
      </c>
      <c r="E51" s="9" t="s">
        <v>183</v>
      </c>
      <c r="F51" s="9">
        <v>70</v>
      </c>
      <c r="G51" s="5">
        <v>100</v>
      </c>
      <c r="H51" s="19">
        <f t="shared" si="3"/>
        <v>7000</v>
      </c>
      <c r="I51" s="19">
        <v>1422</v>
      </c>
      <c r="J51" s="19">
        <f t="shared" si="6"/>
        <v>5578</v>
      </c>
      <c r="K51" s="19">
        <f t="shared" si="7"/>
        <v>5578</v>
      </c>
    </row>
    <row r="52" spans="1:11" x14ac:dyDescent="0.7">
      <c r="A52" s="4">
        <v>45631</v>
      </c>
      <c r="B52" s="5" t="s">
        <v>50</v>
      </c>
      <c r="C52" s="5" t="s">
        <v>68</v>
      </c>
      <c r="D52" s="5">
        <v>4661</v>
      </c>
      <c r="E52" s="9" t="s">
        <v>221</v>
      </c>
      <c r="F52" s="9">
        <v>7</v>
      </c>
      <c r="G52" s="5">
        <v>100</v>
      </c>
      <c r="H52" s="19">
        <f t="shared" si="3"/>
        <v>700</v>
      </c>
      <c r="I52" s="19">
        <v>142</v>
      </c>
      <c r="J52" s="19">
        <f t="shared" si="6"/>
        <v>558</v>
      </c>
      <c r="K52" s="19">
        <f t="shared" si="7"/>
        <v>558</v>
      </c>
    </row>
    <row r="53" spans="1:11" x14ac:dyDescent="0.7">
      <c r="A53" s="4">
        <v>45636</v>
      </c>
      <c r="B53" s="5" t="s">
        <v>50</v>
      </c>
      <c r="C53" s="5" t="s">
        <v>68</v>
      </c>
      <c r="D53" s="5">
        <v>6254</v>
      </c>
      <c r="E53" s="9" t="s">
        <v>256</v>
      </c>
      <c r="F53" s="9">
        <v>20</v>
      </c>
      <c r="G53" s="5">
        <v>100</v>
      </c>
      <c r="H53" s="19">
        <f t="shared" si="3"/>
        <v>2000</v>
      </c>
      <c r="I53" s="19">
        <v>406</v>
      </c>
      <c r="J53" s="19">
        <f t="shared" si="6"/>
        <v>1594</v>
      </c>
      <c r="K53" s="19">
        <f t="shared" si="7"/>
        <v>1594</v>
      </c>
    </row>
    <row r="54" spans="1:11" x14ac:dyDescent="0.7">
      <c r="A54" s="46"/>
    </row>
  </sheetData>
  <autoFilter ref="A1:K15" xr:uid="{00000000-0009-0000-0000-000003000000}"/>
  <phoneticPr fontId="18"/>
  <pageMargins left="0.7" right="0.7" top="0.75" bottom="0.75" header="0.3" footer="0.3"/>
  <pageSetup paperSize="9" scale="38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AA65"/>
  <sheetViews>
    <sheetView zoomScale="80" zoomScaleNormal="80" workbookViewId="0">
      <pane xSplit="4" ySplit="1" topLeftCell="E47" activePane="bottomRight" state="frozen"/>
      <selection pane="topRight" activeCell="E1" sqref="E1"/>
      <selection pane="bottomLeft" activeCell="A2" sqref="A2"/>
      <selection pane="bottomRight" activeCell="G57" sqref="G57"/>
    </sheetView>
  </sheetViews>
  <sheetFormatPr defaultRowHeight="17.649999999999999" x14ac:dyDescent="0.7"/>
  <cols>
    <col min="1" max="2" width="11.3125" style="1" bestFit="1" customWidth="1"/>
    <col min="3" max="3" width="15.125" style="2" bestFit="1" customWidth="1"/>
    <col min="4" max="4" width="21.125" bestFit="1" customWidth="1"/>
    <col min="5" max="5" width="13" style="2" bestFit="1" customWidth="1"/>
    <col min="6" max="6" width="16.4375" style="2" customWidth="1"/>
    <col min="7" max="9" width="13" style="2" bestFit="1" customWidth="1"/>
    <col min="10" max="10" width="15.125" style="2" bestFit="1" customWidth="1"/>
    <col min="11" max="11" width="15.125" bestFit="1" customWidth="1"/>
    <col min="12" max="14" width="17.0625" bestFit="1" customWidth="1"/>
    <col min="15" max="15" width="11.1875" bestFit="1" customWidth="1"/>
    <col min="16" max="16" width="19.1875" bestFit="1" customWidth="1"/>
    <col min="17" max="17" width="13" style="1" bestFit="1" customWidth="1"/>
    <col min="18" max="18" width="17.0625" bestFit="1" customWidth="1"/>
    <col min="19" max="19" width="19.1875" bestFit="1" customWidth="1"/>
    <col min="20" max="20" width="25.4375" bestFit="1" customWidth="1"/>
    <col min="21" max="22" width="23.3125" bestFit="1" customWidth="1"/>
    <col min="23" max="23" width="39.9375" bestFit="1" customWidth="1"/>
    <col min="24" max="24" width="25.4375" bestFit="1" customWidth="1"/>
    <col min="25" max="25" width="11.1875" bestFit="1" customWidth="1"/>
    <col min="26" max="27" width="29.625" bestFit="1" customWidth="1"/>
  </cols>
  <sheetData>
    <row r="1" spans="1:27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3" t="s">
        <v>165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</row>
    <row r="2" spans="1:27" x14ac:dyDescent="0.7">
      <c r="A2" s="4">
        <v>44418</v>
      </c>
      <c r="B2" s="4">
        <v>44420</v>
      </c>
      <c r="C2" s="5">
        <v>4337</v>
      </c>
      <c r="D2" s="9" t="s">
        <v>83</v>
      </c>
      <c r="E2" s="5" t="s">
        <v>67</v>
      </c>
      <c r="F2" s="5" t="s">
        <v>84</v>
      </c>
      <c r="G2" s="5" t="s">
        <v>85</v>
      </c>
      <c r="H2" s="5" t="s">
        <v>86</v>
      </c>
      <c r="I2" s="5" t="s">
        <v>87</v>
      </c>
      <c r="J2" s="5">
        <v>100</v>
      </c>
      <c r="K2" s="7">
        <v>3098</v>
      </c>
      <c r="L2" s="9">
        <v>0</v>
      </c>
      <c r="M2" s="9">
        <v>0</v>
      </c>
      <c r="N2" s="9">
        <v>0</v>
      </c>
      <c r="O2" s="9" t="s">
        <v>31</v>
      </c>
      <c r="P2" s="19">
        <v>0</v>
      </c>
      <c r="Q2" s="6" t="s">
        <v>31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</row>
    <row r="3" spans="1:27" x14ac:dyDescent="0.7">
      <c r="A3" s="4">
        <v>44425</v>
      </c>
      <c r="B3" s="4">
        <v>44427</v>
      </c>
      <c r="C3" s="5">
        <v>4337</v>
      </c>
      <c r="D3" s="9" t="s">
        <v>83</v>
      </c>
      <c r="E3" s="5" t="s">
        <v>67</v>
      </c>
      <c r="F3" s="5" t="s">
        <v>88</v>
      </c>
      <c r="G3" s="5" t="s">
        <v>89</v>
      </c>
      <c r="H3" s="5" t="s">
        <v>86</v>
      </c>
      <c r="I3" s="5" t="s">
        <v>87</v>
      </c>
      <c r="J3" s="5">
        <v>100</v>
      </c>
      <c r="K3" s="7">
        <v>3190</v>
      </c>
      <c r="L3" s="9">
        <v>0</v>
      </c>
      <c r="M3" s="9">
        <v>0</v>
      </c>
      <c r="N3" s="9">
        <v>109</v>
      </c>
      <c r="O3" s="9" t="s">
        <v>90</v>
      </c>
      <c r="P3" s="19">
        <v>-9309</v>
      </c>
      <c r="Q3" s="4">
        <v>44418</v>
      </c>
      <c r="R3" s="7">
        <v>3098</v>
      </c>
      <c r="S3" s="9">
        <v>0</v>
      </c>
      <c r="T3" s="9">
        <v>0</v>
      </c>
      <c r="U3" s="9">
        <v>0</v>
      </c>
      <c r="V3" s="9">
        <v>0</v>
      </c>
      <c r="W3" s="9">
        <v>35</v>
      </c>
      <c r="X3" s="9">
        <v>0</v>
      </c>
      <c r="Y3" s="9">
        <v>74</v>
      </c>
      <c r="Z3" s="9">
        <v>0</v>
      </c>
      <c r="AA3" s="9">
        <v>0</v>
      </c>
    </row>
    <row r="4" spans="1:27" x14ac:dyDescent="0.7">
      <c r="A4" s="4">
        <v>44428</v>
      </c>
      <c r="B4" s="4">
        <v>44432</v>
      </c>
      <c r="C4" s="5">
        <v>9104</v>
      </c>
      <c r="D4" s="9" t="s">
        <v>91</v>
      </c>
      <c r="E4" s="5" t="s">
        <v>67</v>
      </c>
      <c r="F4" s="5" t="s">
        <v>84</v>
      </c>
      <c r="G4" s="5" t="s">
        <v>85</v>
      </c>
      <c r="H4" s="5" t="s">
        <v>86</v>
      </c>
      <c r="I4" s="5" t="s">
        <v>87</v>
      </c>
      <c r="J4" s="5">
        <v>100</v>
      </c>
      <c r="K4" s="7">
        <v>6410</v>
      </c>
      <c r="L4" s="9">
        <v>721</v>
      </c>
      <c r="M4" s="9">
        <v>73</v>
      </c>
      <c r="N4" s="9">
        <v>0</v>
      </c>
      <c r="O4" s="9" t="s">
        <v>31</v>
      </c>
      <c r="P4" s="19">
        <v>0</v>
      </c>
      <c r="Q4" s="6" t="s">
        <v>31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</row>
    <row r="5" spans="1:27" x14ac:dyDescent="0.7">
      <c r="A5" s="4">
        <v>44428</v>
      </c>
      <c r="B5" s="4">
        <v>44432</v>
      </c>
      <c r="C5" s="5">
        <v>9107</v>
      </c>
      <c r="D5" s="9" t="s">
        <v>92</v>
      </c>
      <c r="E5" s="5" t="s">
        <v>67</v>
      </c>
      <c r="F5" s="5" t="s">
        <v>84</v>
      </c>
      <c r="G5" s="5" t="s">
        <v>85</v>
      </c>
      <c r="H5" s="5" t="s">
        <v>86</v>
      </c>
      <c r="I5" s="5" t="s">
        <v>87</v>
      </c>
      <c r="J5" s="5">
        <v>100</v>
      </c>
      <c r="K5" s="7">
        <v>4530</v>
      </c>
      <c r="L5" s="9">
        <v>509</v>
      </c>
      <c r="M5" s="9">
        <v>50</v>
      </c>
      <c r="N5" s="9">
        <v>0</v>
      </c>
      <c r="O5" s="9" t="s">
        <v>31</v>
      </c>
      <c r="P5" s="19">
        <v>0</v>
      </c>
      <c r="Q5" s="6" t="s">
        <v>31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</row>
    <row r="6" spans="1:27" x14ac:dyDescent="0.7">
      <c r="A6" s="4">
        <v>44431</v>
      </c>
      <c r="B6" s="4">
        <v>44433</v>
      </c>
      <c r="C6" s="5">
        <v>9104</v>
      </c>
      <c r="D6" s="9" t="s">
        <v>91</v>
      </c>
      <c r="E6" s="5" t="s">
        <v>67</v>
      </c>
      <c r="F6" s="5" t="s">
        <v>88</v>
      </c>
      <c r="G6" s="5" t="s">
        <v>89</v>
      </c>
      <c r="H6" s="5" t="s">
        <v>86</v>
      </c>
      <c r="I6" s="5" t="s">
        <v>87</v>
      </c>
      <c r="J6" s="5">
        <v>100</v>
      </c>
      <c r="K6" s="7">
        <v>6696</v>
      </c>
      <c r="L6" s="9">
        <v>733</v>
      </c>
      <c r="M6" s="9">
        <v>73</v>
      </c>
      <c r="N6" s="9">
        <v>38</v>
      </c>
      <c r="O6" s="9" t="s">
        <v>90</v>
      </c>
      <c r="P6" s="19">
        <v>-30238</v>
      </c>
      <c r="Q6" s="4">
        <v>44428</v>
      </c>
      <c r="R6" s="7">
        <v>6410</v>
      </c>
      <c r="S6" s="9">
        <v>721</v>
      </c>
      <c r="T6" s="9">
        <v>73</v>
      </c>
      <c r="U6" s="9">
        <v>0</v>
      </c>
      <c r="V6" s="9">
        <v>0</v>
      </c>
      <c r="W6" s="9">
        <v>0</v>
      </c>
      <c r="X6" s="9">
        <v>0</v>
      </c>
      <c r="Y6" s="9">
        <v>38</v>
      </c>
      <c r="Z6" s="9">
        <v>0</v>
      </c>
      <c r="AA6" s="9">
        <v>0</v>
      </c>
    </row>
    <row r="7" spans="1:27" x14ac:dyDescent="0.7">
      <c r="A7" s="4">
        <v>44431</v>
      </c>
      <c r="B7" s="4">
        <v>44433</v>
      </c>
      <c r="C7" s="5">
        <v>9107</v>
      </c>
      <c r="D7" s="9" t="s">
        <v>92</v>
      </c>
      <c r="E7" s="5" t="s">
        <v>67</v>
      </c>
      <c r="F7" s="5" t="s">
        <v>88</v>
      </c>
      <c r="G7" s="5" t="s">
        <v>89</v>
      </c>
      <c r="H7" s="5" t="s">
        <v>86</v>
      </c>
      <c r="I7" s="5" t="s">
        <v>87</v>
      </c>
      <c r="J7" s="5">
        <v>100</v>
      </c>
      <c r="K7" s="7">
        <v>4710</v>
      </c>
      <c r="L7" s="9">
        <v>515</v>
      </c>
      <c r="M7" s="9">
        <v>51</v>
      </c>
      <c r="N7" s="9">
        <v>27</v>
      </c>
      <c r="O7" s="9" t="s">
        <v>90</v>
      </c>
      <c r="P7" s="19">
        <v>-19152</v>
      </c>
      <c r="Q7" s="4">
        <v>44428</v>
      </c>
      <c r="R7" s="7">
        <v>4530</v>
      </c>
      <c r="S7" s="9">
        <v>509</v>
      </c>
      <c r="T7" s="9">
        <v>50</v>
      </c>
      <c r="U7" s="9">
        <v>0</v>
      </c>
      <c r="V7" s="9">
        <v>0</v>
      </c>
      <c r="W7" s="9">
        <v>0</v>
      </c>
      <c r="X7" s="9">
        <v>0</v>
      </c>
      <c r="Y7" s="9">
        <v>27</v>
      </c>
      <c r="Z7" s="9">
        <v>0</v>
      </c>
      <c r="AA7" s="9">
        <v>0</v>
      </c>
    </row>
    <row r="8" spans="1:27" x14ac:dyDescent="0.7">
      <c r="A8" s="4">
        <v>44447</v>
      </c>
      <c r="B8" s="4">
        <v>44449</v>
      </c>
      <c r="C8" s="5">
        <v>9984</v>
      </c>
      <c r="D8" s="9" t="s">
        <v>93</v>
      </c>
      <c r="E8" s="5" t="s">
        <v>67</v>
      </c>
      <c r="F8" s="5" t="s">
        <v>88</v>
      </c>
      <c r="G8" s="5" t="s">
        <v>89</v>
      </c>
      <c r="H8" s="5" t="s">
        <v>86</v>
      </c>
      <c r="I8" s="5" t="s">
        <v>87</v>
      </c>
      <c r="J8" s="5">
        <v>100</v>
      </c>
      <c r="K8" s="7">
        <v>7300</v>
      </c>
      <c r="L8" s="9">
        <v>350</v>
      </c>
      <c r="M8" s="9">
        <v>35</v>
      </c>
      <c r="N8" s="9">
        <v>21</v>
      </c>
      <c r="O8" s="9" t="s">
        <v>90</v>
      </c>
      <c r="P8" s="19">
        <v>-19491</v>
      </c>
      <c r="Q8" s="4">
        <v>44447</v>
      </c>
      <c r="R8" s="7">
        <v>7113</v>
      </c>
      <c r="S8" s="9">
        <v>350</v>
      </c>
      <c r="T8" s="9">
        <v>35</v>
      </c>
      <c r="U8" s="9">
        <v>0</v>
      </c>
      <c r="V8" s="9">
        <v>0</v>
      </c>
      <c r="W8" s="9">
        <v>0</v>
      </c>
      <c r="X8" s="9">
        <v>0</v>
      </c>
      <c r="Y8" s="9">
        <v>21</v>
      </c>
      <c r="Z8" s="9">
        <v>0</v>
      </c>
      <c r="AA8" s="9">
        <v>0</v>
      </c>
    </row>
    <row r="9" spans="1:27" x14ac:dyDescent="0.7">
      <c r="A9" s="4">
        <v>44447</v>
      </c>
      <c r="B9" s="4">
        <v>44449</v>
      </c>
      <c r="C9" s="5">
        <v>9984</v>
      </c>
      <c r="D9" s="9" t="s">
        <v>93</v>
      </c>
      <c r="E9" s="5" t="s">
        <v>67</v>
      </c>
      <c r="F9" s="5" t="s">
        <v>84</v>
      </c>
      <c r="G9" s="5" t="s">
        <v>85</v>
      </c>
      <c r="H9" s="5" t="s">
        <v>86</v>
      </c>
      <c r="I9" s="5" t="s">
        <v>87</v>
      </c>
      <c r="J9" s="5">
        <v>100</v>
      </c>
      <c r="K9" s="7">
        <v>7113</v>
      </c>
      <c r="L9" s="9">
        <v>350</v>
      </c>
      <c r="M9" s="9">
        <v>35</v>
      </c>
      <c r="N9" s="9">
        <v>0</v>
      </c>
      <c r="O9" s="9" t="s">
        <v>31</v>
      </c>
      <c r="P9" s="19">
        <v>0</v>
      </c>
      <c r="Q9" s="6" t="s">
        <v>31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</row>
    <row r="10" spans="1:27" x14ac:dyDescent="0.7">
      <c r="A10" s="4">
        <v>44469</v>
      </c>
      <c r="B10" s="4">
        <v>44473</v>
      </c>
      <c r="C10" s="5">
        <v>9101</v>
      </c>
      <c r="D10" s="9" t="s">
        <v>94</v>
      </c>
      <c r="E10" s="5" t="s">
        <v>67</v>
      </c>
      <c r="F10" s="5" t="s">
        <v>88</v>
      </c>
      <c r="G10" s="5" t="s">
        <v>89</v>
      </c>
      <c r="H10" s="5" t="s">
        <v>86</v>
      </c>
      <c r="I10" s="5" t="s">
        <v>87</v>
      </c>
      <c r="J10" s="5">
        <v>100</v>
      </c>
      <c r="K10" s="7">
        <v>8509</v>
      </c>
      <c r="L10" s="9">
        <v>350</v>
      </c>
      <c r="M10" s="9">
        <v>35</v>
      </c>
      <c r="N10" s="9">
        <v>25</v>
      </c>
      <c r="O10" s="9" t="s">
        <v>90</v>
      </c>
      <c r="P10" s="19">
        <v>4305</v>
      </c>
      <c r="Q10" s="4">
        <v>44469</v>
      </c>
      <c r="R10" s="7">
        <v>8560</v>
      </c>
      <c r="S10" s="9">
        <v>350</v>
      </c>
      <c r="T10" s="9">
        <v>35</v>
      </c>
      <c r="U10" s="9">
        <v>0</v>
      </c>
      <c r="V10" s="9">
        <v>0</v>
      </c>
      <c r="W10" s="9">
        <v>0</v>
      </c>
      <c r="X10" s="9">
        <v>0</v>
      </c>
      <c r="Y10" s="9">
        <v>25</v>
      </c>
      <c r="Z10" s="9">
        <v>0</v>
      </c>
      <c r="AA10" s="9">
        <v>0</v>
      </c>
    </row>
    <row r="11" spans="1:27" x14ac:dyDescent="0.7">
      <c r="A11" s="4">
        <v>44469</v>
      </c>
      <c r="B11" s="4">
        <v>44473</v>
      </c>
      <c r="C11" s="5">
        <v>9101</v>
      </c>
      <c r="D11" s="9" t="s">
        <v>94</v>
      </c>
      <c r="E11" s="5" t="s">
        <v>67</v>
      </c>
      <c r="F11" s="5" t="s">
        <v>84</v>
      </c>
      <c r="G11" s="5" t="s">
        <v>85</v>
      </c>
      <c r="H11" s="5" t="s">
        <v>86</v>
      </c>
      <c r="I11" s="5" t="s">
        <v>87</v>
      </c>
      <c r="J11" s="5">
        <v>100</v>
      </c>
      <c r="K11" s="7">
        <v>8560</v>
      </c>
      <c r="L11" s="9">
        <v>350</v>
      </c>
      <c r="M11" s="9">
        <v>35</v>
      </c>
      <c r="N11" s="9">
        <v>0</v>
      </c>
      <c r="O11" s="9" t="s">
        <v>31</v>
      </c>
      <c r="P11" s="19">
        <v>0</v>
      </c>
      <c r="Q11" s="6" t="s">
        <v>31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</row>
    <row r="12" spans="1:27" x14ac:dyDescent="0.7">
      <c r="A12" s="4">
        <v>44469</v>
      </c>
      <c r="B12" s="4">
        <v>44473</v>
      </c>
      <c r="C12" s="5">
        <v>9101</v>
      </c>
      <c r="D12" s="9" t="s">
        <v>94</v>
      </c>
      <c r="E12" s="5" t="s">
        <v>67</v>
      </c>
      <c r="F12" s="5" t="s">
        <v>84</v>
      </c>
      <c r="G12" s="5" t="s">
        <v>85</v>
      </c>
      <c r="H12" s="5" t="s">
        <v>86</v>
      </c>
      <c r="I12" s="5" t="s">
        <v>87</v>
      </c>
      <c r="J12" s="5">
        <v>100</v>
      </c>
      <c r="K12" s="7">
        <v>8490</v>
      </c>
      <c r="L12" s="9">
        <v>350</v>
      </c>
      <c r="M12" s="9">
        <v>35</v>
      </c>
      <c r="N12" s="9">
        <v>0</v>
      </c>
      <c r="O12" s="9" t="s">
        <v>31</v>
      </c>
      <c r="P12" s="19">
        <v>0</v>
      </c>
      <c r="Q12" s="6" t="s">
        <v>31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</row>
    <row r="13" spans="1:27" x14ac:dyDescent="0.7">
      <c r="A13" s="4">
        <v>44470</v>
      </c>
      <c r="B13" s="4">
        <v>44474</v>
      </c>
      <c r="C13" s="5">
        <v>9101</v>
      </c>
      <c r="D13" s="9" t="s">
        <v>94</v>
      </c>
      <c r="E13" s="5" t="s">
        <v>67</v>
      </c>
      <c r="F13" s="5" t="s">
        <v>88</v>
      </c>
      <c r="G13" s="5" t="s">
        <v>89</v>
      </c>
      <c r="H13" s="5" t="s">
        <v>86</v>
      </c>
      <c r="I13" s="5" t="s">
        <v>87</v>
      </c>
      <c r="J13" s="5">
        <v>100</v>
      </c>
      <c r="K13" s="7">
        <v>8490</v>
      </c>
      <c r="L13" s="9">
        <v>350</v>
      </c>
      <c r="M13" s="9">
        <v>35</v>
      </c>
      <c r="N13" s="9">
        <v>51</v>
      </c>
      <c r="O13" s="9" t="s">
        <v>90</v>
      </c>
      <c r="P13" s="19">
        <v>-821</v>
      </c>
      <c r="Q13" s="4">
        <v>44469</v>
      </c>
      <c r="R13" s="7">
        <v>8490</v>
      </c>
      <c r="S13" s="9">
        <v>350</v>
      </c>
      <c r="T13" s="9">
        <v>35</v>
      </c>
      <c r="U13" s="9">
        <v>0</v>
      </c>
      <c r="V13" s="9">
        <v>0</v>
      </c>
      <c r="W13" s="9">
        <v>0</v>
      </c>
      <c r="X13" s="9">
        <v>0</v>
      </c>
      <c r="Y13" s="9">
        <v>51</v>
      </c>
      <c r="Z13" s="9">
        <v>0</v>
      </c>
      <c r="AA13" s="9">
        <v>0</v>
      </c>
    </row>
    <row r="14" spans="1:27" x14ac:dyDescent="0.7">
      <c r="A14" s="4">
        <v>44470</v>
      </c>
      <c r="B14" s="4">
        <v>44474</v>
      </c>
      <c r="C14" s="5">
        <v>9101</v>
      </c>
      <c r="D14" s="9" t="s">
        <v>94</v>
      </c>
      <c r="E14" s="5" t="s">
        <v>67</v>
      </c>
      <c r="F14" s="5" t="s">
        <v>84</v>
      </c>
      <c r="G14" s="5" t="s">
        <v>85</v>
      </c>
      <c r="H14" s="5" t="s">
        <v>86</v>
      </c>
      <c r="I14" s="5" t="s">
        <v>87</v>
      </c>
      <c r="J14" s="5">
        <v>100</v>
      </c>
      <c r="K14" s="7">
        <v>8346</v>
      </c>
      <c r="L14" s="9">
        <v>350</v>
      </c>
      <c r="M14" s="9">
        <v>35</v>
      </c>
      <c r="N14" s="9">
        <v>0</v>
      </c>
      <c r="O14" s="9" t="s">
        <v>31</v>
      </c>
      <c r="P14" s="19">
        <v>0</v>
      </c>
      <c r="Q14" s="6" t="s">
        <v>31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</row>
    <row r="15" spans="1:27" x14ac:dyDescent="0.7">
      <c r="A15" s="4">
        <v>44473</v>
      </c>
      <c r="B15" s="4">
        <v>44475</v>
      </c>
      <c r="C15" s="5">
        <v>9101</v>
      </c>
      <c r="D15" s="9" t="s">
        <v>94</v>
      </c>
      <c r="E15" s="5" t="s">
        <v>67</v>
      </c>
      <c r="F15" s="5" t="s">
        <v>88</v>
      </c>
      <c r="G15" s="5" t="s">
        <v>89</v>
      </c>
      <c r="H15" s="5" t="s">
        <v>86</v>
      </c>
      <c r="I15" s="5" t="s">
        <v>87</v>
      </c>
      <c r="J15" s="5">
        <v>100</v>
      </c>
      <c r="K15" s="7">
        <v>7790</v>
      </c>
      <c r="L15" s="9">
        <v>350</v>
      </c>
      <c r="M15" s="9">
        <v>35</v>
      </c>
      <c r="N15" s="9">
        <v>50</v>
      </c>
      <c r="O15" s="9" t="s">
        <v>90</v>
      </c>
      <c r="P15" s="19">
        <v>54780</v>
      </c>
      <c r="Q15" s="4">
        <v>44470</v>
      </c>
      <c r="R15" s="7">
        <v>8346</v>
      </c>
      <c r="S15" s="9">
        <v>350</v>
      </c>
      <c r="T15" s="9">
        <v>35</v>
      </c>
      <c r="U15" s="9">
        <v>0</v>
      </c>
      <c r="V15" s="9">
        <v>0</v>
      </c>
      <c r="W15" s="9">
        <v>0</v>
      </c>
      <c r="X15" s="9">
        <v>0</v>
      </c>
      <c r="Y15" s="9">
        <v>50</v>
      </c>
      <c r="Z15" s="9">
        <v>0</v>
      </c>
      <c r="AA15" s="9">
        <v>0</v>
      </c>
    </row>
    <row r="16" spans="1:27" x14ac:dyDescent="0.7">
      <c r="A16" s="4">
        <v>44473</v>
      </c>
      <c r="B16" s="4">
        <v>44475</v>
      </c>
      <c r="C16" s="5">
        <v>9810</v>
      </c>
      <c r="D16" s="9" t="s">
        <v>74</v>
      </c>
      <c r="E16" s="5" t="s">
        <v>67</v>
      </c>
      <c r="F16" s="5" t="s">
        <v>84</v>
      </c>
      <c r="G16" s="5" t="s">
        <v>85</v>
      </c>
      <c r="H16" s="5" t="s">
        <v>86</v>
      </c>
      <c r="I16" s="5" t="s">
        <v>87</v>
      </c>
      <c r="J16" s="5">
        <v>100</v>
      </c>
      <c r="K16" s="7">
        <v>4920</v>
      </c>
      <c r="L16" s="9">
        <v>180</v>
      </c>
      <c r="M16" s="9">
        <v>18</v>
      </c>
      <c r="N16" s="9">
        <v>0</v>
      </c>
      <c r="O16" s="9" t="s">
        <v>31</v>
      </c>
      <c r="P16" s="19">
        <v>0</v>
      </c>
      <c r="Q16" s="6" t="s">
        <v>31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</row>
    <row r="17" spans="1:27" x14ac:dyDescent="0.7">
      <c r="A17" s="4">
        <v>44474</v>
      </c>
      <c r="B17" s="4">
        <v>44476</v>
      </c>
      <c r="C17" s="5">
        <v>9104</v>
      </c>
      <c r="D17" s="9" t="s">
        <v>91</v>
      </c>
      <c r="E17" s="5" t="s">
        <v>67</v>
      </c>
      <c r="F17" s="5" t="s">
        <v>88</v>
      </c>
      <c r="G17" s="5" t="s">
        <v>89</v>
      </c>
      <c r="H17" s="5" t="s">
        <v>86</v>
      </c>
      <c r="I17" s="5" t="s">
        <v>87</v>
      </c>
      <c r="J17" s="5">
        <v>100</v>
      </c>
      <c r="K17" s="7">
        <v>6990</v>
      </c>
      <c r="L17" s="9">
        <v>350</v>
      </c>
      <c r="M17" s="9">
        <v>35</v>
      </c>
      <c r="N17" s="9">
        <v>19</v>
      </c>
      <c r="O17" s="9" t="s">
        <v>90</v>
      </c>
      <c r="P17" s="19">
        <v>-51789</v>
      </c>
      <c r="Q17" s="4">
        <v>44474</v>
      </c>
      <c r="R17" s="7">
        <v>6480</v>
      </c>
      <c r="S17" s="9">
        <v>350</v>
      </c>
      <c r="T17" s="9">
        <v>35</v>
      </c>
      <c r="U17" s="9">
        <v>0</v>
      </c>
      <c r="V17" s="9">
        <v>0</v>
      </c>
      <c r="W17" s="9">
        <v>0</v>
      </c>
      <c r="X17" s="9">
        <v>0</v>
      </c>
      <c r="Y17" s="9">
        <v>19</v>
      </c>
      <c r="Z17" s="9">
        <v>0</v>
      </c>
      <c r="AA17" s="9">
        <v>0</v>
      </c>
    </row>
    <row r="18" spans="1:27" x14ac:dyDescent="0.7">
      <c r="A18" s="4">
        <v>44474</v>
      </c>
      <c r="B18" s="4">
        <v>44476</v>
      </c>
      <c r="C18" s="5">
        <v>9104</v>
      </c>
      <c r="D18" s="9" t="s">
        <v>91</v>
      </c>
      <c r="E18" s="5" t="s">
        <v>67</v>
      </c>
      <c r="F18" s="5" t="s">
        <v>84</v>
      </c>
      <c r="G18" s="5" t="s">
        <v>85</v>
      </c>
      <c r="H18" s="5" t="s">
        <v>86</v>
      </c>
      <c r="I18" s="5" t="s">
        <v>87</v>
      </c>
      <c r="J18" s="5">
        <v>100</v>
      </c>
      <c r="K18" s="7">
        <v>6480</v>
      </c>
      <c r="L18" s="9">
        <v>350</v>
      </c>
      <c r="M18" s="9">
        <v>35</v>
      </c>
      <c r="N18" s="9">
        <v>0</v>
      </c>
      <c r="O18" s="9" t="s">
        <v>31</v>
      </c>
      <c r="P18" s="19">
        <v>0</v>
      </c>
      <c r="Q18" s="6" t="s">
        <v>31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</row>
    <row r="19" spans="1:27" x14ac:dyDescent="0.7">
      <c r="A19" s="4">
        <v>44475</v>
      </c>
      <c r="B19" s="4">
        <v>44477</v>
      </c>
      <c r="C19" s="5">
        <v>9810</v>
      </c>
      <c r="D19" s="9" t="s">
        <v>74</v>
      </c>
      <c r="E19" s="5" t="s">
        <v>67</v>
      </c>
      <c r="F19" s="5" t="s">
        <v>88</v>
      </c>
      <c r="G19" s="5" t="s">
        <v>89</v>
      </c>
      <c r="H19" s="5" t="s">
        <v>86</v>
      </c>
      <c r="I19" s="5" t="s">
        <v>87</v>
      </c>
      <c r="J19" s="5">
        <v>100</v>
      </c>
      <c r="K19" s="7">
        <v>4905</v>
      </c>
      <c r="L19" s="9">
        <v>180</v>
      </c>
      <c r="M19" s="9">
        <v>18</v>
      </c>
      <c r="N19" s="9">
        <v>44</v>
      </c>
      <c r="O19" s="9" t="s">
        <v>90</v>
      </c>
      <c r="P19" s="19">
        <v>1060</v>
      </c>
      <c r="Q19" s="4">
        <v>44473</v>
      </c>
      <c r="R19" s="7">
        <v>4920</v>
      </c>
      <c r="S19" s="9">
        <v>180</v>
      </c>
      <c r="T19" s="9">
        <v>18</v>
      </c>
      <c r="U19" s="9">
        <v>0</v>
      </c>
      <c r="V19" s="9">
        <v>0</v>
      </c>
      <c r="W19" s="9">
        <v>0</v>
      </c>
      <c r="X19" s="9">
        <v>0</v>
      </c>
      <c r="Y19" s="9">
        <v>44</v>
      </c>
      <c r="Z19" s="9">
        <v>0</v>
      </c>
      <c r="AA19" s="9">
        <v>0</v>
      </c>
    </row>
    <row r="20" spans="1:27" x14ac:dyDescent="0.7">
      <c r="A20" s="4">
        <v>44476</v>
      </c>
      <c r="B20" s="4">
        <v>44480</v>
      </c>
      <c r="C20" s="5">
        <v>4337</v>
      </c>
      <c r="D20" s="9" t="s">
        <v>83</v>
      </c>
      <c r="E20" s="5" t="s">
        <v>67</v>
      </c>
      <c r="F20" s="5" t="s">
        <v>84</v>
      </c>
      <c r="G20" s="5" t="s">
        <v>85</v>
      </c>
      <c r="H20" s="5" t="s">
        <v>86</v>
      </c>
      <c r="I20" s="5" t="s">
        <v>87</v>
      </c>
      <c r="J20" s="5">
        <v>100</v>
      </c>
      <c r="K20" s="7">
        <v>3735</v>
      </c>
      <c r="L20" s="9">
        <v>180</v>
      </c>
      <c r="M20" s="9">
        <v>18</v>
      </c>
      <c r="N20" s="9">
        <v>0</v>
      </c>
      <c r="O20" s="9" t="s">
        <v>31</v>
      </c>
      <c r="P20" s="19">
        <v>0</v>
      </c>
      <c r="Q20" s="6" t="s">
        <v>31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</row>
    <row r="21" spans="1:27" x14ac:dyDescent="0.7">
      <c r="A21" s="4">
        <v>44531</v>
      </c>
      <c r="B21" s="4">
        <v>44533</v>
      </c>
      <c r="C21" s="5">
        <v>4337</v>
      </c>
      <c r="D21" s="9" t="s">
        <v>83</v>
      </c>
      <c r="E21" s="5" t="s">
        <v>67</v>
      </c>
      <c r="F21" s="5" t="s">
        <v>88</v>
      </c>
      <c r="G21" s="5" t="s">
        <v>89</v>
      </c>
      <c r="H21" s="5" t="s">
        <v>86</v>
      </c>
      <c r="I21" s="5" t="s">
        <v>87</v>
      </c>
      <c r="J21" s="5">
        <v>100</v>
      </c>
      <c r="K21" s="7">
        <v>3700</v>
      </c>
      <c r="L21" s="9">
        <v>180</v>
      </c>
      <c r="M21" s="9">
        <v>28</v>
      </c>
      <c r="N21" s="8">
        <v>1217</v>
      </c>
      <c r="O21" s="9" t="s">
        <v>90</v>
      </c>
      <c r="P21" s="19">
        <v>1877</v>
      </c>
      <c r="Q21" s="4">
        <v>44476</v>
      </c>
      <c r="R21" s="7">
        <v>3735</v>
      </c>
      <c r="S21" s="9">
        <v>180</v>
      </c>
      <c r="T21" s="9">
        <v>18</v>
      </c>
      <c r="U21" s="9">
        <v>0</v>
      </c>
      <c r="V21" s="9">
        <v>0</v>
      </c>
      <c r="W21" s="9">
        <v>510</v>
      </c>
      <c r="X21" s="9">
        <v>0</v>
      </c>
      <c r="Y21" s="9">
        <v>607</v>
      </c>
      <c r="Z21" s="9">
        <v>100</v>
      </c>
      <c r="AA21" s="9">
        <v>0</v>
      </c>
    </row>
    <row r="22" spans="1:27" x14ac:dyDescent="0.7">
      <c r="A22" s="4">
        <v>44650</v>
      </c>
      <c r="B22" s="4">
        <v>44652</v>
      </c>
      <c r="C22" s="5">
        <v>9101</v>
      </c>
      <c r="D22" s="9" t="s">
        <v>94</v>
      </c>
      <c r="E22" s="5" t="s">
        <v>67</v>
      </c>
      <c r="F22" s="5" t="s">
        <v>84</v>
      </c>
      <c r="G22" s="5" t="s">
        <v>85</v>
      </c>
      <c r="H22" s="5" t="s">
        <v>86</v>
      </c>
      <c r="I22" s="5" t="s">
        <v>87</v>
      </c>
      <c r="J22" s="5">
        <v>100</v>
      </c>
      <c r="K22" s="7">
        <v>9910</v>
      </c>
      <c r="L22" s="9">
        <v>350</v>
      </c>
      <c r="M22" s="9">
        <v>35</v>
      </c>
      <c r="N22" s="9">
        <v>0</v>
      </c>
      <c r="O22" s="9" t="s">
        <v>31</v>
      </c>
      <c r="P22" s="19">
        <v>0</v>
      </c>
      <c r="Q22" s="6" t="s">
        <v>31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</row>
    <row r="23" spans="1:27" x14ac:dyDescent="0.7">
      <c r="A23" s="4">
        <v>44650</v>
      </c>
      <c r="B23" s="4">
        <v>44652</v>
      </c>
      <c r="C23" s="5">
        <v>9433</v>
      </c>
      <c r="D23" s="9" t="s">
        <v>71</v>
      </c>
      <c r="E23" s="5" t="s">
        <v>67</v>
      </c>
      <c r="F23" s="5" t="s">
        <v>84</v>
      </c>
      <c r="G23" s="5" t="s">
        <v>85</v>
      </c>
      <c r="H23" s="5" t="s">
        <v>86</v>
      </c>
      <c r="I23" s="5" t="s">
        <v>87</v>
      </c>
      <c r="J23" s="5">
        <v>100</v>
      </c>
      <c r="K23" s="7">
        <v>3951.4</v>
      </c>
      <c r="L23" s="9">
        <v>180</v>
      </c>
      <c r="M23" s="9">
        <v>18</v>
      </c>
      <c r="N23" s="9">
        <v>0</v>
      </c>
      <c r="O23" s="9" t="s">
        <v>31</v>
      </c>
      <c r="P23" s="19">
        <v>0</v>
      </c>
      <c r="Q23" s="6" t="s">
        <v>31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</row>
    <row r="24" spans="1:27" x14ac:dyDescent="0.7">
      <c r="A24" s="4">
        <v>44650</v>
      </c>
      <c r="B24" s="4">
        <v>44652</v>
      </c>
      <c r="C24" s="5">
        <v>9810</v>
      </c>
      <c r="D24" s="9" t="s">
        <v>74</v>
      </c>
      <c r="E24" s="5" t="s">
        <v>67</v>
      </c>
      <c r="F24" s="5" t="s">
        <v>84</v>
      </c>
      <c r="G24" s="5" t="s">
        <v>85</v>
      </c>
      <c r="H24" s="5" t="s">
        <v>86</v>
      </c>
      <c r="I24" s="5" t="s">
        <v>87</v>
      </c>
      <c r="J24" s="5">
        <v>100</v>
      </c>
      <c r="K24" s="7">
        <v>5244</v>
      </c>
      <c r="L24" s="9">
        <v>350</v>
      </c>
      <c r="M24" s="9">
        <v>35</v>
      </c>
      <c r="N24" s="9">
        <v>0</v>
      </c>
      <c r="O24" s="9" t="s">
        <v>31</v>
      </c>
      <c r="P24" s="19">
        <v>0</v>
      </c>
      <c r="Q24" s="6" t="s">
        <v>31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</row>
    <row r="25" spans="1:27" x14ac:dyDescent="0.7">
      <c r="A25" s="4">
        <v>44662</v>
      </c>
      <c r="B25" s="4">
        <v>44664</v>
      </c>
      <c r="C25" s="5">
        <v>4452</v>
      </c>
      <c r="D25" s="9" t="s">
        <v>95</v>
      </c>
      <c r="E25" s="5" t="s">
        <v>67</v>
      </c>
      <c r="F25" s="5" t="s">
        <v>84</v>
      </c>
      <c r="G25" s="5" t="s">
        <v>85</v>
      </c>
      <c r="H25" s="5" t="s">
        <v>86</v>
      </c>
      <c r="I25" s="5" t="s">
        <v>87</v>
      </c>
      <c r="J25" s="5">
        <v>100</v>
      </c>
      <c r="K25" s="7">
        <v>4870.1000000000004</v>
      </c>
      <c r="L25" s="9">
        <v>180</v>
      </c>
      <c r="M25" s="9">
        <v>18</v>
      </c>
      <c r="N25" s="9">
        <v>0</v>
      </c>
      <c r="O25" s="9" t="s">
        <v>31</v>
      </c>
      <c r="P25" s="19">
        <v>0</v>
      </c>
      <c r="Q25" s="6" t="s">
        <v>31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</row>
    <row r="26" spans="1:27" x14ac:dyDescent="0.7">
      <c r="A26" s="4">
        <v>44662</v>
      </c>
      <c r="B26" s="4">
        <v>44664</v>
      </c>
      <c r="C26" s="5">
        <v>9107</v>
      </c>
      <c r="D26" s="9" t="s">
        <v>92</v>
      </c>
      <c r="E26" s="5" t="s">
        <v>67</v>
      </c>
      <c r="F26" s="5" t="s">
        <v>84</v>
      </c>
      <c r="G26" s="5" t="s">
        <v>85</v>
      </c>
      <c r="H26" s="5" t="s">
        <v>86</v>
      </c>
      <c r="I26" s="5" t="s">
        <v>87</v>
      </c>
      <c r="J26" s="5">
        <v>100</v>
      </c>
      <c r="K26" s="7">
        <v>6980</v>
      </c>
      <c r="L26" s="9">
        <v>350</v>
      </c>
      <c r="M26" s="9">
        <v>35</v>
      </c>
      <c r="N26" s="9">
        <v>0</v>
      </c>
      <c r="O26" s="9" t="s">
        <v>31</v>
      </c>
      <c r="P26" s="19">
        <v>0</v>
      </c>
      <c r="Q26" s="6" t="s">
        <v>31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</row>
    <row r="27" spans="1:27" x14ac:dyDescent="0.7">
      <c r="A27" s="4">
        <v>44665</v>
      </c>
      <c r="B27" s="4">
        <v>44669</v>
      </c>
      <c r="C27" s="5">
        <v>9433</v>
      </c>
      <c r="D27" s="9" t="s">
        <v>71</v>
      </c>
      <c r="E27" s="5" t="s">
        <v>67</v>
      </c>
      <c r="F27" s="5" t="s">
        <v>88</v>
      </c>
      <c r="G27" s="5" t="s">
        <v>89</v>
      </c>
      <c r="H27" s="5" t="s">
        <v>86</v>
      </c>
      <c r="I27" s="5" t="s">
        <v>87</v>
      </c>
      <c r="J27" s="5">
        <v>100</v>
      </c>
      <c r="K27" s="7">
        <v>4211</v>
      </c>
      <c r="L27" s="9">
        <v>180</v>
      </c>
      <c r="M27" s="9">
        <v>18</v>
      </c>
      <c r="N27" s="9">
        <v>384</v>
      </c>
      <c r="O27" s="9" t="s">
        <v>90</v>
      </c>
      <c r="P27" s="19">
        <v>-26740</v>
      </c>
      <c r="Q27" s="4">
        <v>44650</v>
      </c>
      <c r="R27" s="7">
        <v>3951.4</v>
      </c>
      <c r="S27" s="9">
        <v>180</v>
      </c>
      <c r="T27" s="9">
        <v>18</v>
      </c>
      <c r="U27" s="9">
        <v>0</v>
      </c>
      <c r="V27" s="9">
        <v>0</v>
      </c>
      <c r="W27" s="9">
        <v>170</v>
      </c>
      <c r="X27" s="9">
        <v>0</v>
      </c>
      <c r="Y27" s="9">
        <v>214</v>
      </c>
      <c r="Z27" s="9">
        <v>0</v>
      </c>
      <c r="AA27" s="9">
        <v>0</v>
      </c>
    </row>
    <row r="28" spans="1:27" x14ac:dyDescent="0.7">
      <c r="A28" s="4">
        <v>44670</v>
      </c>
      <c r="B28" s="4">
        <v>44672</v>
      </c>
      <c r="C28" s="5">
        <v>9101</v>
      </c>
      <c r="D28" s="9" t="s">
        <v>94</v>
      </c>
      <c r="E28" s="5" t="s">
        <v>67</v>
      </c>
      <c r="F28" s="5" t="s">
        <v>88</v>
      </c>
      <c r="G28" s="5" t="s">
        <v>89</v>
      </c>
      <c r="H28" s="5" t="s">
        <v>86</v>
      </c>
      <c r="I28" s="5" t="s">
        <v>87</v>
      </c>
      <c r="J28" s="5">
        <v>100</v>
      </c>
      <c r="K28" s="7">
        <v>9716</v>
      </c>
      <c r="L28" s="9">
        <v>350</v>
      </c>
      <c r="M28" s="9">
        <v>35</v>
      </c>
      <c r="N28" s="9">
        <v>627</v>
      </c>
      <c r="O28" s="9" t="s">
        <v>90</v>
      </c>
      <c r="P28" s="19">
        <v>18003</v>
      </c>
      <c r="Q28" s="4">
        <v>44650</v>
      </c>
      <c r="R28" s="7">
        <v>9910</v>
      </c>
      <c r="S28" s="9">
        <v>350</v>
      </c>
      <c r="T28" s="9">
        <v>35</v>
      </c>
      <c r="U28" s="9">
        <v>0</v>
      </c>
      <c r="V28" s="9">
        <v>0</v>
      </c>
      <c r="W28" s="9">
        <v>0</v>
      </c>
      <c r="X28" s="9">
        <v>0</v>
      </c>
      <c r="Y28" s="9">
        <v>627</v>
      </c>
      <c r="Z28" s="9">
        <v>0</v>
      </c>
      <c r="AA28" s="9">
        <v>0</v>
      </c>
    </row>
    <row r="29" spans="1:27" x14ac:dyDescent="0.7">
      <c r="A29" s="4">
        <v>44670</v>
      </c>
      <c r="B29" s="4">
        <v>44672</v>
      </c>
      <c r="C29" s="5">
        <v>9107</v>
      </c>
      <c r="D29" s="9" t="s">
        <v>92</v>
      </c>
      <c r="E29" s="5" t="s">
        <v>67</v>
      </c>
      <c r="F29" s="5" t="s">
        <v>88</v>
      </c>
      <c r="G29" s="5" t="s">
        <v>89</v>
      </c>
      <c r="H29" s="5" t="s">
        <v>86</v>
      </c>
      <c r="I29" s="5" t="s">
        <v>87</v>
      </c>
      <c r="J29" s="5">
        <v>100</v>
      </c>
      <c r="K29" s="7">
        <v>7450</v>
      </c>
      <c r="L29" s="9">
        <v>350</v>
      </c>
      <c r="M29" s="9">
        <v>35</v>
      </c>
      <c r="N29" s="9">
        <v>189</v>
      </c>
      <c r="O29" s="9" t="s">
        <v>90</v>
      </c>
      <c r="P29" s="19">
        <v>-47959</v>
      </c>
      <c r="Q29" s="4">
        <v>44662</v>
      </c>
      <c r="R29" s="7">
        <v>6980</v>
      </c>
      <c r="S29" s="9">
        <v>350</v>
      </c>
      <c r="T29" s="9">
        <v>35</v>
      </c>
      <c r="U29" s="9">
        <v>0</v>
      </c>
      <c r="V29" s="9">
        <v>0</v>
      </c>
      <c r="W29" s="9">
        <v>0</v>
      </c>
      <c r="X29" s="9">
        <v>0</v>
      </c>
      <c r="Y29" s="9">
        <v>189</v>
      </c>
      <c r="Z29" s="9">
        <v>0</v>
      </c>
      <c r="AA29" s="9">
        <v>0</v>
      </c>
    </row>
    <row r="30" spans="1:27" x14ac:dyDescent="0.7">
      <c r="A30" s="4">
        <v>44672</v>
      </c>
      <c r="B30" s="4">
        <v>44676</v>
      </c>
      <c r="C30" s="5">
        <v>4452</v>
      </c>
      <c r="D30" s="9" t="s">
        <v>95</v>
      </c>
      <c r="E30" s="5" t="s">
        <v>67</v>
      </c>
      <c r="F30" s="5" t="s">
        <v>88</v>
      </c>
      <c r="G30" s="5" t="s">
        <v>89</v>
      </c>
      <c r="H30" s="5" t="s">
        <v>86</v>
      </c>
      <c r="I30" s="5" t="s">
        <v>87</v>
      </c>
      <c r="J30" s="5">
        <v>100</v>
      </c>
      <c r="K30" s="7">
        <v>5242.5</v>
      </c>
      <c r="L30" s="9">
        <v>350</v>
      </c>
      <c r="M30" s="9">
        <v>35</v>
      </c>
      <c r="N30" s="9">
        <v>190</v>
      </c>
      <c r="O30" s="9" t="s">
        <v>90</v>
      </c>
      <c r="P30" s="19">
        <v>-38013</v>
      </c>
      <c r="Q30" s="4">
        <v>44662</v>
      </c>
      <c r="R30" s="7">
        <v>4870.1000000000004</v>
      </c>
      <c r="S30" s="9">
        <v>180</v>
      </c>
      <c r="T30" s="9">
        <v>18</v>
      </c>
      <c r="U30" s="9">
        <v>0</v>
      </c>
      <c r="V30" s="9">
        <v>0</v>
      </c>
      <c r="W30" s="9">
        <v>0</v>
      </c>
      <c r="X30" s="9">
        <v>0</v>
      </c>
      <c r="Y30" s="9">
        <v>190</v>
      </c>
      <c r="Z30" s="9">
        <v>0</v>
      </c>
      <c r="AA30" s="9">
        <v>0</v>
      </c>
    </row>
    <row r="31" spans="1:27" x14ac:dyDescent="0.7">
      <c r="A31" s="4">
        <v>44676</v>
      </c>
      <c r="B31" s="4">
        <v>44678</v>
      </c>
      <c r="C31" s="5">
        <v>7203</v>
      </c>
      <c r="D31" s="9" t="s">
        <v>96</v>
      </c>
      <c r="E31" s="5" t="s">
        <v>67</v>
      </c>
      <c r="F31" s="5" t="s">
        <v>84</v>
      </c>
      <c r="G31" s="5" t="s">
        <v>85</v>
      </c>
      <c r="H31" s="5" t="s">
        <v>86</v>
      </c>
      <c r="I31" s="5" t="s">
        <v>87</v>
      </c>
      <c r="J31" s="5">
        <v>100</v>
      </c>
      <c r="K31" s="7">
        <v>2190.6</v>
      </c>
      <c r="L31" s="9">
        <v>180</v>
      </c>
      <c r="M31" s="9">
        <v>18</v>
      </c>
      <c r="N31" s="9">
        <v>0</v>
      </c>
      <c r="O31" s="9" t="s">
        <v>31</v>
      </c>
      <c r="P31" s="19">
        <v>0</v>
      </c>
      <c r="Q31" s="6" t="s">
        <v>31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</row>
    <row r="32" spans="1:27" x14ac:dyDescent="0.7">
      <c r="A32" s="4">
        <v>44676</v>
      </c>
      <c r="B32" s="4">
        <v>44678</v>
      </c>
      <c r="C32" s="5">
        <v>8584</v>
      </c>
      <c r="D32" s="9" t="s">
        <v>97</v>
      </c>
      <c r="E32" s="5" t="s">
        <v>67</v>
      </c>
      <c r="F32" s="5" t="s">
        <v>84</v>
      </c>
      <c r="G32" s="5" t="s">
        <v>85</v>
      </c>
      <c r="H32" s="5" t="s">
        <v>86</v>
      </c>
      <c r="I32" s="5" t="s">
        <v>87</v>
      </c>
      <c r="J32" s="5">
        <v>100</v>
      </c>
      <c r="K32" s="7">
        <v>3235</v>
      </c>
      <c r="L32" s="9">
        <v>180</v>
      </c>
      <c r="M32" s="9">
        <v>18</v>
      </c>
      <c r="N32" s="9">
        <v>0</v>
      </c>
      <c r="O32" s="9" t="s">
        <v>31</v>
      </c>
      <c r="P32" s="19">
        <v>0</v>
      </c>
      <c r="Q32" s="6" t="s">
        <v>31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</row>
    <row r="33" spans="1:27" x14ac:dyDescent="0.7">
      <c r="A33" s="4">
        <v>44678</v>
      </c>
      <c r="B33" s="4">
        <v>44683</v>
      </c>
      <c r="C33" s="5">
        <v>7203</v>
      </c>
      <c r="D33" s="9" t="s">
        <v>96</v>
      </c>
      <c r="E33" s="5" t="s">
        <v>67</v>
      </c>
      <c r="F33" s="5" t="s">
        <v>88</v>
      </c>
      <c r="G33" s="5" t="s">
        <v>89</v>
      </c>
      <c r="H33" s="5" t="s">
        <v>86</v>
      </c>
      <c r="I33" s="5" t="s">
        <v>87</v>
      </c>
      <c r="J33" s="5">
        <v>100</v>
      </c>
      <c r="K33" s="7">
        <v>2170.5</v>
      </c>
      <c r="L33" s="9">
        <v>180</v>
      </c>
      <c r="M33" s="9">
        <v>18</v>
      </c>
      <c r="N33" s="9">
        <v>39</v>
      </c>
      <c r="O33" s="9" t="s">
        <v>90</v>
      </c>
      <c r="P33" s="19">
        <v>1575</v>
      </c>
      <c r="Q33" s="4">
        <v>44676</v>
      </c>
      <c r="R33" s="7">
        <v>2190.6</v>
      </c>
      <c r="S33" s="9">
        <v>180</v>
      </c>
      <c r="T33" s="9">
        <v>18</v>
      </c>
      <c r="U33" s="9">
        <v>0</v>
      </c>
      <c r="V33" s="9">
        <v>0</v>
      </c>
      <c r="W33" s="9">
        <v>0</v>
      </c>
      <c r="X33" s="9">
        <v>0</v>
      </c>
      <c r="Y33" s="9">
        <v>39</v>
      </c>
      <c r="Z33" s="9">
        <v>0</v>
      </c>
      <c r="AA33" s="9">
        <v>0</v>
      </c>
    </row>
    <row r="34" spans="1:27" x14ac:dyDescent="0.7">
      <c r="A34" s="4">
        <v>44678</v>
      </c>
      <c r="B34" s="4">
        <v>44683</v>
      </c>
      <c r="C34" s="5">
        <v>9810</v>
      </c>
      <c r="D34" s="9" t="s">
        <v>74</v>
      </c>
      <c r="E34" s="5" t="s">
        <v>67</v>
      </c>
      <c r="F34" s="5" t="s">
        <v>88</v>
      </c>
      <c r="G34" s="5" t="s">
        <v>89</v>
      </c>
      <c r="H34" s="5" t="s">
        <v>86</v>
      </c>
      <c r="I34" s="5" t="s">
        <v>87</v>
      </c>
      <c r="J34" s="5">
        <v>100</v>
      </c>
      <c r="K34" s="7">
        <v>5070</v>
      </c>
      <c r="L34" s="9">
        <v>350</v>
      </c>
      <c r="M34" s="9">
        <v>35</v>
      </c>
      <c r="N34" s="9">
        <v>505</v>
      </c>
      <c r="O34" s="9" t="s">
        <v>90</v>
      </c>
      <c r="P34" s="19">
        <v>16125</v>
      </c>
      <c r="Q34" s="4">
        <v>44650</v>
      </c>
      <c r="R34" s="7">
        <v>5244</v>
      </c>
      <c r="S34" s="9">
        <v>350</v>
      </c>
      <c r="T34" s="9">
        <v>35</v>
      </c>
      <c r="U34" s="9">
        <v>0</v>
      </c>
      <c r="V34" s="9">
        <v>0</v>
      </c>
      <c r="W34" s="9">
        <v>0</v>
      </c>
      <c r="X34" s="9">
        <v>0</v>
      </c>
      <c r="Y34" s="9">
        <v>505</v>
      </c>
      <c r="Z34" s="9">
        <v>0</v>
      </c>
      <c r="AA34" s="9">
        <v>0</v>
      </c>
    </row>
    <row r="35" spans="1:27" x14ac:dyDescent="0.7">
      <c r="A35" s="4">
        <v>44692</v>
      </c>
      <c r="B35" s="4">
        <v>44694</v>
      </c>
      <c r="C35" s="5">
        <v>8584</v>
      </c>
      <c r="D35" s="9" t="s">
        <v>97</v>
      </c>
      <c r="E35" s="5" t="s">
        <v>67</v>
      </c>
      <c r="F35" s="5" t="s">
        <v>88</v>
      </c>
      <c r="G35" s="5" t="s">
        <v>89</v>
      </c>
      <c r="H35" s="5" t="s">
        <v>86</v>
      </c>
      <c r="I35" s="5" t="s">
        <v>87</v>
      </c>
      <c r="J35" s="5">
        <v>100</v>
      </c>
      <c r="K35" s="7">
        <v>3220</v>
      </c>
      <c r="L35" s="9">
        <v>180</v>
      </c>
      <c r="M35" s="9">
        <v>18</v>
      </c>
      <c r="N35" s="9">
        <v>165</v>
      </c>
      <c r="O35" s="9" t="s">
        <v>90</v>
      </c>
      <c r="P35" s="19">
        <v>939</v>
      </c>
      <c r="Q35" s="4">
        <v>44676</v>
      </c>
      <c r="R35" s="7">
        <v>3235</v>
      </c>
      <c r="S35" s="9">
        <v>180</v>
      </c>
      <c r="T35" s="9">
        <v>18</v>
      </c>
      <c r="U35" s="9">
        <v>0</v>
      </c>
      <c r="V35" s="9">
        <v>0</v>
      </c>
      <c r="W35" s="9">
        <v>0</v>
      </c>
      <c r="X35" s="9">
        <v>0</v>
      </c>
      <c r="Y35" s="9">
        <v>165</v>
      </c>
      <c r="Z35" s="9">
        <v>0</v>
      </c>
      <c r="AA35" s="9">
        <v>0</v>
      </c>
    </row>
    <row r="36" spans="1:27" x14ac:dyDescent="0.7">
      <c r="A36" s="4">
        <v>44754</v>
      </c>
      <c r="B36" s="4">
        <v>44756</v>
      </c>
      <c r="C36" s="5">
        <v>8058</v>
      </c>
      <c r="D36" s="9" t="s">
        <v>72</v>
      </c>
      <c r="E36" s="5" t="s">
        <v>67</v>
      </c>
      <c r="F36" s="5" t="s">
        <v>84</v>
      </c>
      <c r="G36" s="5" t="s">
        <v>85</v>
      </c>
      <c r="H36" s="5" t="s">
        <v>86</v>
      </c>
      <c r="I36" s="5" t="s">
        <v>87</v>
      </c>
      <c r="J36" s="5">
        <v>100</v>
      </c>
      <c r="K36" s="7">
        <v>3841</v>
      </c>
      <c r="L36" s="9">
        <v>180</v>
      </c>
      <c r="M36" s="9">
        <v>18</v>
      </c>
      <c r="N36" s="9">
        <v>0</v>
      </c>
      <c r="O36" s="9" t="s">
        <v>31</v>
      </c>
      <c r="P36" s="19">
        <v>0</v>
      </c>
      <c r="Q36" s="6" t="s">
        <v>31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</row>
    <row r="37" spans="1:27" x14ac:dyDescent="0.7">
      <c r="A37" s="4">
        <v>44755</v>
      </c>
      <c r="B37" s="4">
        <v>44757</v>
      </c>
      <c r="C37" s="5">
        <v>4507</v>
      </c>
      <c r="D37" s="9" t="s">
        <v>98</v>
      </c>
      <c r="E37" s="5" t="s">
        <v>67</v>
      </c>
      <c r="F37" s="5" t="s">
        <v>84</v>
      </c>
      <c r="G37" s="5" t="s">
        <v>85</v>
      </c>
      <c r="H37" s="5" t="s">
        <v>86</v>
      </c>
      <c r="I37" s="5" t="s">
        <v>87</v>
      </c>
      <c r="J37" s="5">
        <v>100</v>
      </c>
      <c r="K37" s="7">
        <v>7136</v>
      </c>
      <c r="L37" s="9">
        <v>350</v>
      </c>
      <c r="M37" s="9">
        <v>35</v>
      </c>
      <c r="N37" s="9">
        <v>0</v>
      </c>
      <c r="O37" s="9" t="s">
        <v>31</v>
      </c>
      <c r="P37" s="19">
        <v>0</v>
      </c>
      <c r="Q37" s="6" t="s">
        <v>31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</row>
    <row r="38" spans="1:27" x14ac:dyDescent="0.7">
      <c r="A38" s="4">
        <v>44757</v>
      </c>
      <c r="B38" s="4">
        <v>44762</v>
      </c>
      <c r="C38" s="5">
        <v>4507</v>
      </c>
      <c r="D38" s="9" t="s">
        <v>98</v>
      </c>
      <c r="E38" s="5" t="s">
        <v>67</v>
      </c>
      <c r="F38" s="5" t="s">
        <v>88</v>
      </c>
      <c r="G38" s="5" t="s">
        <v>89</v>
      </c>
      <c r="H38" s="5" t="s">
        <v>86</v>
      </c>
      <c r="I38" s="5" t="s">
        <v>87</v>
      </c>
      <c r="J38" s="5">
        <v>100</v>
      </c>
      <c r="K38" s="7">
        <v>7464.6</v>
      </c>
      <c r="L38" s="9">
        <v>350</v>
      </c>
      <c r="M38" s="9">
        <v>35</v>
      </c>
      <c r="N38" s="9">
        <v>129</v>
      </c>
      <c r="O38" s="9" t="s">
        <v>90</v>
      </c>
      <c r="P38" s="19">
        <v>-33759</v>
      </c>
      <c r="Q38" s="4">
        <v>44755</v>
      </c>
      <c r="R38" s="7">
        <v>7136</v>
      </c>
      <c r="S38" s="9">
        <v>350</v>
      </c>
      <c r="T38" s="9">
        <v>35</v>
      </c>
      <c r="U38" s="9">
        <v>0</v>
      </c>
      <c r="V38" s="9">
        <v>0</v>
      </c>
      <c r="W38" s="9">
        <v>0</v>
      </c>
      <c r="X38" s="9">
        <v>0</v>
      </c>
      <c r="Y38" s="9">
        <v>129</v>
      </c>
      <c r="Z38" s="9">
        <v>0</v>
      </c>
      <c r="AA38" s="9">
        <v>0</v>
      </c>
    </row>
    <row r="39" spans="1:27" x14ac:dyDescent="0.7">
      <c r="A39" s="4">
        <v>44763</v>
      </c>
      <c r="B39" s="4">
        <v>44767</v>
      </c>
      <c r="C39" s="5">
        <v>4507</v>
      </c>
      <c r="D39" s="9" t="s">
        <v>98</v>
      </c>
      <c r="E39" s="5" t="s">
        <v>67</v>
      </c>
      <c r="F39" s="5" t="s">
        <v>84</v>
      </c>
      <c r="G39" s="5" t="s">
        <v>85</v>
      </c>
      <c r="H39" s="5" t="s">
        <v>86</v>
      </c>
      <c r="I39" s="5" t="s">
        <v>87</v>
      </c>
      <c r="J39" s="5">
        <v>100</v>
      </c>
      <c r="K39" s="7">
        <v>6800</v>
      </c>
      <c r="L39" s="9">
        <v>350</v>
      </c>
      <c r="M39" s="9">
        <v>35</v>
      </c>
      <c r="N39" s="9">
        <v>0</v>
      </c>
      <c r="O39" s="9" t="s">
        <v>31</v>
      </c>
      <c r="P39" s="19">
        <v>0</v>
      </c>
      <c r="Q39" s="6" t="s">
        <v>31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</row>
    <row r="40" spans="1:27" x14ac:dyDescent="0.7">
      <c r="A40" s="4">
        <v>44778</v>
      </c>
      <c r="B40" s="4">
        <v>44782</v>
      </c>
      <c r="C40" s="5">
        <v>4507</v>
      </c>
      <c r="D40" s="9" t="s">
        <v>98</v>
      </c>
      <c r="E40" s="5" t="s">
        <v>67</v>
      </c>
      <c r="F40" s="5" t="s">
        <v>88</v>
      </c>
      <c r="G40" s="5" t="s">
        <v>89</v>
      </c>
      <c r="H40" s="5" t="s">
        <v>86</v>
      </c>
      <c r="I40" s="5" t="s">
        <v>87</v>
      </c>
      <c r="J40" s="5">
        <v>100</v>
      </c>
      <c r="K40" s="7">
        <v>6747</v>
      </c>
      <c r="L40" s="9">
        <v>350</v>
      </c>
      <c r="M40" s="9">
        <v>35</v>
      </c>
      <c r="N40" s="9">
        <v>327</v>
      </c>
      <c r="O40" s="9" t="s">
        <v>90</v>
      </c>
      <c r="P40" s="19">
        <v>4203</v>
      </c>
      <c r="Q40" s="4">
        <v>44763</v>
      </c>
      <c r="R40" s="7">
        <v>6800</v>
      </c>
      <c r="S40" s="9">
        <v>350</v>
      </c>
      <c r="T40" s="9">
        <v>35</v>
      </c>
      <c r="U40" s="9">
        <v>0</v>
      </c>
      <c r="V40" s="9">
        <v>0</v>
      </c>
      <c r="W40" s="9">
        <v>0</v>
      </c>
      <c r="X40" s="9">
        <v>0</v>
      </c>
      <c r="Y40" s="9">
        <v>327</v>
      </c>
      <c r="Z40" s="9">
        <v>0</v>
      </c>
      <c r="AA40" s="9">
        <v>0</v>
      </c>
    </row>
    <row r="41" spans="1:27" x14ac:dyDescent="0.7">
      <c r="A41" s="4">
        <v>44785</v>
      </c>
      <c r="B41" s="4">
        <v>44789</v>
      </c>
      <c r="C41" s="5">
        <v>8058</v>
      </c>
      <c r="D41" s="9" t="s">
        <v>72</v>
      </c>
      <c r="E41" s="5" t="s">
        <v>67</v>
      </c>
      <c r="F41" s="5" t="s">
        <v>88</v>
      </c>
      <c r="G41" s="5" t="s">
        <v>89</v>
      </c>
      <c r="H41" s="5" t="s">
        <v>86</v>
      </c>
      <c r="I41" s="5" t="s">
        <v>87</v>
      </c>
      <c r="J41" s="5">
        <v>100</v>
      </c>
      <c r="K41" s="7">
        <v>4248</v>
      </c>
      <c r="L41" s="9">
        <v>180</v>
      </c>
      <c r="M41" s="9">
        <v>18</v>
      </c>
      <c r="N41" s="9">
        <v>393</v>
      </c>
      <c r="O41" s="9" t="s">
        <v>90</v>
      </c>
      <c r="P41" s="19">
        <v>-41489</v>
      </c>
      <c r="Q41" s="4">
        <v>44754</v>
      </c>
      <c r="R41" s="7">
        <v>3841</v>
      </c>
      <c r="S41" s="9">
        <v>180</v>
      </c>
      <c r="T41" s="9">
        <v>18</v>
      </c>
      <c r="U41" s="9">
        <v>0</v>
      </c>
      <c r="V41" s="9">
        <v>0</v>
      </c>
      <c r="W41" s="9">
        <v>0</v>
      </c>
      <c r="X41" s="9">
        <v>0</v>
      </c>
      <c r="Y41" s="9">
        <v>393</v>
      </c>
      <c r="Z41" s="9">
        <v>0</v>
      </c>
      <c r="AA41" s="9">
        <v>0</v>
      </c>
    </row>
    <row r="42" spans="1:27" x14ac:dyDescent="0.7">
      <c r="A42" s="4">
        <v>44875</v>
      </c>
      <c r="B42" s="4">
        <v>44879</v>
      </c>
      <c r="C42" s="5">
        <v>4324</v>
      </c>
      <c r="D42" s="9" t="s">
        <v>45</v>
      </c>
      <c r="E42" s="5" t="s">
        <v>67</v>
      </c>
      <c r="F42" s="5" t="s">
        <v>84</v>
      </c>
      <c r="G42" s="5" t="s">
        <v>85</v>
      </c>
      <c r="H42" s="5" t="s">
        <v>86</v>
      </c>
      <c r="I42" s="5" t="s">
        <v>87</v>
      </c>
      <c r="J42" s="5">
        <v>100</v>
      </c>
      <c r="K42" s="7">
        <v>4450</v>
      </c>
      <c r="L42" s="9">
        <v>180</v>
      </c>
      <c r="M42" s="9">
        <v>18</v>
      </c>
      <c r="N42" s="9">
        <v>0</v>
      </c>
      <c r="O42" s="9" t="s">
        <v>31</v>
      </c>
      <c r="P42" s="19">
        <v>0</v>
      </c>
      <c r="Q42" s="6" t="s">
        <v>31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</row>
    <row r="43" spans="1:27" x14ac:dyDescent="0.7">
      <c r="A43" s="4">
        <v>44897</v>
      </c>
      <c r="B43" s="4">
        <v>44901</v>
      </c>
      <c r="C43" s="5">
        <v>4324</v>
      </c>
      <c r="D43" s="9" t="s">
        <v>45</v>
      </c>
      <c r="E43" s="5" t="s">
        <v>67</v>
      </c>
      <c r="F43" s="5" t="s">
        <v>88</v>
      </c>
      <c r="G43" s="5" t="s">
        <v>89</v>
      </c>
      <c r="H43" s="5" t="s">
        <v>86</v>
      </c>
      <c r="I43" s="5" t="s">
        <v>87</v>
      </c>
      <c r="J43" s="5">
        <v>100</v>
      </c>
      <c r="K43" s="7">
        <v>4235</v>
      </c>
      <c r="L43" s="9">
        <v>180</v>
      </c>
      <c r="M43" s="9">
        <v>18</v>
      </c>
      <c r="N43" s="9">
        <v>518</v>
      </c>
      <c r="O43" s="9" t="s">
        <v>90</v>
      </c>
      <c r="P43" s="19">
        <v>20586</v>
      </c>
      <c r="Q43" s="4">
        <v>44875</v>
      </c>
      <c r="R43" s="7">
        <v>4450</v>
      </c>
      <c r="S43" s="9">
        <v>180</v>
      </c>
      <c r="T43" s="9">
        <v>18</v>
      </c>
      <c r="U43" s="9">
        <v>0</v>
      </c>
      <c r="V43" s="9">
        <v>0</v>
      </c>
      <c r="W43" s="9">
        <v>210</v>
      </c>
      <c r="X43" s="9">
        <v>0</v>
      </c>
      <c r="Y43" s="9">
        <v>308</v>
      </c>
      <c r="Z43" s="9">
        <v>0</v>
      </c>
      <c r="AA43" s="9">
        <v>0</v>
      </c>
    </row>
    <row r="44" spans="1:27" x14ac:dyDescent="0.7">
      <c r="A44" s="4">
        <v>44900</v>
      </c>
      <c r="B44" s="4">
        <v>44902</v>
      </c>
      <c r="C44" s="5">
        <v>2264</v>
      </c>
      <c r="D44" s="9" t="s">
        <v>99</v>
      </c>
      <c r="E44" s="5" t="s">
        <v>67</v>
      </c>
      <c r="F44" s="5" t="s">
        <v>84</v>
      </c>
      <c r="G44" s="5" t="s">
        <v>85</v>
      </c>
      <c r="H44" s="5" t="s">
        <v>86</v>
      </c>
      <c r="I44" s="5" t="s">
        <v>87</v>
      </c>
      <c r="J44" s="5">
        <v>100</v>
      </c>
      <c r="K44" s="7">
        <v>4410</v>
      </c>
      <c r="L44" s="9">
        <v>180</v>
      </c>
      <c r="M44" s="9">
        <v>18</v>
      </c>
      <c r="N44" s="9">
        <v>0</v>
      </c>
      <c r="O44" s="9" t="s">
        <v>31</v>
      </c>
      <c r="P44" s="19">
        <v>0</v>
      </c>
      <c r="Q44" s="6" t="s">
        <v>31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</row>
    <row r="45" spans="1:27" x14ac:dyDescent="0.7">
      <c r="A45" s="4">
        <v>44902</v>
      </c>
      <c r="B45" s="4">
        <v>44904</v>
      </c>
      <c r="C45" s="5">
        <v>4063</v>
      </c>
      <c r="D45" s="9" t="s">
        <v>100</v>
      </c>
      <c r="E45" s="5" t="s">
        <v>67</v>
      </c>
      <c r="F45" s="5" t="s">
        <v>84</v>
      </c>
      <c r="G45" s="5" t="s">
        <v>85</v>
      </c>
      <c r="H45" s="5" t="s">
        <v>86</v>
      </c>
      <c r="I45" s="5" t="s">
        <v>87</v>
      </c>
      <c r="J45" s="5">
        <v>100</v>
      </c>
      <c r="K45" s="7">
        <v>17125</v>
      </c>
      <c r="L45" s="9">
        <v>350</v>
      </c>
      <c r="M45" s="9">
        <v>35</v>
      </c>
      <c r="N45" s="9">
        <v>0</v>
      </c>
      <c r="O45" s="9" t="s">
        <v>31</v>
      </c>
      <c r="P45" s="19">
        <v>0</v>
      </c>
      <c r="Q45" s="6" t="s">
        <v>31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</row>
    <row r="46" spans="1:27" x14ac:dyDescent="0.7">
      <c r="A46" s="4">
        <v>44916</v>
      </c>
      <c r="B46" s="4">
        <v>44918</v>
      </c>
      <c r="C46" s="5">
        <v>4063</v>
      </c>
      <c r="D46" s="9" t="s">
        <v>100</v>
      </c>
      <c r="E46" s="5" t="s">
        <v>67</v>
      </c>
      <c r="F46" s="5" t="s">
        <v>88</v>
      </c>
      <c r="G46" s="5" t="s">
        <v>89</v>
      </c>
      <c r="H46" s="5" t="s">
        <v>86</v>
      </c>
      <c r="I46" s="5" t="s">
        <v>87</v>
      </c>
      <c r="J46" s="5">
        <v>100</v>
      </c>
      <c r="K46" s="7">
        <v>16910</v>
      </c>
      <c r="L46" s="9">
        <v>350</v>
      </c>
      <c r="M46" s="9">
        <v>35</v>
      </c>
      <c r="N46" s="9">
        <v>774</v>
      </c>
      <c r="O46" s="9" t="s">
        <v>90</v>
      </c>
      <c r="P46" s="19">
        <v>19956</v>
      </c>
      <c r="Q46" s="4">
        <v>44902</v>
      </c>
      <c r="R46" s="7">
        <v>17125</v>
      </c>
      <c r="S46" s="9">
        <v>350</v>
      </c>
      <c r="T46" s="9">
        <v>35</v>
      </c>
      <c r="U46" s="9">
        <v>0</v>
      </c>
      <c r="V46" s="9">
        <v>0</v>
      </c>
      <c r="W46" s="9">
        <v>0</v>
      </c>
      <c r="X46" s="9">
        <v>0</v>
      </c>
      <c r="Y46" s="9">
        <v>774</v>
      </c>
      <c r="Z46" s="9">
        <v>0</v>
      </c>
      <c r="AA46" s="9">
        <v>0</v>
      </c>
    </row>
    <row r="47" spans="1:27" x14ac:dyDescent="0.7">
      <c r="A47" s="4">
        <v>45019</v>
      </c>
      <c r="B47" s="4">
        <v>45021</v>
      </c>
      <c r="C47" s="5">
        <v>2264</v>
      </c>
      <c r="D47" s="9" t="s">
        <v>99</v>
      </c>
      <c r="E47" s="5" t="s">
        <v>67</v>
      </c>
      <c r="F47" s="5" t="s">
        <v>88</v>
      </c>
      <c r="G47" s="5" t="s">
        <v>89</v>
      </c>
      <c r="H47" s="5" t="s">
        <v>86</v>
      </c>
      <c r="I47" s="5" t="s">
        <v>87</v>
      </c>
      <c r="J47" s="5">
        <v>100</v>
      </c>
      <c r="K47" s="25">
        <v>4815</v>
      </c>
      <c r="L47" s="9">
        <v>0</v>
      </c>
      <c r="M47" s="9">
        <v>30</v>
      </c>
      <c r="N47" s="19">
        <v>2354</v>
      </c>
      <c r="O47" s="9" t="s">
        <v>90</v>
      </c>
      <c r="P47" s="19">
        <v>-43082</v>
      </c>
      <c r="Q47" s="4">
        <v>44900</v>
      </c>
      <c r="R47" s="25">
        <v>4410</v>
      </c>
      <c r="S47" s="9">
        <v>180</v>
      </c>
      <c r="T47" s="9">
        <v>18</v>
      </c>
      <c r="U47" s="9">
        <v>0</v>
      </c>
      <c r="V47" s="9">
        <v>0</v>
      </c>
      <c r="W47" s="9">
        <v>460</v>
      </c>
      <c r="X47" s="9">
        <v>0</v>
      </c>
      <c r="Y47" s="19">
        <v>1594</v>
      </c>
      <c r="Z47" s="9">
        <v>300</v>
      </c>
      <c r="AA47" s="9">
        <v>0</v>
      </c>
    </row>
    <row r="48" spans="1:27" x14ac:dyDescent="0.7">
      <c r="A48" s="4">
        <v>45112</v>
      </c>
      <c r="B48" s="4">
        <v>45112</v>
      </c>
      <c r="C48" s="5">
        <v>2264</v>
      </c>
      <c r="D48" s="9" t="s">
        <v>99</v>
      </c>
      <c r="E48" s="5" t="s">
        <v>67</v>
      </c>
      <c r="F48" s="5" t="s">
        <v>206</v>
      </c>
      <c r="G48" s="5"/>
      <c r="H48" s="5"/>
      <c r="I48" s="5"/>
      <c r="J48" s="5">
        <v>100</v>
      </c>
      <c r="K48" s="9">
        <v>76.216499999999996</v>
      </c>
      <c r="L48" s="9">
        <v>0</v>
      </c>
      <c r="M48" s="9"/>
      <c r="N48" s="9"/>
      <c r="O48" s="9" t="s">
        <v>177</v>
      </c>
      <c r="P48" s="21">
        <v>-7621</v>
      </c>
      <c r="Q48" s="6" t="s">
        <v>177</v>
      </c>
      <c r="R48" s="19"/>
      <c r="S48" s="9"/>
      <c r="T48" s="9"/>
      <c r="U48" s="9"/>
      <c r="V48" s="9"/>
      <c r="W48" s="9"/>
      <c r="X48" s="9"/>
      <c r="Y48" s="9"/>
      <c r="Z48" s="9"/>
      <c r="AA48" s="9"/>
    </row>
    <row r="49" spans="1:27" x14ac:dyDescent="0.7">
      <c r="A49" s="4">
        <v>45398</v>
      </c>
      <c r="B49" s="4">
        <v>45400</v>
      </c>
      <c r="C49" s="5">
        <v>2501</v>
      </c>
      <c r="D49" s="9" t="s">
        <v>254</v>
      </c>
      <c r="E49" s="5" t="s">
        <v>67</v>
      </c>
      <c r="F49" s="5" t="s">
        <v>84</v>
      </c>
      <c r="G49" s="5" t="s">
        <v>85</v>
      </c>
      <c r="H49" s="5" t="s">
        <v>86</v>
      </c>
      <c r="I49" s="5" t="s">
        <v>87</v>
      </c>
      <c r="J49" s="5">
        <v>100</v>
      </c>
      <c r="K49" s="7">
        <v>5763.4</v>
      </c>
      <c r="L49" s="9">
        <v>0</v>
      </c>
      <c r="M49" s="9">
        <v>0</v>
      </c>
      <c r="N49" s="9">
        <v>0</v>
      </c>
      <c r="O49" s="9" t="s">
        <v>177</v>
      </c>
      <c r="P49" s="21">
        <v>0</v>
      </c>
      <c r="Q49" s="6" t="s">
        <v>177</v>
      </c>
      <c r="R49" s="21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</row>
    <row r="50" spans="1:27" x14ac:dyDescent="0.7">
      <c r="A50" s="4">
        <v>45398</v>
      </c>
      <c r="B50" s="4">
        <v>45400</v>
      </c>
      <c r="C50" s="5">
        <v>2501</v>
      </c>
      <c r="D50" s="9" t="s">
        <v>254</v>
      </c>
      <c r="E50" s="5" t="s">
        <v>67</v>
      </c>
      <c r="F50" s="5" t="s">
        <v>88</v>
      </c>
      <c r="G50" s="5" t="s">
        <v>89</v>
      </c>
      <c r="H50" s="5" t="s">
        <v>86</v>
      </c>
      <c r="I50" s="5" t="s">
        <v>87</v>
      </c>
      <c r="J50" s="5">
        <v>100</v>
      </c>
      <c r="K50" s="7">
        <v>5771</v>
      </c>
      <c r="L50" s="9">
        <v>0</v>
      </c>
      <c r="M50" s="9">
        <v>0</v>
      </c>
      <c r="N50" s="9">
        <v>17</v>
      </c>
      <c r="O50" s="9" t="s">
        <v>90</v>
      </c>
      <c r="P50" s="21">
        <v>-777</v>
      </c>
      <c r="Q50" s="4">
        <v>45398</v>
      </c>
      <c r="R50" s="41">
        <v>5763.4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17</v>
      </c>
      <c r="Z50" s="9">
        <v>0</v>
      </c>
      <c r="AA50" s="9">
        <v>0</v>
      </c>
    </row>
    <row r="51" spans="1:27" x14ac:dyDescent="0.7">
      <c r="A51" s="4">
        <v>45398</v>
      </c>
      <c r="B51" s="4">
        <v>45400</v>
      </c>
      <c r="C51" s="5">
        <v>3397</v>
      </c>
      <c r="D51" s="9" t="s">
        <v>110</v>
      </c>
      <c r="E51" s="5" t="s">
        <v>67</v>
      </c>
      <c r="F51" s="5" t="s">
        <v>84</v>
      </c>
      <c r="G51" s="5" t="s">
        <v>85</v>
      </c>
      <c r="H51" s="5" t="s">
        <v>86</v>
      </c>
      <c r="I51" s="5" t="s">
        <v>87</v>
      </c>
      <c r="J51" s="5">
        <v>100</v>
      </c>
      <c r="K51" s="7">
        <v>3871.5</v>
      </c>
      <c r="L51" s="9">
        <v>0</v>
      </c>
      <c r="M51" s="9">
        <v>0</v>
      </c>
      <c r="N51" s="9">
        <v>0</v>
      </c>
      <c r="O51" s="9" t="s">
        <v>177</v>
      </c>
      <c r="P51" s="21">
        <v>0</v>
      </c>
      <c r="Q51" s="6" t="s">
        <v>177</v>
      </c>
      <c r="R51" s="21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</row>
    <row r="52" spans="1:27" x14ac:dyDescent="0.7">
      <c r="A52" s="4">
        <v>45398</v>
      </c>
      <c r="B52" s="4">
        <v>45400</v>
      </c>
      <c r="C52" s="5">
        <v>6857</v>
      </c>
      <c r="D52" s="9" t="s">
        <v>243</v>
      </c>
      <c r="E52" s="5" t="s">
        <v>67</v>
      </c>
      <c r="F52" s="5" t="s">
        <v>84</v>
      </c>
      <c r="G52" s="5" t="s">
        <v>85</v>
      </c>
      <c r="H52" s="5" t="s">
        <v>86</v>
      </c>
      <c r="I52" s="5" t="s">
        <v>87</v>
      </c>
      <c r="J52" s="5">
        <v>100</v>
      </c>
      <c r="K52" s="7">
        <v>5700.3</v>
      </c>
      <c r="L52" s="9">
        <v>0</v>
      </c>
      <c r="M52" s="9">
        <v>0</v>
      </c>
      <c r="N52" s="9">
        <v>0</v>
      </c>
      <c r="O52" s="9" t="s">
        <v>177</v>
      </c>
      <c r="P52" s="21">
        <v>0</v>
      </c>
      <c r="Q52" s="6" t="s">
        <v>177</v>
      </c>
      <c r="R52" s="21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</row>
    <row r="53" spans="1:27" x14ac:dyDescent="0.7">
      <c r="A53" s="4">
        <v>45398</v>
      </c>
      <c r="B53" s="4">
        <v>45400</v>
      </c>
      <c r="C53" s="5">
        <v>7974</v>
      </c>
      <c r="D53" s="9" t="s">
        <v>174</v>
      </c>
      <c r="E53" s="5" t="s">
        <v>67</v>
      </c>
      <c r="F53" s="5" t="s">
        <v>84</v>
      </c>
      <c r="G53" s="5" t="s">
        <v>85</v>
      </c>
      <c r="H53" s="5" t="s">
        <v>86</v>
      </c>
      <c r="I53" s="5" t="s">
        <v>87</v>
      </c>
      <c r="J53" s="5">
        <v>100</v>
      </c>
      <c r="K53" s="7">
        <v>7523</v>
      </c>
      <c r="L53" s="9">
        <v>0</v>
      </c>
      <c r="M53" s="9">
        <v>0</v>
      </c>
      <c r="N53" s="9">
        <v>0</v>
      </c>
      <c r="O53" s="9" t="s">
        <v>177</v>
      </c>
      <c r="P53" s="21">
        <v>0</v>
      </c>
      <c r="Q53" s="6" t="s">
        <v>177</v>
      </c>
      <c r="R53" s="21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</row>
    <row r="54" spans="1:27" x14ac:dyDescent="0.7">
      <c r="A54" s="4">
        <v>45400</v>
      </c>
      <c r="B54" s="4">
        <v>45404</v>
      </c>
      <c r="C54" s="5">
        <v>3397</v>
      </c>
      <c r="D54" s="9" t="s">
        <v>110</v>
      </c>
      <c r="E54" s="5" t="s">
        <v>67</v>
      </c>
      <c r="F54" s="5" t="s">
        <v>84</v>
      </c>
      <c r="G54" s="5" t="s">
        <v>85</v>
      </c>
      <c r="H54" s="5" t="s">
        <v>86</v>
      </c>
      <c r="I54" s="5" t="s">
        <v>87</v>
      </c>
      <c r="J54" s="5">
        <v>100</v>
      </c>
      <c r="K54" s="7">
        <v>3715</v>
      </c>
      <c r="L54" s="9">
        <v>0</v>
      </c>
      <c r="M54" s="9">
        <v>0</v>
      </c>
      <c r="N54" s="9">
        <v>0</v>
      </c>
      <c r="O54" s="9" t="s">
        <v>177</v>
      </c>
      <c r="P54" s="21">
        <v>0</v>
      </c>
      <c r="Q54" s="6" t="s">
        <v>177</v>
      </c>
      <c r="R54" s="21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</row>
    <row r="55" spans="1:27" x14ac:dyDescent="0.7">
      <c r="A55" s="4">
        <v>45400</v>
      </c>
      <c r="B55" s="4">
        <v>45404</v>
      </c>
      <c r="C55" s="5">
        <v>4523</v>
      </c>
      <c r="D55" s="9" t="s">
        <v>224</v>
      </c>
      <c r="E55" s="5" t="s">
        <v>67</v>
      </c>
      <c r="F55" s="5" t="s">
        <v>84</v>
      </c>
      <c r="G55" s="5" t="s">
        <v>85</v>
      </c>
      <c r="H55" s="5" t="s">
        <v>86</v>
      </c>
      <c r="I55" s="5" t="s">
        <v>87</v>
      </c>
      <c r="J55" s="5">
        <v>100</v>
      </c>
      <c r="K55" s="7">
        <v>5840.6</v>
      </c>
      <c r="L55" s="9">
        <v>0</v>
      </c>
      <c r="M55" s="9">
        <v>0</v>
      </c>
      <c r="N55" s="9">
        <v>0</v>
      </c>
      <c r="O55" s="9" t="s">
        <v>177</v>
      </c>
      <c r="P55" s="21">
        <v>0</v>
      </c>
      <c r="Q55" s="6" t="s">
        <v>177</v>
      </c>
      <c r="R55" s="21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</row>
    <row r="56" spans="1:27" x14ac:dyDescent="0.7">
      <c r="A56" s="4">
        <v>45404</v>
      </c>
      <c r="B56" s="4">
        <v>45406</v>
      </c>
      <c r="C56" s="5">
        <v>7735</v>
      </c>
      <c r="D56" s="9" t="s">
        <v>245</v>
      </c>
      <c r="E56" s="5" t="s">
        <v>67</v>
      </c>
      <c r="F56" s="5" t="s">
        <v>84</v>
      </c>
      <c r="G56" s="5" t="s">
        <v>85</v>
      </c>
      <c r="H56" s="5" t="s">
        <v>86</v>
      </c>
      <c r="I56" s="5" t="s">
        <v>87</v>
      </c>
      <c r="J56" s="5">
        <v>100</v>
      </c>
      <c r="K56" s="7">
        <v>16002.5</v>
      </c>
      <c r="L56" s="9">
        <v>0</v>
      </c>
      <c r="M56" s="9">
        <v>0</v>
      </c>
      <c r="N56" s="9">
        <v>0</v>
      </c>
      <c r="O56" s="9" t="s">
        <v>177</v>
      </c>
      <c r="P56" s="21">
        <v>0</v>
      </c>
      <c r="Q56" s="6" t="s">
        <v>177</v>
      </c>
      <c r="R56" s="21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</row>
    <row r="57" spans="1:27" x14ac:dyDescent="0.7">
      <c r="A57" s="4">
        <v>45404</v>
      </c>
      <c r="B57" s="4">
        <v>45406</v>
      </c>
      <c r="C57" s="5">
        <v>8035</v>
      </c>
      <c r="D57" s="9" t="s">
        <v>255</v>
      </c>
      <c r="E57" s="5" t="s">
        <v>67</v>
      </c>
      <c r="F57" s="5" t="s">
        <v>84</v>
      </c>
      <c r="G57" s="5" t="s">
        <v>85</v>
      </c>
      <c r="H57" s="5" t="s">
        <v>86</v>
      </c>
      <c r="I57" s="5" t="s">
        <v>87</v>
      </c>
      <c r="J57" s="5">
        <v>100</v>
      </c>
      <c r="K57" s="7">
        <v>32225</v>
      </c>
      <c r="L57" s="9">
        <v>0</v>
      </c>
      <c r="M57" s="9">
        <v>0</v>
      </c>
      <c r="N57" s="9">
        <v>0</v>
      </c>
      <c r="O57" s="9" t="s">
        <v>177</v>
      </c>
      <c r="P57" s="21">
        <v>0</v>
      </c>
      <c r="Q57" s="6" t="s">
        <v>177</v>
      </c>
      <c r="R57" s="21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</row>
    <row r="58" spans="1:27" x14ac:dyDescent="0.7">
      <c r="A58" s="4">
        <v>45406</v>
      </c>
      <c r="B58" s="4">
        <v>45408</v>
      </c>
      <c r="C58" s="5">
        <v>6857</v>
      </c>
      <c r="D58" s="9" t="s">
        <v>243</v>
      </c>
      <c r="E58" s="5" t="s">
        <v>67</v>
      </c>
      <c r="F58" s="5" t="s">
        <v>88</v>
      </c>
      <c r="G58" s="5" t="s">
        <v>89</v>
      </c>
      <c r="H58" s="5" t="s">
        <v>86</v>
      </c>
      <c r="I58" s="5" t="s">
        <v>87</v>
      </c>
      <c r="J58" s="5">
        <v>100</v>
      </c>
      <c r="K58" s="7">
        <v>5443.5</v>
      </c>
      <c r="L58" s="9">
        <v>0</v>
      </c>
      <c r="M58" s="9">
        <v>0</v>
      </c>
      <c r="N58" s="9">
        <v>154</v>
      </c>
      <c r="O58" s="9" t="s">
        <v>90</v>
      </c>
      <c r="P58" s="21">
        <v>25526</v>
      </c>
      <c r="Q58" s="4">
        <v>45398</v>
      </c>
      <c r="R58" s="41">
        <v>5700.3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154</v>
      </c>
      <c r="Z58" s="9">
        <v>0</v>
      </c>
      <c r="AA58" s="9">
        <v>0</v>
      </c>
    </row>
    <row r="59" spans="1:27" x14ac:dyDescent="0.7">
      <c r="A59" s="4">
        <v>45406</v>
      </c>
      <c r="B59" s="4">
        <v>45408</v>
      </c>
      <c r="C59" s="5">
        <v>8035</v>
      </c>
      <c r="D59" s="9" t="s">
        <v>255</v>
      </c>
      <c r="E59" s="5" t="s">
        <v>67</v>
      </c>
      <c r="F59" s="5" t="s">
        <v>88</v>
      </c>
      <c r="G59" s="5" t="s">
        <v>89</v>
      </c>
      <c r="H59" s="5" t="s">
        <v>86</v>
      </c>
      <c r="I59" s="5" t="s">
        <v>87</v>
      </c>
      <c r="J59" s="5">
        <v>100</v>
      </c>
      <c r="K59" s="7">
        <v>34260</v>
      </c>
      <c r="L59" s="9">
        <v>0</v>
      </c>
      <c r="M59" s="9">
        <v>0</v>
      </c>
      <c r="N59" s="9">
        <v>291</v>
      </c>
      <c r="O59" s="9" t="s">
        <v>90</v>
      </c>
      <c r="P59" s="21">
        <v>-203791</v>
      </c>
      <c r="Q59" s="4">
        <v>45404</v>
      </c>
      <c r="R59" s="41">
        <v>32225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291</v>
      </c>
      <c r="Z59" s="9">
        <v>0</v>
      </c>
      <c r="AA59" s="9">
        <v>0</v>
      </c>
    </row>
    <row r="60" spans="1:27" x14ac:dyDescent="0.7">
      <c r="A60" s="4">
        <v>45414</v>
      </c>
      <c r="B60" s="4">
        <v>45420</v>
      </c>
      <c r="C60" s="5">
        <v>7735</v>
      </c>
      <c r="D60" s="9" t="s">
        <v>245</v>
      </c>
      <c r="E60" s="5" t="s">
        <v>67</v>
      </c>
      <c r="F60" s="5" t="s">
        <v>88</v>
      </c>
      <c r="G60" s="5" t="s">
        <v>89</v>
      </c>
      <c r="H60" s="5" t="s">
        <v>86</v>
      </c>
      <c r="I60" s="5" t="s">
        <v>87</v>
      </c>
      <c r="J60" s="5">
        <v>100</v>
      </c>
      <c r="K60" s="7">
        <v>16590</v>
      </c>
      <c r="L60" s="9">
        <v>0</v>
      </c>
      <c r="M60" s="9">
        <v>0</v>
      </c>
      <c r="N60" s="9">
        <v>723</v>
      </c>
      <c r="O60" s="9" t="s">
        <v>90</v>
      </c>
      <c r="P60" s="21">
        <v>-59473</v>
      </c>
      <c r="Q60" s="4">
        <v>45404</v>
      </c>
      <c r="R60" s="41">
        <v>16002.5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723</v>
      </c>
      <c r="Z60" s="9">
        <v>0</v>
      </c>
      <c r="AA60" s="9">
        <v>0</v>
      </c>
    </row>
    <row r="61" spans="1:27" x14ac:dyDescent="0.7">
      <c r="A61" s="4">
        <v>45428</v>
      </c>
      <c r="B61" s="4">
        <v>45432</v>
      </c>
      <c r="C61" s="5">
        <v>3397</v>
      </c>
      <c r="D61" s="9" t="s">
        <v>110</v>
      </c>
      <c r="E61" s="5" t="s">
        <v>67</v>
      </c>
      <c r="F61" s="5" t="s">
        <v>88</v>
      </c>
      <c r="G61" s="5" t="s">
        <v>89</v>
      </c>
      <c r="H61" s="5" t="s">
        <v>86</v>
      </c>
      <c r="I61" s="5" t="s">
        <v>87</v>
      </c>
      <c r="J61" s="5">
        <v>100</v>
      </c>
      <c r="K61" s="7">
        <v>3634</v>
      </c>
      <c r="L61" s="9">
        <v>0</v>
      </c>
      <c r="M61" s="9">
        <v>0</v>
      </c>
      <c r="N61" s="9">
        <v>324</v>
      </c>
      <c r="O61" s="9" t="s">
        <v>90</v>
      </c>
      <c r="P61" s="21">
        <v>7776</v>
      </c>
      <c r="Q61" s="4">
        <v>45400</v>
      </c>
      <c r="R61" s="41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324</v>
      </c>
      <c r="Z61" s="9">
        <v>0</v>
      </c>
      <c r="AA61" s="9">
        <v>0</v>
      </c>
    </row>
    <row r="62" spans="1:27" x14ac:dyDescent="0.7">
      <c r="A62" s="4">
        <v>45428</v>
      </c>
      <c r="B62" s="4">
        <v>45432</v>
      </c>
      <c r="C62" s="5">
        <v>3397</v>
      </c>
      <c r="D62" s="9" t="s">
        <v>110</v>
      </c>
      <c r="E62" s="5" t="s">
        <v>67</v>
      </c>
      <c r="F62" s="5" t="s">
        <v>88</v>
      </c>
      <c r="G62" s="5" t="s">
        <v>89</v>
      </c>
      <c r="H62" s="5" t="s">
        <v>86</v>
      </c>
      <c r="I62" s="5" t="s">
        <v>87</v>
      </c>
      <c r="J62" s="5">
        <v>100</v>
      </c>
      <c r="K62" s="7">
        <v>3634</v>
      </c>
      <c r="L62" s="9">
        <v>0</v>
      </c>
      <c r="M62" s="9">
        <v>0</v>
      </c>
      <c r="N62" s="9">
        <v>385</v>
      </c>
      <c r="O62" s="9" t="s">
        <v>90</v>
      </c>
      <c r="P62" s="21">
        <v>23365</v>
      </c>
      <c r="Q62" s="4">
        <v>45398</v>
      </c>
      <c r="R62" s="41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385</v>
      </c>
      <c r="Z62" s="9">
        <v>0</v>
      </c>
      <c r="AA62" s="9">
        <v>0</v>
      </c>
    </row>
    <row r="63" spans="1:27" x14ac:dyDescent="0.7">
      <c r="A63" s="4">
        <v>45502</v>
      </c>
      <c r="B63" s="4">
        <v>45504</v>
      </c>
      <c r="C63" s="5">
        <v>4523</v>
      </c>
      <c r="D63" s="9" t="s">
        <v>224</v>
      </c>
      <c r="E63" s="5" t="s">
        <v>67</v>
      </c>
      <c r="F63" s="5" t="s">
        <v>88</v>
      </c>
      <c r="G63" s="5" t="s">
        <v>89</v>
      </c>
      <c r="H63" s="5" t="s">
        <v>86</v>
      </c>
      <c r="I63" s="5" t="s">
        <v>87</v>
      </c>
      <c r="J63" s="5">
        <v>100</v>
      </c>
      <c r="K63" s="7">
        <v>5818</v>
      </c>
      <c r="L63" s="9">
        <v>0</v>
      </c>
      <c r="M63" s="9">
        <v>30</v>
      </c>
      <c r="N63" s="21">
        <v>2077</v>
      </c>
      <c r="O63" s="9" t="s">
        <v>90</v>
      </c>
      <c r="P63" s="21">
        <v>153</v>
      </c>
      <c r="Q63" s="4">
        <v>45400</v>
      </c>
      <c r="R63" s="41">
        <v>5840.6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21">
        <v>1777</v>
      </c>
      <c r="Z63" s="9">
        <v>300</v>
      </c>
      <c r="AA63" s="9">
        <v>0</v>
      </c>
    </row>
    <row r="64" spans="1:27" x14ac:dyDescent="0.7">
      <c r="A64" s="4">
        <v>45576</v>
      </c>
      <c r="B64" s="4">
        <v>45581</v>
      </c>
      <c r="C64" s="5">
        <v>7974</v>
      </c>
      <c r="D64" s="9" t="s">
        <v>174</v>
      </c>
      <c r="E64" s="5" t="s">
        <v>67</v>
      </c>
      <c r="F64" s="5" t="s">
        <v>88</v>
      </c>
      <c r="G64" s="5" t="s">
        <v>89</v>
      </c>
      <c r="H64" s="5" t="s">
        <v>86</v>
      </c>
      <c r="I64" s="5" t="s">
        <v>87</v>
      </c>
      <c r="J64" s="5">
        <v>100</v>
      </c>
      <c r="K64" s="7">
        <v>7854</v>
      </c>
      <c r="L64" s="9">
        <v>0</v>
      </c>
      <c r="M64" s="9">
        <v>50</v>
      </c>
      <c r="N64" s="19">
        <v>4646</v>
      </c>
      <c r="O64" s="9" t="s">
        <v>90</v>
      </c>
      <c r="P64" s="19">
        <v>-37776</v>
      </c>
      <c r="Q64" s="4">
        <v>45398</v>
      </c>
      <c r="R64" s="9">
        <v>7523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19">
        <v>4126</v>
      </c>
      <c r="Z64" s="11">
        <v>500</v>
      </c>
      <c r="AA64" s="9">
        <v>0</v>
      </c>
    </row>
    <row r="65" spans="1:25" x14ac:dyDescent="0.7">
      <c r="A65" s="4">
        <v>45631</v>
      </c>
      <c r="B65" s="4">
        <v>45631</v>
      </c>
      <c r="C65" s="5">
        <v>7974</v>
      </c>
      <c r="D65" s="9" t="s">
        <v>174</v>
      </c>
      <c r="E65" s="5" t="s">
        <v>67</v>
      </c>
      <c r="F65" s="5" t="s">
        <v>206</v>
      </c>
      <c r="G65" s="5"/>
      <c r="H65" s="5"/>
      <c r="I65" s="5"/>
      <c r="J65" s="5">
        <v>100</v>
      </c>
      <c r="K65" s="47">
        <v>29.639700000000001</v>
      </c>
      <c r="L65" s="9">
        <v>0</v>
      </c>
      <c r="M65" s="9"/>
      <c r="N65" s="9"/>
      <c r="O65" s="9" t="s">
        <v>283</v>
      </c>
      <c r="P65" s="21">
        <v>-2963</v>
      </c>
      <c r="Q65" s="6" t="s">
        <v>283</v>
      </c>
      <c r="R65" s="9"/>
      <c r="S65" s="9"/>
      <c r="T65" s="9"/>
      <c r="U65" s="9"/>
      <c r="V65" s="9"/>
      <c r="W65" s="9"/>
      <c r="X65" s="9"/>
      <c r="Y65" s="9"/>
    </row>
  </sheetData>
  <autoFilter ref="A1:AA1" xr:uid="{00000000-0009-0000-0000-000004000000}"/>
  <phoneticPr fontId="18"/>
  <pageMargins left="0.7" right="0.7" top="0.75" bottom="0.75" header="0.3" footer="0.3"/>
  <pageSetup paperSize="9" scale="1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R56"/>
  <sheetViews>
    <sheetView zoomScale="70" zoomScaleNormal="70" workbookViewId="0">
      <pane xSplit="4" ySplit="1" topLeftCell="K20" activePane="bottomRight" state="frozen"/>
      <selection pane="topRight" activeCell="E1" sqref="E1"/>
      <selection pane="bottomLeft" activeCell="A2" sqref="A2"/>
      <selection pane="bottomRight" activeCell="O42" sqref="O42"/>
    </sheetView>
  </sheetViews>
  <sheetFormatPr defaultRowHeight="17.649999999999999" x14ac:dyDescent="0.7"/>
  <cols>
    <col min="1" max="2" width="12.5" style="1" bestFit="1" customWidth="1"/>
    <col min="3" max="3" width="16.3125" style="2" bestFit="1" customWidth="1"/>
    <col min="4" max="4" width="22.625" bestFit="1" customWidth="1"/>
    <col min="5" max="5" width="13.5" style="2" bestFit="1" customWidth="1"/>
    <col min="6" max="8" width="14.5" style="2" bestFit="1" customWidth="1"/>
    <col min="9" max="9" width="16.3125" bestFit="1" customWidth="1"/>
    <col min="10" max="10" width="18.8125" bestFit="1" customWidth="1"/>
    <col min="11" max="11" width="23.0625" bestFit="1" customWidth="1"/>
    <col min="12" max="12" width="16.3125" bestFit="1" customWidth="1"/>
    <col min="13" max="13" width="20.75" bestFit="1" customWidth="1"/>
    <col min="14" max="14" width="18.8125" bestFit="1" customWidth="1"/>
    <col min="15" max="15" width="23.0625" bestFit="1" customWidth="1"/>
    <col min="16" max="17" width="20.5" bestFit="1" customWidth="1"/>
    <col min="18" max="18" width="18.0625" bestFit="1" customWidth="1"/>
  </cols>
  <sheetData>
    <row r="1" spans="1:18" x14ac:dyDescent="0.7">
      <c r="A1" s="16" t="s">
        <v>0</v>
      </c>
      <c r="B1" s="16" t="s">
        <v>1</v>
      </c>
      <c r="C1" s="16" t="s">
        <v>132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133</v>
      </c>
      <c r="I1" s="16" t="s">
        <v>9</v>
      </c>
      <c r="J1" s="16" t="s">
        <v>147</v>
      </c>
      <c r="K1" s="16" t="s">
        <v>148</v>
      </c>
      <c r="L1" s="16" t="s">
        <v>134</v>
      </c>
      <c r="M1" s="16" t="s">
        <v>150</v>
      </c>
      <c r="N1" s="16" t="s">
        <v>149</v>
      </c>
      <c r="O1" s="16" t="s">
        <v>151</v>
      </c>
      <c r="P1" s="16" t="s">
        <v>15</v>
      </c>
      <c r="Q1" s="13" t="s">
        <v>171</v>
      </c>
      <c r="R1" s="13" t="s">
        <v>165</v>
      </c>
    </row>
    <row r="2" spans="1:18" x14ac:dyDescent="0.7">
      <c r="A2" s="4">
        <v>44866</v>
      </c>
      <c r="B2" s="4">
        <v>44869</v>
      </c>
      <c r="C2" s="5" t="s">
        <v>138</v>
      </c>
      <c r="D2" s="9" t="s">
        <v>139</v>
      </c>
      <c r="E2" s="5" t="s">
        <v>67</v>
      </c>
      <c r="F2" s="5" t="s">
        <v>29</v>
      </c>
      <c r="G2" s="5" t="s">
        <v>30</v>
      </c>
      <c r="H2" s="5" t="s">
        <v>146</v>
      </c>
      <c r="I2" s="9">
        <v>15</v>
      </c>
      <c r="J2" s="12">
        <v>145.75</v>
      </c>
      <c r="K2" s="7">
        <v>2186.25</v>
      </c>
      <c r="L2" s="9">
        <v>148.93</v>
      </c>
      <c r="M2" s="9">
        <v>9.83</v>
      </c>
      <c r="N2" s="9">
        <v>0.98</v>
      </c>
      <c r="O2" s="22">
        <v>2197.06</v>
      </c>
      <c r="P2" s="6" t="s">
        <v>31</v>
      </c>
      <c r="Q2" s="9">
        <v>0</v>
      </c>
      <c r="R2" s="9">
        <v>0</v>
      </c>
    </row>
    <row r="3" spans="1:18" x14ac:dyDescent="0.7">
      <c r="A3" s="4">
        <v>45281</v>
      </c>
      <c r="B3" s="4">
        <v>45285</v>
      </c>
      <c r="C3" s="5" t="s">
        <v>53</v>
      </c>
      <c r="D3" s="9" t="s">
        <v>54</v>
      </c>
      <c r="E3" s="5" t="s">
        <v>67</v>
      </c>
      <c r="F3" s="5" t="s">
        <v>29</v>
      </c>
      <c r="G3" s="5" t="s">
        <v>41</v>
      </c>
      <c r="H3" s="5" t="s">
        <v>146</v>
      </c>
      <c r="I3" s="9">
        <v>35</v>
      </c>
      <c r="J3" s="12">
        <v>39.1</v>
      </c>
      <c r="K3" s="7">
        <v>1368.5</v>
      </c>
      <c r="L3" s="9">
        <v>143.06</v>
      </c>
      <c r="M3" s="9">
        <v>6.17</v>
      </c>
      <c r="N3" s="9">
        <v>0.61</v>
      </c>
      <c r="O3" s="9">
        <v>1361.72</v>
      </c>
      <c r="P3" s="6" t="s">
        <v>177</v>
      </c>
      <c r="Q3" s="25">
        <v>1.05</v>
      </c>
      <c r="R3" s="9">
        <v>0</v>
      </c>
    </row>
    <row r="4" spans="1:18" x14ac:dyDescent="0.7">
      <c r="A4" s="4">
        <v>45265</v>
      </c>
      <c r="B4" s="4">
        <v>45267</v>
      </c>
      <c r="C4" s="5" t="s">
        <v>57</v>
      </c>
      <c r="D4" s="9" t="s">
        <v>58</v>
      </c>
      <c r="E4" s="5" t="s">
        <v>67</v>
      </c>
      <c r="F4" s="5" t="s">
        <v>29</v>
      </c>
      <c r="G4" s="5" t="s">
        <v>41</v>
      </c>
      <c r="H4" s="5" t="s">
        <v>146</v>
      </c>
      <c r="I4" s="9">
        <v>9</v>
      </c>
      <c r="J4" s="12">
        <v>102.73</v>
      </c>
      <c r="K4" s="7">
        <v>924.57</v>
      </c>
      <c r="L4" s="9">
        <v>146.82</v>
      </c>
      <c r="M4" s="9">
        <v>4.17</v>
      </c>
      <c r="N4" s="9">
        <v>0.41</v>
      </c>
      <c r="O4" s="9">
        <v>919.99</v>
      </c>
      <c r="P4" s="40" t="s">
        <v>177</v>
      </c>
      <c r="Q4" s="25">
        <v>-80.45</v>
      </c>
      <c r="R4" s="9">
        <v>0</v>
      </c>
    </row>
    <row r="5" spans="1:18" x14ac:dyDescent="0.7">
      <c r="A5" s="4">
        <v>44924</v>
      </c>
      <c r="B5" s="4">
        <v>44930</v>
      </c>
      <c r="C5" s="5" t="s">
        <v>144</v>
      </c>
      <c r="D5" s="9" t="s">
        <v>145</v>
      </c>
      <c r="E5" s="5" t="s">
        <v>67</v>
      </c>
      <c r="F5" s="5" t="s">
        <v>29</v>
      </c>
      <c r="G5" s="5" t="s">
        <v>30</v>
      </c>
      <c r="H5" s="5" t="s">
        <v>146</v>
      </c>
      <c r="I5" s="9">
        <v>3</v>
      </c>
      <c r="J5" s="12">
        <v>32.380000000000003</v>
      </c>
      <c r="K5" s="7">
        <v>97.14</v>
      </c>
      <c r="L5" s="9">
        <v>134.31</v>
      </c>
      <c r="M5" s="9" t="s">
        <v>31</v>
      </c>
      <c r="N5" s="9" t="s">
        <v>31</v>
      </c>
      <c r="O5" s="23">
        <v>97.14</v>
      </c>
      <c r="P5" s="6" t="s">
        <v>31</v>
      </c>
      <c r="Q5" s="9">
        <v>0</v>
      </c>
      <c r="R5" s="9">
        <v>0</v>
      </c>
    </row>
    <row r="6" spans="1:18" x14ac:dyDescent="0.7">
      <c r="A6" s="4">
        <v>44866</v>
      </c>
      <c r="B6" s="4">
        <v>44869</v>
      </c>
      <c r="C6" s="5" t="s">
        <v>142</v>
      </c>
      <c r="D6" s="9" t="s">
        <v>143</v>
      </c>
      <c r="E6" s="5" t="s">
        <v>67</v>
      </c>
      <c r="F6" s="5" t="s">
        <v>29</v>
      </c>
      <c r="G6" s="5" t="s">
        <v>30</v>
      </c>
      <c r="H6" s="5" t="s">
        <v>146</v>
      </c>
      <c r="I6" s="9">
        <v>30</v>
      </c>
      <c r="J6" s="12">
        <v>26.83</v>
      </c>
      <c r="K6" s="7">
        <v>804.9</v>
      </c>
      <c r="L6" s="9">
        <v>148.93</v>
      </c>
      <c r="M6" s="9">
        <v>3.62</v>
      </c>
      <c r="N6" s="9">
        <v>0.36</v>
      </c>
      <c r="O6" s="23">
        <v>808.88</v>
      </c>
      <c r="P6" s="6" t="s">
        <v>31</v>
      </c>
      <c r="Q6" s="9">
        <v>0</v>
      </c>
      <c r="R6" s="9">
        <v>0</v>
      </c>
    </row>
    <row r="7" spans="1:18" x14ac:dyDescent="0.7">
      <c r="A7" s="4">
        <v>44558</v>
      </c>
      <c r="B7" s="4">
        <v>44560</v>
      </c>
      <c r="C7" s="5" t="s">
        <v>59</v>
      </c>
      <c r="D7" s="9" t="s">
        <v>60</v>
      </c>
      <c r="E7" s="5" t="s">
        <v>28</v>
      </c>
      <c r="F7" s="5" t="s">
        <v>29</v>
      </c>
      <c r="G7" s="5" t="s">
        <v>30</v>
      </c>
      <c r="H7" s="5" t="s">
        <v>135</v>
      </c>
      <c r="I7" s="9">
        <v>10</v>
      </c>
      <c r="J7" s="12">
        <v>169.364</v>
      </c>
      <c r="K7" s="7">
        <v>1693.64</v>
      </c>
      <c r="L7" s="9">
        <v>115.16</v>
      </c>
      <c r="M7" s="9">
        <v>7.62</v>
      </c>
      <c r="N7" s="9">
        <v>0.76</v>
      </c>
      <c r="O7" s="6" t="s">
        <v>31</v>
      </c>
      <c r="P7" s="24">
        <v>196003</v>
      </c>
      <c r="Q7" s="9">
        <v>0</v>
      </c>
      <c r="R7" s="19">
        <v>0</v>
      </c>
    </row>
    <row r="8" spans="1:18" x14ac:dyDescent="0.7">
      <c r="A8" s="4">
        <v>44866</v>
      </c>
      <c r="B8" s="4">
        <v>44869</v>
      </c>
      <c r="C8" s="5" t="s">
        <v>140</v>
      </c>
      <c r="D8" s="9" t="s">
        <v>141</v>
      </c>
      <c r="E8" s="5" t="s">
        <v>67</v>
      </c>
      <c r="F8" s="5" t="s">
        <v>29</v>
      </c>
      <c r="G8" s="5" t="s">
        <v>30</v>
      </c>
      <c r="H8" s="5" t="s">
        <v>146</v>
      </c>
      <c r="I8" s="9">
        <v>12</v>
      </c>
      <c r="J8" s="12">
        <v>126.3</v>
      </c>
      <c r="K8" s="7">
        <v>1515.6</v>
      </c>
      <c r="L8" s="9">
        <v>148.93</v>
      </c>
      <c r="M8" s="9">
        <v>6.82</v>
      </c>
      <c r="N8" s="9">
        <v>0.68</v>
      </c>
      <c r="O8" s="22">
        <v>1523.1</v>
      </c>
      <c r="P8" s="6" t="s">
        <v>31</v>
      </c>
      <c r="Q8" s="9">
        <v>0</v>
      </c>
      <c r="R8" s="9">
        <v>0</v>
      </c>
    </row>
    <row r="9" spans="1:18" x14ac:dyDescent="0.7">
      <c r="A9" s="4">
        <v>44866</v>
      </c>
      <c r="B9" s="4">
        <v>44869</v>
      </c>
      <c r="C9" s="5" t="s">
        <v>140</v>
      </c>
      <c r="D9" s="9" t="s">
        <v>141</v>
      </c>
      <c r="E9" s="5" t="s">
        <v>67</v>
      </c>
      <c r="F9" s="5" t="s">
        <v>29</v>
      </c>
      <c r="G9" s="5" t="s">
        <v>30</v>
      </c>
      <c r="H9" s="5" t="s">
        <v>146</v>
      </c>
      <c r="I9" s="9">
        <v>8</v>
      </c>
      <c r="J9" s="12">
        <v>126.3</v>
      </c>
      <c r="K9" s="7">
        <v>1010.4</v>
      </c>
      <c r="L9" s="9">
        <v>148.93</v>
      </c>
      <c r="M9" s="9">
        <v>4.54</v>
      </c>
      <c r="N9" s="9">
        <v>0.45</v>
      </c>
      <c r="O9" s="22">
        <v>1015.39</v>
      </c>
      <c r="P9" s="6" t="s">
        <v>31</v>
      </c>
      <c r="Q9" s="9">
        <v>0</v>
      </c>
      <c r="R9" s="9">
        <v>0</v>
      </c>
    </row>
    <row r="10" spans="1:18" x14ac:dyDescent="0.7">
      <c r="A10" s="4">
        <v>44208</v>
      </c>
      <c r="B10" s="4">
        <v>44210</v>
      </c>
      <c r="C10" s="5" t="s">
        <v>55</v>
      </c>
      <c r="D10" s="9" t="s">
        <v>56</v>
      </c>
      <c r="E10" s="5" t="s">
        <v>28</v>
      </c>
      <c r="F10" s="5" t="s">
        <v>29</v>
      </c>
      <c r="G10" s="5" t="s">
        <v>30</v>
      </c>
      <c r="H10" s="5" t="s">
        <v>135</v>
      </c>
      <c r="I10" s="9">
        <v>10</v>
      </c>
      <c r="J10" s="12">
        <v>50.62</v>
      </c>
      <c r="K10" s="7">
        <v>506.2</v>
      </c>
      <c r="L10" s="9">
        <v>104.48</v>
      </c>
      <c r="M10" s="9">
        <v>2.27</v>
      </c>
      <c r="N10" s="9">
        <v>0.22</v>
      </c>
      <c r="O10" s="6" t="s">
        <v>31</v>
      </c>
      <c r="P10" s="24">
        <v>53147</v>
      </c>
      <c r="Q10" s="9">
        <v>0</v>
      </c>
      <c r="R10" s="19">
        <v>0</v>
      </c>
    </row>
    <row r="11" spans="1:18" x14ac:dyDescent="0.7">
      <c r="A11" s="4">
        <v>44216</v>
      </c>
      <c r="B11" s="4">
        <v>44218</v>
      </c>
      <c r="C11" s="5" t="s">
        <v>55</v>
      </c>
      <c r="D11" s="9" t="s">
        <v>56</v>
      </c>
      <c r="E11" s="5" t="s">
        <v>28</v>
      </c>
      <c r="F11" s="5" t="s">
        <v>29</v>
      </c>
      <c r="G11" s="5" t="s">
        <v>30</v>
      </c>
      <c r="H11" s="5" t="s">
        <v>135</v>
      </c>
      <c r="I11" s="9">
        <v>5</v>
      </c>
      <c r="J11" s="12">
        <v>48.55</v>
      </c>
      <c r="K11" s="7">
        <v>242.75</v>
      </c>
      <c r="L11" s="9">
        <v>104.12</v>
      </c>
      <c r="M11" s="9">
        <v>1.0900000000000001</v>
      </c>
      <c r="N11" s="9">
        <v>0.1</v>
      </c>
      <c r="O11" s="6" t="s">
        <v>31</v>
      </c>
      <c r="P11" s="24">
        <v>25399</v>
      </c>
      <c r="Q11" s="9">
        <v>0</v>
      </c>
      <c r="R11" s="19">
        <v>0</v>
      </c>
    </row>
    <row r="12" spans="1:18" x14ac:dyDescent="0.7">
      <c r="A12" s="4">
        <v>44866</v>
      </c>
      <c r="B12" s="4">
        <v>44869</v>
      </c>
      <c r="C12" s="5" t="s">
        <v>65</v>
      </c>
      <c r="D12" s="9" t="s">
        <v>66</v>
      </c>
      <c r="E12" s="5" t="s">
        <v>67</v>
      </c>
      <c r="F12" s="5" t="s">
        <v>29</v>
      </c>
      <c r="G12" s="5" t="s">
        <v>30</v>
      </c>
      <c r="H12" s="5" t="s">
        <v>146</v>
      </c>
      <c r="I12" s="9">
        <v>10</v>
      </c>
      <c r="J12" s="12">
        <v>125.7</v>
      </c>
      <c r="K12" s="7">
        <v>1257</v>
      </c>
      <c r="L12" s="9">
        <v>148.93</v>
      </c>
      <c r="M12" s="9">
        <v>5.65</v>
      </c>
      <c r="N12" s="9">
        <v>0.56000000000000005</v>
      </c>
      <c r="O12" s="22">
        <v>1263.21</v>
      </c>
      <c r="P12" s="6" t="s">
        <v>31</v>
      </c>
      <c r="Q12" s="9">
        <v>0</v>
      </c>
      <c r="R12" s="9">
        <v>0</v>
      </c>
    </row>
    <row r="13" spans="1:18" x14ac:dyDescent="0.7">
      <c r="A13" s="4">
        <v>44565</v>
      </c>
      <c r="B13" s="4">
        <v>44567</v>
      </c>
      <c r="C13" s="5" t="s">
        <v>53</v>
      </c>
      <c r="D13" s="9" t="s">
        <v>54</v>
      </c>
      <c r="E13" s="5" t="s">
        <v>28</v>
      </c>
      <c r="F13" s="5" t="s">
        <v>29</v>
      </c>
      <c r="G13" s="5" t="s">
        <v>30</v>
      </c>
      <c r="H13" s="5" t="s">
        <v>135</v>
      </c>
      <c r="I13" s="9">
        <v>1</v>
      </c>
      <c r="J13" s="12">
        <v>42.085000000000001</v>
      </c>
      <c r="K13" s="7">
        <v>42.09</v>
      </c>
      <c r="L13" s="9">
        <v>115.63</v>
      </c>
      <c r="M13" s="9">
        <v>0.18</v>
      </c>
      <c r="N13" s="9">
        <v>0.01</v>
      </c>
      <c r="O13" s="6" t="s">
        <v>31</v>
      </c>
      <c r="P13" s="24">
        <v>4888</v>
      </c>
      <c r="Q13" s="9">
        <v>0</v>
      </c>
      <c r="R13" s="19">
        <v>0</v>
      </c>
    </row>
    <row r="14" spans="1:18" x14ac:dyDescent="0.7">
      <c r="A14" s="4">
        <v>44866</v>
      </c>
      <c r="B14" s="4">
        <v>44869</v>
      </c>
      <c r="C14" s="5" t="s">
        <v>53</v>
      </c>
      <c r="D14" s="9" t="s">
        <v>54</v>
      </c>
      <c r="E14" s="5" t="s">
        <v>67</v>
      </c>
      <c r="F14" s="5" t="s">
        <v>29</v>
      </c>
      <c r="G14" s="5" t="s">
        <v>30</v>
      </c>
      <c r="H14" s="5" t="s">
        <v>146</v>
      </c>
      <c r="I14" s="9">
        <v>35</v>
      </c>
      <c r="J14" s="12">
        <v>39.07</v>
      </c>
      <c r="K14" s="7">
        <v>1367.45</v>
      </c>
      <c r="L14" s="9">
        <v>148.93</v>
      </c>
      <c r="M14" s="9" t="s">
        <v>31</v>
      </c>
      <c r="N14" s="9" t="s">
        <v>31</v>
      </c>
      <c r="O14" s="22">
        <v>1367.45</v>
      </c>
      <c r="P14" s="6" t="s">
        <v>31</v>
      </c>
      <c r="Q14" s="9">
        <v>0</v>
      </c>
      <c r="R14" s="9">
        <v>0</v>
      </c>
    </row>
    <row r="15" spans="1:18" x14ac:dyDescent="0.7">
      <c r="A15" s="4">
        <v>45148</v>
      </c>
      <c r="B15" s="4">
        <v>45153</v>
      </c>
      <c r="C15" s="5" t="s">
        <v>142</v>
      </c>
      <c r="D15" s="9" t="s">
        <v>143</v>
      </c>
      <c r="E15" s="5" t="s">
        <v>67</v>
      </c>
      <c r="F15" s="5" t="s">
        <v>29</v>
      </c>
      <c r="G15" s="5" t="s">
        <v>41</v>
      </c>
      <c r="H15" s="5" t="s">
        <v>146</v>
      </c>
      <c r="I15" s="9">
        <v>30</v>
      </c>
      <c r="J15" s="12">
        <v>28.52</v>
      </c>
      <c r="K15" s="7">
        <v>855.6</v>
      </c>
      <c r="L15" s="9">
        <v>143.57</v>
      </c>
      <c r="M15" s="9">
        <v>3.86</v>
      </c>
      <c r="N15" s="9">
        <v>0.38</v>
      </c>
      <c r="O15" s="9">
        <v>851.36</v>
      </c>
      <c r="P15" s="6" t="s">
        <v>177</v>
      </c>
      <c r="Q15" s="25">
        <v>46.72</v>
      </c>
      <c r="R15" s="9">
        <v>0</v>
      </c>
    </row>
    <row r="16" spans="1:18" x14ac:dyDescent="0.7">
      <c r="A16" s="4">
        <v>44866</v>
      </c>
      <c r="B16" s="4">
        <v>44869</v>
      </c>
      <c r="C16" s="5" t="s">
        <v>136</v>
      </c>
      <c r="D16" s="9" t="s">
        <v>137</v>
      </c>
      <c r="E16" s="5" t="s">
        <v>67</v>
      </c>
      <c r="F16" s="5" t="s">
        <v>29</v>
      </c>
      <c r="G16" s="5" t="s">
        <v>30</v>
      </c>
      <c r="H16" s="5" t="s">
        <v>146</v>
      </c>
      <c r="I16" s="9">
        <v>10</v>
      </c>
      <c r="J16" s="12">
        <v>193.9</v>
      </c>
      <c r="K16" s="7">
        <v>1939</v>
      </c>
      <c r="L16" s="9">
        <v>148.93</v>
      </c>
      <c r="M16" s="9" t="s">
        <v>31</v>
      </c>
      <c r="N16" s="9" t="s">
        <v>31</v>
      </c>
      <c r="O16" s="22">
        <v>1939</v>
      </c>
      <c r="P16" s="6" t="s">
        <v>31</v>
      </c>
      <c r="Q16" s="9">
        <v>0</v>
      </c>
      <c r="R16" s="9">
        <v>0</v>
      </c>
    </row>
    <row r="17" spans="1:18" x14ac:dyDescent="0.7">
      <c r="A17" s="4">
        <v>44558</v>
      </c>
      <c r="B17" s="4">
        <v>44560</v>
      </c>
      <c r="C17" s="5" t="s">
        <v>57</v>
      </c>
      <c r="D17" s="9" t="s">
        <v>58</v>
      </c>
      <c r="E17" s="5" t="s">
        <v>28</v>
      </c>
      <c r="F17" s="5" t="s">
        <v>29</v>
      </c>
      <c r="G17" s="5" t="s">
        <v>30</v>
      </c>
      <c r="H17" s="5" t="s">
        <v>135</v>
      </c>
      <c r="I17" s="9">
        <v>21</v>
      </c>
      <c r="J17" s="12">
        <v>61.308</v>
      </c>
      <c r="K17" s="7">
        <v>1287.47</v>
      </c>
      <c r="L17" s="9">
        <v>115.16</v>
      </c>
      <c r="M17" s="9">
        <v>5.79</v>
      </c>
      <c r="N17" s="9">
        <v>0.56999999999999995</v>
      </c>
      <c r="O17" s="6" t="s">
        <v>31</v>
      </c>
      <c r="P17" s="24">
        <v>148996</v>
      </c>
      <c r="Q17" s="9">
        <v>0</v>
      </c>
      <c r="R17" s="19">
        <v>0</v>
      </c>
    </row>
    <row r="18" spans="1:18" x14ac:dyDescent="0.7">
      <c r="A18" s="4">
        <v>44558</v>
      </c>
      <c r="B18" s="4">
        <v>44560</v>
      </c>
      <c r="C18" s="5" t="s">
        <v>57</v>
      </c>
      <c r="D18" s="9" t="s">
        <v>58</v>
      </c>
      <c r="E18" s="5" t="s">
        <v>28</v>
      </c>
      <c r="F18" s="5" t="s">
        <v>29</v>
      </c>
      <c r="G18" s="5" t="s">
        <v>30</v>
      </c>
      <c r="H18" s="5" t="s">
        <v>135</v>
      </c>
      <c r="I18" s="9">
        <v>2</v>
      </c>
      <c r="J18" s="12">
        <v>61.21</v>
      </c>
      <c r="K18" s="7">
        <v>122.42</v>
      </c>
      <c r="L18" s="9">
        <v>115.16</v>
      </c>
      <c r="M18" s="9">
        <v>0.55000000000000004</v>
      </c>
      <c r="N18" s="9">
        <v>0.05</v>
      </c>
      <c r="O18" s="6" t="s">
        <v>31</v>
      </c>
      <c r="P18" s="24">
        <v>14166</v>
      </c>
      <c r="Q18" s="9">
        <v>0</v>
      </c>
      <c r="R18" s="19">
        <v>0</v>
      </c>
    </row>
    <row r="19" spans="1:18" x14ac:dyDescent="0.7">
      <c r="A19" s="4">
        <v>45054</v>
      </c>
      <c r="B19" s="4">
        <v>45056</v>
      </c>
      <c r="C19" s="5" t="s">
        <v>59</v>
      </c>
      <c r="D19" s="9" t="s">
        <v>60</v>
      </c>
      <c r="E19" s="5" t="s">
        <v>28</v>
      </c>
      <c r="F19" s="5" t="s">
        <v>29</v>
      </c>
      <c r="G19" s="5" t="s">
        <v>41</v>
      </c>
      <c r="H19" s="5" t="s">
        <v>135</v>
      </c>
      <c r="I19" s="9">
        <v>10</v>
      </c>
      <c r="J19" s="12">
        <v>163.88</v>
      </c>
      <c r="K19" s="7">
        <v>1638.8</v>
      </c>
      <c r="L19" s="9">
        <v>129.43</v>
      </c>
      <c r="M19" s="9">
        <v>7.39</v>
      </c>
      <c r="N19" s="9">
        <v>0.73</v>
      </c>
      <c r="O19" s="6" t="s">
        <v>177</v>
      </c>
      <c r="P19" s="24">
        <v>219957</v>
      </c>
      <c r="Q19" s="19">
        <v>0</v>
      </c>
      <c r="R19" s="19">
        <v>23642</v>
      </c>
    </row>
    <row r="20" spans="1:18" x14ac:dyDescent="0.7">
      <c r="A20" s="4">
        <v>44918</v>
      </c>
      <c r="B20" s="4">
        <v>44922</v>
      </c>
      <c r="C20" s="5" t="s">
        <v>53</v>
      </c>
      <c r="D20" s="9" t="s">
        <v>54</v>
      </c>
      <c r="E20" s="5" t="s">
        <v>28</v>
      </c>
      <c r="F20" s="5" t="s">
        <v>29</v>
      </c>
      <c r="G20" s="5" t="s">
        <v>41</v>
      </c>
      <c r="H20" s="5" t="s">
        <v>135</v>
      </c>
      <c r="I20" s="9">
        <v>1</v>
      </c>
      <c r="J20" s="12">
        <v>39.03</v>
      </c>
      <c r="K20" s="7">
        <v>39.03</v>
      </c>
      <c r="L20" s="9">
        <v>132.35</v>
      </c>
      <c r="M20" s="9">
        <v>0.18</v>
      </c>
      <c r="N20" s="9">
        <v>0.01</v>
      </c>
      <c r="O20" s="6" t="s">
        <v>31</v>
      </c>
      <c r="P20" s="24">
        <v>5140</v>
      </c>
      <c r="Q20" s="19">
        <v>0</v>
      </c>
      <c r="R20" s="19">
        <v>252</v>
      </c>
    </row>
    <row r="21" spans="1:18" x14ac:dyDescent="0.7">
      <c r="A21" s="4">
        <v>44915</v>
      </c>
      <c r="B21" s="4">
        <v>44917</v>
      </c>
      <c r="C21" s="5" t="s">
        <v>138</v>
      </c>
      <c r="D21" s="9" t="s">
        <v>139</v>
      </c>
      <c r="E21" s="5" t="s">
        <v>67</v>
      </c>
      <c r="F21" s="5" t="s">
        <v>29</v>
      </c>
      <c r="G21" s="5" t="s">
        <v>41</v>
      </c>
      <c r="H21" s="5" t="s">
        <v>135</v>
      </c>
      <c r="I21" s="9">
        <v>14</v>
      </c>
      <c r="J21" s="12">
        <v>161.15</v>
      </c>
      <c r="K21" s="7">
        <v>2256.1</v>
      </c>
      <c r="L21" s="9">
        <v>137.07</v>
      </c>
      <c r="M21" s="9">
        <v>10.210000000000001</v>
      </c>
      <c r="N21" s="9">
        <v>1.01</v>
      </c>
      <c r="O21" s="6" t="s">
        <v>31</v>
      </c>
      <c r="P21" s="24">
        <v>307708</v>
      </c>
      <c r="Q21" s="19">
        <v>0</v>
      </c>
      <c r="R21" s="19">
        <v>2312</v>
      </c>
    </row>
    <row r="22" spans="1:18" x14ac:dyDescent="0.7">
      <c r="A22" s="4">
        <v>45152</v>
      </c>
      <c r="B22" s="4">
        <v>45154</v>
      </c>
      <c r="C22" s="5" t="s">
        <v>57</v>
      </c>
      <c r="D22" s="9" t="s">
        <v>58</v>
      </c>
      <c r="E22" s="5" t="s">
        <v>67</v>
      </c>
      <c r="F22" s="5" t="s">
        <v>29</v>
      </c>
      <c r="G22" s="5" t="s">
        <v>30</v>
      </c>
      <c r="H22" s="5" t="s">
        <v>146</v>
      </c>
      <c r="I22" s="9">
        <v>9</v>
      </c>
      <c r="J22" s="12">
        <v>111.119</v>
      </c>
      <c r="K22" s="7">
        <v>1000.07</v>
      </c>
      <c r="L22" s="9">
        <v>144.96</v>
      </c>
      <c r="M22" s="9">
        <v>4.5</v>
      </c>
      <c r="N22" s="9">
        <v>0.45</v>
      </c>
      <c r="O22" s="9">
        <v>1005.02</v>
      </c>
      <c r="P22" s="9" t="s">
        <v>177</v>
      </c>
      <c r="Q22" s="9">
        <v>0</v>
      </c>
      <c r="R22" s="9">
        <v>0</v>
      </c>
    </row>
    <row r="23" spans="1:18" x14ac:dyDescent="0.7">
      <c r="A23" s="4">
        <v>45265</v>
      </c>
      <c r="B23" s="4">
        <v>45267</v>
      </c>
      <c r="C23" s="5" t="s">
        <v>144</v>
      </c>
      <c r="D23" s="9" t="s">
        <v>145</v>
      </c>
      <c r="E23" s="5" t="s">
        <v>67</v>
      </c>
      <c r="F23" s="5" t="s">
        <v>29</v>
      </c>
      <c r="G23" s="5" t="s">
        <v>30</v>
      </c>
      <c r="H23" s="5" t="s">
        <v>146</v>
      </c>
      <c r="I23" s="9">
        <v>24</v>
      </c>
      <c r="J23" s="12">
        <v>39.08</v>
      </c>
      <c r="K23" s="7">
        <v>937.92</v>
      </c>
      <c r="L23" s="9">
        <v>147.32</v>
      </c>
      <c r="M23" s="9" t="s">
        <v>177</v>
      </c>
      <c r="N23" s="9" t="s">
        <v>177</v>
      </c>
      <c r="O23" s="9">
        <v>937.92</v>
      </c>
      <c r="P23" s="9" t="s">
        <v>177</v>
      </c>
      <c r="Q23" s="9">
        <v>0</v>
      </c>
      <c r="R23" s="9">
        <v>0</v>
      </c>
    </row>
    <row r="24" spans="1:18" x14ac:dyDescent="0.7">
      <c r="A24" s="4">
        <v>44915</v>
      </c>
      <c r="B24" s="4">
        <v>44917</v>
      </c>
      <c r="C24" s="5" t="s">
        <v>138</v>
      </c>
      <c r="D24" s="9" t="s">
        <v>139</v>
      </c>
      <c r="E24" s="5" t="s">
        <v>67</v>
      </c>
      <c r="F24" s="5" t="s">
        <v>29</v>
      </c>
      <c r="G24" s="5" t="s">
        <v>41</v>
      </c>
      <c r="H24" s="5" t="s">
        <v>135</v>
      </c>
      <c r="I24" s="9">
        <v>1</v>
      </c>
      <c r="J24" s="12">
        <v>161.15</v>
      </c>
      <c r="K24" s="7">
        <v>161.15</v>
      </c>
      <c r="L24" s="9">
        <v>137.07</v>
      </c>
      <c r="M24" s="9">
        <v>0.72</v>
      </c>
      <c r="N24" s="9">
        <v>7.0000000000000007E-2</v>
      </c>
      <c r="O24" s="6" t="s">
        <v>31</v>
      </c>
      <c r="P24" s="24">
        <v>21979</v>
      </c>
      <c r="Q24" s="19">
        <v>0</v>
      </c>
      <c r="R24" s="19">
        <v>165.1236133333332</v>
      </c>
    </row>
    <row r="25" spans="1:18" x14ac:dyDescent="0.7">
      <c r="A25" s="4">
        <v>44915</v>
      </c>
      <c r="B25" s="4">
        <v>44917</v>
      </c>
      <c r="C25" s="5" t="s">
        <v>57</v>
      </c>
      <c r="D25" s="9" t="s">
        <v>58</v>
      </c>
      <c r="E25" s="5" t="s">
        <v>28</v>
      </c>
      <c r="F25" s="5" t="s">
        <v>29</v>
      </c>
      <c r="G25" s="5" t="s">
        <v>41</v>
      </c>
      <c r="H25" s="5" t="s">
        <v>135</v>
      </c>
      <c r="I25" s="9">
        <v>23</v>
      </c>
      <c r="J25" s="12">
        <v>105.6</v>
      </c>
      <c r="K25" s="7">
        <v>2428.8000000000002</v>
      </c>
      <c r="L25" s="9">
        <v>137.07</v>
      </c>
      <c r="M25" s="9">
        <v>10.98</v>
      </c>
      <c r="N25" s="9">
        <v>1.0900000000000001</v>
      </c>
      <c r="O25" s="6" t="s">
        <v>31</v>
      </c>
      <c r="P25" s="24">
        <v>331262</v>
      </c>
      <c r="Q25" s="19">
        <v>0</v>
      </c>
      <c r="R25" s="19">
        <v>168100</v>
      </c>
    </row>
    <row r="26" spans="1:18" x14ac:dyDescent="0.7">
      <c r="A26" s="4">
        <v>45287</v>
      </c>
      <c r="B26" s="4">
        <v>45289</v>
      </c>
      <c r="C26" s="5" t="s">
        <v>235</v>
      </c>
      <c r="D26" s="9" t="s">
        <v>236</v>
      </c>
      <c r="E26" s="5" t="s">
        <v>67</v>
      </c>
      <c r="F26" s="5" t="s">
        <v>29</v>
      </c>
      <c r="G26" s="5" t="s">
        <v>30</v>
      </c>
      <c r="H26" s="5" t="s">
        <v>146</v>
      </c>
      <c r="I26" s="9">
        <v>44</v>
      </c>
      <c r="J26" s="12">
        <v>31.83</v>
      </c>
      <c r="K26" s="7">
        <v>1400.52</v>
      </c>
      <c r="L26" s="9">
        <v>142.88999999999999</v>
      </c>
      <c r="M26" s="9">
        <v>6.3</v>
      </c>
      <c r="N26" s="9">
        <v>0.63</v>
      </c>
      <c r="O26" s="9">
        <v>1407.45</v>
      </c>
      <c r="P26" s="9" t="s">
        <v>177</v>
      </c>
      <c r="Q26" s="9">
        <v>0</v>
      </c>
      <c r="R26" s="9">
        <v>0</v>
      </c>
    </row>
    <row r="27" spans="1:18" x14ac:dyDescent="0.7">
      <c r="A27" s="4">
        <v>45343</v>
      </c>
      <c r="B27" s="4">
        <v>45348</v>
      </c>
      <c r="C27" s="5" t="s">
        <v>65</v>
      </c>
      <c r="D27" s="9" t="s">
        <v>66</v>
      </c>
      <c r="E27" s="5" t="s">
        <v>67</v>
      </c>
      <c r="F27" s="5" t="s">
        <v>29</v>
      </c>
      <c r="G27" s="5" t="s">
        <v>41</v>
      </c>
      <c r="H27" s="5" t="s">
        <v>146</v>
      </c>
      <c r="I27" s="9">
        <v>10</v>
      </c>
      <c r="J27" s="12">
        <v>91.25</v>
      </c>
      <c r="K27" s="7">
        <v>912.5</v>
      </c>
      <c r="L27" s="9">
        <v>149.82</v>
      </c>
      <c r="M27" s="9">
        <v>4.1100000000000003</v>
      </c>
      <c r="N27" s="9">
        <v>0.41</v>
      </c>
      <c r="O27" s="9">
        <v>907.98</v>
      </c>
      <c r="P27" s="9" t="s">
        <v>177</v>
      </c>
      <c r="Q27" s="25">
        <v>-350.71</v>
      </c>
      <c r="R27" s="9">
        <v>0</v>
      </c>
    </row>
    <row r="28" spans="1:18" x14ac:dyDescent="0.7">
      <c r="A28" s="4">
        <v>45348</v>
      </c>
      <c r="B28" s="4">
        <v>45350</v>
      </c>
      <c r="C28" s="5" t="s">
        <v>246</v>
      </c>
      <c r="D28" s="9" t="s">
        <v>248</v>
      </c>
      <c r="E28" s="5" t="s">
        <v>67</v>
      </c>
      <c r="F28" s="5" t="s">
        <v>29</v>
      </c>
      <c r="G28" s="5" t="s">
        <v>30</v>
      </c>
      <c r="H28" s="5" t="s">
        <v>146</v>
      </c>
      <c r="I28" s="9">
        <v>2</v>
      </c>
      <c r="J28" s="9">
        <v>409.66</v>
      </c>
      <c r="K28" s="9">
        <v>819.32</v>
      </c>
      <c r="L28" s="9">
        <v>150.65</v>
      </c>
      <c r="M28" s="9">
        <v>3.68</v>
      </c>
      <c r="N28" s="9">
        <v>0.36</v>
      </c>
      <c r="O28" s="9">
        <v>823.36</v>
      </c>
      <c r="P28" s="9" t="s">
        <v>177</v>
      </c>
      <c r="Q28" s="9">
        <v>0</v>
      </c>
      <c r="R28" s="9">
        <v>0</v>
      </c>
    </row>
    <row r="29" spans="1:18" x14ac:dyDescent="0.7">
      <c r="A29" s="4">
        <v>45349</v>
      </c>
      <c r="B29" s="4">
        <v>45351</v>
      </c>
      <c r="C29" s="5" t="s">
        <v>144</v>
      </c>
      <c r="D29" s="9" t="s">
        <v>145</v>
      </c>
      <c r="E29" s="5" t="s">
        <v>67</v>
      </c>
      <c r="F29" s="5" t="s">
        <v>29</v>
      </c>
      <c r="G29" s="5" t="s">
        <v>30</v>
      </c>
      <c r="H29" s="5" t="s">
        <v>146</v>
      </c>
      <c r="I29" s="9">
        <v>3</v>
      </c>
      <c r="J29" s="12">
        <v>44.23</v>
      </c>
      <c r="K29" s="7">
        <v>132.69</v>
      </c>
      <c r="L29" s="9">
        <v>150.83000000000001</v>
      </c>
      <c r="M29" s="9" t="s">
        <v>177</v>
      </c>
      <c r="N29" s="9" t="s">
        <v>177</v>
      </c>
      <c r="O29" s="9">
        <v>132.69</v>
      </c>
      <c r="P29" s="9" t="s">
        <v>177</v>
      </c>
      <c r="Q29" s="9">
        <v>0</v>
      </c>
      <c r="R29" s="9">
        <v>0</v>
      </c>
    </row>
    <row r="30" spans="1:18" x14ac:dyDescent="0.7">
      <c r="A30" s="4">
        <v>45419</v>
      </c>
      <c r="B30" s="4">
        <v>45421</v>
      </c>
      <c r="C30" s="5" t="s">
        <v>235</v>
      </c>
      <c r="D30" s="9" t="s">
        <v>236</v>
      </c>
      <c r="E30" s="5" t="s">
        <v>67</v>
      </c>
      <c r="F30" s="5" t="s">
        <v>29</v>
      </c>
      <c r="G30" s="5" t="s">
        <v>41</v>
      </c>
      <c r="H30" s="5" t="s">
        <v>146</v>
      </c>
      <c r="I30" s="9">
        <v>44</v>
      </c>
      <c r="J30" s="12">
        <v>33.660299999999999</v>
      </c>
      <c r="K30" s="7">
        <v>1481.05</v>
      </c>
      <c r="L30" s="9">
        <v>153.71</v>
      </c>
      <c r="M30" s="9">
        <v>6.68</v>
      </c>
      <c r="N30" s="9">
        <v>0.66</v>
      </c>
      <c r="O30" s="25">
        <v>1473.71</v>
      </c>
      <c r="P30" s="9" t="s">
        <v>177</v>
      </c>
      <c r="Q30" s="9">
        <v>66.260000000000005</v>
      </c>
      <c r="R30" s="9">
        <v>0</v>
      </c>
    </row>
    <row r="31" spans="1:18" x14ac:dyDescent="0.7">
      <c r="A31" s="4">
        <v>45461</v>
      </c>
      <c r="B31" s="4">
        <v>45463</v>
      </c>
      <c r="C31" s="5" t="s">
        <v>258</v>
      </c>
      <c r="D31" s="9" t="s">
        <v>257</v>
      </c>
      <c r="E31" s="5" t="s">
        <v>67</v>
      </c>
      <c r="F31" s="5" t="s">
        <v>29</v>
      </c>
      <c r="G31" s="5" t="s">
        <v>30</v>
      </c>
      <c r="H31" s="5" t="s">
        <v>146</v>
      </c>
      <c r="I31" s="9">
        <v>8</v>
      </c>
      <c r="J31" s="12">
        <v>175.55</v>
      </c>
      <c r="K31" s="9">
        <f>I31*J31</f>
        <v>1404.4</v>
      </c>
      <c r="L31" s="9">
        <v>157.93</v>
      </c>
      <c r="M31" s="9">
        <v>6.31</v>
      </c>
      <c r="N31" s="9">
        <v>0.63</v>
      </c>
      <c r="O31" s="28">
        <v>1411.34</v>
      </c>
      <c r="P31" s="9" t="s">
        <v>177</v>
      </c>
      <c r="Q31" s="9">
        <v>0</v>
      </c>
      <c r="R31" s="9">
        <v>0</v>
      </c>
    </row>
    <row r="32" spans="1:18" x14ac:dyDescent="0.7">
      <c r="A32" s="4">
        <v>45520</v>
      </c>
      <c r="B32" s="4">
        <v>45525</v>
      </c>
      <c r="C32" s="5" t="s">
        <v>246</v>
      </c>
      <c r="D32" s="9" t="s">
        <v>248</v>
      </c>
      <c r="E32" s="5" t="s">
        <v>67</v>
      </c>
      <c r="F32" s="5" t="s">
        <v>29</v>
      </c>
      <c r="G32" s="5" t="s">
        <v>41</v>
      </c>
      <c r="H32" s="5" t="s">
        <v>146</v>
      </c>
      <c r="I32" s="9">
        <v>2</v>
      </c>
      <c r="J32" s="12">
        <v>418</v>
      </c>
      <c r="K32" s="9">
        <f>I32*J32</f>
        <v>836</v>
      </c>
      <c r="L32" s="9">
        <v>147.61000000000001</v>
      </c>
      <c r="M32" s="9">
        <v>3.79</v>
      </c>
      <c r="N32" s="9">
        <v>0.37</v>
      </c>
      <c r="O32" s="9">
        <v>831.84</v>
      </c>
      <c r="P32" s="7" t="s">
        <v>177</v>
      </c>
      <c r="Q32" s="9">
        <v>12.64</v>
      </c>
      <c r="R32" s="9">
        <v>0</v>
      </c>
    </row>
    <row r="33" spans="1:18" x14ac:dyDescent="0.7">
      <c r="A33" s="4">
        <v>45597</v>
      </c>
      <c r="B33" s="4">
        <v>45602</v>
      </c>
      <c r="C33" s="5" t="s">
        <v>140</v>
      </c>
      <c r="D33" s="9" t="s">
        <v>141</v>
      </c>
      <c r="E33" s="5" t="s">
        <v>67</v>
      </c>
      <c r="F33" s="5" t="s">
        <v>29</v>
      </c>
      <c r="G33" s="5" t="s">
        <v>41</v>
      </c>
      <c r="H33" s="5" t="s">
        <v>135</v>
      </c>
      <c r="I33" s="9">
        <v>20</v>
      </c>
      <c r="J33" s="12">
        <v>223.2</v>
      </c>
      <c r="K33" s="28">
        <v>4464</v>
      </c>
      <c r="L33" s="9">
        <v>151.85</v>
      </c>
      <c r="M33" s="9">
        <v>20.13</v>
      </c>
      <c r="N33" s="12">
        <v>2</v>
      </c>
      <c r="O33" s="9" t="s">
        <v>273</v>
      </c>
      <c r="P33" s="8">
        <v>674498</v>
      </c>
      <c r="Q33" s="9">
        <v>0</v>
      </c>
      <c r="R33" s="19">
        <v>296438</v>
      </c>
    </row>
    <row r="34" spans="1:18" x14ac:dyDescent="0.7">
      <c r="A34" s="4">
        <v>45615</v>
      </c>
      <c r="B34" s="4">
        <v>45617</v>
      </c>
      <c r="C34" s="5" t="s">
        <v>144</v>
      </c>
      <c r="D34" s="9" t="s">
        <v>145</v>
      </c>
      <c r="E34" s="5" t="s">
        <v>67</v>
      </c>
      <c r="F34" s="5" t="s">
        <v>29</v>
      </c>
      <c r="G34" s="5" t="s">
        <v>41</v>
      </c>
      <c r="H34" s="5" t="s">
        <v>146</v>
      </c>
      <c r="I34" s="9">
        <v>30</v>
      </c>
      <c r="J34" s="12">
        <v>45.76</v>
      </c>
      <c r="K34" s="7">
        <v>1372.8</v>
      </c>
      <c r="L34" s="9">
        <v>154.18</v>
      </c>
      <c r="M34" s="9">
        <v>6.21</v>
      </c>
      <c r="N34" s="9">
        <v>0.61</v>
      </c>
      <c r="O34" s="9">
        <v>1365.98</v>
      </c>
      <c r="P34" s="7" t="s">
        <v>280</v>
      </c>
      <c r="Q34" s="9">
        <v>205.05</v>
      </c>
      <c r="R34" s="9">
        <v>0</v>
      </c>
    </row>
    <row r="35" spans="1:18" x14ac:dyDescent="0.7">
      <c r="A35" s="4">
        <v>45615</v>
      </c>
      <c r="B35" s="4">
        <v>45617</v>
      </c>
      <c r="C35" s="5" t="s">
        <v>279</v>
      </c>
      <c r="D35" s="9" t="s">
        <v>278</v>
      </c>
      <c r="E35" s="5" t="s">
        <v>67</v>
      </c>
      <c r="F35" s="5" t="s">
        <v>29</v>
      </c>
      <c r="G35" s="5" t="s">
        <v>30</v>
      </c>
      <c r="H35" s="5" t="s">
        <v>146</v>
      </c>
      <c r="I35" s="9">
        <v>2</v>
      </c>
      <c r="J35" s="12">
        <v>346.98719999999997</v>
      </c>
      <c r="K35" s="7">
        <v>693.97</v>
      </c>
      <c r="L35" s="9">
        <v>154.68</v>
      </c>
      <c r="M35" s="9">
        <v>3.12</v>
      </c>
      <c r="N35" s="9">
        <v>0.31</v>
      </c>
      <c r="O35" s="9">
        <v>697.4</v>
      </c>
      <c r="P35" s="7" t="s">
        <v>280</v>
      </c>
      <c r="Q35" s="9">
        <v>0</v>
      </c>
      <c r="R35" s="9">
        <v>0</v>
      </c>
    </row>
    <row r="36" spans="1:18" x14ac:dyDescent="0.7">
      <c r="A36" s="4">
        <v>45663</v>
      </c>
      <c r="B36" s="4">
        <v>45665</v>
      </c>
      <c r="C36" s="5" t="s">
        <v>294</v>
      </c>
      <c r="D36" s="9" t="s">
        <v>295</v>
      </c>
      <c r="E36" s="5" t="s">
        <v>67</v>
      </c>
      <c r="F36" s="5" t="s">
        <v>29</v>
      </c>
      <c r="G36" s="5" t="s">
        <v>30</v>
      </c>
      <c r="H36" s="5" t="s">
        <v>146</v>
      </c>
      <c r="I36" s="9">
        <v>4</v>
      </c>
      <c r="J36" s="12">
        <v>77.47</v>
      </c>
      <c r="K36" s="9">
        <v>309.88</v>
      </c>
      <c r="L36" s="9">
        <v>158.93299999999999</v>
      </c>
      <c r="M36" s="9">
        <v>1.39</v>
      </c>
      <c r="N36" s="9">
        <v>0.13</v>
      </c>
      <c r="O36" s="9">
        <v>311.39999999999998</v>
      </c>
      <c r="P36" s="7" t="s">
        <v>290</v>
      </c>
      <c r="Q36" s="9">
        <v>0</v>
      </c>
      <c r="R36" s="9">
        <v>0</v>
      </c>
    </row>
    <row r="37" spans="1:18" x14ac:dyDescent="0.7">
      <c r="A37" s="4">
        <v>45682</v>
      </c>
      <c r="B37" s="4">
        <v>45686</v>
      </c>
      <c r="C37" s="5" t="s">
        <v>258</v>
      </c>
      <c r="D37" s="9" t="s">
        <v>257</v>
      </c>
      <c r="E37" s="5" t="s">
        <v>67</v>
      </c>
      <c r="F37" s="5" t="s">
        <v>29</v>
      </c>
      <c r="G37" s="5" t="s">
        <v>41</v>
      </c>
      <c r="H37" s="5" t="s">
        <v>146</v>
      </c>
      <c r="I37" s="9">
        <v>8</v>
      </c>
      <c r="J37" s="9">
        <v>199.33099999999999</v>
      </c>
      <c r="K37" s="9">
        <v>1594.64</v>
      </c>
      <c r="L37" s="9">
        <v>155.41</v>
      </c>
      <c r="M37" s="9">
        <v>7.22</v>
      </c>
      <c r="N37" s="9">
        <v>0.71</v>
      </c>
      <c r="O37" s="9">
        <v>1586.72</v>
      </c>
      <c r="P37" s="7" t="s">
        <v>303</v>
      </c>
      <c r="Q37" s="9">
        <v>183.31</v>
      </c>
      <c r="R37" s="9">
        <v>0</v>
      </c>
    </row>
    <row r="38" spans="1:18" x14ac:dyDescent="0.7">
      <c r="A38" s="4">
        <v>45687</v>
      </c>
      <c r="B38" s="4">
        <v>45691</v>
      </c>
      <c r="C38" s="5" t="s">
        <v>294</v>
      </c>
      <c r="D38" s="9" t="s">
        <v>295</v>
      </c>
      <c r="E38" s="5" t="s">
        <v>67</v>
      </c>
      <c r="F38" s="5" t="s">
        <v>29</v>
      </c>
      <c r="G38" s="5" t="s">
        <v>41</v>
      </c>
      <c r="H38" s="5" t="s">
        <v>146</v>
      </c>
      <c r="I38" s="9">
        <v>4</v>
      </c>
      <c r="J38" s="12">
        <v>78.569999999999993</v>
      </c>
      <c r="K38" s="7">
        <v>314.27999999999997</v>
      </c>
      <c r="L38" s="9">
        <v>154.37</v>
      </c>
      <c r="M38" s="9">
        <v>1.42</v>
      </c>
      <c r="N38" s="9">
        <v>0.14000000000000001</v>
      </c>
      <c r="O38" s="7">
        <v>312.72000000000003</v>
      </c>
      <c r="P38" s="7" t="s">
        <v>305</v>
      </c>
      <c r="Q38" s="9">
        <v>2.88</v>
      </c>
      <c r="R38" s="9">
        <v>0</v>
      </c>
    </row>
    <row r="39" spans="1:18" x14ac:dyDescent="0.7">
      <c r="A39" s="46"/>
      <c r="B39" s="46"/>
      <c r="C39"/>
      <c r="E39"/>
      <c r="F39"/>
      <c r="G39"/>
      <c r="H39"/>
      <c r="K39" s="39"/>
      <c r="O39" s="39"/>
      <c r="Q39" s="48"/>
    </row>
    <row r="40" spans="1:18" x14ac:dyDescent="0.7">
      <c r="A40" s="46"/>
      <c r="B40" s="46"/>
      <c r="C40"/>
      <c r="E40"/>
      <c r="F40"/>
      <c r="G40"/>
      <c r="H40"/>
      <c r="K40" s="39"/>
      <c r="O40" s="39"/>
    </row>
    <row r="41" spans="1:18" x14ac:dyDescent="0.7">
      <c r="A41" s="46"/>
      <c r="B41" s="46"/>
      <c r="C41"/>
      <c r="E41"/>
      <c r="F41"/>
      <c r="G41"/>
      <c r="H41"/>
      <c r="K41" s="39"/>
      <c r="O41" s="39"/>
    </row>
    <row r="42" spans="1:18" x14ac:dyDescent="0.7">
      <c r="A42" s="46"/>
      <c r="B42" s="46"/>
      <c r="C42"/>
      <c r="E42"/>
      <c r="F42"/>
      <c r="G42"/>
      <c r="H42"/>
      <c r="K42" s="39"/>
      <c r="O42" s="39"/>
    </row>
    <row r="43" spans="1:18" x14ac:dyDescent="0.7">
      <c r="A43" s="46"/>
      <c r="B43" s="46"/>
      <c r="C43"/>
      <c r="E43"/>
      <c r="F43"/>
      <c r="G43"/>
      <c r="H43"/>
    </row>
    <row r="44" spans="1:18" x14ac:dyDescent="0.7">
      <c r="A44" s="46"/>
      <c r="B44" s="46"/>
      <c r="C44"/>
      <c r="E44"/>
      <c r="F44"/>
      <c r="G44"/>
      <c r="H44"/>
      <c r="K44" s="39"/>
      <c r="O44" s="39"/>
    </row>
    <row r="45" spans="1:18" x14ac:dyDescent="0.7">
      <c r="A45" s="46"/>
      <c r="B45" s="46"/>
      <c r="C45"/>
      <c r="E45"/>
      <c r="F45"/>
      <c r="G45"/>
      <c r="H45"/>
      <c r="K45" s="39"/>
      <c r="P45" s="39"/>
    </row>
    <row r="46" spans="1:18" x14ac:dyDescent="0.7">
      <c r="A46" s="46"/>
      <c r="B46" s="46"/>
      <c r="C46"/>
      <c r="E46"/>
      <c r="F46"/>
      <c r="G46"/>
      <c r="H46"/>
      <c r="P46" s="39"/>
    </row>
    <row r="47" spans="1:18" x14ac:dyDescent="0.7">
      <c r="A47" s="46"/>
      <c r="B47" s="46"/>
      <c r="C47"/>
      <c r="E47"/>
      <c r="F47"/>
      <c r="G47"/>
      <c r="H47"/>
      <c r="K47" s="39"/>
      <c r="P47" s="39"/>
    </row>
    <row r="48" spans="1:18" x14ac:dyDescent="0.7">
      <c r="A48" s="46"/>
      <c r="B48" s="46"/>
      <c r="C48"/>
      <c r="E48"/>
      <c r="F48"/>
      <c r="G48"/>
      <c r="H48"/>
      <c r="P48" s="39"/>
    </row>
    <row r="49" spans="1:16" x14ac:dyDescent="0.7">
      <c r="A49" s="46"/>
      <c r="B49" s="46"/>
      <c r="C49"/>
      <c r="E49"/>
      <c r="F49"/>
      <c r="G49"/>
      <c r="H49"/>
    </row>
    <row r="50" spans="1:16" x14ac:dyDescent="0.7">
      <c r="A50" s="46"/>
      <c r="B50" s="46"/>
      <c r="C50"/>
      <c r="E50"/>
      <c r="F50"/>
      <c r="G50"/>
      <c r="H50"/>
      <c r="K50" s="39"/>
      <c r="P50" s="39"/>
    </row>
    <row r="51" spans="1:16" x14ac:dyDescent="0.7">
      <c r="A51" s="46"/>
      <c r="B51" s="46"/>
      <c r="C51"/>
      <c r="E51"/>
      <c r="F51"/>
      <c r="G51"/>
      <c r="H51"/>
    </row>
    <row r="52" spans="1:16" x14ac:dyDescent="0.7">
      <c r="A52" s="46"/>
      <c r="B52" s="46"/>
      <c r="C52"/>
      <c r="E52"/>
      <c r="F52"/>
      <c r="G52"/>
      <c r="H52"/>
      <c r="K52" s="39"/>
      <c r="O52" s="39"/>
    </row>
    <row r="53" spans="1:16" x14ac:dyDescent="0.7">
      <c r="A53" s="46"/>
      <c r="B53" s="46"/>
      <c r="C53"/>
      <c r="E53"/>
      <c r="F53"/>
      <c r="G53"/>
      <c r="H53"/>
    </row>
    <row r="54" spans="1:16" x14ac:dyDescent="0.7">
      <c r="A54" s="46"/>
      <c r="B54" s="46"/>
      <c r="C54"/>
      <c r="E54"/>
      <c r="F54"/>
      <c r="G54"/>
      <c r="H54"/>
    </row>
    <row r="55" spans="1:16" x14ac:dyDescent="0.7">
      <c r="A55" s="46"/>
      <c r="B55" s="46"/>
      <c r="C55"/>
      <c r="E55"/>
      <c r="F55"/>
      <c r="G55"/>
      <c r="H55"/>
      <c r="K55" s="39"/>
      <c r="O55" s="39"/>
    </row>
    <row r="56" spans="1:16" x14ac:dyDescent="0.7">
      <c r="A56" s="46"/>
      <c r="B56" s="46"/>
      <c r="C56"/>
      <c r="E56"/>
      <c r="F56"/>
      <c r="G56"/>
      <c r="H56"/>
      <c r="K56" s="39"/>
      <c r="O56" s="39"/>
    </row>
  </sheetData>
  <autoFilter ref="A1:R33" xr:uid="{00000000-0009-0000-0000-000005000000}">
    <sortState xmlns:xlrd2="http://schemas.microsoft.com/office/spreadsheetml/2017/richdata2" ref="A3:R25">
      <sortCondition descending="1" ref="A1:A26"/>
    </sortState>
  </autoFilter>
  <phoneticPr fontId="18"/>
  <pageMargins left="0.7" right="0.7" top="0.75" bottom="0.75" header="0.3" footer="0.3"/>
  <pageSetup paperSize="9" scale="24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L68"/>
  <sheetViews>
    <sheetView topLeftCell="D1" zoomScaleNormal="100" workbookViewId="0">
      <pane ySplit="1" topLeftCell="A50" activePane="bottomLeft" state="frozen"/>
      <selection pane="bottomLeft" activeCell="H65" sqref="H65"/>
    </sheetView>
  </sheetViews>
  <sheetFormatPr defaultRowHeight="17.649999999999999" x14ac:dyDescent="0.7"/>
  <cols>
    <col min="1" max="1" width="11.3125" style="1" bestFit="1" customWidth="1"/>
    <col min="2" max="2" width="9.3125" style="1" bestFit="1" customWidth="1"/>
    <col min="3" max="3" width="13" style="2" bestFit="1" customWidth="1"/>
    <col min="4" max="4" width="15.125" style="2" bestFit="1" customWidth="1"/>
    <col min="5" max="5" width="21.5" bestFit="1" customWidth="1"/>
    <col min="6" max="6" width="14.75" bestFit="1" customWidth="1"/>
    <col min="7" max="7" width="15.625" bestFit="1" customWidth="1"/>
    <col min="8" max="8" width="37.6875" bestFit="1" customWidth="1"/>
    <col min="9" max="11" width="18.9375" bestFit="1" customWidth="1"/>
  </cols>
  <sheetData>
    <row r="1" spans="1:12" s="2" customFormat="1" x14ac:dyDescent="0.7">
      <c r="A1" s="16" t="s">
        <v>46</v>
      </c>
      <c r="B1" s="16" t="s">
        <v>47</v>
      </c>
      <c r="C1" s="17" t="s">
        <v>52</v>
      </c>
      <c r="D1" s="16" t="s">
        <v>2</v>
      </c>
      <c r="E1" s="18" t="s">
        <v>48</v>
      </c>
      <c r="F1" s="16" t="s">
        <v>61</v>
      </c>
      <c r="G1" s="16" t="s">
        <v>49</v>
      </c>
      <c r="H1" s="16" t="s">
        <v>62</v>
      </c>
      <c r="I1" s="16" t="s">
        <v>63</v>
      </c>
      <c r="J1" s="16" t="s">
        <v>64</v>
      </c>
      <c r="K1" s="13" t="s">
        <v>171</v>
      </c>
      <c r="L1" s="2">
        <f>SUM(K2:K100)</f>
        <v>559.72999999999968</v>
      </c>
    </row>
    <row r="2" spans="1:12" x14ac:dyDescent="0.7">
      <c r="A2" s="4">
        <v>44291</v>
      </c>
      <c r="B2" s="5" t="s">
        <v>82</v>
      </c>
      <c r="C2" s="10" t="s">
        <v>28</v>
      </c>
      <c r="D2" s="5" t="s">
        <v>55</v>
      </c>
      <c r="E2" s="11" t="s">
        <v>56</v>
      </c>
      <c r="F2" s="9">
        <v>0.42</v>
      </c>
      <c r="G2" s="9">
        <v>15</v>
      </c>
      <c r="H2" s="12">
        <v>6.3</v>
      </c>
      <c r="I2" s="29">
        <f t="shared" ref="I2:I31" si="0">H2-J2</f>
        <v>0.62999999999999989</v>
      </c>
      <c r="J2" s="9">
        <v>5.67</v>
      </c>
      <c r="K2" s="9">
        <f>J2</f>
        <v>5.67</v>
      </c>
    </row>
    <row r="3" spans="1:12" x14ac:dyDescent="0.7">
      <c r="A3" s="4">
        <v>44382</v>
      </c>
      <c r="B3" s="5" t="s">
        <v>82</v>
      </c>
      <c r="C3" s="10" t="s">
        <v>28</v>
      </c>
      <c r="D3" s="5" t="s">
        <v>55</v>
      </c>
      <c r="E3" s="11" t="s">
        <v>56</v>
      </c>
      <c r="F3" s="9">
        <v>0.42</v>
      </c>
      <c r="G3" s="9">
        <v>15</v>
      </c>
      <c r="H3" s="12">
        <v>6.3</v>
      </c>
      <c r="I3" s="29">
        <f t="shared" si="0"/>
        <v>0.62999999999999989</v>
      </c>
      <c r="J3" s="9">
        <v>5.67</v>
      </c>
      <c r="K3" s="9">
        <f t="shared" ref="K3:K39" si="1">J3</f>
        <v>5.67</v>
      </c>
    </row>
    <row r="4" spans="1:12" x14ac:dyDescent="0.7">
      <c r="A4" s="4">
        <v>44474</v>
      </c>
      <c r="B4" s="5" t="s">
        <v>82</v>
      </c>
      <c r="C4" s="10" t="s">
        <v>28</v>
      </c>
      <c r="D4" s="5" t="s">
        <v>55</v>
      </c>
      <c r="E4" s="11" t="s">
        <v>56</v>
      </c>
      <c r="F4" s="9">
        <v>0.42</v>
      </c>
      <c r="G4" s="9">
        <v>15</v>
      </c>
      <c r="H4" s="12">
        <v>6.3</v>
      </c>
      <c r="I4" s="29">
        <f t="shared" si="0"/>
        <v>0.62999999999999989</v>
      </c>
      <c r="J4" s="9">
        <v>5.67</v>
      </c>
      <c r="K4" s="9">
        <f t="shared" si="1"/>
        <v>5.67</v>
      </c>
    </row>
    <row r="5" spans="1:12" x14ac:dyDescent="0.7">
      <c r="A5" s="4">
        <v>44547</v>
      </c>
      <c r="B5" s="5" t="s">
        <v>82</v>
      </c>
      <c r="C5" s="10" t="s">
        <v>28</v>
      </c>
      <c r="D5" s="5" t="s">
        <v>55</v>
      </c>
      <c r="E5" s="11" t="s">
        <v>56</v>
      </c>
      <c r="F5" s="9">
        <v>0.42</v>
      </c>
      <c r="G5" s="9">
        <v>15</v>
      </c>
      <c r="H5" s="12">
        <v>6.3</v>
      </c>
      <c r="I5" s="29">
        <f t="shared" si="0"/>
        <v>0.62999999999999989</v>
      </c>
      <c r="J5" s="9">
        <v>5.67</v>
      </c>
      <c r="K5" s="9">
        <f t="shared" si="1"/>
        <v>5.67</v>
      </c>
    </row>
    <row r="6" spans="1:12" x14ac:dyDescent="0.7">
      <c r="A6" s="4">
        <v>44630</v>
      </c>
      <c r="B6" s="5" t="s">
        <v>82</v>
      </c>
      <c r="C6" s="10" t="s">
        <v>28</v>
      </c>
      <c r="D6" s="5" t="s">
        <v>59</v>
      </c>
      <c r="E6" s="11" t="s">
        <v>60</v>
      </c>
      <c r="F6" s="9">
        <v>1.06</v>
      </c>
      <c r="G6" s="9">
        <v>10</v>
      </c>
      <c r="H6" s="12">
        <v>10.6</v>
      </c>
      <c r="I6" s="29">
        <f t="shared" si="0"/>
        <v>1.0600000000000005</v>
      </c>
      <c r="J6" s="9">
        <v>9.5399999999999991</v>
      </c>
      <c r="K6" s="9">
        <f t="shared" si="1"/>
        <v>9.5399999999999991</v>
      </c>
    </row>
    <row r="7" spans="1:12" x14ac:dyDescent="0.7">
      <c r="A7" s="4">
        <v>44634</v>
      </c>
      <c r="B7" s="5" t="s">
        <v>82</v>
      </c>
      <c r="C7" s="10" t="s">
        <v>28</v>
      </c>
      <c r="D7" s="5" t="s">
        <v>57</v>
      </c>
      <c r="E7" s="11" t="s">
        <v>58</v>
      </c>
      <c r="F7" s="9">
        <v>0.88</v>
      </c>
      <c r="G7" s="9">
        <v>23</v>
      </c>
      <c r="H7" s="12">
        <v>20.239999999999998</v>
      </c>
      <c r="I7" s="29">
        <f t="shared" si="0"/>
        <v>2.0199999999999996</v>
      </c>
      <c r="J7" s="9">
        <v>18.22</v>
      </c>
      <c r="K7" s="9">
        <f t="shared" si="1"/>
        <v>18.22</v>
      </c>
    </row>
    <row r="8" spans="1:12" x14ac:dyDescent="0.7">
      <c r="A8" s="4">
        <v>44645</v>
      </c>
      <c r="B8" s="5" t="s">
        <v>82</v>
      </c>
      <c r="C8" s="10" t="s">
        <v>28</v>
      </c>
      <c r="D8" s="5" t="s">
        <v>53</v>
      </c>
      <c r="E8" s="11" t="s">
        <v>54</v>
      </c>
      <c r="F8" s="9">
        <v>0.65271000000000001</v>
      </c>
      <c r="G8" s="9">
        <v>1</v>
      </c>
      <c r="H8" s="12">
        <v>0.65</v>
      </c>
      <c r="I8" s="29">
        <f t="shared" si="0"/>
        <v>7.0000000000000062E-2</v>
      </c>
      <c r="J8" s="9">
        <v>0.57999999999999996</v>
      </c>
      <c r="K8" s="9">
        <f t="shared" si="1"/>
        <v>0.57999999999999996</v>
      </c>
    </row>
    <row r="9" spans="1:12" x14ac:dyDescent="0.7">
      <c r="A9" s="4">
        <v>44656</v>
      </c>
      <c r="B9" s="5" t="s">
        <v>82</v>
      </c>
      <c r="C9" s="10" t="s">
        <v>28</v>
      </c>
      <c r="D9" s="5" t="s">
        <v>55</v>
      </c>
      <c r="E9" s="11" t="s">
        <v>56</v>
      </c>
      <c r="F9" s="9">
        <v>0.44</v>
      </c>
      <c r="G9" s="9">
        <v>15</v>
      </c>
      <c r="H9" s="12">
        <v>6.6</v>
      </c>
      <c r="I9" s="29">
        <f t="shared" si="0"/>
        <v>0.65999999999999925</v>
      </c>
      <c r="J9" s="9">
        <v>5.94</v>
      </c>
      <c r="K9" s="9">
        <f t="shared" si="1"/>
        <v>5.94</v>
      </c>
    </row>
    <row r="10" spans="1:12" x14ac:dyDescent="0.7">
      <c r="A10" s="4">
        <v>44721</v>
      </c>
      <c r="B10" s="5" t="s">
        <v>82</v>
      </c>
      <c r="C10" s="10" t="s">
        <v>28</v>
      </c>
      <c r="D10" s="5" t="s">
        <v>59</v>
      </c>
      <c r="E10" s="11" t="s">
        <v>60</v>
      </c>
      <c r="F10" s="9">
        <v>1.1299999999999999</v>
      </c>
      <c r="G10" s="9">
        <v>10</v>
      </c>
      <c r="H10" s="12">
        <v>11.3</v>
      </c>
      <c r="I10" s="29">
        <f t="shared" si="0"/>
        <v>1.1300000000000008</v>
      </c>
      <c r="J10" s="9">
        <v>10.17</v>
      </c>
      <c r="K10" s="9">
        <f>J10</f>
        <v>10.17</v>
      </c>
    </row>
    <row r="11" spans="1:12" x14ac:dyDescent="0.7">
      <c r="A11" s="4">
        <v>44727</v>
      </c>
      <c r="B11" s="5" t="s">
        <v>82</v>
      </c>
      <c r="C11" s="10" t="s">
        <v>28</v>
      </c>
      <c r="D11" s="5" t="s">
        <v>57</v>
      </c>
      <c r="E11" s="11" t="s">
        <v>58</v>
      </c>
      <c r="F11" s="9">
        <v>0.88</v>
      </c>
      <c r="G11" s="9">
        <v>23</v>
      </c>
      <c r="H11" s="12">
        <v>20.239999999999998</v>
      </c>
      <c r="I11" s="29">
        <f t="shared" si="0"/>
        <v>2.0199999999999996</v>
      </c>
      <c r="J11" s="9">
        <v>18.22</v>
      </c>
      <c r="K11" s="9">
        <f t="shared" si="1"/>
        <v>18.22</v>
      </c>
    </row>
    <row r="12" spans="1:12" x14ac:dyDescent="0.7">
      <c r="A12" s="4">
        <v>44739</v>
      </c>
      <c r="B12" s="5" t="s">
        <v>82</v>
      </c>
      <c r="C12" s="10" t="s">
        <v>28</v>
      </c>
      <c r="D12" s="5" t="s">
        <v>53</v>
      </c>
      <c r="E12" s="11" t="s">
        <v>54</v>
      </c>
      <c r="F12" s="9">
        <v>0.40499000000000002</v>
      </c>
      <c r="G12" s="9">
        <v>1</v>
      </c>
      <c r="H12" s="12">
        <v>0.4</v>
      </c>
      <c r="I12" s="29">
        <f t="shared" si="0"/>
        <v>4.0000000000000036E-2</v>
      </c>
      <c r="J12" s="9">
        <v>0.36</v>
      </c>
      <c r="K12" s="9">
        <f t="shared" si="1"/>
        <v>0.36</v>
      </c>
    </row>
    <row r="13" spans="1:12" x14ac:dyDescent="0.7">
      <c r="A13" s="4">
        <v>44747</v>
      </c>
      <c r="B13" s="5" t="s">
        <v>82</v>
      </c>
      <c r="C13" s="10" t="s">
        <v>28</v>
      </c>
      <c r="D13" s="5" t="s">
        <v>55</v>
      </c>
      <c r="E13" s="11" t="s">
        <v>56</v>
      </c>
      <c r="F13" s="9">
        <v>0.44</v>
      </c>
      <c r="G13" s="9">
        <v>15</v>
      </c>
      <c r="H13" s="12">
        <v>6.6</v>
      </c>
      <c r="I13" s="29">
        <f t="shared" si="0"/>
        <v>0.65999999999999925</v>
      </c>
      <c r="J13" s="9">
        <v>5.94</v>
      </c>
      <c r="K13" s="9">
        <f t="shared" si="1"/>
        <v>5.94</v>
      </c>
    </row>
    <row r="14" spans="1:12" x14ac:dyDescent="0.7">
      <c r="A14" s="4">
        <v>44813</v>
      </c>
      <c r="B14" s="5" t="s">
        <v>82</v>
      </c>
      <c r="C14" s="10" t="s">
        <v>28</v>
      </c>
      <c r="D14" s="5" t="s">
        <v>59</v>
      </c>
      <c r="E14" s="11" t="s">
        <v>60</v>
      </c>
      <c r="F14" s="9">
        <v>1.1299999999999999</v>
      </c>
      <c r="G14" s="9">
        <v>10</v>
      </c>
      <c r="H14" s="12">
        <v>11.3</v>
      </c>
      <c r="I14" s="29">
        <f t="shared" si="0"/>
        <v>1.1300000000000008</v>
      </c>
      <c r="J14" s="9">
        <v>10.17</v>
      </c>
      <c r="K14" s="9">
        <f>J14</f>
        <v>10.17</v>
      </c>
    </row>
    <row r="15" spans="1:12" x14ac:dyDescent="0.7">
      <c r="A15" s="4">
        <v>44817</v>
      </c>
      <c r="B15" s="5" t="s">
        <v>82</v>
      </c>
      <c r="C15" s="10" t="s">
        <v>28</v>
      </c>
      <c r="D15" s="5" t="s">
        <v>57</v>
      </c>
      <c r="E15" s="11" t="s">
        <v>58</v>
      </c>
      <c r="F15" s="9">
        <v>0.88</v>
      </c>
      <c r="G15" s="9">
        <v>23</v>
      </c>
      <c r="H15" s="12">
        <v>20.239999999999998</v>
      </c>
      <c r="I15" s="29">
        <f t="shared" si="0"/>
        <v>2.0199999999999996</v>
      </c>
      <c r="J15" s="9">
        <v>18.22</v>
      </c>
      <c r="K15" s="9">
        <f t="shared" si="1"/>
        <v>18.22</v>
      </c>
    </row>
    <row r="16" spans="1:12" x14ac:dyDescent="0.7">
      <c r="A16" s="4">
        <v>44830</v>
      </c>
      <c r="B16" s="5" t="s">
        <v>82</v>
      </c>
      <c r="C16" s="10" t="s">
        <v>28</v>
      </c>
      <c r="D16" s="5" t="s">
        <v>53</v>
      </c>
      <c r="E16" s="11" t="s">
        <v>54</v>
      </c>
      <c r="F16" s="9">
        <v>0.41837999999999997</v>
      </c>
      <c r="G16" s="9">
        <v>1</v>
      </c>
      <c r="H16" s="12">
        <v>0.42</v>
      </c>
      <c r="I16" s="29">
        <f t="shared" si="0"/>
        <v>3.999999999999998E-2</v>
      </c>
      <c r="J16" s="9">
        <v>0.38</v>
      </c>
      <c r="K16" s="9">
        <f t="shared" si="1"/>
        <v>0.38</v>
      </c>
    </row>
    <row r="17" spans="1:11" x14ac:dyDescent="0.7">
      <c r="A17" s="4">
        <v>44840</v>
      </c>
      <c r="B17" s="5" t="s">
        <v>82</v>
      </c>
      <c r="C17" s="10" t="s">
        <v>28</v>
      </c>
      <c r="D17" s="5" t="s">
        <v>55</v>
      </c>
      <c r="E17" s="11" t="s">
        <v>56</v>
      </c>
      <c r="F17" s="9">
        <v>0.44</v>
      </c>
      <c r="G17" s="9">
        <v>15</v>
      </c>
      <c r="H17" s="12">
        <v>6.6</v>
      </c>
      <c r="I17" s="29">
        <f t="shared" si="0"/>
        <v>0.65999999999999925</v>
      </c>
      <c r="J17" s="9">
        <v>5.94</v>
      </c>
      <c r="K17" s="9">
        <f t="shared" si="1"/>
        <v>5.94</v>
      </c>
    </row>
    <row r="18" spans="1:11" x14ac:dyDescent="0.7">
      <c r="A18" s="4">
        <v>44903</v>
      </c>
      <c r="B18" s="5" t="s">
        <v>82</v>
      </c>
      <c r="C18" s="10" t="s">
        <v>28</v>
      </c>
      <c r="D18" s="5" t="s">
        <v>59</v>
      </c>
      <c r="E18" s="11" t="s">
        <v>60</v>
      </c>
      <c r="F18" s="9">
        <v>1.1299999999999999</v>
      </c>
      <c r="G18" s="9">
        <v>10</v>
      </c>
      <c r="H18" s="12">
        <v>11.3</v>
      </c>
      <c r="I18" s="29">
        <f t="shared" si="0"/>
        <v>1.1300000000000008</v>
      </c>
      <c r="J18" s="9">
        <v>10.17</v>
      </c>
      <c r="K18" s="9">
        <f t="shared" si="1"/>
        <v>10.17</v>
      </c>
    </row>
    <row r="19" spans="1:11" x14ac:dyDescent="0.7">
      <c r="A19" s="4">
        <v>44908</v>
      </c>
      <c r="B19" s="5" t="s">
        <v>82</v>
      </c>
      <c r="C19" s="10" t="s">
        <v>28</v>
      </c>
      <c r="D19" s="5" t="s">
        <v>57</v>
      </c>
      <c r="E19" s="11" t="s">
        <v>58</v>
      </c>
      <c r="F19" s="9">
        <v>0.91</v>
      </c>
      <c r="G19" s="9">
        <v>23</v>
      </c>
      <c r="H19" s="12">
        <v>20.93</v>
      </c>
      <c r="I19" s="29">
        <f t="shared" si="0"/>
        <v>2.09</v>
      </c>
      <c r="J19" s="9">
        <v>18.84</v>
      </c>
      <c r="K19" s="9">
        <f t="shared" si="1"/>
        <v>18.84</v>
      </c>
    </row>
    <row r="20" spans="1:11" x14ac:dyDescent="0.7">
      <c r="A20" s="4">
        <v>44909</v>
      </c>
      <c r="B20" s="5" t="s">
        <v>82</v>
      </c>
      <c r="C20" s="5" t="s">
        <v>68</v>
      </c>
      <c r="D20" s="5" t="s">
        <v>65</v>
      </c>
      <c r="E20" s="9" t="s">
        <v>66</v>
      </c>
      <c r="F20" s="9">
        <v>1.49</v>
      </c>
      <c r="G20" s="9">
        <v>10</v>
      </c>
      <c r="H20" s="12">
        <v>14.9</v>
      </c>
      <c r="I20" s="29">
        <f t="shared" si="0"/>
        <v>4.2000000000000011</v>
      </c>
      <c r="J20" s="12">
        <v>10.7</v>
      </c>
      <c r="K20" s="9">
        <f t="shared" si="1"/>
        <v>10.7</v>
      </c>
    </row>
    <row r="21" spans="1:11" x14ac:dyDescent="0.7">
      <c r="A21" s="4">
        <v>44915</v>
      </c>
      <c r="B21" s="5" t="s">
        <v>82</v>
      </c>
      <c r="C21" s="5" t="s">
        <v>28</v>
      </c>
      <c r="D21" s="5" t="s">
        <v>55</v>
      </c>
      <c r="E21" s="9" t="s">
        <v>56</v>
      </c>
      <c r="F21" s="9">
        <v>0.44</v>
      </c>
      <c r="G21" s="9">
        <v>15</v>
      </c>
      <c r="H21" s="12">
        <v>6.6</v>
      </c>
      <c r="I21" s="29">
        <f t="shared" si="0"/>
        <v>0.65999999999999925</v>
      </c>
      <c r="J21" s="9">
        <v>5.94</v>
      </c>
      <c r="K21" s="9">
        <f t="shared" si="1"/>
        <v>5.94</v>
      </c>
    </row>
    <row r="22" spans="1:11" x14ac:dyDescent="0.7">
      <c r="A22" s="4">
        <v>44918</v>
      </c>
      <c r="B22" s="5" t="s">
        <v>82</v>
      </c>
      <c r="C22" s="5" t="s">
        <v>28</v>
      </c>
      <c r="D22" s="5" t="s">
        <v>53</v>
      </c>
      <c r="E22" s="9" t="s">
        <v>54</v>
      </c>
      <c r="F22" s="9">
        <v>0.50726000000000004</v>
      </c>
      <c r="G22" s="9">
        <v>1</v>
      </c>
      <c r="H22" s="12">
        <v>0.51</v>
      </c>
      <c r="I22" s="29">
        <f t="shared" si="0"/>
        <v>4.9999999999999989E-2</v>
      </c>
      <c r="J22" s="9">
        <v>0.46</v>
      </c>
      <c r="K22" s="9">
        <f t="shared" si="1"/>
        <v>0.46</v>
      </c>
    </row>
    <row r="23" spans="1:11" x14ac:dyDescent="0.7">
      <c r="A23" s="4">
        <v>44918</v>
      </c>
      <c r="B23" s="5" t="s">
        <v>82</v>
      </c>
      <c r="C23" s="5" t="s">
        <v>68</v>
      </c>
      <c r="D23" s="5" t="s">
        <v>53</v>
      </c>
      <c r="E23" s="9" t="s">
        <v>54</v>
      </c>
      <c r="F23" s="9">
        <v>0.50726000000000004</v>
      </c>
      <c r="G23" s="9">
        <v>35</v>
      </c>
      <c r="H23" s="12">
        <v>17.75</v>
      </c>
      <c r="I23" s="29">
        <f t="shared" si="0"/>
        <v>5</v>
      </c>
      <c r="J23" s="9">
        <v>12.75</v>
      </c>
      <c r="K23" s="9">
        <f t="shared" si="1"/>
        <v>12.75</v>
      </c>
    </row>
    <row r="24" spans="1:11" x14ac:dyDescent="0.7">
      <c r="A24" s="4">
        <v>44930</v>
      </c>
      <c r="B24" s="5" t="s">
        <v>82</v>
      </c>
      <c r="C24" s="5" t="s">
        <v>68</v>
      </c>
      <c r="D24" s="5" t="s">
        <v>136</v>
      </c>
      <c r="E24" s="9" t="s">
        <v>137</v>
      </c>
      <c r="F24" s="9">
        <v>0.93049999999999999</v>
      </c>
      <c r="G24" s="9">
        <v>10</v>
      </c>
      <c r="H24" s="12">
        <v>9.31</v>
      </c>
      <c r="I24" s="29">
        <f t="shared" si="0"/>
        <v>2.6100000000000003</v>
      </c>
      <c r="J24" s="12">
        <v>6.7</v>
      </c>
      <c r="K24" s="9">
        <f t="shared" si="1"/>
        <v>6.7</v>
      </c>
    </row>
    <row r="25" spans="1:11" x14ac:dyDescent="0.7">
      <c r="A25" s="4">
        <v>44931</v>
      </c>
      <c r="B25" s="5" t="s">
        <v>82</v>
      </c>
      <c r="C25" s="5" t="s">
        <v>68</v>
      </c>
      <c r="D25" s="5" t="s">
        <v>173</v>
      </c>
      <c r="E25" s="9" t="s">
        <v>172</v>
      </c>
      <c r="F25" s="9">
        <v>0.21249999999999999</v>
      </c>
      <c r="G25" s="9">
        <v>30</v>
      </c>
      <c r="H25" s="12">
        <v>6.38</v>
      </c>
      <c r="I25" s="29">
        <f t="shared" si="0"/>
        <v>1.79</v>
      </c>
      <c r="J25" s="9">
        <v>4.59</v>
      </c>
      <c r="K25" s="9">
        <f t="shared" si="1"/>
        <v>4.59</v>
      </c>
    </row>
    <row r="26" spans="1:11" x14ac:dyDescent="0.7">
      <c r="A26" s="4">
        <v>44960</v>
      </c>
      <c r="B26" s="5" t="s">
        <v>82</v>
      </c>
      <c r="C26" s="5" t="s">
        <v>68</v>
      </c>
      <c r="D26" s="5" t="s">
        <v>140</v>
      </c>
      <c r="E26" s="9" t="s">
        <v>141</v>
      </c>
      <c r="F26" s="9">
        <v>1</v>
      </c>
      <c r="G26" s="9">
        <v>20</v>
      </c>
      <c r="H26" s="12">
        <v>20</v>
      </c>
      <c r="I26" s="29">
        <f t="shared" si="0"/>
        <v>5.6300000000000008</v>
      </c>
      <c r="J26" s="9">
        <v>14.37</v>
      </c>
      <c r="K26" s="9">
        <f t="shared" si="1"/>
        <v>14.37</v>
      </c>
    </row>
    <row r="27" spans="1:11" x14ac:dyDescent="0.7">
      <c r="A27" s="4">
        <v>44994</v>
      </c>
      <c r="B27" s="5" t="s">
        <v>82</v>
      </c>
      <c r="C27" s="5" t="s">
        <v>28</v>
      </c>
      <c r="D27" s="5" t="s">
        <v>59</v>
      </c>
      <c r="E27" s="9" t="s">
        <v>60</v>
      </c>
      <c r="F27" s="9">
        <v>1.1299999999999999</v>
      </c>
      <c r="G27" s="9">
        <v>10</v>
      </c>
      <c r="H27" s="12">
        <v>11.3</v>
      </c>
      <c r="I27" s="29">
        <f t="shared" si="0"/>
        <v>1.1300000000000008</v>
      </c>
      <c r="J27" s="9">
        <v>10.17</v>
      </c>
      <c r="K27" s="9">
        <f t="shared" si="1"/>
        <v>10.17</v>
      </c>
    </row>
    <row r="28" spans="1:11" x14ac:dyDescent="0.7">
      <c r="A28" s="4">
        <v>45000</v>
      </c>
      <c r="B28" s="5" t="s">
        <v>82</v>
      </c>
      <c r="C28" s="5" t="s">
        <v>68</v>
      </c>
      <c r="D28" s="5" t="s">
        <v>65</v>
      </c>
      <c r="E28" s="9" t="s">
        <v>66</v>
      </c>
      <c r="F28" s="9">
        <v>1.5</v>
      </c>
      <c r="G28" s="9">
        <v>10</v>
      </c>
      <c r="H28" s="12">
        <v>15</v>
      </c>
      <c r="I28" s="29">
        <f t="shared" si="0"/>
        <v>4.2300000000000004</v>
      </c>
      <c r="J28" s="9">
        <v>10.77</v>
      </c>
      <c r="K28" s="9">
        <f t="shared" si="1"/>
        <v>10.77</v>
      </c>
    </row>
    <row r="29" spans="1:11" x14ac:dyDescent="0.7">
      <c r="A29" s="4">
        <v>45009</v>
      </c>
      <c r="B29" s="5" t="s">
        <v>82</v>
      </c>
      <c r="C29" s="5" t="s">
        <v>68</v>
      </c>
      <c r="D29" s="5" t="s">
        <v>53</v>
      </c>
      <c r="E29" s="9" t="s">
        <v>54</v>
      </c>
      <c r="F29" s="9">
        <v>0.38741999999999999</v>
      </c>
      <c r="G29" s="9">
        <v>35</v>
      </c>
      <c r="H29" s="12">
        <v>13.56</v>
      </c>
      <c r="I29" s="29">
        <f t="shared" si="0"/>
        <v>3.8200000000000003</v>
      </c>
      <c r="J29" s="9">
        <v>9.74</v>
      </c>
      <c r="K29" s="9">
        <f t="shared" si="1"/>
        <v>9.74</v>
      </c>
    </row>
    <row r="30" spans="1:11" x14ac:dyDescent="0.7">
      <c r="A30" s="4">
        <v>45016</v>
      </c>
      <c r="B30" s="5" t="s">
        <v>82</v>
      </c>
      <c r="C30" s="5" t="s">
        <v>68</v>
      </c>
      <c r="D30" s="5" t="s">
        <v>136</v>
      </c>
      <c r="E30" s="9" t="s">
        <v>137</v>
      </c>
      <c r="F30" s="9">
        <v>0.78620000000000001</v>
      </c>
      <c r="G30" s="9">
        <v>10</v>
      </c>
      <c r="H30" s="9">
        <v>7.86</v>
      </c>
      <c r="I30" s="29">
        <f t="shared" si="0"/>
        <v>2.2000000000000002</v>
      </c>
      <c r="J30" s="9">
        <v>5.66</v>
      </c>
      <c r="K30" s="9">
        <f t="shared" si="1"/>
        <v>5.66</v>
      </c>
    </row>
    <row r="31" spans="1:11" x14ac:dyDescent="0.7">
      <c r="A31" s="4">
        <v>45020</v>
      </c>
      <c r="B31" s="5" t="s">
        <v>82</v>
      </c>
      <c r="C31" s="5" t="s">
        <v>68</v>
      </c>
      <c r="D31" s="5" t="s">
        <v>173</v>
      </c>
      <c r="E31" s="9" t="s">
        <v>172</v>
      </c>
      <c r="F31" s="9">
        <v>0.23749999999999999</v>
      </c>
      <c r="G31" s="9">
        <v>30</v>
      </c>
      <c r="H31" s="9">
        <v>7.13</v>
      </c>
      <c r="I31" s="29">
        <f t="shared" si="0"/>
        <v>2</v>
      </c>
      <c r="J31" s="9">
        <v>5.13</v>
      </c>
      <c r="K31" s="9">
        <f t="shared" si="1"/>
        <v>5.13</v>
      </c>
    </row>
    <row r="32" spans="1:11" x14ac:dyDescent="0.7">
      <c r="A32" s="4">
        <v>45021</v>
      </c>
      <c r="B32" s="5" t="s">
        <v>82</v>
      </c>
      <c r="C32" s="5" t="s">
        <v>28</v>
      </c>
      <c r="D32" s="5" t="s">
        <v>55</v>
      </c>
      <c r="E32" s="9" t="s">
        <v>56</v>
      </c>
      <c r="F32" s="9">
        <v>0.46</v>
      </c>
      <c r="G32" s="9">
        <v>15</v>
      </c>
      <c r="H32" s="12">
        <v>6.9</v>
      </c>
      <c r="I32" s="29">
        <f t="shared" ref="I32:I51" si="2">H32-J32</f>
        <v>0.69000000000000039</v>
      </c>
      <c r="J32" s="9">
        <v>6.21</v>
      </c>
      <c r="K32" s="9">
        <f t="shared" si="1"/>
        <v>6.21</v>
      </c>
    </row>
    <row r="33" spans="1:11" x14ac:dyDescent="0.7">
      <c r="A33" s="4">
        <v>45055</v>
      </c>
      <c r="B33" s="5" t="s">
        <v>82</v>
      </c>
      <c r="C33" s="5" t="s">
        <v>68</v>
      </c>
      <c r="D33" s="5" t="s">
        <v>140</v>
      </c>
      <c r="E33" s="9" t="s">
        <v>141</v>
      </c>
      <c r="F33" s="9">
        <v>1</v>
      </c>
      <c r="G33" s="9">
        <v>20</v>
      </c>
      <c r="H33" s="12">
        <v>20</v>
      </c>
      <c r="I33" s="29">
        <f t="shared" si="2"/>
        <v>5.6400000000000006</v>
      </c>
      <c r="J33" s="9">
        <v>14.36</v>
      </c>
      <c r="K33" s="9">
        <f t="shared" si="1"/>
        <v>14.36</v>
      </c>
    </row>
    <row r="34" spans="1:11" x14ac:dyDescent="0.7">
      <c r="A34" s="4">
        <v>45091</v>
      </c>
      <c r="B34" s="5" t="s">
        <v>82</v>
      </c>
      <c r="C34" s="5" t="s">
        <v>68</v>
      </c>
      <c r="D34" s="5" t="s">
        <v>65</v>
      </c>
      <c r="E34" s="9" t="s">
        <v>66</v>
      </c>
      <c r="F34" s="9">
        <v>1.5</v>
      </c>
      <c r="G34" s="9">
        <v>10</v>
      </c>
      <c r="H34" s="12">
        <v>15</v>
      </c>
      <c r="I34" s="29">
        <f t="shared" si="2"/>
        <v>4.2300000000000004</v>
      </c>
      <c r="J34" s="9">
        <v>10.77</v>
      </c>
      <c r="K34" s="9">
        <f t="shared" si="1"/>
        <v>10.77</v>
      </c>
    </row>
    <row r="35" spans="1:11" x14ac:dyDescent="0.7">
      <c r="A35" s="4">
        <v>45104</v>
      </c>
      <c r="B35" s="5" t="s">
        <v>82</v>
      </c>
      <c r="C35" s="5" t="s">
        <v>68</v>
      </c>
      <c r="D35" s="5" t="s">
        <v>53</v>
      </c>
      <c r="E35" s="9" t="s">
        <v>54</v>
      </c>
      <c r="F35" s="9">
        <v>0.46539000000000003</v>
      </c>
      <c r="G35" s="9">
        <v>35</v>
      </c>
      <c r="H35" s="12">
        <v>16.29</v>
      </c>
      <c r="I35" s="29">
        <f t="shared" si="2"/>
        <v>4.5999999999999996</v>
      </c>
      <c r="J35" s="9">
        <v>11.69</v>
      </c>
      <c r="K35" s="9">
        <f t="shared" si="1"/>
        <v>11.69</v>
      </c>
    </row>
    <row r="36" spans="1:11" x14ac:dyDescent="0.7">
      <c r="A36" s="4">
        <v>45110</v>
      </c>
      <c r="B36" s="5" t="s">
        <v>82</v>
      </c>
      <c r="C36" s="5" t="s">
        <v>68</v>
      </c>
      <c r="D36" s="5" t="s">
        <v>136</v>
      </c>
      <c r="E36" s="9" t="s">
        <v>137</v>
      </c>
      <c r="F36" s="9">
        <v>0.82650000000000001</v>
      </c>
      <c r="G36" s="9">
        <v>10</v>
      </c>
      <c r="H36" s="12">
        <v>8.27</v>
      </c>
      <c r="I36" s="29">
        <f t="shared" si="2"/>
        <v>2.3299999999999992</v>
      </c>
      <c r="J36" s="9">
        <v>5.94</v>
      </c>
      <c r="K36" s="9">
        <f t="shared" si="1"/>
        <v>5.94</v>
      </c>
    </row>
    <row r="37" spans="1:11" x14ac:dyDescent="0.7">
      <c r="A37" s="4">
        <v>45110</v>
      </c>
      <c r="B37" s="5" t="s">
        <v>82</v>
      </c>
      <c r="C37" s="5" t="s">
        <v>68</v>
      </c>
      <c r="D37" s="5" t="s">
        <v>144</v>
      </c>
      <c r="E37" s="9" t="s">
        <v>145</v>
      </c>
      <c r="F37" s="9">
        <v>0.06</v>
      </c>
      <c r="G37" s="9">
        <v>3</v>
      </c>
      <c r="H37" s="12">
        <v>0.18</v>
      </c>
      <c r="I37" s="29">
        <f t="shared" si="2"/>
        <v>3.999999999999998E-2</v>
      </c>
      <c r="J37" s="9">
        <v>0.14000000000000001</v>
      </c>
      <c r="K37" s="9">
        <f t="shared" si="1"/>
        <v>0.14000000000000001</v>
      </c>
    </row>
    <row r="38" spans="1:11" x14ac:dyDescent="0.7">
      <c r="A38" s="4">
        <v>45111</v>
      </c>
      <c r="B38" s="5" t="s">
        <v>82</v>
      </c>
      <c r="C38" s="5" t="s">
        <v>68</v>
      </c>
      <c r="D38" s="5" t="s">
        <v>173</v>
      </c>
      <c r="E38" s="9" t="s">
        <v>172</v>
      </c>
      <c r="F38" s="9">
        <v>0.23749999999999999</v>
      </c>
      <c r="G38" s="9">
        <v>30</v>
      </c>
      <c r="H38" s="9">
        <v>7.13</v>
      </c>
      <c r="I38" s="29">
        <f t="shared" si="2"/>
        <v>1.9900000000000002</v>
      </c>
      <c r="J38" s="9">
        <v>5.14</v>
      </c>
      <c r="K38" s="9">
        <f t="shared" si="1"/>
        <v>5.14</v>
      </c>
    </row>
    <row r="39" spans="1:11" x14ac:dyDescent="0.7">
      <c r="A39" s="4">
        <v>45112</v>
      </c>
      <c r="B39" s="5" t="s">
        <v>82</v>
      </c>
      <c r="C39" s="5" t="s">
        <v>28</v>
      </c>
      <c r="D39" s="5" t="s">
        <v>55</v>
      </c>
      <c r="E39" s="9" t="s">
        <v>56</v>
      </c>
      <c r="F39" s="9">
        <v>0.46</v>
      </c>
      <c r="G39" s="9">
        <v>15</v>
      </c>
      <c r="H39" s="12">
        <v>6.9</v>
      </c>
      <c r="I39" s="9">
        <f t="shared" si="2"/>
        <v>0.69000000000000039</v>
      </c>
      <c r="J39" s="9">
        <v>6.21</v>
      </c>
      <c r="K39" s="9">
        <f t="shared" si="1"/>
        <v>6.21</v>
      </c>
    </row>
    <row r="40" spans="1:11" x14ac:dyDescent="0.7">
      <c r="A40" s="4">
        <v>45141</v>
      </c>
      <c r="B40" s="5" t="s">
        <v>82</v>
      </c>
      <c r="C40" s="5" t="s">
        <v>68</v>
      </c>
      <c r="D40" s="5" t="s">
        <v>140</v>
      </c>
      <c r="E40" s="9" t="s">
        <v>141</v>
      </c>
      <c r="F40" s="9">
        <v>1</v>
      </c>
      <c r="G40" s="9">
        <v>20</v>
      </c>
      <c r="H40" s="12">
        <v>20</v>
      </c>
      <c r="I40" s="29">
        <f t="shared" si="2"/>
        <v>5.6400000000000006</v>
      </c>
      <c r="J40" s="9">
        <v>14.36</v>
      </c>
      <c r="K40" s="9">
        <f t="shared" ref="K40:K51" si="3">J40</f>
        <v>14.36</v>
      </c>
    </row>
    <row r="41" spans="1:11" x14ac:dyDescent="0.7">
      <c r="A41" s="4">
        <v>45182</v>
      </c>
      <c r="B41" s="5" t="s">
        <v>82</v>
      </c>
      <c r="C41" s="5" t="s">
        <v>68</v>
      </c>
      <c r="D41" s="5" t="s">
        <v>57</v>
      </c>
      <c r="E41" s="9" t="s">
        <v>58</v>
      </c>
      <c r="F41" s="9">
        <v>0.91</v>
      </c>
      <c r="G41" s="9">
        <v>9</v>
      </c>
      <c r="H41" s="12">
        <v>8.19</v>
      </c>
      <c r="I41" s="29">
        <f t="shared" si="2"/>
        <v>2.2999999999999998</v>
      </c>
      <c r="J41" s="9">
        <v>5.89</v>
      </c>
      <c r="K41" s="9">
        <f t="shared" si="3"/>
        <v>5.89</v>
      </c>
    </row>
    <row r="42" spans="1:11" x14ac:dyDescent="0.7">
      <c r="A42" s="4">
        <v>45184</v>
      </c>
      <c r="B42" s="5" t="s">
        <v>82</v>
      </c>
      <c r="C42" s="5" t="s">
        <v>68</v>
      </c>
      <c r="D42" s="5" t="s">
        <v>65</v>
      </c>
      <c r="E42" s="9" t="s">
        <v>66</v>
      </c>
      <c r="F42" s="9">
        <v>1.5</v>
      </c>
      <c r="G42" s="9">
        <v>10</v>
      </c>
      <c r="H42" s="12">
        <v>15</v>
      </c>
      <c r="I42" s="29">
        <f t="shared" si="2"/>
        <v>4.2300000000000004</v>
      </c>
      <c r="J42" s="9">
        <v>10.77</v>
      </c>
      <c r="K42" s="9">
        <f t="shared" si="3"/>
        <v>10.77</v>
      </c>
    </row>
    <row r="43" spans="1:11" x14ac:dyDescent="0.7">
      <c r="A43" s="4">
        <v>45191</v>
      </c>
      <c r="B43" s="5" t="s">
        <v>82</v>
      </c>
      <c r="C43" s="5" t="s">
        <v>68</v>
      </c>
      <c r="D43" s="5" t="s">
        <v>53</v>
      </c>
      <c r="E43" s="9" t="s">
        <v>54</v>
      </c>
      <c r="F43" s="9">
        <v>0.44086999999999998</v>
      </c>
      <c r="G43" s="9">
        <v>35</v>
      </c>
      <c r="H43" s="12">
        <v>15.43</v>
      </c>
      <c r="I43" s="29">
        <f t="shared" si="2"/>
        <v>4.34</v>
      </c>
      <c r="J43" s="9">
        <v>11.09</v>
      </c>
      <c r="K43" s="9">
        <f t="shared" si="3"/>
        <v>11.09</v>
      </c>
    </row>
    <row r="44" spans="1:11" x14ac:dyDescent="0.7">
      <c r="A44" s="4">
        <v>45197</v>
      </c>
      <c r="B44" s="5" t="s">
        <v>82</v>
      </c>
      <c r="C44" s="5" t="s">
        <v>68</v>
      </c>
      <c r="D44" s="5" t="s">
        <v>136</v>
      </c>
      <c r="E44" s="9" t="s">
        <v>137</v>
      </c>
      <c r="F44" s="9">
        <v>0.7984</v>
      </c>
      <c r="G44" s="9">
        <v>10</v>
      </c>
      <c r="H44" s="12">
        <v>7.98</v>
      </c>
      <c r="I44" s="29">
        <f t="shared" si="2"/>
        <v>2.2400000000000002</v>
      </c>
      <c r="J44" s="9">
        <v>5.74</v>
      </c>
      <c r="K44" s="9">
        <f t="shared" si="3"/>
        <v>5.74</v>
      </c>
    </row>
    <row r="45" spans="1:11" x14ac:dyDescent="0.7">
      <c r="A45" s="4">
        <v>45203</v>
      </c>
      <c r="B45" s="5" t="s">
        <v>82</v>
      </c>
      <c r="C45" s="5" t="s">
        <v>28</v>
      </c>
      <c r="D45" s="5" t="s">
        <v>55</v>
      </c>
      <c r="E45" s="9" t="s">
        <v>56</v>
      </c>
      <c r="F45" s="9">
        <v>0.46</v>
      </c>
      <c r="G45" s="9">
        <v>15</v>
      </c>
      <c r="H45" s="12">
        <v>6.9</v>
      </c>
      <c r="I45" s="29">
        <f t="shared" si="2"/>
        <v>0.69000000000000039</v>
      </c>
      <c r="J45" s="9">
        <v>6.21</v>
      </c>
      <c r="K45" s="9">
        <f t="shared" si="3"/>
        <v>6.21</v>
      </c>
    </row>
    <row r="46" spans="1:11" x14ac:dyDescent="0.7">
      <c r="A46" s="4">
        <v>45236</v>
      </c>
      <c r="B46" s="5" t="s">
        <v>82</v>
      </c>
      <c r="C46" s="5" t="s">
        <v>68</v>
      </c>
      <c r="D46" s="5" t="s">
        <v>140</v>
      </c>
      <c r="E46" s="9" t="s">
        <v>141</v>
      </c>
      <c r="F46" s="9">
        <v>1.05</v>
      </c>
      <c r="G46" s="9">
        <v>20</v>
      </c>
      <c r="H46" s="12">
        <v>21</v>
      </c>
      <c r="I46" s="29">
        <f t="shared" si="2"/>
        <v>5.92</v>
      </c>
      <c r="J46" s="9">
        <v>15.08</v>
      </c>
      <c r="K46" s="9">
        <f t="shared" si="3"/>
        <v>15.08</v>
      </c>
    </row>
    <row r="47" spans="1:11" x14ac:dyDescent="0.7">
      <c r="A47" s="4">
        <v>45274</v>
      </c>
      <c r="B47" s="5" t="s">
        <v>82</v>
      </c>
      <c r="C47" s="5" t="s">
        <v>68</v>
      </c>
      <c r="D47" s="5" t="s">
        <v>65</v>
      </c>
      <c r="E47" s="9" t="s">
        <v>66</v>
      </c>
      <c r="F47" s="9">
        <v>1.5</v>
      </c>
      <c r="G47" s="9">
        <v>10</v>
      </c>
      <c r="H47" s="12">
        <v>15</v>
      </c>
      <c r="I47" s="29">
        <f t="shared" si="2"/>
        <v>4.2200000000000006</v>
      </c>
      <c r="J47" s="9">
        <v>10.78</v>
      </c>
      <c r="K47" s="9">
        <f t="shared" si="3"/>
        <v>10.78</v>
      </c>
    </row>
    <row r="48" spans="1:11" x14ac:dyDescent="0.7">
      <c r="A48" s="4">
        <v>45275</v>
      </c>
      <c r="B48" s="5" t="s">
        <v>82</v>
      </c>
      <c r="C48" s="5" t="s">
        <v>68</v>
      </c>
      <c r="D48" s="5" t="s">
        <v>57</v>
      </c>
      <c r="E48" s="9" t="s">
        <v>58</v>
      </c>
      <c r="F48" s="9">
        <v>0.95</v>
      </c>
      <c r="G48" s="9">
        <v>9</v>
      </c>
      <c r="H48" s="12">
        <v>8.5500000000000007</v>
      </c>
      <c r="I48" s="29">
        <f t="shared" si="2"/>
        <v>2.410000000000001</v>
      </c>
      <c r="J48" s="9">
        <v>6.14</v>
      </c>
      <c r="K48" s="9">
        <f t="shared" si="3"/>
        <v>6.14</v>
      </c>
    </row>
    <row r="49" spans="1:11" x14ac:dyDescent="0.7">
      <c r="A49" s="4">
        <v>45279</v>
      </c>
      <c r="B49" s="5" t="s">
        <v>82</v>
      </c>
      <c r="C49" s="5" t="s">
        <v>28</v>
      </c>
      <c r="D49" s="5" t="s">
        <v>55</v>
      </c>
      <c r="E49" s="9" t="s">
        <v>56</v>
      </c>
      <c r="F49" s="9">
        <v>0.46</v>
      </c>
      <c r="G49" s="9">
        <v>15</v>
      </c>
      <c r="H49" s="12">
        <v>6.9</v>
      </c>
      <c r="I49" s="29">
        <f t="shared" si="2"/>
        <v>0.69000000000000039</v>
      </c>
      <c r="J49" s="9">
        <v>6.21</v>
      </c>
      <c r="K49" s="9">
        <f t="shared" si="3"/>
        <v>6.21</v>
      </c>
    </row>
    <row r="50" spans="1:11" x14ac:dyDescent="0.7">
      <c r="A50" s="4">
        <v>45282</v>
      </c>
      <c r="B50" s="5" t="s">
        <v>82</v>
      </c>
      <c r="C50" s="5" t="s">
        <v>68</v>
      </c>
      <c r="D50" s="5" t="s">
        <v>53</v>
      </c>
      <c r="E50" s="9" t="s">
        <v>54</v>
      </c>
      <c r="F50" s="9">
        <v>0.53395000000000004</v>
      </c>
      <c r="G50" s="9">
        <v>35</v>
      </c>
      <c r="H50" s="12">
        <v>18.690000000000001</v>
      </c>
      <c r="I50" s="29">
        <f t="shared" si="2"/>
        <v>5.2700000000000014</v>
      </c>
      <c r="J50" s="9">
        <v>13.42</v>
      </c>
      <c r="K50" s="9">
        <f t="shared" si="3"/>
        <v>13.42</v>
      </c>
    </row>
    <row r="51" spans="1:11" x14ac:dyDescent="0.7">
      <c r="A51" s="4">
        <v>45289</v>
      </c>
      <c r="B51" s="5" t="s">
        <v>82</v>
      </c>
      <c r="C51" s="5" t="s">
        <v>68</v>
      </c>
      <c r="D51" s="5" t="s">
        <v>136</v>
      </c>
      <c r="E51" s="9" t="s">
        <v>137</v>
      </c>
      <c r="F51" s="9">
        <v>1.0017</v>
      </c>
      <c r="G51" s="9">
        <v>10</v>
      </c>
      <c r="H51" s="12">
        <v>10.02</v>
      </c>
      <c r="I51" s="29">
        <f t="shared" si="2"/>
        <v>2.8099999999999996</v>
      </c>
      <c r="J51" s="9">
        <v>7.21</v>
      </c>
      <c r="K51" s="9">
        <f t="shared" si="3"/>
        <v>7.21</v>
      </c>
    </row>
    <row r="52" spans="1:11" x14ac:dyDescent="0.7">
      <c r="A52" s="4">
        <v>45324</v>
      </c>
      <c r="B52" s="5" t="s">
        <v>82</v>
      </c>
      <c r="C52" s="5" t="s">
        <v>68</v>
      </c>
      <c r="D52" s="5" t="s">
        <v>140</v>
      </c>
      <c r="E52" s="9" t="s">
        <v>141</v>
      </c>
      <c r="F52" s="9">
        <v>1.05</v>
      </c>
      <c r="G52" s="9">
        <v>20</v>
      </c>
      <c r="H52" s="12">
        <v>21</v>
      </c>
      <c r="I52" s="29">
        <f t="shared" ref="I52:I63" si="4">H52-J52</f>
        <v>5.93</v>
      </c>
      <c r="J52" s="9">
        <v>15.07</v>
      </c>
      <c r="K52" s="9">
        <f t="shared" ref="K52:K68" si="5">J52</f>
        <v>15.07</v>
      </c>
    </row>
    <row r="53" spans="1:11" x14ac:dyDescent="0.7">
      <c r="A53" s="4">
        <v>45365</v>
      </c>
      <c r="B53" s="5" t="s">
        <v>82</v>
      </c>
      <c r="C53" s="5" t="s">
        <v>68</v>
      </c>
      <c r="D53" s="5" t="s">
        <v>65</v>
      </c>
      <c r="E53" s="9" t="s">
        <v>66</v>
      </c>
      <c r="F53" s="9">
        <v>1.51</v>
      </c>
      <c r="G53" s="9">
        <v>10</v>
      </c>
      <c r="H53" s="12">
        <f>F53*G53</f>
        <v>15.1</v>
      </c>
      <c r="I53" s="29">
        <f t="shared" si="4"/>
        <v>4.25</v>
      </c>
      <c r="J53" s="9">
        <v>10.85</v>
      </c>
      <c r="K53" s="9">
        <f t="shared" si="5"/>
        <v>10.85</v>
      </c>
    </row>
    <row r="54" spans="1:11" x14ac:dyDescent="0.7">
      <c r="A54" s="6" t="s">
        <v>252</v>
      </c>
      <c r="B54" s="5" t="s">
        <v>82</v>
      </c>
      <c r="C54" s="5" t="s">
        <v>68</v>
      </c>
      <c r="D54" s="5" t="s">
        <v>136</v>
      </c>
      <c r="E54" s="9" t="s">
        <v>137</v>
      </c>
      <c r="F54" s="9">
        <v>0.91049999999999998</v>
      </c>
      <c r="G54" s="9">
        <v>10</v>
      </c>
      <c r="H54" s="12">
        <v>9.11</v>
      </c>
      <c r="I54" s="29">
        <f t="shared" si="4"/>
        <v>2.5499999999999998</v>
      </c>
      <c r="J54" s="9">
        <v>6.56</v>
      </c>
      <c r="K54" s="9">
        <f t="shared" si="5"/>
        <v>6.56</v>
      </c>
    </row>
    <row r="55" spans="1:11" x14ac:dyDescent="0.7">
      <c r="A55" s="4">
        <v>45385</v>
      </c>
      <c r="B55" s="5" t="s">
        <v>82</v>
      </c>
      <c r="C55" s="5" t="s">
        <v>28</v>
      </c>
      <c r="D55" s="5" t="s">
        <v>55</v>
      </c>
      <c r="E55" s="9" t="s">
        <v>56</v>
      </c>
      <c r="F55" s="9">
        <v>0.48499999999999999</v>
      </c>
      <c r="G55" s="9">
        <v>15</v>
      </c>
      <c r="H55" s="12">
        <v>7.28</v>
      </c>
      <c r="I55" s="29">
        <f t="shared" si="4"/>
        <v>0.73000000000000043</v>
      </c>
      <c r="J55" s="9">
        <v>6.55</v>
      </c>
      <c r="K55" s="9">
        <f t="shared" si="5"/>
        <v>6.55</v>
      </c>
    </row>
    <row r="56" spans="1:11" x14ac:dyDescent="0.7">
      <c r="A56" s="4">
        <v>45414</v>
      </c>
      <c r="B56" s="5" t="s">
        <v>82</v>
      </c>
      <c r="C56" s="5" t="s">
        <v>68</v>
      </c>
      <c r="D56" s="5" t="s">
        <v>140</v>
      </c>
      <c r="E56" s="9" t="s">
        <v>141</v>
      </c>
      <c r="F56" s="9">
        <v>1.1499999999999999</v>
      </c>
      <c r="G56" s="9">
        <v>20</v>
      </c>
      <c r="H56" s="12">
        <v>23</v>
      </c>
      <c r="I56" s="29">
        <f t="shared" si="4"/>
        <v>6.4899999999999984</v>
      </c>
      <c r="J56" s="9">
        <v>16.510000000000002</v>
      </c>
      <c r="K56" s="9">
        <f t="shared" si="5"/>
        <v>16.510000000000002</v>
      </c>
    </row>
    <row r="57" spans="1:11" x14ac:dyDescent="0.7">
      <c r="A57" s="4">
        <v>45461</v>
      </c>
      <c r="B57" s="5" t="s">
        <v>82</v>
      </c>
      <c r="C57" s="5" t="s">
        <v>68</v>
      </c>
      <c r="D57" s="5" t="s">
        <v>246</v>
      </c>
      <c r="E57" s="9" t="s">
        <v>248</v>
      </c>
      <c r="F57" s="9">
        <v>0.75</v>
      </c>
      <c r="G57" s="9">
        <v>2</v>
      </c>
      <c r="H57" s="12">
        <v>1.5</v>
      </c>
      <c r="I57" s="29">
        <f t="shared" si="4"/>
        <v>0.40999999999999992</v>
      </c>
      <c r="J57" s="9">
        <v>1.0900000000000001</v>
      </c>
      <c r="K57" s="9">
        <f t="shared" si="5"/>
        <v>1.0900000000000001</v>
      </c>
    </row>
    <row r="58" spans="1:11" x14ac:dyDescent="0.7">
      <c r="A58" s="4">
        <v>45476</v>
      </c>
      <c r="B58" s="5" t="s">
        <v>82</v>
      </c>
      <c r="C58" s="5" t="s">
        <v>28</v>
      </c>
      <c r="D58" s="5" t="s">
        <v>55</v>
      </c>
      <c r="E58" s="9" t="s">
        <v>56</v>
      </c>
      <c r="F58" s="9">
        <v>0.48499999999999999</v>
      </c>
      <c r="G58" s="9">
        <v>15</v>
      </c>
      <c r="H58" s="12">
        <v>7.28</v>
      </c>
      <c r="I58" s="29">
        <f t="shared" si="4"/>
        <v>0.73000000000000043</v>
      </c>
      <c r="J58" s="9">
        <v>6.55</v>
      </c>
      <c r="K58" s="9">
        <f t="shared" si="5"/>
        <v>6.55</v>
      </c>
    </row>
    <row r="59" spans="1:11" x14ac:dyDescent="0.7">
      <c r="A59" s="4">
        <v>45477</v>
      </c>
      <c r="B59" s="5" t="s">
        <v>82</v>
      </c>
      <c r="C59" s="5" t="s">
        <v>68</v>
      </c>
      <c r="D59" s="5" t="s">
        <v>136</v>
      </c>
      <c r="E59" s="9" t="s">
        <v>137</v>
      </c>
      <c r="F59" s="9">
        <v>0.95189999999999997</v>
      </c>
      <c r="G59" s="9">
        <v>10</v>
      </c>
      <c r="H59" s="12">
        <v>9.52</v>
      </c>
      <c r="I59" s="29">
        <f t="shared" si="4"/>
        <v>2.67</v>
      </c>
      <c r="J59" s="9">
        <v>6.85</v>
      </c>
      <c r="K59" s="9">
        <f t="shared" si="5"/>
        <v>6.85</v>
      </c>
    </row>
    <row r="60" spans="1:11" x14ac:dyDescent="0.7">
      <c r="A60" s="4">
        <v>45506</v>
      </c>
      <c r="B60" s="5" t="s">
        <v>82</v>
      </c>
      <c r="C60" s="5" t="s">
        <v>68</v>
      </c>
      <c r="D60" s="5" t="s">
        <v>140</v>
      </c>
      <c r="E60" s="9" t="s">
        <v>141</v>
      </c>
      <c r="F60" s="9">
        <v>1.1499999999999999</v>
      </c>
      <c r="G60" s="9">
        <v>20</v>
      </c>
      <c r="H60" s="12">
        <v>23</v>
      </c>
      <c r="I60" s="29">
        <f t="shared" si="4"/>
        <v>6.4899999999999984</v>
      </c>
      <c r="J60" s="9">
        <v>16.510000000000002</v>
      </c>
      <c r="K60" s="9">
        <f t="shared" si="5"/>
        <v>16.510000000000002</v>
      </c>
    </row>
    <row r="61" spans="1:11" x14ac:dyDescent="0.7">
      <c r="A61" s="4">
        <v>45552</v>
      </c>
      <c r="B61" s="5" t="s">
        <v>82</v>
      </c>
      <c r="C61" s="5" t="s">
        <v>68</v>
      </c>
      <c r="D61" s="5" t="s">
        <v>246</v>
      </c>
      <c r="E61" s="9" t="s">
        <v>248</v>
      </c>
      <c r="F61" s="9">
        <v>0.75</v>
      </c>
      <c r="G61" s="9">
        <v>2</v>
      </c>
      <c r="H61" s="12">
        <v>1.5</v>
      </c>
      <c r="I61" s="29">
        <f t="shared" si="4"/>
        <v>0.40999999999999992</v>
      </c>
      <c r="J61" s="9">
        <v>1.0900000000000001</v>
      </c>
      <c r="K61" s="9">
        <f t="shared" si="5"/>
        <v>1.0900000000000001</v>
      </c>
    </row>
    <row r="62" spans="1:11" x14ac:dyDescent="0.7">
      <c r="A62" s="4">
        <v>45553</v>
      </c>
      <c r="B62" s="5" t="s">
        <v>82</v>
      </c>
      <c r="C62" s="5" t="s">
        <v>68</v>
      </c>
      <c r="D62" s="5" t="s">
        <v>258</v>
      </c>
      <c r="E62" s="9" t="s">
        <v>257</v>
      </c>
      <c r="F62" s="9">
        <v>0.2</v>
      </c>
      <c r="G62" s="9">
        <v>8</v>
      </c>
      <c r="H62" s="12">
        <v>1.6</v>
      </c>
      <c r="I62" s="29">
        <f t="shared" si="4"/>
        <v>0.44000000000000017</v>
      </c>
      <c r="J62" s="9">
        <v>1.1599999999999999</v>
      </c>
      <c r="K62" s="9">
        <f t="shared" si="5"/>
        <v>1.1599999999999999</v>
      </c>
    </row>
    <row r="63" spans="1:11" x14ac:dyDescent="0.7">
      <c r="A63" s="4">
        <v>45568</v>
      </c>
      <c r="B63" s="5" t="s">
        <v>82</v>
      </c>
      <c r="C63" s="5" t="s">
        <v>68</v>
      </c>
      <c r="D63" s="5" t="s">
        <v>136</v>
      </c>
      <c r="E63" s="9" t="s">
        <v>137</v>
      </c>
      <c r="F63" s="9">
        <v>0.87070000000000003</v>
      </c>
      <c r="G63" s="9">
        <v>10</v>
      </c>
      <c r="H63" s="12">
        <v>8.7100000000000009</v>
      </c>
      <c r="I63" s="29">
        <f t="shared" si="4"/>
        <v>2.4500000000000011</v>
      </c>
      <c r="J63" s="9">
        <v>6.26</v>
      </c>
      <c r="K63" s="9">
        <f t="shared" si="5"/>
        <v>6.26</v>
      </c>
    </row>
    <row r="64" spans="1:11" x14ac:dyDescent="0.7">
      <c r="A64" s="4">
        <v>45569</v>
      </c>
      <c r="B64" s="5" t="s">
        <v>82</v>
      </c>
      <c r="C64" s="5" t="s">
        <v>28</v>
      </c>
      <c r="D64" s="5" t="s">
        <v>55</v>
      </c>
      <c r="E64" s="9" t="s">
        <v>56</v>
      </c>
      <c r="F64" s="9">
        <v>0.48499999999999999</v>
      </c>
      <c r="G64" s="9">
        <v>15</v>
      </c>
      <c r="H64" s="12">
        <v>7.28</v>
      </c>
      <c r="I64" s="29">
        <f t="shared" ref="I64:I68" si="6">H64-J64</f>
        <v>0.73000000000000043</v>
      </c>
      <c r="J64" s="9">
        <v>6.55</v>
      </c>
      <c r="K64" s="9">
        <f t="shared" si="5"/>
        <v>6.55</v>
      </c>
    </row>
    <row r="65" spans="1:11" x14ac:dyDescent="0.7">
      <c r="A65" s="4">
        <v>45601</v>
      </c>
      <c r="B65" s="5" t="s">
        <v>82</v>
      </c>
      <c r="C65" s="5" t="s">
        <v>68</v>
      </c>
      <c r="D65" s="5" t="s">
        <v>140</v>
      </c>
      <c r="E65" s="9" t="s">
        <v>141</v>
      </c>
      <c r="F65" s="9">
        <v>1.25</v>
      </c>
      <c r="G65" s="9">
        <v>20</v>
      </c>
      <c r="H65" s="12">
        <v>25</v>
      </c>
      <c r="I65" s="29">
        <f t="shared" si="6"/>
        <v>7.0500000000000007</v>
      </c>
      <c r="J65" s="9">
        <v>17.95</v>
      </c>
      <c r="K65" s="9">
        <f t="shared" si="5"/>
        <v>17.95</v>
      </c>
    </row>
    <row r="66" spans="1:11" x14ac:dyDescent="0.7">
      <c r="A66" s="4">
        <v>45645</v>
      </c>
      <c r="B66" s="5" t="s">
        <v>82</v>
      </c>
      <c r="C66" s="5" t="s">
        <v>28</v>
      </c>
      <c r="D66" s="5" t="s">
        <v>55</v>
      </c>
      <c r="E66" s="9" t="s">
        <v>56</v>
      </c>
      <c r="F66" s="9">
        <v>0.48499999999999999</v>
      </c>
      <c r="G66" s="9">
        <v>15</v>
      </c>
      <c r="H66" s="12">
        <v>7.28</v>
      </c>
      <c r="I66" s="29">
        <f t="shared" si="6"/>
        <v>0.73000000000000043</v>
      </c>
      <c r="J66" s="9">
        <v>6.55</v>
      </c>
      <c r="K66" s="9">
        <f t="shared" si="5"/>
        <v>6.55</v>
      </c>
    </row>
    <row r="67" spans="1:11" x14ac:dyDescent="0.7">
      <c r="A67" s="4">
        <v>45645</v>
      </c>
      <c r="B67" s="5" t="s">
        <v>82</v>
      </c>
      <c r="C67" s="5" t="s">
        <v>68</v>
      </c>
      <c r="D67" s="5" t="s">
        <v>258</v>
      </c>
      <c r="E67" s="9" t="s">
        <v>257</v>
      </c>
      <c r="F67" s="9">
        <v>0.2</v>
      </c>
      <c r="G67" s="9">
        <v>8</v>
      </c>
      <c r="H67" s="12">
        <v>1.6</v>
      </c>
      <c r="I67" s="29">
        <f t="shared" si="6"/>
        <v>0.44000000000000017</v>
      </c>
      <c r="J67" s="9">
        <v>1.1599999999999999</v>
      </c>
      <c r="K67" s="9">
        <f t="shared" si="5"/>
        <v>1.1599999999999999</v>
      </c>
    </row>
    <row r="68" spans="1:11" x14ac:dyDescent="0.7">
      <c r="A68" s="4">
        <v>45656</v>
      </c>
      <c r="B68" s="5" t="s">
        <v>82</v>
      </c>
      <c r="C68" s="5" t="s">
        <v>68</v>
      </c>
      <c r="D68" s="5" t="s">
        <v>136</v>
      </c>
      <c r="E68" s="9" t="s">
        <v>137</v>
      </c>
      <c r="F68" s="9">
        <v>0.94120000000000004</v>
      </c>
      <c r="G68" s="9">
        <v>10</v>
      </c>
      <c r="H68" s="12">
        <v>9.41</v>
      </c>
      <c r="I68" s="29">
        <f t="shared" si="6"/>
        <v>2.6500000000000004</v>
      </c>
      <c r="J68" s="9">
        <v>6.76</v>
      </c>
      <c r="K68" s="9">
        <f t="shared" si="5"/>
        <v>6.76</v>
      </c>
    </row>
  </sheetData>
  <autoFilter ref="A1:K65" xr:uid="{00000000-0009-0000-0000-000006000000}">
    <sortState xmlns:xlrd2="http://schemas.microsoft.com/office/spreadsheetml/2017/richdata2" ref="A2:K23">
      <sortCondition ref="A1:A23"/>
    </sortState>
  </autoFilter>
  <phoneticPr fontId="18"/>
  <pageMargins left="0.7" right="0.7" top="0.75" bottom="0.75" header="0.3" footer="0.3"/>
  <pageSetup paperSize="9" scale="3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/>
  </sheetPr>
  <dimension ref="A1:K4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6" sqref="C26"/>
    </sheetView>
  </sheetViews>
  <sheetFormatPr defaultRowHeight="17.649999999999999" x14ac:dyDescent="0.7"/>
  <cols>
    <col min="1" max="2" width="11.3125" style="1" bestFit="1" customWidth="1"/>
    <col min="3" max="3" width="39.9375" customWidth="1"/>
    <col min="4" max="4" width="11.1875" style="2" bestFit="1" customWidth="1"/>
    <col min="5" max="5" width="18.375" style="2" bestFit="1" customWidth="1"/>
    <col min="6" max="6" width="9.3125" style="2" bestFit="1" customWidth="1"/>
    <col min="7" max="7" width="13" style="2" bestFit="1" customWidth="1"/>
    <col min="8" max="8" width="15.125" bestFit="1" customWidth="1"/>
    <col min="9" max="9" width="9.3125" bestFit="1" customWidth="1"/>
    <col min="10" max="11" width="16.6875" bestFit="1" customWidth="1"/>
  </cols>
  <sheetData>
    <row r="1" spans="1:11" x14ac:dyDescent="0.7">
      <c r="A1" s="16" t="s">
        <v>0</v>
      </c>
      <c r="B1" s="16" t="s">
        <v>1</v>
      </c>
      <c r="C1" s="16" t="s">
        <v>152</v>
      </c>
      <c r="D1" s="16" t="s">
        <v>153</v>
      </c>
      <c r="E1" s="16" t="s">
        <v>4</v>
      </c>
      <c r="F1" s="16" t="s">
        <v>154</v>
      </c>
      <c r="G1" s="16" t="s">
        <v>155</v>
      </c>
      <c r="H1" s="16" t="s">
        <v>156</v>
      </c>
      <c r="I1" s="16" t="s">
        <v>157</v>
      </c>
      <c r="J1" s="16" t="s">
        <v>164</v>
      </c>
      <c r="K1" s="13" t="s">
        <v>165</v>
      </c>
    </row>
    <row r="2" spans="1:11" x14ac:dyDescent="0.7">
      <c r="A2" s="4">
        <v>45601</v>
      </c>
      <c r="B2" s="4">
        <v>45607</v>
      </c>
      <c r="C2" s="9" t="s">
        <v>284</v>
      </c>
      <c r="D2" s="5" t="s">
        <v>159</v>
      </c>
      <c r="E2" s="5" t="s">
        <v>285</v>
      </c>
      <c r="F2" s="5" t="s">
        <v>30</v>
      </c>
      <c r="G2" s="5" t="s">
        <v>286</v>
      </c>
      <c r="H2" s="19">
        <v>19146</v>
      </c>
      <c r="I2" s="19">
        <v>26115</v>
      </c>
      <c r="J2" s="19">
        <v>50000</v>
      </c>
      <c r="K2" s="21">
        <v>0</v>
      </c>
    </row>
    <row r="3" spans="1:11" x14ac:dyDescent="0.7">
      <c r="A3" s="4">
        <v>45609</v>
      </c>
      <c r="B3" s="4">
        <v>45615</v>
      </c>
      <c r="C3" s="9" t="s">
        <v>284</v>
      </c>
      <c r="D3" s="5" t="s">
        <v>159</v>
      </c>
      <c r="E3" s="5" t="s">
        <v>285</v>
      </c>
      <c r="F3" s="5" t="s">
        <v>30</v>
      </c>
      <c r="G3" s="5" t="s">
        <v>286</v>
      </c>
      <c r="H3" s="19">
        <v>18359</v>
      </c>
      <c r="I3" s="19">
        <v>27235</v>
      </c>
      <c r="J3" s="19">
        <v>50000</v>
      </c>
      <c r="K3" s="21">
        <v>0</v>
      </c>
    </row>
    <row r="4" spans="1:11" x14ac:dyDescent="0.7">
      <c r="A4" s="4">
        <v>45629</v>
      </c>
      <c r="B4" s="4">
        <v>45635</v>
      </c>
      <c r="C4" s="9" t="s">
        <v>284</v>
      </c>
      <c r="D4" s="5" t="s">
        <v>159</v>
      </c>
      <c r="E4" s="5" t="s">
        <v>285</v>
      </c>
      <c r="F4" s="5" t="s">
        <v>30</v>
      </c>
      <c r="G4" s="5" t="s">
        <v>286</v>
      </c>
      <c r="H4" s="19">
        <v>18746</v>
      </c>
      <c r="I4" s="19">
        <v>26673</v>
      </c>
      <c r="J4" s="19">
        <v>50000</v>
      </c>
      <c r="K4" s="21">
        <v>0</v>
      </c>
    </row>
    <row r="5" spans="1:11" x14ac:dyDescent="0.7">
      <c r="A5" s="4">
        <v>45639</v>
      </c>
      <c r="B5" s="4">
        <v>45645</v>
      </c>
      <c r="C5" s="9" t="s">
        <v>284</v>
      </c>
      <c r="D5" s="5" t="s">
        <v>159</v>
      </c>
      <c r="E5" s="5" t="s">
        <v>285</v>
      </c>
      <c r="F5" s="5" t="s">
        <v>30</v>
      </c>
      <c r="G5" s="5" t="s">
        <v>286</v>
      </c>
      <c r="H5" s="19">
        <v>18324</v>
      </c>
      <c r="I5" s="19">
        <v>27287</v>
      </c>
      <c r="J5" s="19">
        <v>50000</v>
      </c>
      <c r="K5" s="21">
        <v>0</v>
      </c>
    </row>
    <row r="6" spans="1:11" x14ac:dyDescent="0.7">
      <c r="A6" s="4">
        <v>45664</v>
      </c>
      <c r="B6" s="4">
        <v>45671</v>
      </c>
      <c r="C6" s="9" t="s">
        <v>284</v>
      </c>
      <c r="D6" s="5" t="s">
        <v>159</v>
      </c>
      <c r="E6" s="5" t="s">
        <v>285</v>
      </c>
      <c r="F6" s="5" t="s">
        <v>30</v>
      </c>
      <c r="G6" s="5" t="s">
        <v>286</v>
      </c>
      <c r="H6" s="21">
        <v>18006</v>
      </c>
      <c r="I6" s="21">
        <v>27769</v>
      </c>
      <c r="J6" s="21">
        <v>50000</v>
      </c>
      <c r="K6" s="21">
        <v>0</v>
      </c>
    </row>
    <row r="7" spans="1:11" x14ac:dyDescent="0.7">
      <c r="A7" s="4">
        <v>45672</v>
      </c>
      <c r="B7" s="4">
        <v>45678</v>
      </c>
      <c r="C7" s="9" t="s">
        <v>284</v>
      </c>
      <c r="D7" s="5" t="s">
        <v>159</v>
      </c>
      <c r="E7" s="5" t="s">
        <v>285</v>
      </c>
      <c r="F7" s="5" t="s">
        <v>30</v>
      </c>
      <c r="G7" s="5" t="s">
        <v>286</v>
      </c>
      <c r="H7" s="21">
        <v>18423</v>
      </c>
      <c r="I7" s="21">
        <v>27141</v>
      </c>
      <c r="J7" s="21">
        <v>50000</v>
      </c>
      <c r="K7" s="21">
        <v>0</v>
      </c>
    </row>
    <row r="8" spans="1:11" x14ac:dyDescent="0.7">
      <c r="A8" s="4">
        <v>44368</v>
      </c>
      <c r="B8" s="4">
        <v>44371</v>
      </c>
      <c r="C8" s="9" t="s">
        <v>163</v>
      </c>
      <c r="D8" s="5" t="s">
        <v>159</v>
      </c>
      <c r="E8" s="5" t="s">
        <v>297</v>
      </c>
      <c r="F8" s="5" t="s">
        <v>30</v>
      </c>
      <c r="G8" s="5" t="s">
        <v>160</v>
      </c>
      <c r="H8" s="8">
        <v>21735</v>
      </c>
      <c r="I8" s="8">
        <v>13803</v>
      </c>
      <c r="J8" s="8">
        <v>30000</v>
      </c>
      <c r="K8" s="21">
        <v>0</v>
      </c>
    </row>
    <row r="9" spans="1:11" x14ac:dyDescent="0.7">
      <c r="A9" s="4">
        <v>44377</v>
      </c>
      <c r="B9" s="4">
        <v>44382</v>
      </c>
      <c r="C9" s="9" t="s">
        <v>163</v>
      </c>
      <c r="D9" s="5" t="s">
        <v>159</v>
      </c>
      <c r="E9" s="5" t="s">
        <v>297</v>
      </c>
      <c r="F9" s="5" t="s">
        <v>30</v>
      </c>
      <c r="G9" s="5" t="s">
        <v>160</v>
      </c>
      <c r="H9" s="8">
        <v>7034</v>
      </c>
      <c r="I9" s="8">
        <v>14217</v>
      </c>
      <c r="J9" s="8">
        <v>10000</v>
      </c>
      <c r="K9" s="21">
        <v>0</v>
      </c>
    </row>
    <row r="10" spans="1:11" x14ac:dyDescent="0.7">
      <c r="A10" s="4">
        <v>44403</v>
      </c>
      <c r="B10" s="4">
        <v>44406</v>
      </c>
      <c r="C10" s="9" t="s">
        <v>163</v>
      </c>
      <c r="D10" s="5" t="s">
        <v>159</v>
      </c>
      <c r="E10" s="5" t="s">
        <v>67</v>
      </c>
      <c r="F10" s="5" t="s">
        <v>30</v>
      </c>
      <c r="G10" s="5" t="s">
        <v>160</v>
      </c>
      <c r="H10" s="8">
        <v>7310</v>
      </c>
      <c r="I10" s="8">
        <v>13681</v>
      </c>
      <c r="J10" s="8">
        <v>10000</v>
      </c>
      <c r="K10" s="21">
        <v>0</v>
      </c>
    </row>
    <row r="11" spans="1:11" x14ac:dyDescent="0.7">
      <c r="A11" s="4">
        <v>44525</v>
      </c>
      <c r="B11" s="4">
        <v>44530</v>
      </c>
      <c r="C11" s="9" t="s">
        <v>163</v>
      </c>
      <c r="D11" s="5" t="s">
        <v>159</v>
      </c>
      <c r="E11" s="5" t="s">
        <v>67</v>
      </c>
      <c r="F11" s="5" t="s">
        <v>300</v>
      </c>
      <c r="G11" s="5"/>
      <c r="H11" s="8">
        <v>7310</v>
      </c>
      <c r="I11" s="8">
        <v>13973</v>
      </c>
      <c r="J11" s="8">
        <v>10214</v>
      </c>
      <c r="K11" s="19">
        <v>214</v>
      </c>
    </row>
    <row r="12" spans="1:11" x14ac:dyDescent="0.7">
      <c r="A12" s="4">
        <v>44529</v>
      </c>
      <c r="B12" s="4">
        <v>44532</v>
      </c>
      <c r="C12" s="9" t="s">
        <v>163</v>
      </c>
      <c r="D12" s="5" t="s">
        <v>159</v>
      </c>
      <c r="E12" s="5" t="s">
        <v>297</v>
      </c>
      <c r="F12" s="5" t="s">
        <v>300</v>
      </c>
      <c r="G12" s="5"/>
      <c r="H12" s="8">
        <v>28769</v>
      </c>
      <c r="I12" s="8">
        <v>13383</v>
      </c>
      <c r="J12" s="8">
        <v>38502</v>
      </c>
      <c r="K12" s="19">
        <v>-1498</v>
      </c>
    </row>
    <row r="13" spans="1:11" x14ac:dyDescent="0.7">
      <c r="A13" s="4">
        <v>44165</v>
      </c>
      <c r="B13" s="4">
        <v>44168</v>
      </c>
      <c r="C13" s="9" t="s">
        <v>158</v>
      </c>
      <c r="D13" s="5" t="s">
        <v>159</v>
      </c>
      <c r="E13" s="5" t="s">
        <v>297</v>
      </c>
      <c r="F13" s="5" t="s">
        <v>30</v>
      </c>
      <c r="G13" s="5" t="s">
        <v>160</v>
      </c>
      <c r="H13" s="8">
        <v>3846</v>
      </c>
      <c r="I13" s="8">
        <v>13000</v>
      </c>
      <c r="J13" s="8">
        <v>5000</v>
      </c>
      <c r="K13" s="21">
        <v>0</v>
      </c>
    </row>
    <row r="14" spans="1:11" x14ac:dyDescent="0.7">
      <c r="A14" s="4">
        <v>44201</v>
      </c>
      <c r="B14" s="4">
        <v>44204</v>
      </c>
      <c r="C14" s="9" t="s">
        <v>158</v>
      </c>
      <c r="D14" s="5" t="s">
        <v>159</v>
      </c>
      <c r="E14" s="5" t="s">
        <v>297</v>
      </c>
      <c r="F14" s="5" t="s">
        <v>30</v>
      </c>
      <c r="G14" s="5" t="s">
        <v>160</v>
      </c>
      <c r="H14" s="8">
        <v>7604</v>
      </c>
      <c r="I14" s="8">
        <v>13152</v>
      </c>
      <c r="J14" s="8">
        <v>10000</v>
      </c>
      <c r="K14" s="21">
        <v>0</v>
      </c>
    </row>
    <row r="15" spans="1:11" x14ac:dyDescent="0.7">
      <c r="A15" s="4">
        <v>44236</v>
      </c>
      <c r="B15" s="4">
        <v>44242</v>
      </c>
      <c r="C15" s="9" t="s">
        <v>158</v>
      </c>
      <c r="D15" s="5" t="s">
        <v>159</v>
      </c>
      <c r="E15" s="5" t="s">
        <v>297</v>
      </c>
      <c r="F15" s="5" t="s">
        <v>30</v>
      </c>
      <c r="G15" s="5" t="s">
        <v>160</v>
      </c>
      <c r="H15" s="8">
        <v>7041</v>
      </c>
      <c r="I15" s="8">
        <v>14202</v>
      </c>
      <c r="J15" s="8">
        <v>10000</v>
      </c>
      <c r="K15" s="21">
        <v>0</v>
      </c>
    </row>
    <row r="16" spans="1:11" x14ac:dyDescent="0.7">
      <c r="A16" s="4">
        <v>44257</v>
      </c>
      <c r="B16" s="4">
        <v>44260</v>
      </c>
      <c r="C16" s="9" t="s">
        <v>158</v>
      </c>
      <c r="D16" s="5" t="s">
        <v>159</v>
      </c>
      <c r="E16" s="5" t="s">
        <v>297</v>
      </c>
      <c r="F16" s="5" t="s">
        <v>30</v>
      </c>
      <c r="G16" s="5" t="s">
        <v>160</v>
      </c>
      <c r="H16" s="8">
        <v>6947</v>
      </c>
      <c r="I16" s="8">
        <v>14394</v>
      </c>
      <c r="J16" s="8">
        <v>10000</v>
      </c>
      <c r="K16" s="21">
        <v>0</v>
      </c>
    </row>
    <row r="17" spans="1:11" x14ac:dyDescent="0.7">
      <c r="A17" s="4">
        <v>44295</v>
      </c>
      <c r="B17" s="4">
        <v>44300</v>
      </c>
      <c r="C17" s="9" t="s">
        <v>158</v>
      </c>
      <c r="D17" s="5" t="s">
        <v>159</v>
      </c>
      <c r="E17" s="5" t="s">
        <v>297</v>
      </c>
      <c r="F17" s="5" t="s">
        <v>30</v>
      </c>
      <c r="G17" s="5" t="s">
        <v>160</v>
      </c>
      <c r="H17" s="8">
        <v>6460</v>
      </c>
      <c r="I17" s="8">
        <v>15481</v>
      </c>
      <c r="J17" s="8">
        <v>10000</v>
      </c>
      <c r="K17" s="21">
        <v>0</v>
      </c>
    </row>
    <row r="18" spans="1:11" x14ac:dyDescent="0.7">
      <c r="A18" s="4">
        <v>44327</v>
      </c>
      <c r="B18" s="4">
        <v>44330</v>
      </c>
      <c r="C18" s="9" t="s">
        <v>158</v>
      </c>
      <c r="D18" s="5" t="s">
        <v>159</v>
      </c>
      <c r="E18" s="5" t="s">
        <v>297</v>
      </c>
      <c r="F18" s="5" t="s">
        <v>30</v>
      </c>
      <c r="G18" s="5" t="s">
        <v>160</v>
      </c>
      <c r="H18" s="8">
        <v>3167</v>
      </c>
      <c r="I18" s="8">
        <v>15789</v>
      </c>
      <c r="J18" s="8">
        <v>5000</v>
      </c>
      <c r="K18" s="21">
        <v>0</v>
      </c>
    </row>
    <row r="19" spans="1:11" x14ac:dyDescent="0.7">
      <c r="A19" s="4">
        <v>44350</v>
      </c>
      <c r="B19" s="4">
        <v>44355</v>
      </c>
      <c r="C19" s="9" t="s">
        <v>158</v>
      </c>
      <c r="D19" s="5" t="s">
        <v>159</v>
      </c>
      <c r="E19" s="5" t="s">
        <v>297</v>
      </c>
      <c r="F19" s="5" t="s">
        <v>30</v>
      </c>
      <c r="G19" s="5" t="s">
        <v>160</v>
      </c>
      <c r="H19" s="8">
        <v>6263</v>
      </c>
      <c r="I19" s="8">
        <v>15967</v>
      </c>
      <c r="J19" s="8">
        <v>10000</v>
      </c>
      <c r="K19" s="21">
        <v>0</v>
      </c>
    </row>
    <row r="20" spans="1:11" x14ac:dyDescent="0.7">
      <c r="A20" s="4">
        <v>44377</v>
      </c>
      <c r="B20" s="4">
        <v>44382</v>
      </c>
      <c r="C20" s="9" t="s">
        <v>158</v>
      </c>
      <c r="D20" s="5" t="s">
        <v>159</v>
      </c>
      <c r="E20" s="5" t="s">
        <v>297</v>
      </c>
      <c r="F20" s="5" t="s">
        <v>30</v>
      </c>
      <c r="G20" s="5" t="s">
        <v>160</v>
      </c>
      <c r="H20" s="8">
        <v>6081</v>
      </c>
      <c r="I20" s="8">
        <v>16444</v>
      </c>
      <c r="J20" s="8">
        <v>10000</v>
      </c>
      <c r="K20" s="21">
        <v>0</v>
      </c>
    </row>
    <row r="21" spans="1:11" x14ac:dyDescent="0.7">
      <c r="A21" s="4">
        <v>44404</v>
      </c>
      <c r="B21" s="4">
        <v>44407</v>
      </c>
      <c r="C21" s="9" t="s">
        <v>158</v>
      </c>
      <c r="D21" s="5" t="s">
        <v>159</v>
      </c>
      <c r="E21" s="5" t="s">
        <v>67</v>
      </c>
      <c r="F21" s="5" t="s">
        <v>30</v>
      </c>
      <c r="G21" s="5" t="s">
        <v>160</v>
      </c>
      <c r="H21" s="8">
        <v>11832</v>
      </c>
      <c r="I21" s="8">
        <v>16903</v>
      </c>
      <c r="J21" s="8">
        <v>20000</v>
      </c>
      <c r="K21" s="21">
        <v>0</v>
      </c>
    </row>
    <row r="22" spans="1:11" x14ac:dyDescent="0.7">
      <c r="A22" s="4">
        <v>44435</v>
      </c>
      <c r="B22" s="4">
        <v>44440</v>
      </c>
      <c r="C22" s="9" t="s">
        <v>158</v>
      </c>
      <c r="D22" s="5" t="s">
        <v>159</v>
      </c>
      <c r="E22" s="5" t="s">
        <v>67</v>
      </c>
      <c r="F22" s="5" t="s">
        <v>300</v>
      </c>
      <c r="G22" s="5"/>
      <c r="H22" s="8">
        <v>11832</v>
      </c>
      <c r="I22" s="8">
        <v>17067</v>
      </c>
      <c r="J22" s="8">
        <v>20194</v>
      </c>
      <c r="K22" s="19">
        <v>194</v>
      </c>
    </row>
    <row r="23" spans="1:11" x14ac:dyDescent="0.7">
      <c r="A23" s="4">
        <v>44921</v>
      </c>
      <c r="B23" s="4">
        <v>44924</v>
      </c>
      <c r="C23" s="9" t="s">
        <v>158</v>
      </c>
      <c r="D23" s="5" t="s">
        <v>159</v>
      </c>
      <c r="E23" s="5" t="s">
        <v>297</v>
      </c>
      <c r="F23" s="5" t="s">
        <v>30</v>
      </c>
      <c r="G23" s="5" t="s">
        <v>160</v>
      </c>
      <c r="H23" s="8">
        <v>24940</v>
      </c>
      <c r="I23" s="8">
        <v>17961</v>
      </c>
      <c r="J23" s="8">
        <v>44794</v>
      </c>
      <c r="K23" s="21">
        <v>0</v>
      </c>
    </row>
    <row r="24" spans="1:11" x14ac:dyDescent="0.7">
      <c r="A24" s="4">
        <v>45243</v>
      </c>
      <c r="B24" s="4">
        <v>45246</v>
      </c>
      <c r="C24" s="9" t="s">
        <v>158</v>
      </c>
      <c r="D24" s="5" t="s">
        <v>159</v>
      </c>
      <c r="E24" s="5" t="s">
        <v>297</v>
      </c>
      <c r="F24" s="5" t="s">
        <v>30</v>
      </c>
      <c r="G24" s="5" t="s">
        <v>160</v>
      </c>
      <c r="H24" s="8">
        <v>590</v>
      </c>
      <c r="I24" s="8">
        <v>23925</v>
      </c>
      <c r="J24" s="8">
        <v>1410</v>
      </c>
      <c r="K24" s="21">
        <v>0</v>
      </c>
    </row>
    <row r="25" spans="1:11" x14ac:dyDescent="0.7">
      <c r="A25" s="4">
        <v>45656</v>
      </c>
      <c r="B25" s="4">
        <v>45663</v>
      </c>
      <c r="C25" s="9" t="s">
        <v>158</v>
      </c>
      <c r="D25" s="5" t="s">
        <v>159</v>
      </c>
      <c r="E25" s="5" t="s">
        <v>297</v>
      </c>
      <c r="F25" s="5" t="s">
        <v>291</v>
      </c>
      <c r="G25" s="5"/>
      <c r="H25" s="21">
        <v>3846</v>
      </c>
      <c r="I25" s="9"/>
      <c r="J25" s="9">
        <v>0</v>
      </c>
      <c r="K25" s="21">
        <v>0</v>
      </c>
    </row>
    <row r="26" spans="1:11" x14ac:dyDescent="0.7">
      <c r="A26" s="4">
        <v>45656</v>
      </c>
      <c r="B26" s="4">
        <v>45663</v>
      </c>
      <c r="C26" s="9" t="s">
        <v>158</v>
      </c>
      <c r="D26" s="5" t="s">
        <v>159</v>
      </c>
      <c r="E26" s="5" t="s">
        <v>296</v>
      </c>
      <c r="F26" s="5" t="s">
        <v>298</v>
      </c>
      <c r="G26" s="5"/>
      <c r="H26" s="21">
        <v>3846</v>
      </c>
      <c r="I26" s="9"/>
      <c r="J26" s="9">
        <v>0</v>
      </c>
      <c r="K26" s="21">
        <v>0</v>
      </c>
    </row>
    <row r="27" spans="1:11" x14ac:dyDescent="0.7">
      <c r="A27" s="4">
        <v>44188</v>
      </c>
      <c r="B27" s="4">
        <v>44193</v>
      </c>
      <c r="C27" s="9" t="s">
        <v>162</v>
      </c>
      <c r="D27" s="5" t="s">
        <v>159</v>
      </c>
      <c r="E27" s="5" t="s">
        <v>297</v>
      </c>
      <c r="F27" s="5" t="s">
        <v>30</v>
      </c>
      <c r="G27" s="5" t="s">
        <v>160</v>
      </c>
      <c r="H27" s="8">
        <v>4490</v>
      </c>
      <c r="I27" s="8">
        <v>22273</v>
      </c>
      <c r="J27" s="8">
        <v>10000</v>
      </c>
      <c r="K27" s="21">
        <v>0</v>
      </c>
    </row>
    <row r="28" spans="1:11" x14ac:dyDescent="0.7">
      <c r="A28" s="4">
        <v>44224</v>
      </c>
      <c r="B28" s="4">
        <v>44229</v>
      </c>
      <c r="C28" s="9" t="s">
        <v>162</v>
      </c>
      <c r="D28" s="5" t="s">
        <v>159</v>
      </c>
      <c r="E28" s="5" t="s">
        <v>297</v>
      </c>
      <c r="F28" s="5" t="s">
        <v>30</v>
      </c>
      <c r="G28" s="5" t="s">
        <v>160</v>
      </c>
      <c r="H28" s="8">
        <v>2108</v>
      </c>
      <c r="I28" s="8">
        <v>23721</v>
      </c>
      <c r="J28" s="8">
        <v>5000</v>
      </c>
      <c r="K28" s="21">
        <v>0</v>
      </c>
    </row>
    <row r="29" spans="1:11" x14ac:dyDescent="0.7">
      <c r="A29" s="4">
        <v>44257</v>
      </c>
      <c r="B29" s="4">
        <v>44260</v>
      </c>
      <c r="C29" s="9" t="s">
        <v>162</v>
      </c>
      <c r="D29" s="5" t="s">
        <v>159</v>
      </c>
      <c r="E29" s="5" t="s">
        <v>297</v>
      </c>
      <c r="F29" s="5" t="s">
        <v>30</v>
      </c>
      <c r="G29" s="5" t="s">
        <v>160</v>
      </c>
      <c r="H29" s="8">
        <v>1938</v>
      </c>
      <c r="I29" s="8">
        <v>25804</v>
      </c>
      <c r="J29" s="8">
        <v>5000</v>
      </c>
      <c r="K29" s="21">
        <v>0</v>
      </c>
    </row>
    <row r="30" spans="1:11" x14ac:dyDescent="0.7">
      <c r="A30" s="4">
        <v>44295</v>
      </c>
      <c r="B30" s="4">
        <v>44300</v>
      </c>
      <c r="C30" s="9" t="s">
        <v>162</v>
      </c>
      <c r="D30" s="5" t="s">
        <v>159</v>
      </c>
      <c r="E30" s="5" t="s">
        <v>297</v>
      </c>
      <c r="F30" s="5" t="s">
        <v>30</v>
      </c>
      <c r="G30" s="5" t="s">
        <v>160</v>
      </c>
      <c r="H30" s="8">
        <v>1920</v>
      </c>
      <c r="I30" s="8">
        <v>26043</v>
      </c>
      <c r="J30" s="8">
        <v>5000</v>
      </c>
      <c r="K30" s="21">
        <v>0</v>
      </c>
    </row>
    <row r="31" spans="1:11" x14ac:dyDescent="0.7">
      <c r="A31" s="4">
        <v>44327</v>
      </c>
      <c r="B31" s="4">
        <v>44330</v>
      </c>
      <c r="C31" s="9" t="s">
        <v>162</v>
      </c>
      <c r="D31" s="5" t="s">
        <v>159</v>
      </c>
      <c r="E31" s="5" t="s">
        <v>297</v>
      </c>
      <c r="F31" s="5" t="s">
        <v>30</v>
      </c>
      <c r="G31" s="5" t="s">
        <v>160</v>
      </c>
      <c r="H31" s="8">
        <v>4166</v>
      </c>
      <c r="I31" s="8">
        <v>24007</v>
      </c>
      <c r="J31" s="8">
        <v>10000</v>
      </c>
      <c r="K31" s="21">
        <v>0</v>
      </c>
    </row>
    <row r="32" spans="1:11" x14ac:dyDescent="0.7">
      <c r="A32" s="4">
        <v>44350</v>
      </c>
      <c r="B32" s="4">
        <v>44355</v>
      </c>
      <c r="C32" s="9" t="s">
        <v>162</v>
      </c>
      <c r="D32" s="5" t="s">
        <v>159</v>
      </c>
      <c r="E32" s="5" t="s">
        <v>297</v>
      </c>
      <c r="F32" s="5" t="s">
        <v>30</v>
      </c>
      <c r="G32" s="5" t="s">
        <v>160</v>
      </c>
      <c r="H32" s="8">
        <v>1983</v>
      </c>
      <c r="I32" s="8">
        <v>25216</v>
      </c>
      <c r="J32" s="8">
        <v>5000</v>
      </c>
      <c r="K32" s="21">
        <v>0</v>
      </c>
    </row>
    <row r="33" spans="1:11" x14ac:dyDescent="0.7">
      <c r="A33" s="4">
        <v>44362</v>
      </c>
      <c r="B33" s="4">
        <v>44365</v>
      </c>
      <c r="C33" s="9" t="s">
        <v>162</v>
      </c>
      <c r="D33" s="5" t="s">
        <v>159</v>
      </c>
      <c r="E33" s="5" t="s">
        <v>297</v>
      </c>
      <c r="F33" s="5" t="s">
        <v>300</v>
      </c>
      <c r="G33" s="5"/>
      <c r="H33" s="8">
        <v>16605</v>
      </c>
      <c r="I33" s="8">
        <v>26019</v>
      </c>
      <c r="J33" s="8">
        <v>43205</v>
      </c>
      <c r="K33" s="19">
        <v>3205</v>
      </c>
    </row>
    <row r="34" spans="1:11" x14ac:dyDescent="0.7">
      <c r="A34" s="4">
        <v>44187</v>
      </c>
      <c r="B34" s="4">
        <v>44190</v>
      </c>
      <c r="C34" s="9" t="s">
        <v>161</v>
      </c>
      <c r="D34" s="5" t="s">
        <v>159</v>
      </c>
      <c r="E34" s="5" t="s">
        <v>297</v>
      </c>
      <c r="F34" s="5" t="s">
        <v>30</v>
      </c>
      <c r="G34" s="5" t="s">
        <v>160</v>
      </c>
      <c r="H34" s="8">
        <v>6447</v>
      </c>
      <c r="I34" s="8">
        <v>15511</v>
      </c>
      <c r="J34" s="8">
        <v>10000</v>
      </c>
      <c r="K34" s="19">
        <v>0</v>
      </c>
    </row>
    <row r="35" spans="1:11" x14ac:dyDescent="0.7">
      <c r="A35" s="4">
        <v>44224</v>
      </c>
      <c r="B35" s="4">
        <v>44229</v>
      </c>
      <c r="C35" s="9" t="s">
        <v>161</v>
      </c>
      <c r="D35" s="5" t="s">
        <v>159</v>
      </c>
      <c r="E35" s="5" t="s">
        <v>297</v>
      </c>
      <c r="F35" s="5" t="s">
        <v>30</v>
      </c>
      <c r="G35" s="5" t="s">
        <v>160</v>
      </c>
      <c r="H35" s="8">
        <v>3093</v>
      </c>
      <c r="I35" s="8">
        <v>16167</v>
      </c>
      <c r="J35" s="8">
        <v>5000</v>
      </c>
      <c r="K35" s="19">
        <v>0</v>
      </c>
    </row>
    <row r="36" spans="1:11" x14ac:dyDescent="0.7">
      <c r="A36" s="4">
        <v>44257</v>
      </c>
      <c r="B36" s="4">
        <v>44260</v>
      </c>
      <c r="C36" s="9" t="s">
        <v>161</v>
      </c>
      <c r="D36" s="5" t="s">
        <v>159</v>
      </c>
      <c r="E36" s="5" t="s">
        <v>297</v>
      </c>
      <c r="F36" s="5" t="s">
        <v>30</v>
      </c>
      <c r="G36" s="5" t="s">
        <v>160</v>
      </c>
      <c r="H36" s="8">
        <v>2978</v>
      </c>
      <c r="I36" s="8">
        <v>16792</v>
      </c>
      <c r="J36" s="8">
        <v>5000</v>
      </c>
      <c r="K36" s="19">
        <v>0</v>
      </c>
    </row>
    <row r="37" spans="1:11" x14ac:dyDescent="0.7">
      <c r="A37" s="4">
        <v>44295</v>
      </c>
      <c r="B37" s="4">
        <v>44300</v>
      </c>
      <c r="C37" s="9" t="s">
        <v>161</v>
      </c>
      <c r="D37" s="5" t="s">
        <v>159</v>
      </c>
      <c r="E37" s="5" t="s">
        <v>297</v>
      </c>
      <c r="F37" s="5" t="s">
        <v>30</v>
      </c>
      <c r="G37" s="5" t="s">
        <v>160</v>
      </c>
      <c r="H37" s="8">
        <v>2810</v>
      </c>
      <c r="I37" s="8">
        <v>17792</v>
      </c>
      <c r="J37" s="8">
        <v>5000</v>
      </c>
      <c r="K37" s="19">
        <v>0</v>
      </c>
    </row>
    <row r="38" spans="1:11" x14ac:dyDescent="0.7">
      <c r="A38" s="4">
        <v>44327</v>
      </c>
      <c r="B38" s="4">
        <v>44330</v>
      </c>
      <c r="C38" s="9" t="s">
        <v>161</v>
      </c>
      <c r="D38" s="5" t="s">
        <v>159</v>
      </c>
      <c r="E38" s="5" t="s">
        <v>297</v>
      </c>
      <c r="F38" s="5" t="s">
        <v>30</v>
      </c>
      <c r="G38" s="5" t="s">
        <v>160</v>
      </c>
      <c r="H38" s="8">
        <v>2903</v>
      </c>
      <c r="I38" s="8">
        <v>17225</v>
      </c>
      <c r="J38" s="8">
        <v>5000</v>
      </c>
      <c r="K38" s="19">
        <v>0</v>
      </c>
    </row>
    <row r="39" spans="1:11" x14ac:dyDescent="0.7">
      <c r="A39" s="4">
        <v>44350</v>
      </c>
      <c r="B39" s="4">
        <v>44355</v>
      </c>
      <c r="C39" s="9" t="s">
        <v>161</v>
      </c>
      <c r="D39" s="5" t="s">
        <v>159</v>
      </c>
      <c r="E39" s="5" t="s">
        <v>297</v>
      </c>
      <c r="F39" s="5" t="s">
        <v>30</v>
      </c>
      <c r="G39" s="5" t="s">
        <v>160</v>
      </c>
      <c r="H39" s="8">
        <v>2819</v>
      </c>
      <c r="I39" s="8">
        <v>17736</v>
      </c>
      <c r="J39" s="8">
        <v>5000</v>
      </c>
      <c r="K39" s="19">
        <v>0</v>
      </c>
    </row>
    <row r="40" spans="1:11" x14ac:dyDescent="0.7">
      <c r="A40" s="4">
        <v>44362</v>
      </c>
      <c r="B40" s="4">
        <v>44365</v>
      </c>
      <c r="C40" s="9" t="s">
        <v>161</v>
      </c>
      <c r="D40" s="5" t="s">
        <v>159</v>
      </c>
      <c r="E40" s="5" t="s">
        <v>297</v>
      </c>
      <c r="F40" s="5" t="s">
        <v>300</v>
      </c>
      <c r="G40" s="5"/>
      <c r="H40" s="8">
        <v>21050</v>
      </c>
      <c r="I40" s="8">
        <v>18410</v>
      </c>
      <c r="J40" s="8">
        <v>38753</v>
      </c>
      <c r="K40" s="19">
        <v>3753</v>
      </c>
    </row>
    <row r="41" spans="1:11" x14ac:dyDescent="0.7">
      <c r="A41" s="4">
        <v>45243</v>
      </c>
      <c r="B41" s="4">
        <v>45247</v>
      </c>
      <c r="C41" s="9" t="s">
        <v>231</v>
      </c>
      <c r="D41" s="5" t="s">
        <v>159</v>
      </c>
      <c r="E41" s="5" t="s">
        <v>67</v>
      </c>
      <c r="F41" s="5" t="s">
        <v>30</v>
      </c>
      <c r="G41" s="5" t="s">
        <v>160</v>
      </c>
      <c r="H41" s="19">
        <v>180143</v>
      </c>
      <c r="I41" s="19">
        <v>12456</v>
      </c>
      <c r="J41" s="8">
        <v>224386</v>
      </c>
      <c r="K41" s="21">
        <v>0</v>
      </c>
    </row>
    <row r="42" spans="1:11" x14ac:dyDescent="0.7">
      <c r="A42" s="4">
        <v>45664</v>
      </c>
      <c r="B42" s="4">
        <v>45671</v>
      </c>
      <c r="C42" s="9" t="s">
        <v>231</v>
      </c>
      <c r="D42" s="5" t="s">
        <v>159</v>
      </c>
      <c r="E42" s="5" t="s">
        <v>67</v>
      </c>
      <c r="F42" s="5" t="s">
        <v>300</v>
      </c>
      <c r="G42" s="5"/>
      <c r="H42" s="21">
        <v>180143</v>
      </c>
      <c r="I42" s="21">
        <v>15148</v>
      </c>
      <c r="J42" s="21">
        <v>272881</v>
      </c>
      <c r="K42" s="19">
        <v>48494</v>
      </c>
    </row>
  </sheetData>
  <autoFilter ref="A1:K32" xr:uid="{00000000-0009-0000-0000-000007000000}">
    <sortState xmlns:xlrd2="http://schemas.microsoft.com/office/spreadsheetml/2017/richdata2" ref="A2:K42">
      <sortCondition ref="C1:C32"/>
    </sortState>
  </autoFilter>
  <phoneticPr fontId="18"/>
  <pageMargins left="0.7" right="0.7" top="0.75" bottom="0.75" header="0.3" footer="0.3"/>
  <pageSetup paperSize="9" scale="4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まとめ</vt:lpstr>
      <vt:lpstr>国内株式_NISA</vt:lpstr>
      <vt:lpstr>国内株式_NISA_配当</vt:lpstr>
      <vt:lpstr>国内株式_特定</vt:lpstr>
      <vt:lpstr>国内株式_特定_配当</vt:lpstr>
      <vt:lpstr>国内株式_信用</vt:lpstr>
      <vt:lpstr>米国株式</vt:lpstr>
      <vt:lpstr>米国株式_配当</vt:lpstr>
      <vt:lpstr>投資信託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 Morimoto</dc:creator>
  <cp:lastModifiedBy>Shota Morimoto</cp:lastModifiedBy>
  <dcterms:created xsi:type="dcterms:W3CDTF">2022-12-29T12:02:58Z</dcterms:created>
  <dcterms:modified xsi:type="dcterms:W3CDTF">2025-02-02T04:03:02Z</dcterms:modified>
</cp:coreProperties>
</file>