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sters\Enterprise Analytics\"/>
    </mc:Choice>
  </mc:AlternateContent>
  <xr:revisionPtr revIDLastSave="0" documentId="13_ncr:1_{E1268428-05BC-42F0-8B3A-2E43F15E2B09}" xr6:coauthVersionLast="44" xr6:coauthVersionMax="44" xr10:uidLastSave="{00000000-0000-0000-0000-000000000000}"/>
  <bookViews>
    <workbookView xWindow="-96" yWindow="-96" windowWidth="23232" windowHeight="12552" xr2:uid="{5DC26C3D-7A14-4C2B-91C7-75F39E23D27C}"/>
  </bookViews>
  <sheets>
    <sheet name="Sheet1" sheetId="1" r:id="rId1"/>
  </sheets>
  <definedNames>
    <definedName name="solver_adj" localSheetId="0" hidden="1">Sheet1!$B$28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Sheet1!$E$28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3" i="1" l="1"/>
  <c r="C17" i="1" l="1"/>
  <c r="D28" i="1"/>
  <c r="C28" i="1"/>
  <c r="C27" i="1"/>
  <c r="D27" i="1"/>
  <c r="E28" i="1" l="1"/>
  <c r="E27" i="1"/>
  <c r="B26" i="1"/>
  <c r="C26" i="1" s="1"/>
  <c r="G11" i="1"/>
  <c r="C18" i="1" s="1"/>
  <c r="D26" i="1" l="1"/>
  <c r="C19" i="1"/>
  <c r="E26" i="1" l="1"/>
  <c r="H11" i="1" s="1"/>
  <c r="K20" i="1" s="1"/>
  <c r="H2" i="1" l="1"/>
  <c r="H4" i="1"/>
  <c r="C11" i="1" l="1"/>
  <c r="H6" i="1" l="1"/>
  <c r="I11" i="1" l="1"/>
</calcChain>
</file>

<file path=xl/sharedStrings.xml><?xml version="1.0" encoding="utf-8"?>
<sst xmlns="http://schemas.openxmlformats.org/spreadsheetml/2006/main" count="26" uniqueCount="21">
  <si>
    <t>Data</t>
  </si>
  <si>
    <t>Uncontrollable Inputs</t>
  </si>
  <si>
    <t>Decisions Variables</t>
  </si>
  <si>
    <t xml:space="preserve">Mathematical Functions </t>
  </si>
  <si>
    <t>Annual Ordering Cost</t>
  </si>
  <si>
    <t>Annual Holding Cost</t>
  </si>
  <si>
    <t>Total Cost</t>
  </si>
  <si>
    <t>units</t>
  </si>
  <si>
    <r>
      <t xml:space="preserve">Annual Demand </t>
    </r>
    <r>
      <rPr>
        <b/>
        <sz val="11"/>
        <color theme="1"/>
        <rFont val="Calibri"/>
        <family val="2"/>
        <scheme val="minor"/>
      </rPr>
      <t>D</t>
    </r>
  </si>
  <si>
    <r>
      <t xml:space="preserve">Per Unit Cost  </t>
    </r>
    <r>
      <rPr>
        <b/>
        <sz val="11"/>
        <color theme="1"/>
        <rFont val="Calibri"/>
        <family val="2"/>
        <scheme val="minor"/>
      </rPr>
      <t>C</t>
    </r>
  </si>
  <si>
    <r>
      <t xml:space="preserve">Supplier Cost per Order </t>
    </r>
    <r>
      <rPr>
        <b/>
        <sz val="11"/>
        <color theme="1"/>
        <rFont val="Calibri"/>
        <family val="2"/>
        <scheme val="minor"/>
      </rPr>
      <t>S</t>
    </r>
  </si>
  <si>
    <r>
      <t xml:space="preserve">Opportunity Cost for 1 year </t>
    </r>
    <r>
      <rPr>
        <b/>
        <sz val="11"/>
        <color theme="1"/>
        <rFont val="Calibri"/>
        <family val="2"/>
        <scheme val="minor"/>
      </rPr>
      <t>i</t>
    </r>
  </si>
  <si>
    <r>
      <t xml:space="preserve">Carrying Cost per unit </t>
    </r>
    <r>
      <rPr>
        <b/>
        <sz val="11"/>
        <color theme="1"/>
        <rFont val="Calibri"/>
        <family val="2"/>
        <scheme val="minor"/>
      </rPr>
      <t>H</t>
    </r>
  </si>
  <si>
    <r>
      <t xml:space="preserve">Economic Ordering Quantity </t>
    </r>
    <r>
      <rPr>
        <b/>
        <sz val="11"/>
        <color theme="1"/>
        <rFont val="Calibri"/>
        <family val="2"/>
        <scheme val="minor"/>
      </rPr>
      <t>Q</t>
    </r>
  </si>
  <si>
    <t>EOQ = sqrt((2*Annual Demand*Ordering Cost)/(Holding Cost))</t>
  </si>
  <si>
    <t>Costs</t>
  </si>
  <si>
    <t>Order Quantity</t>
  </si>
  <si>
    <t>Per Unit Cost</t>
  </si>
  <si>
    <t>Supplier Cost per Order</t>
  </si>
  <si>
    <t>Ordering Cost</t>
  </si>
  <si>
    <t>Holding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</si>
</sst>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AF3FF"/>
        <bgColor indexed="64"/>
      </patternFill>
    </fill>
    <fill>
      <patternFill patternType="solid">
        <fgColor rgb="FFBAF0D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5E3FF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 applyAlignment="1">
      <alignment horizontal="center"/>
    </xf>
    <xf numFmtId="164" fontId="0" fillId="0" borderId="1" xfId="1" applyNumberFormat="1" applyFont="1" applyBorder="1"/>
    <xf numFmtId="9" fontId="0" fillId="0" borderId="1" xfId="2" applyFont="1" applyBorder="1"/>
    <xf numFmtId="164" fontId="0" fillId="0" borderId="1" xfId="0" applyNumberFormat="1" applyBorder="1"/>
    <xf numFmtId="2" fontId="0" fillId="0" borderId="1" xfId="0" applyNumberFormat="1" applyBorder="1"/>
    <xf numFmtId="0" fontId="0" fillId="0" borderId="0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5" borderId="0" xfId="0" applyNumberFormat="1" applyFill="1"/>
    <xf numFmtId="164" fontId="0" fillId="0" borderId="0" xfId="0" applyNumberFormat="1" applyBorder="1"/>
    <xf numFmtId="164" fontId="0" fillId="7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/>
    <xf numFmtId="0" fontId="0" fillId="2" borderId="6" xfId="0" applyFill="1" applyBorder="1" applyAlignment="1">
      <alignment horizontal="center" vertical="center"/>
    </xf>
    <xf numFmtId="164" fontId="0" fillId="7" borderId="6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164" fontId="0" fillId="7" borderId="8" xfId="0" applyNumberFormat="1" applyFill="1" applyBorder="1" applyAlignment="1">
      <alignment horizontal="center"/>
    </xf>
    <xf numFmtId="164" fontId="0" fillId="7" borderId="9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164" fontId="0" fillId="8" borderId="1" xfId="0" applyNumberFormat="1" applyFill="1" applyBorder="1"/>
    <xf numFmtId="0" fontId="0" fillId="9" borderId="1" xfId="0" applyFill="1" applyBorder="1" applyAlignment="1">
      <alignment horizontal="center"/>
    </xf>
    <xf numFmtId="2" fontId="0" fillId="9" borderId="1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6" borderId="5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D5E3FF"/>
      <color rgb="FFB3CCFF"/>
      <color rgb="FFFAF3FF"/>
      <color rgb="FFBAF0D4"/>
      <color rgb="FFEED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Costs vs Order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Sheet1!$H$10</c:f>
              <c:strCache>
                <c:ptCount val="1"/>
                <c:pt idx="0">
                  <c:v>Costs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Sheet1!$G$11:$G$22</c:f>
              <c:numCache>
                <c:formatCode>General</c:formatCode>
                <c:ptCount val="12"/>
                <c:pt idx="0" formatCode="0.00">
                  <c:v>701.52650663240127</c:v>
                </c:pt>
                <c:pt idx="1">
                  <c:v>575</c:v>
                </c:pt>
                <c:pt idx="2">
                  <c:v>600</c:v>
                </c:pt>
                <c:pt idx="3">
                  <c:v>625</c:v>
                </c:pt>
                <c:pt idx="4">
                  <c:v>650</c:v>
                </c:pt>
                <c:pt idx="5">
                  <c:v>675</c:v>
                </c:pt>
                <c:pt idx="6">
                  <c:v>700</c:v>
                </c:pt>
                <c:pt idx="7">
                  <c:v>725</c:v>
                </c:pt>
                <c:pt idx="8">
                  <c:v>750</c:v>
                </c:pt>
                <c:pt idx="9">
                  <c:v>775</c:v>
                </c:pt>
                <c:pt idx="10">
                  <c:v>800</c:v>
                </c:pt>
                <c:pt idx="11">
                  <c:v>825</c:v>
                </c:pt>
              </c:numCache>
            </c:numRef>
          </c:xVal>
          <c:yVal>
            <c:numRef>
              <c:f>Sheet1!$H$11:$H$22</c:f>
              <c:numCache>
                <c:formatCode>_([$$-409]* #,##0.00_);_([$$-409]* \(#,##0.00\);_([$$-409]* "-"??_);_(@_)</c:formatCode>
                <c:ptCount val="12"/>
                <c:pt idx="0">
                  <c:v>10263.332792032032</c:v>
                </c:pt>
                <c:pt idx="1">
                  <c:v>10466.994565217392</c:v>
                </c:pt>
                <c:pt idx="2">
                  <c:v>10389</c:v>
                </c:pt>
                <c:pt idx="3">
                  <c:v>10331.875</c:v>
                </c:pt>
                <c:pt idx="4">
                  <c:v>10293.211538461539</c:v>
                </c:pt>
                <c:pt idx="5">
                  <c:v>10270.958333333332</c:v>
                </c:pt>
                <c:pt idx="6">
                  <c:v>10263.357142857143</c:v>
                </c:pt>
                <c:pt idx="7">
                  <c:v>10268.892241379312</c:v>
                </c:pt>
                <c:pt idx="8">
                  <c:v>10286.25</c:v>
                </c:pt>
                <c:pt idx="9">
                  <c:v>10314.28629032258</c:v>
                </c:pt>
                <c:pt idx="10">
                  <c:v>10352</c:v>
                </c:pt>
                <c:pt idx="11">
                  <c:v>10398.511363636364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6B-4018-8E72-C0A7A7DF6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9617087"/>
        <c:axId val="476261855"/>
      </c:scatterChart>
      <c:valAx>
        <c:axId val="1969617087"/>
        <c:scaling>
          <c:orientation val="minMax"/>
          <c:max val="1000"/>
          <c:min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261855"/>
        <c:crosses val="autoZero"/>
        <c:crossBetween val="midCat"/>
      </c:valAx>
      <c:valAx>
        <c:axId val="47626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9617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14421</xdr:colOff>
      <xdr:row>0</xdr:row>
      <xdr:rowOff>139382</xdr:rowOff>
    </xdr:from>
    <xdr:to>
      <xdr:col>18</xdr:col>
      <xdr:colOff>231914</xdr:colOff>
      <xdr:row>16</xdr:row>
      <xdr:rowOff>115957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4BEEB3-D52E-4B96-96A5-DB3DFDDA37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2317D-0501-4B11-824D-FC7267BAFB71}">
  <dimension ref="B1:Q37"/>
  <sheetViews>
    <sheetView tabSelected="1" zoomScale="72" zoomScaleNormal="110" workbookViewId="0">
      <selection activeCell="H29" sqref="H29"/>
    </sheetView>
  </sheetViews>
  <sheetFormatPr defaultRowHeight="14.4" x14ac:dyDescent="0.55000000000000004"/>
  <cols>
    <col min="2" max="2" width="26.15625" bestFit="1" customWidth="1"/>
    <col min="3" max="3" width="11.62890625" bestFit="1" customWidth="1"/>
    <col min="4" max="4" width="10.68359375" bestFit="1" customWidth="1"/>
    <col min="5" max="5" width="10.9453125" bestFit="1" customWidth="1"/>
    <col min="7" max="7" width="17.5234375" bestFit="1" customWidth="1"/>
    <col min="8" max="8" width="18.05078125" customWidth="1"/>
    <col min="9" max="9" width="11.5234375" bestFit="1" customWidth="1"/>
    <col min="10" max="10" width="11.7890625" bestFit="1" customWidth="1"/>
    <col min="11" max="11" width="10.9453125" bestFit="1" customWidth="1"/>
    <col min="12" max="12" width="10.83984375" bestFit="1" customWidth="1"/>
    <col min="13" max="17" width="10.9453125" bestFit="1" customWidth="1"/>
  </cols>
  <sheetData>
    <row r="1" spans="2:10" x14ac:dyDescent="0.55000000000000004">
      <c r="B1" s="33" t="s">
        <v>0</v>
      </c>
      <c r="C1" s="33"/>
      <c r="G1" s="33" t="s">
        <v>3</v>
      </c>
      <c r="H1" s="33"/>
    </row>
    <row r="2" spans="2:10" x14ac:dyDescent="0.55000000000000004">
      <c r="B2" s="3" t="s">
        <v>8</v>
      </c>
      <c r="C2" s="3">
        <v>16000</v>
      </c>
      <c r="D2" t="s">
        <v>7</v>
      </c>
      <c r="G2" s="3" t="s">
        <v>4</v>
      </c>
      <c r="H2" s="7">
        <f>C2*C3+C6</f>
        <v>1232225</v>
      </c>
      <c r="I2" s="2"/>
      <c r="J2" s="2"/>
    </row>
    <row r="3" spans="2:10" x14ac:dyDescent="0.55000000000000004">
      <c r="B3" s="3" t="s">
        <v>9</v>
      </c>
      <c r="C3" s="4">
        <v>77</v>
      </c>
      <c r="G3" s="3"/>
      <c r="H3" s="3"/>
    </row>
    <row r="4" spans="2:10" x14ac:dyDescent="0.55000000000000004">
      <c r="G4" s="3" t="s">
        <v>5</v>
      </c>
      <c r="H4" s="7">
        <f>C2*C3*C9</f>
        <v>234080</v>
      </c>
      <c r="I4" s="2"/>
      <c r="J4" s="2"/>
    </row>
    <row r="5" spans="2:10" x14ac:dyDescent="0.55000000000000004">
      <c r="B5" s="33" t="s">
        <v>1</v>
      </c>
      <c r="C5" s="33"/>
      <c r="G5" s="3"/>
      <c r="H5" s="3"/>
    </row>
    <row r="6" spans="2:10" x14ac:dyDescent="0.55000000000000004">
      <c r="B6" s="3" t="s">
        <v>10</v>
      </c>
      <c r="C6" s="5">
        <v>225</v>
      </c>
      <c r="G6" s="3" t="s">
        <v>6</v>
      </c>
      <c r="H6" s="7">
        <f>H2+H4</f>
        <v>1466305</v>
      </c>
      <c r="I6" s="2"/>
    </row>
    <row r="8" spans="2:10" x14ac:dyDescent="0.55000000000000004">
      <c r="B8" s="33" t="s">
        <v>2</v>
      </c>
      <c r="C8" s="33"/>
    </row>
    <row r="9" spans="2:10" x14ac:dyDescent="0.55000000000000004">
      <c r="B9" s="3" t="s">
        <v>11</v>
      </c>
      <c r="C9" s="6">
        <v>0.19</v>
      </c>
    </row>
    <row r="10" spans="2:10" x14ac:dyDescent="0.55000000000000004">
      <c r="B10" s="3"/>
      <c r="C10" s="3"/>
      <c r="G10" s="10" t="s">
        <v>16</v>
      </c>
      <c r="H10" s="10" t="s">
        <v>15</v>
      </c>
    </row>
    <row r="11" spans="2:10" x14ac:dyDescent="0.55000000000000004">
      <c r="B11" s="3" t="s">
        <v>12</v>
      </c>
      <c r="C11" s="7">
        <f>C9*C3</f>
        <v>14.63</v>
      </c>
      <c r="G11" s="11">
        <f>C13</f>
        <v>701.52650663240127</v>
      </c>
      <c r="H11" s="7">
        <f>E26</f>
        <v>10263.332792032032</v>
      </c>
      <c r="I11" s="13">
        <f>MIN(H11:H22)</f>
        <v>10263.332792032032</v>
      </c>
    </row>
    <row r="12" spans="2:10" x14ac:dyDescent="0.55000000000000004">
      <c r="B12" s="3"/>
      <c r="C12" s="3"/>
      <c r="G12" s="12">
        <v>575</v>
      </c>
      <c r="H12" s="4">
        <f t="dataTable" ref="H12:H22" dt2D="0" dtr="0" r1="C13" ca="1"/>
        <v>10466.994565217392</v>
      </c>
    </row>
    <row r="13" spans="2:10" x14ac:dyDescent="0.55000000000000004">
      <c r="B13" s="3" t="s">
        <v>13</v>
      </c>
      <c r="C13" s="8">
        <f>SQRT((2*C2*C6)/(C3*C9))</f>
        <v>701.52650663240127</v>
      </c>
      <c r="G13" s="12">
        <v>600</v>
      </c>
      <c r="H13" s="7">
        <v>10389</v>
      </c>
    </row>
    <row r="14" spans="2:10" x14ac:dyDescent="0.55000000000000004">
      <c r="G14" s="12">
        <v>625</v>
      </c>
      <c r="H14" s="7">
        <v>10331.875</v>
      </c>
    </row>
    <row r="15" spans="2:10" ht="15" customHeight="1" x14ac:dyDescent="0.55000000000000004">
      <c r="B15" s="34" t="s">
        <v>14</v>
      </c>
      <c r="C15" s="34"/>
      <c r="D15" s="34"/>
      <c r="E15" s="34"/>
      <c r="F15" s="9"/>
      <c r="G15" s="12">
        <v>650</v>
      </c>
      <c r="H15" s="7">
        <v>10293.211538461539</v>
      </c>
    </row>
    <row r="16" spans="2:10" x14ac:dyDescent="0.55000000000000004">
      <c r="G16" s="12">
        <v>675</v>
      </c>
      <c r="H16" s="7">
        <v>10270.958333333332</v>
      </c>
    </row>
    <row r="17" spans="2:17" x14ac:dyDescent="0.55000000000000004">
      <c r="B17" s="12" t="s">
        <v>19</v>
      </c>
      <c r="C17" s="7">
        <f>($C$2/C13)*$C$6</f>
        <v>5131.6663960160158</v>
      </c>
      <c r="G17" s="12">
        <v>700</v>
      </c>
      <c r="H17" s="7">
        <v>10263.357142857143</v>
      </c>
    </row>
    <row r="18" spans="2:17" ht="14.7" thickBot="1" x14ac:dyDescent="0.6">
      <c r="B18" s="11" t="s">
        <v>20</v>
      </c>
      <c r="C18" s="7">
        <f>(G11/2)*$C$3*$C$9</f>
        <v>5131.6663960160158</v>
      </c>
      <c r="G18" s="12">
        <v>725</v>
      </c>
      <c r="H18" s="7">
        <v>10268.892241379312</v>
      </c>
    </row>
    <row r="19" spans="2:17" x14ac:dyDescent="0.55000000000000004">
      <c r="B19" s="24" t="s">
        <v>6</v>
      </c>
      <c r="C19" s="25">
        <f>C17+C18</f>
        <v>10263.332792032032</v>
      </c>
      <c r="G19" s="12">
        <v>750</v>
      </c>
      <c r="H19" s="7">
        <v>10286.25</v>
      </c>
      <c r="J19" s="18"/>
      <c r="K19" s="31" t="s">
        <v>18</v>
      </c>
      <c r="L19" s="31"/>
      <c r="M19" s="31"/>
      <c r="N19" s="31"/>
      <c r="O19" s="31"/>
      <c r="P19" s="31"/>
      <c r="Q19" s="32"/>
    </row>
    <row r="20" spans="2:17" x14ac:dyDescent="0.55000000000000004">
      <c r="B20" s="1"/>
      <c r="G20" s="12">
        <v>775</v>
      </c>
      <c r="H20" s="7">
        <v>10314.28629032258</v>
      </c>
      <c r="J20" s="29" t="s">
        <v>17</v>
      </c>
      <c r="K20" s="15">
        <f>H11</f>
        <v>10263.332792032032</v>
      </c>
      <c r="L20" s="17">
        <v>223</v>
      </c>
      <c r="M20" s="17">
        <v>224</v>
      </c>
      <c r="N20" s="17">
        <v>225</v>
      </c>
      <c r="O20" s="17">
        <v>226</v>
      </c>
      <c r="P20" s="17">
        <v>227</v>
      </c>
      <c r="Q20" s="19">
        <v>228</v>
      </c>
    </row>
    <row r="21" spans="2:17" x14ac:dyDescent="0.55000000000000004">
      <c r="B21" s="1"/>
      <c r="C21" s="2"/>
      <c r="G21" s="12">
        <v>800</v>
      </c>
      <c r="H21" s="7">
        <v>10352</v>
      </c>
      <c r="J21" s="29"/>
      <c r="K21" s="16">
        <v>70</v>
      </c>
      <c r="L21" s="15">
        <f t="dataTable" ref="L21:Q32" dt2D="1" dtr="1" r1="C6" r2="C3"/>
        <v>9742.1147601534649</v>
      </c>
      <c r="M21" s="15">
        <v>9763.9336335311091</v>
      </c>
      <c r="N21" s="15">
        <v>9785.7038581800552</v>
      </c>
      <c r="O21" s="15">
        <v>9807.4257580672001</v>
      </c>
      <c r="P21" s="15">
        <v>9829.0996535796694</v>
      </c>
      <c r="Q21" s="20">
        <v>9850.7258615799474</v>
      </c>
    </row>
    <row r="22" spans="2:17" x14ac:dyDescent="0.55000000000000004">
      <c r="B22" s="1"/>
      <c r="G22" s="12">
        <v>825</v>
      </c>
      <c r="H22" s="7">
        <v>10398.511363636364</v>
      </c>
      <c r="J22" s="29"/>
      <c r="K22" s="16">
        <v>71</v>
      </c>
      <c r="L22" s="15">
        <v>9811.4545302926417</v>
      </c>
      <c r="M22" s="15">
        <v>9833.4287001025223</v>
      </c>
      <c r="N22" s="15">
        <v>9855.3538749250401</v>
      </c>
      <c r="O22" s="15">
        <v>9877.2303810329358</v>
      </c>
      <c r="P22" s="15">
        <v>9899.0585410936928</v>
      </c>
      <c r="Q22" s="20">
        <v>9920.8386742250768</v>
      </c>
    </row>
    <row r="23" spans="2:17" x14ac:dyDescent="0.55000000000000004">
      <c r="B23" s="1"/>
      <c r="J23" s="29"/>
      <c r="K23" s="16">
        <v>72</v>
      </c>
      <c r="L23" s="15">
        <v>9880.3076875166189</v>
      </c>
      <c r="M23" s="15">
        <v>9902.436063918818</v>
      </c>
      <c r="N23" s="15">
        <v>9924.5151015049596</v>
      </c>
      <c r="O23" s="15">
        <v>9946.5451288374497</v>
      </c>
      <c r="P23" s="15">
        <v>9968.5264708481373</v>
      </c>
      <c r="Q23" s="20">
        <v>9990.4594488942312</v>
      </c>
    </row>
    <row r="24" spans="2:17" x14ac:dyDescent="0.55000000000000004">
      <c r="B24" s="1"/>
      <c r="J24" s="29"/>
      <c r="K24" s="16">
        <v>73</v>
      </c>
      <c r="L24" s="15">
        <v>9948.6843351269308</v>
      </c>
      <c r="M24" s="15">
        <v>9970.9658509093279</v>
      </c>
      <c r="N24" s="15">
        <v>9993.1976864265016</v>
      </c>
      <c r="O24" s="15">
        <v>10015.380172514671</v>
      </c>
      <c r="P24" s="15">
        <v>10037.513636354375</v>
      </c>
      <c r="Q24" s="20">
        <v>10059.598401526771</v>
      </c>
    </row>
    <row r="25" spans="2:17" x14ac:dyDescent="0.55000000000000004">
      <c r="B25" s="26" t="s">
        <v>16</v>
      </c>
      <c r="C25" s="26" t="s">
        <v>19</v>
      </c>
      <c r="D25" s="27" t="s">
        <v>20</v>
      </c>
      <c r="E25" s="26" t="s">
        <v>6</v>
      </c>
      <c r="J25" s="29"/>
      <c r="K25" s="16">
        <v>74</v>
      </c>
      <c r="L25" s="15">
        <v>10016.594231573923</v>
      </c>
      <c r="M25" s="15">
        <v>10039.027841379862</v>
      </c>
      <c r="N25" s="15">
        <v>10061.4114318022</v>
      </c>
      <c r="O25" s="15">
        <v>10083.745335935453</v>
      </c>
      <c r="P25" s="15">
        <v>10106.029883193498</v>
      </c>
      <c r="Q25" s="20">
        <v>10128.265399366272</v>
      </c>
    </row>
    <row r="26" spans="2:17" x14ac:dyDescent="0.55000000000000004">
      <c r="B26" s="11">
        <f>C13</f>
        <v>701.52650663240127</v>
      </c>
      <c r="C26" s="7">
        <f>($C$2/B26)*$C$6</f>
        <v>5131.6663960160158</v>
      </c>
      <c r="D26" s="7">
        <f>(B26/2)*$C$3*$C$9</f>
        <v>5131.6663960160158</v>
      </c>
      <c r="E26" s="7">
        <f>C26+D26</f>
        <v>10263.332792032032</v>
      </c>
      <c r="J26" s="29"/>
      <c r="K26" s="16">
        <v>75</v>
      </c>
      <c r="L26" s="15">
        <v>10084.046806714057</v>
      </c>
      <c r="M26" s="15">
        <v>10106.631486306404</v>
      </c>
      <c r="N26" s="15">
        <v>10129.165809680479</v>
      </c>
      <c r="O26" s="15">
        <v>10151.650112173882</v>
      </c>
      <c r="P26" s="15">
        <v>10174.084725418794</v>
      </c>
      <c r="Q26" s="20">
        <v>10196.46997739904</v>
      </c>
    </row>
    <row r="27" spans="2:17" x14ac:dyDescent="0.55000000000000004">
      <c r="B27" s="12">
        <v>725</v>
      </c>
      <c r="C27" s="7">
        <f>($C$2/B27)*$C$6</f>
        <v>4965.5172413793107</v>
      </c>
      <c r="D27" s="7">
        <f>(B27/2)*$C$3*$C$9</f>
        <v>5303.375</v>
      </c>
      <c r="E27" s="7">
        <f>C27+D27</f>
        <v>10268.892241379312</v>
      </c>
      <c r="J27" s="29"/>
      <c r="K27" s="16">
        <v>76</v>
      </c>
      <c r="L27" s="15">
        <v>10151.051177094912</v>
      </c>
      <c r="M27" s="15">
        <v>10173.785922654359</v>
      </c>
      <c r="N27" s="15">
        <v>10196.469977399041</v>
      </c>
      <c r="O27" s="15">
        <v>10219.103678894739</v>
      </c>
      <c r="P27" s="15">
        <v>10241.687360977194</v>
      </c>
      <c r="Q27" s="20">
        <v>10264.221353809553</v>
      </c>
    </row>
    <row r="28" spans="2:17" x14ac:dyDescent="0.55000000000000004">
      <c r="B28" s="12">
        <v>701.52650653849014</v>
      </c>
      <c r="C28" s="7">
        <f>($C$2/B28)*$C$6</f>
        <v>5131.6663967029754</v>
      </c>
      <c r="D28" s="7">
        <f>(B28/2)*$C$3*$C$9</f>
        <v>5131.6663953290554</v>
      </c>
      <c r="E28" s="7">
        <f>C28+D28</f>
        <v>10263.33279203203</v>
      </c>
      <c r="J28" s="29"/>
      <c r="K28" s="16">
        <v>77</v>
      </c>
      <c r="L28" s="15">
        <v>10217.616160337988</v>
      </c>
      <c r="M28" s="15">
        <v>10240.499987793566</v>
      </c>
      <c r="N28" s="15">
        <v>10263.332792032032</v>
      </c>
      <c r="O28" s="15">
        <v>10286.114912832734</v>
      </c>
      <c r="P28" s="15">
        <v>10308.846686220531</v>
      </c>
      <c r="Q28" s="20">
        <v>10331.528444523588</v>
      </c>
    </row>
    <row r="29" spans="2:17" x14ac:dyDescent="0.55000000000000004">
      <c r="B29" s="28"/>
      <c r="C29" s="14"/>
      <c r="D29" s="14"/>
      <c r="E29" s="2"/>
      <c r="J29" s="29"/>
      <c r="K29" s="16">
        <v>78</v>
      </c>
      <c r="L29" s="15">
        <v>10283.750288683597</v>
      </c>
      <c r="M29" s="15">
        <v>10306.782233073522</v>
      </c>
      <c r="N29" s="15">
        <v>10329.762823995525</v>
      </c>
      <c r="O29" s="15">
        <v>10352.692403428202</v>
      </c>
      <c r="P29" s="15">
        <v>10375.571309571344</v>
      </c>
      <c r="Q29" s="20">
        <v>10398.399876904139</v>
      </c>
    </row>
    <row r="30" spans="2:17" x14ac:dyDescent="0.55000000000000004">
      <c r="B30" s="28"/>
      <c r="C30" s="14"/>
      <c r="D30" s="14"/>
      <c r="E30" s="2"/>
      <c r="J30" s="29"/>
      <c r="K30" s="16">
        <v>79</v>
      </c>
      <c r="L30" s="15">
        <v>10349.461821756724</v>
      </c>
      <c r="M30" s="15">
        <v>10372.64093661783</v>
      </c>
      <c r="N30" s="15">
        <v>10395.768369870502</v>
      </c>
      <c r="O30" s="15">
        <v>10418.844465678523</v>
      </c>
      <c r="P30" s="15">
        <v>10441.869564402727</v>
      </c>
      <c r="Q30" s="20">
        <v>10464.844002659571</v>
      </c>
    </row>
    <row r="31" spans="2:17" x14ac:dyDescent="0.55000000000000004">
      <c r="B31" s="28"/>
      <c r="C31" s="14"/>
      <c r="D31" s="14"/>
      <c r="E31" s="2"/>
      <c r="J31" s="29"/>
      <c r="K31" s="16">
        <v>80</v>
      </c>
      <c r="L31" s="15">
        <v>10414.758758607903</v>
      </c>
      <c r="M31" s="15">
        <v>10438.084115392059</v>
      </c>
      <c r="N31" s="15">
        <v>10461.357464497618</v>
      </c>
      <c r="O31" s="15">
        <v>10484.579152259761</v>
      </c>
      <c r="P31" s="15">
        <v>10507.749521186732</v>
      </c>
      <c r="Q31" s="20">
        <v>10530.868910018773</v>
      </c>
    </row>
    <row r="32" spans="2:17" ht="14.7" thickBot="1" x14ac:dyDescent="0.6">
      <c r="B32" s="28"/>
      <c r="C32" s="14"/>
      <c r="D32" s="14"/>
      <c r="E32" s="2"/>
      <c r="J32" s="30"/>
      <c r="K32" s="21">
        <v>81</v>
      </c>
      <c r="L32" s="22">
        <v>10479.648849078865</v>
      </c>
      <c r="M32" s="22">
        <v>10503.11953659483</v>
      </c>
      <c r="N32" s="22">
        <v>10526.537892393681</v>
      </c>
      <c r="O32" s="22">
        <v>10549.904264968474</v>
      </c>
      <c r="P32" s="22">
        <v>10573.21899896148</v>
      </c>
      <c r="Q32" s="23">
        <v>10596.482435223492</v>
      </c>
    </row>
    <row r="33" spans="2:5" x14ac:dyDescent="0.55000000000000004">
      <c r="B33" s="28"/>
      <c r="C33" s="14"/>
      <c r="D33" s="14"/>
      <c r="E33" s="2"/>
    </row>
    <row r="34" spans="2:5" x14ac:dyDescent="0.55000000000000004">
      <c r="B34" s="28"/>
      <c r="C34" s="14"/>
      <c r="D34" s="14"/>
      <c r="E34" s="2"/>
    </row>
    <row r="35" spans="2:5" x14ac:dyDescent="0.55000000000000004">
      <c r="B35" s="28"/>
      <c r="C35" s="14"/>
      <c r="D35" s="14"/>
      <c r="E35" s="2"/>
    </row>
    <row r="36" spans="2:5" x14ac:dyDescent="0.55000000000000004">
      <c r="B36" s="28"/>
      <c r="C36" s="14"/>
      <c r="D36" s="14"/>
      <c r="E36" s="2"/>
    </row>
    <row r="37" spans="2:5" x14ac:dyDescent="0.55000000000000004">
      <c r="B37" s="28"/>
      <c r="C37" s="14"/>
      <c r="D37" s="14"/>
      <c r="E37" s="2"/>
    </row>
  </sheetData>
  <mergeCells count="7">
    <mergeCell ref="J20:J32"/>
    <mergeCell ref="K19:Q19"/>
    <mergeCell ref="B1:C1"/>
    <mergeCell ref="B5:C5"/>
    <mergeCell ref="B8:C8"/>
    <mergeCell ref="G1:H1"/>
    <mergeCell ref="B15:E15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2020-02-04T01:42:12Z</cp:lastPrinted>
  <dcterms:created xsi:type="dcterms:W3CDTF">2020-01-31T04:40:18Z</dcterms:created>
  <dcterms:modified xsi:type="dcterms:W3CDTF">2020-02-04T04:02:24Z</dcterms:modified>
</cp:coreProperties>
</file>