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codeName="ThisWorkbook"/>
  <mc:AlternateContent xmlns:mc="http://schemas.openxmlformats.org/markup-compatibility/2006">
    <mc:Choice Requires="x15">
      <x15ac:absPath xmlns:x15ac="http://schemas.microsoft.com/office/spreadsheetml/2010/11/ac" url="C:\Users\lenovo\Desktop\DS\Excel\Assignment\"/>
    </mc:Choice>
  </mc:AlternateContent>
  <xr:revisionPtr revIDLastSave="0" documentId="13_ncr:1_{C60B683E-52C1-41E4-96CF-88928641A42A}" xr6:coauthVersionLast="36" xr6:coauthVersionMax="36" xr10:uidLastSave="{00000000-0000-0000-0000-000000000000}"/>
  <bookViews>
    <workbookView xWindow="0" yWindow="0" windowWidth="22260" windowHeight="12650" activeTab="3" xr2:uid="{00000000-000D-0000-FFFF-FFFF00000000}"/>
  </bookViews>
  <sheets>
    <sheet name="Sheet1" sheetId="1" r:id="rId1"/>
    <sheet name="Sheet2" sheetId="2" r:id="rId2"/>
    <sheet name="Sheet3" sheetId="3" r:id="rId3"/>
    <sheet name="Sheet4" sheetId="4" r:id="rId4"/>
  </sheet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uildings_under_construction_edit_0e346bfa-4655-44a3-a844-8012835181ba" name="Buildings_under_construction_edit" connection="Query - Buildings_under_construction_edit"/>
          <x15:modelTable id="Countries_and_dependencies_by_population_edit_8665e0e4-e3fa-43d7-99a4-ab0038bdf5ea" name="Countries_and_dependencies_by_population_edit" connection="Query - Countries_and_dependencies_by_population_edit"/>
          <x15:modelTable id="Spot_Rates_Near_real_time_rates___Not_to_be_used_for_trading_pu_f6c78fb3-f3d3-4cd7-a1ca-02de913487c3" name="Spot_Rates_Near_real_time_rates___Not_to_be_used_for_trading_purposes" connection="Query - Spot_Rates_Near_real_time_rates___Not_to_be_used_for_trading_purposes"/>
          <x15:modelTable id="Table_0_b581bd3d-a1a5-4199-b275-a302d65d2907" name="Table_0" connection="Query - Table_0"/>
          <x15:modelTable id="Exchange rates_5d37656a-84fb-4d4c-a5df-22e4114cb2d7" name="Exchange rates" connection="Query - Exchange rates"/>
          <x15:modelTable id="Sources_339f0e65-e066-4226-9161-b75016699708" name="Sources" connection="Query - Sources"/>
        </x15:modelTables>
      </x15:dataModel>
    </ext>
  </extLst>
</workbook>
</file>

<file path=xl/calcChain.xml><?xml version="1.0" encoding="utf-8"?>
<calcChain xmlns="http://schemas.openxmlformats.org/spreadsheetml/2006/main">
  <c r="B133" i="1" l="1"/>
  <c r="B136" i="1" l="1"/>
  <c r="D49" i="2" l="1"/>
  <c r="D48" i="2"/>
  <c r="C153" i="3"/>
  <c r="C149" i="3"/>
  <c r="C145" i="3"/>
  <c r="C122" i="3"/>
  <c r="C120" i="3"/>
  <c r="C121" i="3"/>
  <c r="C115" i="3"/>
  <c r="C114" i="3"/>
  <c r="C113" i="3"/>
  <c r="E108" i="3"/>
  <c r="E106" i="3"/>
  <c r="B68" i="3"/>
  <c r="B67" i="3"/>
  <c r="B66" i="3"/>
  <c r="C53" i="3"/>
  <c r="C49" i="3"/>
  <c r="C45" i="3"/>
  <c r="H23" i="3"/>
  <c r="H22" i="3"/>
  <c r="H20" i="3"/>
  <c r="H18" i="3"/>
  <c r="H17" i="3"/>
  <c r="C261" i="2"/>
  <c r="C260" i="2"/>
  <c r="C257" i="2"/>
  <c r="C254" i="2"/>
  <c r="C251" i="2"/>
  <c r="C248" i="2"/>
  <c r="C245" i="2"/>
  <c r="B237" i="2" l="1"/>
  <c r="B138" i="2"/>
  <c r="C113" i="2"/>
  <c r="C114" i="2"/>
  <c r="C115" i="2"/>
  <c r="C116" i="2"/>
  <c r="G80" i="2"/>
  <c r="G81" i="2"/>
  <c r="G82" i="2"/>
  <c r="G83" i="2"/>
  <c r="C99" i="2"/>
  <c r="D67" i="2"/>
  <c r="D66" i="2"/>
  <c r="D65" i="2"/>
  <c r="D15" i="2"/>
  <c r="D14" i="2"/>
  <c r="D44" i="2"/>
  <c r="D43" i="2"/>
  <c r="D42" i="2"/>
  <c r="D38" i="2"/>
  <c r="D37" i="2"/>
  <c r="D36" i="2"/>
  <c r="D35" i="2"/>
  <c r="D20" i="2"/>
  <c r="D19" i="2"/>
  <c r="D18" i="2"/>
  <c r="D17" i="2"/>
  <c r="D16" i="2"/>
  <c r="D233" i="1" l="1"/>
  <c r="D234" i="1"/>
  <c r="D235" i="1"/>
  <c r="D236" i="1"/>
  <c r="D237" i="1"/>
  <c r="D238" i="1"/>
  <c r="D239" i="1"/>
  <c r="F206" i="1"/>
  <c r="F207" i="1"/>
  <c r="F208" i="1"/>
  <c r="F209" i="1"/>
  <c r="F210" i="1"/>
  <c r="F211" i="1"/>
  <c r="F212" i="1"/>
  <c r="F213" i="1"/>
  <c r="E206" i="1"/>
  <c r="E207" i="1"/>
  <c r="E208" i="1"/>
  <c r="E209" i="1"/>
  <c r="E210" i="1"/>
  <c r="E211" i="1"/>
  <c r="E212" i="1"/>
  <c r="E213" i="1"/>
  <c r="D187" i="1"/>
  <c r="D188" i="1"/>
  <c r="D189" i="1"/>
  <c r="D190" i="1"/>
  <c r="C172" i="1"/>
  <c r="C173" i="1"/>
  <c r="C174" i="1"/>
  <c r="C175" i="1"/>
  <c r="C161" i="1"/>
  <c r="C157" i="1"/>
  <c r="C152" i="1"/>
  <c r="D23" i="1"/>
  <c r="D21" i="1"/>
  <c r="D19" i="1"/>
  <c r="D17" i="1" l="1"/>
  <c r="B70" i="1"/>
  <c r="B130" i="1"/>
  <c r="B127" i="1"/>
  <c r="B105" i="1"/>
  <c r="B100" i="1"/>
  <c r="B73" i="1"/>
  <c r="D51" i="1"/>
  <c r="D50" i="1"/>
  <c r="C46" i="1"/>
  <c r="C45" i="1"/>
  <c r="C4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E65E32A-F775-497B-8397-CAF67B4EC94E}" name="Query - Buildings_under_construction_edit" description="Connection to the 'Buildings_under_construction_edit' query in the workbook." type="100" refreshedVersion="6" minRefreshableVersion="5">
    <extLst>
      <ext xmlns:x15="http://schemas.microsoft.com/office/spreadsheetml/2010/11/main" uri="{DE250136-89BD-433C-8126-D09CA5730AF9}">
        <x15:connection id="d629d011-c0fe-4888-821f-594f311e8c34"/>
      </ext>
    </extLst>
  </connection>
  <connection id="2" xr16:uid="{579BD585-213E-4569-AE51-F5FF3BB93AF8}" name="Query - Countries_and_dependencies_by_population_edit" description="Connection to the 'Countries_and_dependencies_by_population_edit' query in the workbook." type="100" refreshedVersion="6" minRefreshableVersion="5">
    <extLst>
      <ext xmlns:x15="http://schemas.microsoft.com/office/spreadsheetml/2010/11/main" uri="{DE250136-89BD-433C-8126-D09CA5730AF9}">
        <x15:connection id="b2e34948-8d46-4329-b14a-b761d8e275c3"/>
      </ext>
    </extLst>
  </connection>
  <connection id="3" xr16:uid="{5163596C-F496-4B04-80D1-FF72990BF76D}" name="Query - Exchange rates" description="Connection to the 'Exchange rates' query in the workbook." type="100" refreshedVersion="6" minRefreshableVersion="5">
    <extLst>
      <ext xmlns:x15="http://schemas.microsoft.com/office/spreadsheetml/2010/11/main" uri="{DE250136-89BD-433C-8126-D09CA5730AF9}">
        <x15:connection id="90e9cbc7-33ea-4295-8daf-c0c87e96ff99"/>
      </ext>
    </extLst>
  </connection>
  <connection id="4" xr16:uid="{31B866E5-B1E0-4C54-A258-5B58F843AAB3}" name="Query - Sources" description="Connection to the 'Sources' query in the workbook." type="100" refreshedVersion="6" minRefreshableVersion="5">
    <extLst>
      <ext xmlns:x15="http://schemas.microsoft.com/office/spreadsheetml/2010/11/main" uri="{DE250136-89BD-433C-8126-D09CA5730AF9}">
        <x15:connection id="f6ca9f68-60c4-4a4e-9b79-ddde2195b6fd"/>
      </ext>
    </extLst>
  </connection>
  <connection id="5" xr16:uid="{A31352D1-C0EF-4FBA-882F-38685A6E6E27}" name="Query - Spot_Rates_Near_real_time_rates___Not_to_be_used_for_trading_purposes" description="Connection to the 'Spot_Rates_Near_real_time_rates___Not_to_be_used_for_trading_purposes' query in the workbook." type="100" refreshedVersion="6" minRefreshableVersion="5">
    <extLst>
      <ext xmlns:x15="http://schemas.microsoft.com/office/spreadsheetml/2010/11/main" uri="{DE250136-89BD-433C-8126-D09CA5730AF9}">
        <x15:connection id="a949f7c4-9c2a-4c6f-a36b-3dc61284a560"/>
      </ext>
    </extLst>
  </connection>
  <connection id="6" xr16:uid="{D42852DB-2354-4204-8773-A7FBEEC184CA}" name="Query - Table_0" description="Connection to the 'Table_0' query in the workbook." type="100" refreshedVersion="6" minRefreshableVersion="5">
    <extLst>
      <ext xmlns:x15="http://schemas.microsoft.com/office/spreadsheetml/2010/11/main" uri="{DE250136-89BD-433C-8126-D09CA5730AF9}">
        <x15:connection id="1128daf3-aead-49e3-9a53-e014c474b518"/>
      </ext>
    </extLst>
  </connection>
  <connection id="7" xr16:uid="{CE0C99AE-F414-43C3-A3C3-FF53744A875D}"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<sst xmlns="http://schemas.openxmlformats.org/spreadsheetml/2006/main" count="928" uniqueCount="620">
  <si>
    <t>Category</t>
  </si>
  <si>
    <t>Name</t>
  </si>
  <si>
    <t>Weight</t>
  </si>
  <si>
    <t>Light Weight</t>
  </si>
  <si>
    <t>A</t>
  </si>
  <si>
    <t>B</t>
  </si>
  <si>
    <t>C</t>
  </si>
  <si>
    <t>Medium Weight</t>
  </si>
  <si>
    <t>D</t>
  </si>
  <si>
    <t>E</t>
  </si>
  <si>
    <t>F</t>
  </si>
  <si>
    <t>Heavy Weight</t>
  </si>
  <si>
    <t>G</t>
  </si>
  <si>
    <t>H</t>
  </si>
  <si>
    <t>I</t>
  </si>
  <si>
    <t>Use only Average function for the following excercises</t>
  </si>
  <si>
    <t>Average Weight of "Light Weight" category</t>
  </si>
  <si>
    <t>Average Weight of "Medium Weight" category</t>
  </si>
  <si>
    <t>Average Weight of "Heavey Weight" category</t>
  </si>
  <si>
    <t xml:space="preserve">Average for all categories </t>
  </si>
  <si>
    <t>1) Use the average function and calculate the average of all the three category of weight. (for this question use excel file named average 1 ).</t>
  </si>
  <si>
    <t>The Table below contains percipitation measurments as measured in the Rochester NY area last year.</t>
  </si>
  <si>
    <t>We sampled 3 days in each of the first three months of 2018:</t>
  </si>
  <si>
    <t>Sample</t>
  </si>
  <si>
    <t>Month</t>
  </si>
  <si>
    <t>Rainfall (mm)</t>
  </si>
  <si>
    <t>Sample 1</t>
  </si>
  <si>
    <t>Sample 2</t>
  </si>
  <si>
    <t>Sample 3</t>
  </si>
  <si>
    <t>Sample 4</t>
  </si>
  <si>
    <t>Sample 5</t>
  </si>
  <si>
    <t>Sample 6</t>
  </si>
  <si>
    <t>Sample 7</t>
  </si>
  <si>
    <t>Sample 8</t>
  </si>
  <si>
    <t>Sample 9</t>
  </si>
  <si>
    <t>What was the average precipitation for each month?</t>
  </si>
  <si>
    <t>Now, calculate the average of the following numbers only with formulas SUM and COUNT (don't use Average formula)</t>
  </si>
  <si>
    <t>What is the average of all of the samples?</t>
  </si>
  <si>
    <t>Now get the same result with Average function</t>
  </si>
  <si>
    <t>AVERAGEIF(B34:B42,"Jan-18",C34:C42)</t>
  </si>
  <si>
    <t>AVERAGEIF(B34:B42,"Feb-18",C34:C42)</t>
  </si>
  <si>
    <t>AVERAGEIF(B34:B42,"Mar-18",C34:C42)</t>
  </si>
  <si>
    <t>SUM(C34:C42)/COUNT(C34:C42)</t>
  </si>
  <si>
    <t>AVERAGE(C34:C42)</t>
  </si>
  <si>
    <t>3) In excel file named Count 1, The table below shows survey responses; the respondents could use any value for their answers. Answer all the questions using COUNT and COUNTA function.</t>
  </si>
  <si>
    <t>The table below shows survey responses; the respondents could use any value for their answers.</t>
  </si>
  <si>
    <t>How many times do you eat breakfast in a week?</t>
  </si>
  <si>
    <t>Name:</t>
  </si>
  <si>
    <t>Answer</t>
  </si>
  <si>
    <t>Avery</t>
  </si>
  <si>
    <t>Ron</t>
  </si>
  <si>
    <t>Avi</t>
  </si>
  <si>
    <t>Ravi</t>
  </si>
  <si>
    <t>Ricky</t>
  </si>
  <si>
    <t>Three</t>
  </si>
  <si>
    <t>Nate</t>
  </si>
  <si>
    <t xml:space="preserve">I don't know </t>
  </si>
  <si>
    <t>David</t>
  </si>
  <si>
    <t>Solve by using COUNT and COUNTA formulas, and use only column B (Grey) to answer the questions:</t>
  </si>
  <si>
    <t>Question</t>
  </si>
  <si>
    <t>How many numerical (with numbers only) responses are in the range?</t>
  </si>
  <si>
    <t>How many responses in total are in the range?</t>
  </si>
  <si>
    <t>COUNTA(B64:B70)</t>
  </si>
  <si>
    <t>The following table represents a bank statement of ExcelMaster company.</t>
  </si>
  <si>
    <t>Column E shows the total dollar value amount of each of the  accounts.</t>
  </si>
  <si>
    <t>Account Number</t>
  </si>
  <si>
    <t>Currency</t>
  </si>
  <si>
    <t>Amount</t>
  </si>
  <si>
    <t>USD - United States</t>
  </si>
  <si>
    <t>£ - United Kingdom</t>
  </si>
  <si>
    <t>Wine - Japan</t>
  </si>
  <si>
    <t>Error</t>
  </si>
  <si>
    <t>Euro - EMU</t>
  </si>
  <si>
    <t>Dollar - Australia</t>
  </si>
  <si>
    <t>USD - Canada</t>
  </si>
  <si>
    <t>Crown - Denmark</t>
  </si>
  <si>
    <t>Crown - Norway</t>
  </si>
  <si>
    <t>Rand - South Africa</t>
  </si>
  <si>
    <t>Crown - Sweden</t>
  </si>
  <si>
    <t>Frank - Switzerland</t>
  </si>
  <si>
    <t>Diner - Jordan banknotes</t>
  </si>
  <si>
    <t>Pound - Lebanese bills</t>
  </si>
  <si>
    <t>Pound - Egyptian banknotes</t>
  </si>
  <si>
    <t>Answer by using functions COUNT and COUNTA</t>
  </si>
  <si>
    <t>How many numerical answers appear in column C - Amount?</t>
  </si>
  <si>
    <t>COUNT returns the number of cells with a number.</t>
  </si>
  <si>
    <t>How many non-blank answers (numbers and letters) appear in column C?</t>
  </si>
  <si>
    <t>COUNT(C87:C100)</t>
  </si>
  <si>
    <t>COUNTA(C87:C100)</t>
  </si>
  <si>
    <t>5) In excel file named COUNT 3 , Solve all the question by using formulas COUNT, COUNTA and COUNTBLANK:</t>
  </si>
  <si>
    <t>Answer using the following range:</t>
  </si>
  <si>
    <t>Orange</t>
  </si>
  <si>
    <t>L</t>
  </si>
  <si>
    <t>AAA</t>
  </si>
  <si>
    <t>Apple1234</t>
  </si>
  <si>
    <t>Solve by using formulas COUNT, COUNTA and COUNTBLANK:</t>
  </si>
  <si>
    <t>How many cells with a number value are in the grey range (cells B3 to B13)?</t>
  </si>
  <si>
    <t>How many empty cells are in the grey range?</t>
  </si>
  <si>
    <t>How many non number cells are in  the grey range?</t>
  </si>
  <si>
    <t>How many cells in total are in the range?</t>
  </si>
  <si>
    <t>COUNT(B117:B127)</t>
  </si>
  <si>
    <t>COUNTBLANK(B117:B127)</t>
  </si>
  <si>
    <t>COUNT(B64:B70)</t>
  </si>
  <si>
    <t>AVERAGEIF(B4:B12,"Light Weight",D4:D12)</t>
  </si>
  <si>
    <t>AVERAGEIF(B4:B12,"Medium Weight",D4:D12)</t>
  </si>
  <si>
    <t>AVERAGEIF(B4:B12,"Heavy Weight",D4:D12)</t>
  </si>
  <si>
    <t>AVERAGE(D4:D12)</t>
  </si>
  <si>
    <t>6) In excel file named HLOOKUP, Solve all the question using HLOOKUP only.</t>
  </si>
  <si>
    <t>Data</t>
  </si>
  <si>
    <t>Employee ID</t>
  </si>
  <si>
    <t>Employee Name</t>
  </si>
  <si>
    <t>John Doe</t>
  </si>
  <si>
    <t>Jane Smith</t>
  </si>
  <si>
    <t>Bob Johnson</t>
  </si>
  <si>
    <t>Sarah Lee</t>
  </si>
  <si>
    <t>Tom Davis</t>
  </si>
  <si>
    <t>Emily Brown</t>
  </si>
  <si>
    <t>Michael Wilson</t>
  </si>
  <si>
    <t>Jessica Davis</t>
  </si>
  <si>
    <t>David Martin</t>
  </si>
  <si>
    <t>Rachel Green</t>
  </si>
  <si>
    <t>Department</t>
  </si>
  <si>
    <t>HR</t>
  </si>
  <si>
    <t>Marketing</t>
  </si>
  <si>
    <t>IT</t>
  </si>
  <si>
    <t>Finance</t>
  </si>
  <si>
    <t>Salary</t>
  </si>
  <si>
    <t>Bonus</t>
  </si>
  <si>
    <t>Total Pay</t>
  </si>
  <si>
    <t>What is the department of employee with ID 102?</t>
  </si>
  <si>
    <t>Enter function here:</t>
  </si>
  <si>
    <t>What is the salary of employee with ID 105?</t>
  </si>
  <si>
    <t xml:space="preserve">What is the total pay of employee with ID 107? </t>
  </si>
  <si>
    <t>HLOOKUP(D143,B143:D148,3)</t>
  </si>
  <si>
    <t>HLOOKUP(G143,B143:G148,4)</t>
  </si>
  <si>
    <t>HLOOKUP(I143,B143:I148,6)</t>
  </si>
  <si>
    <t>7) In excel file named IF 1 , Table A contains names and their respective grades for Excel 101 Course. Complete column C using only IF formula.</t>
  </si>
  <si>
    <t>Table A contains names and their respective grades for Excel 101 Course</t>
  </si>
  <si>
    <t>Complete column C using only IF formula</t>
  </si>
  <si>
    <t>Grade 60 or higher = Pass</t>
  </si>
  <si>
    <t>Grade less than 60 = Fail</t>
  </si>
  <si>
    <t>Grade</t>
  </si>
  <si>
    <t>Pass/Fail</t>
  </si>
  <si>
    <t>Adi</t>
  </si>
  <si>
    <t>Beni</t>
  </si>
  <si>
    <t>Charlie</t>
  </si>
  <si>
    <t>Dani</t>
  </si>
  <si>
    <t>IF(B172 &gt;= 60, "Pass", "Fail")</t>
  </si>
  <si>
    <t>Formula</t>
  </si>
  <si>
    <t>The following table is an extract from an accounting system that contains four journal entries</t>
  </si>
  <si>
    <t>Check if column A's cells match column B's cell</t>
  </si>
  <si>
    <t>if they match - return "match", otherwise return "no match"</t>
  </si>
  <si>
    <t>Debit</t>
  </si>
  <si>
    <t>Credit</t>
  </si>
  <si>
    <t>Same value?</t>
  </si>
  <si>
    <t>Journal Entry 1</t>
  </si>
  <si>
    <t>Journal Entry 2</t>
  </si>
  <si>
    <t>Journal Entry 3</t>
  </si>
  <si>
    <t>Journal Entry 4</t>
  </si>
  <si>
    <t>IF(B186 = C186, "Match", "No Match")</t>
  </si>
  <si>
    <t xml:space="preserve">	The table below contains details of high school students names and ages, use IF formula to complete columns D and E</t>
  </si>
  <si>
    <t>If the student's age is 16 or above, he/she is eligible for a driver's license. Check if they are eligible or not. Answer in column D</t>
  </si>
  <si>
    <t>Column D</t>
  </si>
  <si>
    <t>Column E</t>
  </si>
  <si>
    <t>Number</t>
  </si>
  <si>
    <t>Age</t>
  </si>
  <si>
    <t>Driver Licence</t>
  </si>
  <si>
    <t>Minor/Adult?</t>
  </si>
  <si>
    <t>Arik</t>
  </si>
  <si>
    <t>Ben</t>
  </si>
  <si>
    <t>Cermit</t>
  </si>
  <si>
    <t>Dan</t>
  </si>
  <si>
    <t>Eliko</t>
  </si>
  <si>
    <t>Fage</t>
  </si>
  <si>
    <t>George</t>
  </si>
  <si>
    <t>Herzl</t>
  </si>
  <si>
    <t>Formula for Column D</t>
  </si>
  <si>
    <t>Formula for Column E</t>
  </si>
  <si>
    <t>IF(D202 &gt;=16, "Eligible", "Not Eligible")</t>
  </si>
  <si>
    <t xml:space="preserve">9) In excel file named IF 3, The table below contains details of high school students names and ages, use IF formula to complete columns D and E.If the student's age is 16 or above, he/she is eligible for </t>
  </si>
  <si>
    <t xml:space="preserve">a driver's license. Check if they are eligible or not. Answer in column D. If the student is younger than 18 years old he/she is a minor. Check whether the student is a minor or not. for Minor return </t>
  </si>
  <si>
    <t>Minor and non minor = "Adult" anwswer in column E.</t>
  </si>
  <si>
    <t xml:space="preserve">2) The excel file named Average 3 , the table below contains precipitation measurement as measured in the Rochester NY area last year and we sampled 3 days in each of the first three months of 2018. </t>
  </si>
  <si>
    <t>Complete all the question in the file given .</t>
  </si>
  <si>
    <t xml:space="preserve">4) In excel file named COUNT 2 , The following table represents a bank statement of ExcelMaster company. Column E shows the total dollar value amount of each of the accounts. Answer all the </t>
  </si>
  <si>
    <t>questions using COUNT and COUNTA function.</t>
  </si>
  <si>
    <t xml:space="preserve">8) In excel file named IF 2, The following table is an extract from an accounting system that contains four journal entries. Check if column A's cells match column B's cell. if they match - return "match", </t>
  </si>
  <si>
    <t>otherwise return "no match".</t>
  </si>
  <si>
    <t xml:space="preserve">If the student is younger than 18 years old he/she is a minor. Check whether the student is a minor or not. for Minor return "Minor" and non minor = "Adult" </t>
  </si>
  <si>
    <t>anwswer in column E</t>
  </si>
  <si>
    <t>IF(D206 &lt; 18, "Minor", "Adult")</t>
  </si>
  <si>
    <t xml:space="preserve">10) In excel file named IF 4, An A+ student gets 100% scholarship and non A+ gets 50% scholarship , The following table contains the names of students from 2024 class. Use IF function to calculate the </t>
  </si>
  <si>
    <t>scholarships' amounts each of them will get.</t>
  </si>
  <si>
    <t>An A+ student gets 100% scholarship and non A+ gets 50% scholarship as shown in the table below:</t>
  </si>
  <si>
    <t>A+</t>
  </si>
  <si>
    <t>A-</t>
  </si>
  <si>
    <t>The following table contains the names of students from 2024 class.</t>
  </si>
  <si>
    <t>Use IF function to calculate the scholarships' amounts each of them will get</t>
  </si>
  <si>
    <t>GPA</t>
  </si>
  <si>
    <t>Tuition</t>
  </si>
  <si>
    <t>Scholarship</t>
  </si>
  <si>
    <t>Sam</t>
  </si>
  <si>
    <t>Ari</t>
  </si>
  <si>
    <t>Xena</t>
  </si>
  <si>
    <t>Gabe</t>
  </si>
  <si>
    <t>Daniela</t>
  </si>
  <si>
    <t>Rotem</t>
  </si>
  <si>
    <t>IF(B233 = "A+", "100%", "50%")</t>
  </si>
  <si>
    <t>11) In excel file named Math 1, Use the following guidelines to calculate the statements given the file.</t>
  </si>
  <si>
    <t>In this module, we will focus on learning  how to make basic arithmetic operations using excel</t>
  </si>
  <si>
    <t>Use the following guidelines to calculate the statements below:</t>
  </si>
  <si>
    <t>=</t>
  </si>
  <si>
    <t>equals, use = sign before the formula to calculate a formula</t>
  </si>
  <si>
    <t>+</t>
  </si>
  <si>
    <t>plus</t>
  </si>
  <si>
    <t>-</t>
  </si>
  <si>
    <t>minus</t>
  </si>
  <si>
    <t>/</t>
  </si>
  <si>
    <t>divide</t>
  </si>
  <si>
    <t>*</t>
  </si>
  <si>
    <t>multiply</t>
  </si>
  <si>
    <t>%</t>
  </si>
  <si>
    <t>percentage sign (will divide the number by 100 if added after a value)</t>
  </si>
  <si>
    <t>Arithmertics</t>
  </si>
  <si>
    <t>Plus</t>
  </si>
  <si>
    <t>Minus</t>
  </si>
  <si>
    <t>Times</t>
  </si>
  <si>
    <t>Divided by</t>
  </si>
  <si>
    <t>Percentages using division of numbers</t>
  </si>
  <si>
    <t>Out of</t>
  </si>
  <si>
    <t>Calculate percentage of change</t>
  </si>
  <si>
    <t>Stock</t>
  </si>
  <si>
    <t>Price 2015</t>
  </si>
  <si>
    <t>Price 2016</t>
  </si>
  <si>
    <t>Year over Year % change</t>
  </si>
  <si>
    <t>Stock A</t>
  </si>
  <si>
    <t>Stock B</t>
  </si>
  <si>
    <t>12) In excel file named MAX MIN 1, Use max, min and average formulas to answer all the following questions given in the file.</t>
  </si>
  <si>
    <t>MAX, MIN and Average</t>
  </si>
  <si>
    <t>Sumo wrestlers contest - Names and Weights</t>
  </si>
  <si>
    <t>Use max, min and average formulas to answer the following questions.</t>
  </si>
  <si>
    <t>Ishaymoto</t>
  </si>
  <si>
    <t>Solomoto</t>
  </si>
  <si>
    <t>Greenko</t>
  </si>
  <si>
    <t>Dinamito</t>
  </si>
  <si>
    <t>Shlomtzi</t>
  </si>
  <si>
    <t>Oveidyudo</t>
  </si>
  <si>
    <t>What is the maximum weight of a wrestler?</t>
  </si>
  <si>
    <t>What is the minimum weight of a wrestler?</t>
  </si>
  <si>
    <t>What is the average between the maximum and the minimum? (mid range)</t>
  </si>
  <si>
    <t xml:space="preserve">13) In the file named MAX MIN 2 , The following table contains details about the scores of 4 students in a driving theory test. If a student fails at least one test - she or he needs to retake the course. </t>
  </si>
  <si>
    <t>Use IF and MAX/MIN to check if a student passed the test.</t>
  </si>
  <si>
    <t>The following table contains details about the scores of 4 students in a driving theory test. If a student fails at least one test - she or he needs to retake the course.</t>
  </si>
  <si>
    <t>Use IF and MAX/MIN to check if a student passed the test</t>
  </si>
  <si>
    <t>1. if the lowest score is lower than 50 - return "fail"</t>
  </si>
  <si>
    <t>2. else - return "pass"</t>
  </si>
  <si>
    <t>Test 1</t>
  </si>
  <si>
    <t>Test 2</t>
  </si>
  <si>
    <t>Test 3</t>
  </si>
  <si>
    <t>Test 4</t>
  </si>
  <si>
    <t>Johnny</t>
  </si>
  <si>
    <t>Georgy</t>
  </si>
  <si>
    <t>Ofri</t>
  </si>
  <si>
    <t>14) In the file named MAX MIN 3, IF at least one student got 99 points or more in a test - the test considered easy, Use MAX and IF to create a logic that checks if the test was "Easy" or not.</t>
  </si>
  <si>
    <t xml:space="preserve">IF at least one student got 99 points or more in a test - the test considered easy, </t>
  </si>
  <si>
    <t>Use MAX and IF to create a logic that checks if the test was "Easy" or not</t>
  </si>
  <si>
    <t>Johny</t>
  </si>
  <si>
    <t>Lev</t>
  </si>
  <si>
    <t>Yoav</t>
  </si>
  <si>
    <t>Chen</t>
  </si>
  <si>
    <t xml:space="preserve">15) In the file named Nested IF 1, The school decided to use the following grade system: A. Grade higher or equal to 80 - Excellent B. Grade higher or equal to 60 but lower than 80 – Good C. Grade lower </t>
  </si>
  <si>
    <t>than 60 - Failed Complete all the task given in the file.</t>
  </si>
  <si>
    <t>IF(B14 = "A+", "100%", "50%")</t>
  </si>
  <si>
    <t>MAX(C58:C63)</t>
  </si>
  <si>
    <t>MIN(C58:C63)</t>
  </si>
  <si>
    <t>AVERAGE(MAX(C58:C63) + MIN(C58:C63))/2</t>
  </si>
  <si>
    <t>IF(MAX(C92:C98)&gt;=99, "Easy", "Not Easy")</t>
  </si>
  <si>
    <t>IF(MIN(C80:F80)&lt;50, "Fail", "Pass")</t>
  </si>
  <si>
    <t>The school decided to use the following grade system:</t>
  </si>
  <si>
    <t>Grade higher or equal to 80 - Excellent</t>
  </si>
  <si>
    <t>Grade higher or equal to 60 but lower than 80 - Good</t>
  </si>
  <si>
    <t>Grade lower than 60 - Failed</t>
  </si>
  <si>
    <t>Complete the following:</t>
  </si>
  <si>
    <t>Student name</t>
  </si>
  <si>
    <t>Failed/Good/Excellent</t>
  </si>
  <si>
    <t>John</t>
  </si>
  <si>
    <t>Sarah</t>
  </si>
  <si>
    <t>Michael</t>
  </si>
  <si>
    <t>Deborah</t>
  </si>
  <si>
    <t>IF(B113 &gt;= 80, "Excellent", IF(B113 &gt;= 60, "Good", IF(B113 &lt; 60, "Failed")))</t>
  </si>
  <si>
    <t>16) In the file named SUM 1, The following table includes ABC company's revenue by month. The company's CFO asked you to use SUM formula to calculate the total revenue for the year.</t>
  </si>
  <si>
    <t>The following table includes ABC company's revenue by month.</t>
  </si>
  <si>
    <t>The company's CFO asked you to use SUM formula to calculate the total revenue for the year.</t>
  </si>
  <si>
    <t>Revenue in $MM</t>
  </si>
  <si>
    <t>January</t>
  </si>
  <si>
    <t>February</t>
  </si>
  <si>
    <t>March</t>
  </si>
  <si>
    <t>April</t>
  </si>
  <si>
    <t>May</t>
  </si>
  <si>
    <t>June</t>
  </si>
  <si>
    <t>July</t>
  </si>
  <si>
    <t>August</t>
  </si>
  <si>
    <t>September</t>
  </si>
  <si>
    <t>October</t>
  </si>
  <si>
    <t>November</t>
  </si>
  <si>
    <t>December</t>
  </si>
  <si>
    <t>Total Year</t>
  </si>
  <si>
    <t>&lt;&lt;Enter value here</t>
  </si>
  <si>
    <t>SUM(B126:B137)</t>
  </si>
  <si>
    <t>17) In the file named SUM 2, The following table represents daily costs by day for the first quarter of 2015. Calculate the total costs at the bottom of the table. Hint: to save time, use sum shortcuts.</t>
  </si>
  <si>
    <t>The following table represents daily costs by day for the first quarter of 2015</t>
  </si>
  <si>
    <t>Calculate the total costs at the bottom of the table. Hint: to save time, use sum shortcuts.</t>
  </si>
  <si>
    <t>Date</t>
  </si>
  <si>
    <t>Costs</t>
  </si>
  <si>
    <t>SUM(B147:B236)</t>
  </si>
  <si>
    <t>18) In the file named SUM 3, Find the number of residents for each of the following groups from the table below, complete all the question in the file.</t>
  </si>
  <si>
    <t>Find the number of residents for each of the following groups from the table below:</t>
  </si>
  <si>
    <t>Age group</t>
  </si>
  <si>
    <t>0-19</t>
  </si>
  <si>
    <t>Number of residents</t>
  </si>
  <si>
    <t>25-49</t>
  </si>
  <si>
    <t>50-75+</t>
  </si>
  <si>
    <t>What is the total number of residents in region 3 (green) for all group ages?</t>
  </si>
  <si>
    <t>What is the total number of users in regions 1-20 for all groups?</t>
  </si>
  <si>
    <t>Total number of residents of ages 0-19 and 50-75+</t>
  </si>
  <si>
    <t>Option 1:</t>
  </si>
  <si>
    <t>Option 2:</t>
  </si>
  <si>
    <t>City</t>
  </si>
  <si>
    <t>Region</t>
  </si>
  <si>
    <t>Tel Aviv</t>
  </si>
  <si>
    <t>Region 1</t>
  </si>
  <si>
    <t>Region 2</t>
  </si>
  <si>
    <t>Region 3</t>
  </si>
  <si>
    <t>Region 4</t>
  </si>
  <si>
    <t>Region 5</t>
  </si>
  <si>
    <t>Region 6</t>
  </si>
  <si>
    <t>Region 7</t>
  </si>
  <si>
    <t>Region 8</t>
  </si>
  <si>
    <t>Region 9</t>
  </si>
  <si>
    <t>Region 10</t>
  </si>
  <si>
    <t>Region 11</t>
  </si>
  <si>
    <t>Region 12</t>
  </si>
  <si>
    <t>Region 13</t>
  </si>
  <si>
    <t>Region 14</t>
  </si>
  <si>
    <t>Region 15</t>
  </si>
  <si>
    <t>Region 16</t>
  </si>
  <si>
    <t>Region 17</t>
  </si>
  <si>
    <t>Region 18</t>
  </si>
  <si>
    <t>Region 19</t>
  </si>
  <si>
    <t>Region 20</t>
  </si>
  <si>
    <t>Region 21</t>
  </si>
  <si>
    <t>Region 22</t>
  </si>
  <si>
    <t>Region 23</t>
  </si>
  <si>
    <t>Region 24</t>
  </si>
  <si>
    <t>Region 25</t>
  </si>
  <si>
    <t>Region 26</t>
  </si>
  <si>
    <t>Region 27</t>
  </si>
  <si>
    <t>Region 28</t>
  </si>
  <si>
    <t>Region 29</t>
  </si>
  <si>
    <t>Region 30</t>
  </si>
  <si>
    <t>Region 31</t>
  </si>
  <si>
    <t>Region 32</t>
  </si>
  <si>
    <t>Region 33</t>
  </si>
  <si>
    <t>Region 34</t>
  </si>
  <si>
    <t>Region 35</t>
  </si>
  <si>
    <t>Region 36</t>
  </si>
  <si>
    <t>Region 37</t>
  </si>
  <si>
    <t>Region 38</t>
  </si>
  <si>
    <t>Region 39</t>
  </si>
  <si>
    <t>Region 40</t>
  </si>
  <si>
    <t>Region 41</t>
  </si>
  <si>
    <t>Region 42</t>
  </si>
  <si>
    <t>Region 43</t>
  </si>
  <si>
    <t>Region 44</t>
  </si>
  <si>
    <t>Region 45</t>
  </si>
  <si>
    <t>Region 46</t>
  </si>
  <si>
    <t>Region 47</t>
  </si>
  <si>
    <t>Region 48</t>
  </si>
  <si>
    <t>Region 49</t>
  </si>
  <si>
    <t>Region 50</t>
  </si>
  <si>
    <t>Region 51</t>
  </si>
  <si>
    <t>Region 52</t>
  </si>
  <si>
    <t>Region 53</t>
  </si>
  <si>
    <t>Region 54</t>
  </si>
  <si>
    <t>Region 55</t>
  </si>
  <si>
    <t>Region 56</t>
  </si>
  <si>
    <t>Region 57</t>
  </si>
  <si>
    <t>Region 58</t>
  </si>
  <si>
    <t>Region 59</t>
  </si>
  <si>
    <t>Region 60</t>
  </si>
  <si>
    <t>Region 61</t>
  </si>
  <si>
    <t>Region 62</t>
  </si>
  <si>
    <t>Region 63</t>
  </si>
  <si>
    <t>Region 64</t>
  </si>
  <si>
    <t>Region 65</t>
  </si>
  <si>
    <t>Region 66</t>
  </si>
  <si>
    <t>Region 67</t>
  </si>
  <si>
    <t>Region 68</t>
  </si>
  <si>
    <t>Region 69</t>
  </si>
  <si>
    <t>Region 70</t>
  </si>
  <si>
    <t>Region 71</t>
  </si>
  <si>
    <t>Region 72</t>
  </si>
  <si>
    <t>Region 73</t>
  </si>
  <si>
    <t>Region 74</t>
  </si>
  <si>
    <t>Region 75</t>
  </si>
  <si>
    <t>Region 76</t>
  </si>
  <si>
    <t>Region 77</t>
  </si>
  <si>
    <t>Region 78</t>
  </si>
  <si>
    <t>Region 79</t>
  </si>
  <si>
    <t>Region 80</t>
  </si>
  <si>
    <t>Region 81</t>
  </si>
  <si>
    <t>Region 82</t>
  </si>
  <si>
    <t>Region 83</t>
  </si>
  <si>
    <t>Region 84</t>
  </si>
  <si>
    <t>Region 85</t>
  </si>
  <si>
    <t>Region 86</t>
  </si>
  <si>
    <t>Region 87</t>
  </si>
  <si>
    <t>Region 88</t>
  </si>
  <si>
    <t>Region 89</t>
  </si>
  <si>
    <t>Region 90</t>
  </si>
  <si>
    <t>Region 91</t>
  </si>
  <si>
    <t>Region 92</t>
  </si>
  <si>
    <t>Region 93</t>
  </si>
  <si>
    <t>Region 94</t>
  </si>
  <si>
    <t>Region 95</t>
  </si>
  <si>
    <t>Region 96</t>
  </si>
  <si>
    <t>Region 97</t>
  </si>
  <si>
    <t>Region 98</t>
  </si>
  <si>
    <t>Region 99</t>
  </si>
  <si>
    <t>Region 100</t>
  </si>
  <si>
    <t>Region 101</t>
  </si>
  <si>
    <t>Region 102</t>
  </si>
  <si>
    <t>Region 103</t>
  </si>
  <si>
    <t>Region 104</t>
  </si>
  <si>
    <t>Region 105</t>
  </si>
  <si>
    <t>Region 106</t>
  </si>
  <si>
    <t>Region 107</t>
  </si>
  <si>
    <t>Region 108</t>
  </si>
  <si>
    <t>Region 109</t>
  </si>
  <si>
    <t>Region 110</t>
  </si>
  <si>
    <t>Region 111</t>
  </si>
  <si>
    <t>Region 112</t>
  </si>
  <si>
    <t>Region 113</t>
  </si>
  <si>
    <t>Region 114</t>
  </si>
  <si>
    <t>Region 115</t>
  </si>
  <si>
    <t>Region 116</t>
  </si>
  <si>
    <t>Region 117</t>
  </si>
  <si>
    <t>Region 118</t>
  </si>
  <si>
    <t>Region 119</t>
  </si>
  <si>
    <t>Region 120</t>
  </si>
  <si>
    <t>Region 121</t>
  </si>
  <si>
    <t>Region 122</t>
  </si>
  <si>
    <t>Region 123</t>
  </si>
  <si>
    <t>Region 124</t>
  </si>
  <si>
    <t>Region 125</t>
  </si>
  <si>
    <t>Region 126</t>
  </si>
  <si>
    <t>Region 127</t>
  </si>
  <si>
    <t>Region 128</t>
  </si>
  <si>
    <t>Region 129</t>
  </si>
  <si>
    <t>Region 130</t>
  </si>
  <si>
    <t>Region 131</t>
  </si>
  <si>
    <t>Region 132</t>
  </si>
  <si>
    <t>Region 133</t>
  </si>
  <si>
    <t>Region 134</t>
  </si>
  <si>
    <t>Region 135</t>
  </si>
  <si>
    <t>Region 136</t>
  </si>
  <si>
    <t>Region 137</t>
  </si>
  <si>
    <t>Region 138</t>
  </si>
  <si>
    <t>Region 139</t>
  </si>
  <si>
    <t>Region 140</t>
  </si>
  <si>
    <t>Region 141</t>
  </si>
  <si>
    <t>Region 142</t>
  </si>
  <si>
    <t>Region 143</t>
  </si>
  <si>
    <t>Region 144</t>
  </si>
  <si>
    <t>Region 145</t>
  </si>
  <si>
    <t>Region 146</t>
  </si>
  <si>
    <t>Region 147</t>
  </si>
  <si>
    <t>Region 148</t>
  </si>
  <si>
    <t>Region 149</t>
  </si>
  <si>
    <t>Region 150</t>
  </si>
  <si>
    <t>Region 151</t>
  </si>
  <si>
    <t>Region 152</t>
  </si>
  <si>
    <t>Region 153</t>
  </si>
  <si>
    <t>Region 154</t>
  </si>
  <si>
    <t>Region 155</t>
  </si>
  <si>
    <t>Region 156</t>
  </si>
  <si>
    <t>Region 157</t>
  </si>
  <si>
    <t>Region 158</t>
  </si>
  <si>
    <t>19) In the file named SUMIF 1, answer all the question given in the file.</t>
  </si>
  <si>
    <t>Client #</t>
  </si>
  <si>
    <t>Balance</t>
  </si>
  <si>
    <t>VIP Account?</t>
  </si>
  <si>
    <t>Total commisions</t>
  </si>
  <si>
    <t>Yes</t>
  </si>
  <si>
    <t>No</t>
  </si>
  <si>
    <t>SUMIF</t>
  </si>
  <si>
    <t>What is the total amout of money in VIP Accounts?</t>
  </si>
  <si>
    <t>What is the total amout of money in Non-VIP Accounts?</t>
  </si>
  <si>
    <t>What is the total amount of commisions from accounts that are over $10,000?</t>
  </si>
  <si>
    <t>What is the total amout of money in accounts over $10,000?</t>
  </si>
  <si>
    <t>What is the total amout of money in accounts under $9,500?</t>
  </si>
  <si>
    <t>SUM(D266:E423)</t>
  </si>
  <si>
    <t>SUM(D266:D423,E266:E423)</t>
  </si>
  <si>
    <t>SUMIF(D4:D13, "Yes",C4:C13)</t>
  </si>
  <si>
    <t>SUMIF(D4:D13,"No",C4:C13)</t>
  </si>
  <si>
    <t>SUMIF(C4:C13, "&gt;10000", E4:E13)</t>
  </si>
  <si>
    <t>SUMIF(C4:C13, "&gt;10000", C4:C13)</t>
  </si>
  <si>
    <t>SUMIF(C4:C13, "&lt;9500", C4:C13)</t>
  </si>
  <si>
    <t>20) In the file named SUMIF 2, answer all the question given in the file based on table.</t>
  </si>
  <si>
    <t>Data - SUMIF</t>
  </si>
  <si>
    <t>Sport</t>
  </si>
  <si>
    <t>Country</t>
  </si>
  <si>
    <t>Medals Won</t>
  </si>
  <si>
    <t>Michael Phelps</t>
  </si>
  <si>
    <t>Swimming</t>
  </si>
  <si>
    <t>USA</t>
  </si>
  <si>
    <t>Usain Bolt</t>
  </si>
  <si>
    <t>Athletics</t>
  </si>
  <si>
    <t>Jamaica</t>
  </si>
  <si>
    <t>Simone Biles</t>
  </si>
  <si>
    <t>Gymnastics</t>
  </si>
  <si>
    <t>Katarina Witt</t>
  </si>
  <si>
    <t>Figure Skating</t>
  </si>
  <si>
    <t>Germany</t>
  </si>
  <si>
    <t>Nadia Comaneci</t>
  </si>
  <si>
    <t>Romania</t>
  </si>
  <si>
    <t>Carl Lewis</t>
  </si>
  <si>
    <t>Larisa Latynina</t>
  </si>
  <si>
    <t>USSR</t>
  </si>
  <si>
    <t>Mark Spitz</t>
  </si>
  <si>
    <t>Sonja Henie</t>
  </si>
  <si>
    <t>Norway</t>
  </si>
  <si>
    <t>Yelena Isinbayeva</t>
  </si>
  <si>
    <t>Russia</t>
  </si>
  <si>
    <t>Questions</t>
  </si>
  <si>
    <t>What is the total number of medals won by athletes from USA?</t>
  </si>
  <si>
    <t>Result:</t>
  </si>
  <si>
    <t>What is the total number of medals won by figure skaters?</t>
  </si>
  <si>
    <t>What is the total number of medals won by both USA and Jamaica? (Hard)</t>
  </si>
  <si>
    <t>SUMIF(D30:D39, "USA", E30:E39)</t>
  </si>
  <si>
    <t>SUMIF(C30:C39, "Figure Skating", E30:E39)</t>
  </si>
  <si>
    <t>SUM(SUMIFS(E30:E39, D30:D39, {"USA","Jamaica"}))</t>
  </si>
  <si>
    <t xml:space="preserve">21) In the file named VLOOKUP APPROXIMATE MATCH, Retrieve the GBP:USD exchange rate for the following dates using VLOOKUP function, from the table in columns G-H. In case there is no exchange </t>
  </si>
  <si>
    <t>rate for a certain date entry, return the the last known rate for that day.</t>
  </si>
  <si>
    <t>Retrieve the GBP:USD exchange rate for the following dates using VLOOKUP function, from the table in columns G-H.</t>
  </si>
  <si>
    <t>In case there is no exchange rate for a certain date entry, return the the last known rate for that day.</t>
  </si>
  <si>
    <t>GBP:USD Exchange rates:</t>
  </si>
  <si>
    <t>Exchange Rate</t>
  </si>
  <si>
    <t>VLOOKUP(G67, G64:H68, 2)</t>
  </si>
  <si>
    <t>VLOOKUP(G75, G64:H75, 2)</t>
  </si>
  <si>
    <t>VLOOKUP("24-01-2021", G64:H85, 2)</t>
  </si>
  <si>
    <t>22) In the file named VLOOKUP 1, Below is a list of the employees who work in your company: Answer all the question given in the file using vlookup function.</t>
  </si>
  <si>
    <t>Below is a list of the employees who work in your company:</t>
  </si>
  <si>
    <t>Location</t>
  </si>
  <si>
    <t>Garry Manship</t>
  </si>
  <si>
    <t>Hong Kong</t>
  </si>
  <si>
    <t>William Johnson</t>
  </si>
  <si>
    <t>Berlin</t>
  </si>
  <si>
    <t>Thomas Bettle</t>
  </si>
  <si>
    <t>Bangkok</t>
  </si>
  <si>
    <t>Ian Nash</t>
  </si>
  <si>
    <t>Cairo</t>
  </si>
  <si>
    <t>Margaret Turley</t>
  </si>
  <si>
    <t>Shanghai</t>
  </si>
  <si>
    <t>Michael Kaye</t>
  </si>
  <si>
    <t>Capetown</t>
  </si>
  <si>
    <t>Paul Bell</t>
  </si>
  <si>
    <t>Thomas Davies</t>
  </si>
  <si>
    <t>Eric Green</t>
  </si>
  <si>
    <t>Warsaw</t>
  </si>
  <si>
    <t>Williamr Black</t>
  </si>
  <si>
    <t>Estelle Cormack</t>
  </si>
  <si>
    <t>Christopher Fallon</t>
  </si>
  <si>
    <t>Delhi</t>
  </si>
  <si>
    <t>What is the name of Employee ID 58369?</t>
  </si>
  <si>
    <t>What's the age of Estelle Cormack?</t>
  </si>
  <si>
    <t>Return the Location of the following employees:</t>
  </si>
  <si>
    <t>Find the Salary of the following employees:</t>
  </si>
  <si>
    <t>Johnny Slash</t>
  </si>
  <si>
    <t>VLOOKUP(B100, B92:C104, 2)</t>
  </si>
  <si>
    <t>VLOOKUP(C103,C92:F104,4,FALSE )</t>
  </si>
  <si>
    <t>VLOOKUP(55879, B92:D104, 3)</t>
  </si>
  <si>
    <t>VLOOKUP(50217, B92:D104, 3,FALSE )</t>
  </si>
  <si>
    <t>VLOOKUP(50695, B92:D104, 3,FALSE )</t>
  </si>
  <si>
    <t>VLOOKUP("Johnny Slash", C92:E104, 3,FALSE )</t>
  </si>
  <si>
    <t>VLOOKUP("Ian Nash", C92:E104, 3,FALSE )</t>
  </si>
  <si>
    <t>VLOOKUP("Estelle Cormack", C92:E104, 3,FALSE )</t>
  </si>
  <si>
    <t>23) In the file named VLOOKUP 2a, According to the table , answer all the question given in the file using vlookup.</t>
  </si>
  <si>
    <t>VLOOKUP Exercise - Data:</t>
  </si>
  <si>
    <t>Gender</t>
  </si>
  <si>
    <t>Occupation</t>
  </si>
  <si>
    <t>John Smith</t>
  </si>
  <si>
    <t>Male</t>
  </si>
  <si>
    <t>Software Eng</t>
  </si>
  <si>
    <t>Jane Doe</t>
  </si>
  <si>
    <t>Female</t>
  </si>
  <si>
    <t>Data Scientist</t>
  </si>
  <si>
    <t>Accountant</t>
  </si>
  <si>
    <t>Emily Chen</t>
  </si>
  <si>
    <t>Sam Lee</t>
  </si>
  <si>
    <t>Alice Kim</t>
  </si>
  <si>
    <t>Sales</t>
  </si>
  <si>
    <t>Yoav Ishay</t>
  </si>
  <si>
    <t>Lawyer</t>
  </si>
  <si>
    <t>Sue Kim</t>
  </si>
  <si>
    <t>Doctor</t>
  </si>
  <si>
    <t>Mike Lee</t>
  </si>
  <si>
    <t>CEO</t>
  </si>
  <si>
    <t>Lily Chen</t>
  </si>
  <si>
    <t>Engineer</t>
  </si>
  <si>
    <t>Create a VLOOKUP formula to find the occupation of Jane Doe.</t>
  </si>
  <si>
    <t>Create a VLOOKUP formula to find the age of Mike Lee.</t>
  </si>
  <si>
    <t>Create a VLOOKUP formula to find the occupation of a person whose name starts with "B" (Challenging!)</t>
  </si>
  <si>
    <t>VLOOKUP("Jane Doe", B128:E138, 4)</t>
  </si>
  <si>
    <t>VLOOKUP("Mike Lee", B128:C138, 2,FALSE )</t>
  </si>
  <si>
    <t>VLOOKUP("B*", B128:E138, 4,FALSE )</t>
  </si>
  <si>
    <t>COUNTA(B112:B122)+COUNTBLANK(B112:B122)</t>
  </si>
  <si>
    <t>COUNTA(B112:B122)-COUNT(B112:B122)</t>
  </si>
  <si>
    <t>24) In Excel file first_exercise, For a table of populations, change data types and make other changes in Power Query. Do the following things to make this table easier to read:</t>
  </si>
  <si>
    <t>a. Tell Power Query to use the first row as column headings.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</si>
</sst>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 #,##0.00_ ;_ * \-#,##0.00_ ;_ * &quot;-&quot;??_ ;_ @_ "/>
    <numFmt numFmtId="164" formatCode="B1mmm\-yy"/>
    <numFmt numFmtId="165" formatCode="_([$$-409]* #,##0.00_);_([$$-409]* \(#,##0.00\);_([$$-409]* &quot;-&quot;??_);_(@_)"/>
    <numFmt numFmtId="166" formatCode="_ * #,##0_ ;_ * \-#,##0_ ;_ * &quot;-&quot;??_ ;_ @_ "/>
    <numFmt numFmtId="167" formatCode="_(* #,##0_);_(* \(#,##0\);_(* &quot;-&quot;??_);_(@_)"/>
    <numFmt numFmtId="168" formatCode="_(&quot;$&quot;* #,##0.00_);_(&quot;$&quot;* \(#,##0.00\);_(&quot;$&quot;* &quot;-&quot;??_);_(@_)"/>
    <numFmt numFmtId="169" formatCode="_-[$$-409]* #,##0.0000_ ;_-[$$-409]* \-#,##0.0000\ ;_-[$$-409]* &quot;-&quot;??_ ;_-@_ "/>
  </numFmts>
  <fonts count="37">
    <font>
      <sz val="11"/>
      <color theme="1"/>
      <name val="Calibri"/>
      <family val="2"/>
      <scheme val="minor"/>
    </font>
    <font>
      <sz val="11"/>
      <color theme="1"/>
      <name val="Calibri"/>
      <family val="2"/>
      <scheme val="minor"/>
    </font>
    <font>
      <sz val="11"/>
      <color theme="1"/>
      <name val="Calibri"/>
      <family val="2"/>
      <charset val="177"/>
      <scheme val="minor"/>
    </font>
    <font>
      <u/>
      <sz val="11"/>
      <color theme="10"/>
      <name val="Calibri"/>
      <family val="2"/>
      <scheme val="minor"/>
    </font>
    <font>
      <sz val="11"/>
      <color theme="1"/>
      <name val="Calibri"/>
      <family val="2"/>
    </font>
    <font>
      <b/>
      <sz val="11"/>
      <color theme="1"/>
      <name val="Calibri"/>
      <family val="2"/>
    </font>
    <font>
      <b/>
      <sz val="11"/>
      <name val="Calibri"/>
      <family val="2"/>
      <charset val="177"/>
    </font>
    <font>
      <sz val="11"/>
      <name val="Arial"/>
      <family val="2"/>
    </font>
    <font>
      <sz val="11"/>
      <name val="Calibri"/>
      <family val="2"/>
      <charset val="177"/>
    </font>
    <font>
      <b/>
      <u/>
      <sz val="11"/>
      <name val="Calibri"/>
      <family val="2"/>
      <charset val="177"/>
    </font>
    <font>
      <b/>
      <sz val="11"/>
      <name val="Calibri"/>
      <family val="2"/>
      <scheme val="minor"/>
    </font>
    <font>
      <sz val="11"/>
      <name val="Calibri"/>
      <family val="2"/>
      <scheme val="minor"/>
    </font>
    <font>
      <b/>
      <sz val="9"/>
      <name val="Calibri"/>
      <family val="2"/>
      <scheme val="minor"/>
    </font>
    <font>
      <sz val="9"/>
      <name val="Calibri"/>
      <family val="2"/>
      <scheme val="minor"/>
    </font>
    <font>
      <b/>
      <sz val="11"/>
      <color theme="1"/>
      <name val="Calibri"/>
      <family val="2"/>
      <scheme val="minor"/>
    </font>
    <font>
      <b/>
      <u/>
      <sz val="11"/>
      <name val="Calibri"/>
      <family val="2"/>
      <scheme val="minor"/>
    </font>
    <font>
      <sz val="11"/>
      <color rgb="FF0E101A"/>
      <name val="Calibri"/>
      <family val="2"/>
    </font>
    <font>
      <u/>
      <sz val="11"/>
      <color theme="10"/>
      <name val="Calibri"/>
      <family val="2"/>
      <charset val="177"/>
      <scheme val="minor"/>
    </font>
    <font>
      <b/>
      <u/>
      <sz val="11"/>
      <color theme="1"/>
      <name val="Calibri"/>
      <family val="2"/>
    </font>
    <font>
      <u/>
      <sz val="11"/>
      <color theme="1"/>
      <name val="Calibri"/>
      <family val="2"/>
    </font>
    <font>
      <b/>
      <sz val="11"/>
      <color rgb="FF0E101A"/>
      <name val="Calibri"/>
      <family val="2"/>
    </font>
    <font>
      <b/>
      <sz val="10"/>
      <color rgb="FF000000"/>
      <name val="Arial"/>
      <family val="2"/>
    </font>
    <font>
      <sz val="11"/>
      <color rgb="FF000000"/>
      <name val="Roboto"/>
    </font>
    <font>
      <b/>
      <sz val="10"/>
      <color theme="1"/>
      <name val="Arial"/>
      <family val="2"/>
    </font>
    <font>
      <b/>
      <sz val="11"/>
      <color theme="1"/>
      <name val="Calibri"/>
      <family val="2"/>
      <charset val="177"/>
    </font>
    <font>
      <b/>
      <sz val="11"/>
      <name val="Arial"/>
      <family val="2"/>
      <charset val="177"/>
    </font>
    <font>
      <sz val="10"/>
      <color theme="1"/>
      <name val="Calibri"/>
      <family val="2"/>
      <scheme val="minor"/>
    </font>
    <font>
      <b/>
      <sz val="10"/>
      <color theme="1"/>
      <name val="Calibri"/>
      <family val="2"/>
      <scheme val="minor"/>
    </font>
    <font>
      <b/>
      <u/>
      <sz val="10"/>
      <color rgb="FF374151"/>
      <name val="Calibri"/>
      <family val="2"/>
      <scheme val="minor"/>
    </font>
    <font>
      <sz val="10"/>
      <color rgb="FF374151"/>
      <name val="Calibri"/>
      <family val="2"/>
      <scheme val="minor"/>
    </font>
    <font>
      <b/>
      <u/>
      <sz val="10"/>
      <name val="Calibri"/>
      <family val="2"/>
      <scheme val="minor"/>
    </font>
    <font>
      <b/>
      <sz val="10"/>
      <name val="Calibri"/>
      <family val="2"/>
      <scheme val="minor"/>
    </font>
    <font>
      <sz val="10"/>
      <name val="Calibri"/>
      <family val="2"/>
      <scheme val="minor"/>
    </font>
    <font>
      <sz val="11"/>
      <color rgb="FF000000"/>
      <name val="Calibri"/>
      <family val="2"/>
      <charset val="177"/>
    </font>
    <font>
      <b/>
      <sz val="11"/>
      <color rgb="FF000000"/>
      <name val="Calibri"/>
      <family val="2"/>
      <charset val="177"/>
    </font>
    <font>
      <b/>
      <sz val="11"/>
      <color rgb="FF000000"/>
      <name val="Calibri"/>
      <family val="2"/>
    </font>
    <font>
      <sz val="11"/>
      <color rgb="FF000000"/>
      <name val="Calibri"/>
      <family val="2"/>
    </font>
  </fonts>
  <fills count="15">
    <fill>
      <patternFill patternType="none"/>
    </fill>
    <fill>
      <patternFill patternType="gray125"/>
    </fill>
    <fill>
      <patternFill patternType="solid">
        <fgColor rgb="FFFFFF00"/>
        <bgColor rgb="FFFFFF00"/>
      </patternFill>
    </fill>
    <fill>
      <patternFill patternType="solid">
        <fgColor rgb="FFDEEAF6"/>
        <bgColor rgb="FFDEEAF6"/>
      </patternFill>
    </fill>
    <fill>
      <patternFill patternType="solid">
        <fgColor rgb="FFFBE4D5"/>
        <bgColor rgb="FFFBE4D5"/>
      </patternFill>
    </fill>
    <fill>
      <patternFill patternType="solid">
        <fgColor rgb="FFE2EFD9"/>
        <bgColor rgb="FFE2EFD9"/>
      </patternFill>
    </fill>
    <fill>
      <patternFill patternType="solid">
        <fgColor rgb="FFCCCCCC"/>
        <bgColor rgb="FFCCCCCC"/>
      </patternFill>
    </fill>
    <fill>
      <patternFill patternType="solid">
        <fgColor rgb="FFFFFFFF"/>
        <bgColor rgb="FFFFFFFF"/>
      </patternFill>
    </fill>
    <fill>
      <patternFill patternType="solid">
        <fgColor rgb="FFECECEC"/>
        <bgColor rgb="FFECECEC"/>
      </patternFill>
    </fill>
    <fill>
      <patternFill patternType="solid">
        <fgColor rgb="FFFFFF00"/>
        <bgColor indexed="64"/>
      </patternFill>
    </fill>
    <fill>
      <patternFill patternType="solid">
        <fgColor rgb="FFC5E0B3"/>
        <bgColor rgb="FFC5E0B3"/>
      </patternFill>
    </fill>
    <fill>
      <patternFill patternType="solid">
        <fgColor rgb="FFC0C0C0"/>
        <bgColor rgb="FFC0C0C0"/>
      </patternFill>
    </fill>
    <fill>
      <patternFill patternType="solid">
        <fgColor rgb="FFBFBFBF"/>
        <bgColor rgb="FFBFBFBF"/>
      </patternFill>
    </fill>
    <fill>
      <patternFill patternType="solid">
        <fgColor theme="6" tint="0.79998168889431442"/>
        <bgColor indexed="64"/>
      </patternFill>
    </fill>
    <fill>
      <patternFill patternType="solid">
        <fgColor rgb="FF92D050"/>
        <bgColor rgb="FF92D050"/>
      </patternFill>
    </fill>
  </fills>
  <borders count="14">
    <border>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8">
    <xf numFmtId="0" fontId="0" fillId="0" borderId="0"/>
    <xf numFmtId="0" fontId="2" fillId="0" borderId="0"/>
    <xf numFmtId="0" fontId="1" fillId="0" borderId="0"/>
    <xf numFmtId="0" fontId="3" fillId="0" borderId="0" applyNumberFormat="0" applyFill="0" applyBorder="0" applyAlignment="0" applyProtection="0"/>
    <xf numFmtId="43" fontId="2" fillId="0" borderId="0" applyFont="0" applyFill="0" applyBorder="0" applyAlignment="0" applyProtection="0"/>
    <xf numFmtId="0" fontId="17" fillId="0" borderId="0" applyNumberFormat="0" applyFill="0" applyBorder="0" applyAlignment="0" applyProtection="0"/>
    <xf numFmtId="43" fontId="1" fillId="0" borderId="0" applyFont="0" applyFill="0" applyBorder="0" applyAlignment="0" applyProtection="0"/>
    <xf numFmtId="0" fontId="3" fillId="0" borderId="0" applyNumberFormat="0" applyFill="0" applyBorder="0" applyAlignment="0" applyProtection="0"/>
  </cellStyleXfs>
  <cellXfs count="203">
    <xf numFmtId="0" fontId="0" fillId="0" borderId="0" xfId="0"/>
    <xf numFmtId="0" fontId="2" fillId="0" borderId="0" xfId="1"/>
    <xf numFmtId="0" fontId="5" fillId="0" borderId="0" xfId="1" applyFont="1"/>
    <xf numFmtId="0" fontId="4" fillId="0" borderId="2" xfId="1" applyFont="1" applyBorder="1"/>
    <xf numFmtId="0" fontId="4" fillId="3" borderId="2" xfId="1" applyFont="1" applyFill="1" applyBorder="1"/>
    <xf numFmtId="0" fontId="4" fillId="4" borderId="2" xfId="1" applyFont="1" applyFill="1" applyBorder="1"/>
    <xf numFmtId="0" fontId="4" fillId="5" borderId="2" xfId="1" applyFont="1" applyFill="1" applyBorder="1"/>
    <xf numFmtId="0" fontId="2" fillId="0" borderId="0" xfId="1"/>
    <xf numFmtId="0" fontId="4" fillId="0" borderId="0" xfId="1" applyFont="1"/>
    <xf numFmtId="0" fontId="5" fillId="0" borderId="0" xfId="1" applyFont="1"/>
    <xf numFmtId="164" fontId="4" fillId="0" borderId="0" xfId="1" applyNumberFormat="1" applyFont="1"/>
    <xf numFmtId="0" fontId="4" fillId="0" borderId="0" xfId="1" applyFont="1"/>
    <xf numFmtId="164" fontId="4" fillId="0" borderId="0" xfId="1" applyNumberFormat="1" applyFont="1"/>
    <xf numFmtId="0" fontId="2" fillId="0" borderId="0" xfId="1"/>
    <xf numFmtId="0" fontId="4" fillId="0" borderId="0" xfId="1" applyFont="1"/>
    <xf numFmtId="0" fontId="4" fillId="0" borderId="0" xfId="1" applyFont="1"/>
    <xf numFmtId="0" fontId="6" fillId="0" borderId="0" xfId="1" applyFont="1"/>
    <xf numFmtId="0" fontId="7" fillId="0" borderId="0" xfId="1" applyFont="1"/>
    <xf numFmtId="0" fontId="8" fillId="0" borderId="0" xfId="1" applyFont="1"/>
    <xf numFmtId="0" fontId="8" fillId="0" borderId="2" xfId="1" applyFont="1" applyBorder="1"/>
    <xf numFmtId="0" fontId="9" fillId="6" borderId="2" xfId="1" applyFont="1" applyFill="1" applyBorder="1"/>
    <xf numFmtId="0" fontId="8" fillId="6" borderId="2" xfId="1" applyFont="1" applyFill="1" applyBorder="1"/>
    <xf numFmtId="0" fontId="8" fillId="2" borderId="1" xfId="1" applyFont="1" applyFill="1" applyBorder="1" applyProtection="1">
      <protection locked="0"/>
    </xf>
    <xf numFmtId="0" fontId="10" fillId="0" borderId="0" xfId="1" applyFont="1"/>
    <xf numFmtId="0" fontId="11" fillId="0" borderId="0" xfId="1" applyFont="1"/>
    <xf numFmtId="0" fontId="12" fillId="7" borderId="2" xfId="1" applyFont="1" applyFill="1" applyBorder="1" applyAlignment="1">
      <alignment horizontal="center" vertical="center" wrapText="1"/>
    </xf>
    <xf numFmtId="0" fontId="13" fillId="7" borderId="2" xfId="1" applyFont="1" applyFill="1" applyBorder="1" applyAlignment="1">
      <alignment horizontal="center" vertical="center" wrapText="1"/>
    </xf>
    <xf numFmtId="43" fontId="13" fillId="7" borderId="2" xfId="1" applyNumberFormat="1" applyFont="1" applyFill="1" applyBorder="1" applyAlignment="1">
      <alignment vertical="center" wrapText="1"/>
    </xf>
    <xf numFmtId="43" fontId="13" fillId="7" borderId="2" xfId="1" applyNumberFormat="1" applyFont="1" applyFill="1" applyBorder="1" applyAlignment="1">
      <alignment horizontal="center" vertical="center" wrapText="1"/>
    </xf>
    <xf numFmtId="1" fontId="13" fillId="7" borderId="2" xfId="1" applyNumberFormat="1" applyFont="1" applyFill="1" applyBorder="1" applyAlignment="1">
      <alignment horizontal="center" vertical="center" wrapText="1"/>
    </xf>
    <xf numFmtId="0" fontId="11" fillId="2" borderId="1" xfId="1" applyFont="1" applyFill="1" applyBorder="1" applyProtection="1">
      <protection locked="0"/>
    </xf>
    <xf numFmtId="0" fontId="2" fillId="0" borderId="0" xfId="1"/>
    <xf numFmtId="0" fontId="7" fillId="0" borderId="0" xfId="1" applyFont="1"/>
    <xf numFmtId="0" fontId="8" fillId="0" borderId="0" xfId="1" applyFont="1"/>
    <xf numFmtId="0" fontId="8" fillId="8" borderId="3" xfId="1" applyFont="1" applyFill="1" applyBorder="1"/>
    <xf numFmtId="0" fontId="8" fillId="8" borderId="4" xfId="1" applyFont="1" applyFill="1" applyBorder="1"/>
    <xf numFmtId="0" fontId="8" fillId="8" borderId="5" xfId="1" applyFont="1" applyFill="1" applyBorder="1"/>
    <xf numFmtId="0" fontId="8" fillId="2" borderId="0" xfId="1" applyFont="1" applyFill="1" applyProtection="1">
      <protection locked="0"/>
    </xf>
    <xf numFmtId="0" fontId="2" fillId="0" borderId="0" xfId="1"/>
    <xf numFmtId="0" fontId="4" fillId="0" borderId="0" xfId="1" applyFont="1"/>
    <xf numFmtId="0" fontId="5" fillId="0" borderId="0" xfId="1" applyFont="1"/>
    <xf numFmtId="0" fontId="4" fillId="2" borderId="1" xfId="1" applyFont="1" applyFill="1" applyBorder="1" applyProtection="1">
      <protection locked="0"/>
    </xf>
    <xf numFmtId="0" fontId="5" fillId="2" borderId="1" xfId="1" applyFont="1" applyFill="1" applyBorder="1" applyProtection="1">
      <protection locked="0"/>
    </xf>
    <xf numFmtId="0" fontId="0" fillId="0" borderId="0" xfId="0"/>
    <xf numFmtId="0" fontId="11" fillId="0" borderId="0" xfId="0" applyFont="1"/>
    <xf numFmtId="0" fontId="15" fillId="0" borderId="0" xfId="0" applyFont="1"/>
    <xf numFmtId="0" fontId="10" fillId="0" borderId="6" xfId="0" applyFont="1" applyBorder="1" applyAlignment="1">
      <alignment horizontal="center" vertical="center"/>
    </xf>
    <xf numFmtId="0" fontId="11" fillId="0" borderId="6" xfId="0" applyFont="1" applyBorder="1" applyAlignment="1">
      <alignment horizontal="center" vertical="center"/>
    </xf>
    <xf numFmtId="0" fontId="10" fillId="0" borderId="0" xfId="0" applyFont="1"/>
    <xf numFmtId="0" fontId="11" fillId="0" borderId="0" xfId="0" applyFont="1" applyAlignment="1">
      <alignment horizontal="left" indent="1"/>
    </xf>
    <xf numFmtId="0" fontId="11" fillId="9" borderId="6" xfId="0" applyFont="1" applyFill="1" applyBorder="1"/>
    <xf numFmtId="0" fontId="14" fillId="0" borderId="0" xfId="1" applyFont="1"/>
    <xf numFmtId="0" fontId="14" fillId="0" borderId="0" xfId="0" applyFont="1"/>
    <xf numFmtId="0" fontId="4" fillId="0" borderId="0" xfId="1" applyFont="1"/>
    <xf numFmtId="0" fontId="16" fillId="0" borderId="0" xfId="1" applyFont="1"/>
    <xf numFmtId="0" fontId="5" fillId="0" borderId="2" xfId="1" applyFont="1" applyBorder="1"/>
    <xf numFmtId="0" fontId="4" fillId="0" borderId="2" xfId="1" applyFont="1" applyBorder="1"/>
    <xf numFmtId="0" fontId="1" fillId="0" borderId="0" xfId="1" applyFont="1"/>
    <xf numFmtId="0" fontId="4" fillId="2" borderId="2" xfId="1" applyFont="1" applyFill="1" applyBorder="1" applyProtection="1">
      <protection locked="0"/>
    </xf>
    <xf numFmtId="0" fontId="5" fillId="0" borderId="0" xfId="1" applyFont="1" applyAlignment="1">
      <alignment horizontal="left"/>
    </xf>
    <xf numFmtId="0" fontId="2" fillId="0" borderId="0" xfId="1"/>
    <xf numFmtId="0" fontId="4" fillId="0" borderId="0" xfId="1" applyFont="1"/>
    <xf numFmtId="0" fontId="18" fillId="0" borderId="0" xfId="1" applyFont="1"/>
    <xf numFmtId="0" fontId="16" fillId="0" borderId="0" xfId="1" applyFont="1"/>
    <xf numFmtId="0" fontId="19" fillId="0" borderId="0" xfId="1" applyFont="1"/>
    <xf numFmtId="0" fontId="4" fillId="0" borderId="2" xfId="1" applyFont="1" applyBorder="1"/>
    <xf numFmtId="0" fontId="5" fillId="0" borderId="2" xfId="1" applyFont="1" applyBorder="1"/>
    <xf numFmtId="165" fontId="4" fillId="0" borderId="2" xfId="1" applyNumberFormat="1" applyFont="1" applyBorder="1"/>
    <xf numFmtId="0" fontId="4" fillId="2" borderId="2" xfId="1" applyFont="1" applyFill="1" applyBorder="1" applyProtection="1">
      <protection locked="0"/>
    </xf>
    <xf numFmtId="0" fontId="2" fillId="0" borderId="0" xfId="1"/>
    <xf numFmtId="0" fontId="4" fillId="0" borderId="0" xfId="1" applyFont="1"/>
    <xf numFmtId="0" fontId="5" fillId="0" borderId="0" xfId="1" applyFont="1"/>
    <xf numFmtId="0" fontId="4" fillId="0" borderId="0" xfId="1" applyFont="1" applyAlignment="1">
      <alignment horizontal="left"/>
    </xf>
    <xf numFmtId="0" fontId="20" fillId="0" borderId="0" xfId="1" applyFont="1"/>
    <xf numFmtId="0" fontId="4" fillId="0" borderId="0" xfId="1" applyFont="1" applyAlignment="1">
      <alignment horizontal="right"/>
    </xf>
    <xf numFmtId="0" fontId="4" fillId="0" borderId="2" xfId="1" applyFont="1" applyBorder="1"/>
    <xf numFmtId="0" fontId="18" fillId="0" borderId="2" xfId="1" applyFont="1" applyBorder="1"/>
    <xf numFmtId="0" fontId="18" fillId="0" borderId="7" xfId="1" applyFont="1" applyBorder="1"/>
    <xf numFmtId="0" fontId="4" fillId="0" borderId="7" xfId="1" applyFont="1" applyBorder="1"/>
    <xf numFmtId="0" fontId="4" fillId="2" borderId="2" xfId="1" applyFont="1" applyFill="1" applyBorder="1" applyProtection="1">
      <protection locked="0"/>
    </xf>
    <xf numFmtId="0" fontId="2" fillId="0" borderId="0" xfId="1"/>
    <xf numFmtId="0" fontId="1" fillId="0" borderId="0" xfId="1" applyFont="1"/>
    <xf numFmtId="0" fontId="14" fillId="0" borderId="2" xfId="1" applyFont="1" applyBorder="1"/>
    <xf numFmtId="0" fontId="1" fillId="0" borderId="2" xfId="1" applyFont="1" applyBorder="1"/>
    <xf numFmtId="166" fontId="1" fillId="0" borderId="2" xfId="4" applyNumberFormat="1" applyFont="1" applyBorder="1"/>
    <xf numFmtId="9" fontId="1" fillId="0" borderId="2" xfId="1" applyNumberFormat="1" applyFont="1" applyBorder="1"/>
    <xf numFmtId="3" fontId="1" fillId="2" borderId="2" xfId="1" applyNumberFormat="1" applyFont="1" applyFill="1" applyBorder="1" applyProtection="1">
      <protection locked="0"/>
    </xf>
    <xf numFmtId="0" fontId="2" fillId="0" borderId="0" xfId="1"/>
    <xf numFmtId="0" fontId="4" fillId="0" borderId="0" xfId="1" applyFont="1"/>
    <xf numFmtId="0" fontId="18" fillId="0" borderId="0" xfId="1" applyFont="1"/>
    <xf numFmtId="0" fontId="5" fillId="0" borderId="0" xfId="1" applyFont="1"/>
    <xf numFmtId="0" fontId="4" fillId="0" borderId="0" xfId="1" quotePrefix="1" applyFont="1"/>
    <xf numFmtId="9" fontId="4" fillId="0" borderId="0" xfId="1" applyNumberFormat="1" applyFont="1"/>
    <xf numFmtId="0" fontId="4" fillId="2" borderId="0" xfId="1" applyFont="1" applyFill="1" applyProtection="1">
      <protection locked="0"/>
    </xf>
    <xf numFmtId="9" fontId="4" fillId="2" borderId="0" xfId="1" applyNumberFormat="1" applyFont="1" applyFill="1" applyProtection="1">
      <protection locked="0"/>
    </xf>
    <xf numFmtId="0" fontId="2" fillId="0" borderId="0" xfId="1"/>
    <xf numFmtId="0" fontId="4" fillId="0" borderId="0" xfId="1" applyFont="1"/>
    <xf numFmtId="0" fontId="5" fillId="0" borderId="2" xfId="1" applyFont="1" applyBorder="1"/>
    <xf numFmtId="0" fontId="4" fillId="0" borderId="2" xfId="1" applyFont="1" applyBorder="1"/>
    <xf numFmtId="0" fontId="18" fillId="0" borderId="0" xfId="1" applyFont="1" applyAlignment="1">
      <alignment horizontal="center"/>
    </xf>
    <xf numFmtId="0" fontId="4" fillId="0" borderId="0" xfId="1" applyFont="1" applyAlignment="1">
      <alignment horizontal="center"/>
    </xf>
    <xf numFmtId="0" fontId="5" fillId="0" borderId="0" xfId="1" applyFont="1" applyAlignment="1">
      <alignment horizontal="center"/>
    </xf>
    <xf numFmtId="0" fontId="18" fillId="0" borderId="8" xfId="1" applyFont="1" applyBorder="1"/>
    <xf numFmtId="0" fontId="7" fillId="0" borderId="8" xfId="1" applyFont="1" applyBorder="1"/>
    <xf numFmtId="0" fontId="4" fillId="2" borderId="1" xfId="1" applyFont="1" applyFill="1" applyBorder="1" applyProtection="1">
      <protection locked="0"/>
    </xf>
    <xf numFmtId="0" fontId="2" fillId="0" borderId="0" xfId="1"/>
    <xf numFmtId="0" fontId="4" fillId="0" borderId="0" xfId="1" applyFont="1"/>
    <xf numFmtId="0" fontId="5" fillId="0" borderId="0" xfId="1" applyFont="1"/>
    <xf numFmtId="0" fontId="4" fillId="2" borderId="0" xfId="1" applyFont="1" applyFill="1" applyProtection="1">
      <protection locked="0"/>
    </xf>
    <xf numFmtId="0" fontId="2" fillId="0" borderId="0" xfId="1"/>
    <xf numFmtId="0" fontId="4" fillId="0" borderId="0" xfId="1" applyFont="1"/>
    <xf numFmtId="0" fontId="16" fillId="0" borderId="0" xfId="1" applyFont="1"/>
    <xf numFmtId="0" fontId="4" fillId="2" borderId="0" xfId="1" applyFont="1" applyFill="1" applyProtection="1">
      <protection locked="0"/>
    </xf>
    <xf numFmtId="0" fontId="2" fillId="0" borderId="0" xfId="1"/>
    <xf numFmtId="0" fontId="14" fillId="0" borderId="6" xfId="1" applyFont="1" applyBorder="1"/>
    <xf numFmtId="0" fontId="2" fillId="0" borderId="6" xfId="1" applyBorder="1"/>
    <xf numFmtId="0" fontId="2" fillId="9" borderId="6" xfId="1" applyFill="1" applyBorder="1" applyProtection="1">
      <protection locked="0"/>
    </xf>
    <xf numFmtId="0" fontId="2" fillId="0" borderId="0" xfId="1"/>
    <xf numFmtId="0" fontId="4" fillId="0" borderId="0" xfId="1" applyFont="1"/>
    <xf numFmtId="0" fontId="18" fillId="0" borderId="0" xfId="1" applyFont="1"/>
    <xf numFmtId="167" fontId="4" fillId="0" borderId="0" xfId="1" applyNumberFormat="1" applyFont="1" applyAlignment="1">
      <alignment horizontal="center"/>
    </xf>
    <xf numFmtId="0" fontId="5" fillId="0" borderId="0" xfId="1" applyFont="1"/>
    <xf numFmtId="167" fontId="4" fillId="2" borderId="1" xfId="1" applyNumberFormat="1" applyFont="1" applyFill="1" applyBorder="1" applyProtection="1">
      <protection locked="0"/>
    </xf>
    <xf numFmtId="0" fontId="2" fillId="0" borderId="0" xfId="1"/>
    <xf numFmtId="0" fontId="4" fillId="0" borderId="0" xfId="1" applyFont="1"/>
    <xf numFmtId="0" fontId="5" fillId="0" borderId="0" xfId="1" applyFont="1"/>
    <xf numFmtId="14" fontId="5" fillId="10" borderId="2" xfId="1" applyNumberFormat="1" applyFont="1" applyFill="1" applyBorder="1"/>
    <xf numFmtId="168" fontId="5" fillId="10" borderId="2" xfId="1" applyNumberFormat="1" applyFont="1" applyFill="1" applyBorder="1"/>
    <xf numFmtId="14" fontId="4" fillId="0" borderId="2" xfId="1" applyNumberFormat="1" applyFont="1" applyBorder="1"/>
    <xf numFmtId="168" fontId="4" fillId="0" borderId="2" xfId="1" applyNumberFormat="1" applyFont="1" applyBorder="1"/>
    <xf numFmtId="14" fontId="4" fillId="0" borderId="0" xfId="1" applyNumberFormat="1" applyFont="1"/>
    <xf numFmtId="168" fontId="4" fillId="9" borderId="2" xfId="1" applyNumberFormat="1" applyFont="1" applyFill="1" applyBorder="1" applyProtection="1">
      <protection locked="0"/>
    </xf>
    <xf numFmtId="0" fontId="2" fillId="0" borderId="0" xfId="1"/>
    <xf numFmtId="0" fontId="4" fillId="0" borderId="0" xfId="1" applyFont="1"/>
    <xf numFmtId="0" fontId="18" fillId="0" borderId="0" xfId="1" applyFont="1"/>
    <xf numFmtId="0" fontId="5" fillId="0" borderId="0" xfId="1" applyFont="1"/>
    <xf numFmtId="3" fontId="21" fillId="11" borderId="2" xfId="1" applyNumberFormat="1" applyFont="1" applyFill="1" applyBorder="1" applyAlignment="1">
      <alignment horizontal="center"/>
    </xf>
    <xf numFmtId="3" fontId="16" fillId="0" borderId="0" xfId="1" applyNumberFormat="1" applyFont="1"/>
    <xf numFmtId="3" fontId="21" fillId="0" borderId="0" xfId="1" applyNumberFormat="1" applyFont="1" applyAlignment="1">
      <alignment horizontal="right"/>
    </xf>
    <xf numFmtId="0" fontId="21" fillId="11" borderId="2" xfId="1" applyFont="1" applyFill="1" applyBorder="1" applyAlignment="1">
      <alignment horizontal="center"/>
    </xf>
    <xf numFmtId="0" fontId="23" fillId="11" borderId="2" xfId="1" applyFont="1" applyFill="1" applyBorder="1" applyAlignment="1">
      <alignment horizontal="center"/>
    </xf>
    <xf numFmtId="3" fontId="21" fillId="2" borderId="2" xfId="1" applyNumberFormat="1" applyFont="1" applyFill="1" applyBorder="1" applyAlignment="1">
      <alignment horizontal="center"/>
    </xf>
    <xf numFmtId="3" fontId="5" fillId="2" borderId="2" xfId="1" applyNumberFormat="1" applyFont="1" applyFill="1" applyBorder="1" applyAlignment="1">
      <alignment horizontal="center"/>
    </xf>
    <xf numFmtId="0" fontId="22" fillId="0" borderId="0" xfId="1" applyFont="1"/>
    <xf numFmtId="0" fontId="21" fillId="0" borderId="2" xfId="1" applyFont="1" applyBorder="1" applyAlignment="1">
      <alignment horizontal="center"/>
    </xf>
    <xf numFmtId="168" fontId="4" fillId="9" borderId="2" xfId="1" applyNumberFormat="1" applyFont="1" applyFill="1" applyBorder="1" applyProtection="1">
      <protection locked="0"/>
    </xf>
    <xf numFmtId="3" fontId="4" fillId="2" borderId="2" xfId="1" applyNumberFormat="1" applyFont="1" applyFill="1" applyBorder="1" applyProtection="1">
      <protection locked="0"/>
    </xf>
    <xf numFmtId="3" fontId="4" fillId="2" borderId="6" xfId="1" applyNumberFormat="1" applyFont="1" applyFill="1" applyBorder="1" applyProtection="1">
      <protection locked="0"/>
    </xf>
    <xf numFmtId="3" fontId="4" fillId="9" borderId="6" xfId="1" applyNumberFormat="1" applyFont="1" applyFill="1" applyBorder="1" applyProtection="1">
      <protection locked="0"/>
    </xf>
    <xf numFmtId="0" fontId="0" fillId="0" borderId="0" xfId="0"/>
    <xf numFmtId="0" fontId="14" fillId="0" borderId="6" xfId="0" applyFont="1" applyBorder="1"/>
    <xf numFmtId="0" fontId="0" fillId="0" borderId="6" xfId="0" applyBorder="1"/>
    <xf numFmtId="166" fontId="0" fillId="0" borderId="6" xfId="6" applyNumberFormat="1" applyFont="1" applyBorder="1"/>
    <xf numFmtId="0" fontId="14" fillId="0" borderId="0" xfId="0" applyFont="1"/>
    <xf numFmtId="0" fontId="0" fillId="9" borderId="11" xfId="0" applyFill="1" applyBorder="1" applyProtection="1">
      <protection locked="0"/>
    </xf>
    <xf numFmtId="0" fontId="0" fillId="0" borderId="0" xfId="0"/>
    <xf numFmtId="0" fontId="26" fillId="0" borderId="0" xfId="0" applyFont="1"/>
    <xf numFmtId="0" fontId="27" fillId="0" borderId="0" xfId="0" applyFont="1"/>
    <xf numFmtId="0" fontId="27" fillId="0" borderId="6" xfId="0" applyFont="1" applyBorder="1"/>
    <xf numFmtId="0" fontId="26" fillId="0" borderId="6" xfId="0" applyFont="1" applyBorder="1"/>
    <xf numFmtId="0" fontId="28" fillId="0" borderId="0" xfId="0" applyFont="1" applyAlignment="1">
      <alignment vertical="center"/>
    </xf>
    <xf numFmtId="0" fontId="29" fillId="0" borderId="0" xfId="0" applyFont="1" applyAlignment="1">
      <alignment vertical="center"/>
    </xf>
    <xf numFmtId="0" fontId="30" fillId="0" borderId="0" xfId="0" applyFont="1"/>
    <xf numFmtId="0" fontId="31" fillId="0" borderId="0" xfId="0" applyFont="1"/>
    <xf numFmtId="0" fontId="32" fillId="9" borderId="6" xfId="0" applyFont="1" applyFill="1" applyBorder="1"/>
    <xf numFmtId="0" fontId="3" fillId="0" borderId="0" xfId="7" quotePrefix="1"/>
    <xf numFmtId="0" fontId="26" fillId="13" borderId="0" xfId="0" applyFont="1" applyFill="1" applyAlignment="1">
      <alignment vertical="center"/>
    </xf>
    <xf numFmtId="0" fontId="0" fillId="0" borderId="0" xfId="0"/>
    <xf numFmtId="14" fontId="33" fillId="0" borderId="0" xfId="0" applyNumberFormat="1" applyFont="1" applyAlignment="1">
      <alignment wrapText="1"/>
    </xf>
    <xf numFmtId="14" fontId="0" fillId="0" borderId="0" xfId="0" applyNumberFormat="1"/>
    <xf numFmtId="0" fontId="14" fillId="0" borderId="0" xfId="0" applyFont="1"/>
    <xf numFmtId="169" fontId="33" fillId="0" borderId="0" xfId="0" applyNumberFormat="1" applyFont="1" applyAlignment="1">
      <alignment horizontal="left" wrapText="1"/>
    </xf>
    <xf numFmtId="0" fontId="34" fillId="0" borderId="0" xfId="0" applyFont="1" applyAlignment="1">
      <alignment wrapText="1"/>
    </xf>
    <xf numFmtId="0" fontId="0" fillId="9" borderId="0" xfId="0" applyFill="1" applyProtection="1">
      <protection locked="0"/>
    </xf>
    <xf numFmtId="0" fontId="2" fillId="0" borderId="0" xfId="1"/>
    <xf numFmtId="0" fontId="35" fillId="0" borderId="0" xfId="1" applyFont="1"/>
    <xf numFmtId="0" fontId="36" fillId="0" borderId="0" xfId="1" applyFont="1"/>
    <xf numFmtId="0" fontId="35" fillId="14" borderId="2" xfId="1" applyFont="1" applyFill="1" applyBorder="1"/>
    <xf numFmtId="0" fontId="35" fillId="14" borderId="10" xfId="1" applyFont="1" applyFill="1" applyBorder="1"/>
    <xf numFmtId="0" fontId="36" fillId="0" borderId="12" xfId="1" applyFont="1" applyBorder="1" applyAlignment="1">
      <alignment horizontal="left"/>
    </xf>
    <xf numFmtId="0" fontId="36" fillId="0" borderId="13" xfId="1" applyFont="1" applyBorder="1"/>
    <xf numFmtId="0" fontId="36" fillId="0" borderId="13" xfId="1" applyFont="1" applyBorder="1" applyAlignment="1">
      <alignment horizontal="right"/>
    </xf>
    <xf numFmtId="0" fontId="35" fillId="0" borderId="0" xfId="1" applyFont="1" applyAlignment="1">
      <alignment horizontal="right"/>
    </xf>
    <xf numFmtId="0" fontId="35" fillId="0" borderId="2" xfId="1" applyFont="1" applyBorder="1"/>
    <xf numFmtId="0" fontId="35" fillId="0" borderId="10" xfId="1" applyFont="1" applyBorder="1"/>
    <xf numFmtId="0" fontId="36" fillId="0" borderId="12" xfId="1" applyFont="1" applyBorder="1"/>
    <xf numFmtId="0" fontId="36" fillId="2" borderId="0" xfId="1" applyFont="1" applyFill="1" applyProtection="1">
      <protection locked="0"/>
    </xf>
    <xf numFmtId="0" fontId="36" fillId="2" borderId="13" xfId="1" applyFont="1" applyFill="1" applyBorder="1" applyProtection="1">
      <protection locked="0"/>
    </xf>
    <xf numFmtId="0" fontId="0" fillId="0" borderId="0" xfId="0"/>
    <xf numFmtId="0" fontId="31" fillId="0" borderId="0" xfId="0" applyFont="1"/>
    <xf numFmtId="0" fontId="32" fillId="0" borderId="0" xfId="0" applyFont="1"/>
    <xf numFmtId="0" fontId="31" fillId="0" borderId="6" xfId="0" applyFont="1" applyBorder="1"/>
    <xf numFmtId="0" fontId="32" fillId="0" borderId="6" xfId="0" applyFont="1" applyBorder="1"/>
    <xf numFmtId="0" fontId="30" fillId="0" borderId="0" xfId="0" applyFont="1" applyAlignment="1">
      <alignment vertical="center"/>
    </xf>
    <xf numFmtId="0" fontId="30" fillId="0" borderId="0" xfId="0" applyFont="1"/>
    <xf numFmtId="0" fontId="32" fillId="9" borderId="6" xfId="0" applyFont="1" applyFill="1" applyBorder="1"/>
    <xf numFmtId="0" fontId="32" fillId="13" borderId="0" xfId="0" applyFont="1" applyFill="1" applyAlignment="1">
      <alignment vertical="center"/>
    </xf>
    <xf numFmtId="0" fontId="24" fillId="12" borderId="7" xfId="1" applyFont="1" applyFill="1" applyBorder="1" applyAlignment="1">
      <alignment horizontal="center"/>
    </xf>
    <xf numFmtId="0" fontId="25" fillId="0" borderId="9" xfId="1" applyFont="1" applyBorder="1" applyAlignment="1"/>
    <xf numFmtId="0" fontId="25" fillId="0" borderId="10" xfId="1" applyFont="1" applyBorder="1" applyAlignment="1"/>
    <xf numFmtId="0" fontId="35" fillId="0" borderId="0" xfId="1" applyFont="1" applyAlignment="1"/>
    <xf numFmtId="0" fontId="2" fillId="0" borderId="0" xfId="1" applyAlignment="1"/>
    <xf numFmtId="0" fontId="36" fillId="0" borderId="0" xfId="1" applyFont="1" applyAlignment="1"/>
  </cellXfs>
  <cellStyles count="8">
    <cellStyle name="Comma 2" xfId="4" xr:uid="{00000000-0005-0000-0000-000034000000}"/>
    <cellStyle name="Comma 2 2" xfId="6" xr:uid="{76E6F6A1-3200-4718-9108-CB32840B4BA0}"/>
    <cellStyle name="Hyperlink" xfId="7" builtinId="8"/>
    <cellStyle name="Hyperlink 2" xfId="3" xr:uid="{8F3D1A4D-B52C-4A2F-A367-DED74E3979C1}"/>
    <cellStyle name="Hyperlink 3" xfId="5" xr:uid="{00000000-0005-0000-0000-000035000000}"/>
    <cellStyle name="Normal" xfId="0" builtinId="0"/>
    <cellStyle name="Normal 2" xfId="2" xr:uid="{EB7893CD-57C7-41C9-9D6E-85E9E452B487}"/>
    <cellStyle name="Normal 3" xfId="1" xr:uid="{00000000-0005-0000-0000-00003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5" Type="http://schemas.openxmlformats.org/officeDocument/2006/relationships/theme" Target="theme/them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owerPivotData" Target="model/item.data"/></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324"/>
  <sheetViews>
    <sheetView topLeftCell="A118" workbookViewId="0">
      <selection activeCell="C133" sqref="C133"/>
    </sheetView>
  </sheetViews>
  <sheetFormatPr defaultRowHeight="14.5"/>
  <cols>
    <col min="1" max="1" width="19.26953125" customWidth="1"/>
    <col min="2" max="2" width="38.26953125" customWidth="1"/>
    <col min="3" max="3" width="29.453125" customWidth="1"/>
    <col min="4" max="4" width="12.26953125" customWidth="1"/>
    <col min="5" max="5" width="13.36328125" customWidth="1"/>
    <col min="6" max="6" width="13.90625" customWidth="1"/>
    <col min="7" max="7" width="9.54296875" customWidth="1"/>
    <col min="8" max="8" width="11.1796875" customWidth="1"/>
    <col min="9" max="9" width="15.1796875" customWidth="1"/>
    <col min="10" max="10" width="12.36328125" customWidth="1"/>
    <col min="11" max="11" width="12.7265625" customWidth="1"/>
    <col min="12" max="12" width="14.26953125" customWidth="1"/>
  </cols>
  <sheetData>
    <row r="1" spans="1:4">
      <c r="A1" s="52" t="s">
        <v>20</v>
      </c>
    </row>
    <row r="3" spans="1:4">
      <c r="A3" s="1"/>
      <c r="B3" s="3" t="s">
        <v>0</v>
      </c>
      <c r="C3" s="3" t="s">
        <v>1</v>
      </c>
      <c r="D3" s="3" t="s">
        <v>2</v>
      </c>
    </row>
    <row r="4" spans="1:4">
      <c r="A4" s="1"/>
      <c r="B4" s="4" t="s">
        <v>3</v>
      </c>
      <c r="C4" s="4" t="s">
        <v>4</v>
      </c>
      <c r="D4" s="4">
        <v>43</v>
      </c>
    </row>
    <row r="5" spans="1:4">
      <c r="A5" s="1"/>
      <c r="B5" s="4" t="s">
        <v>3</v>
      </c>
      <c r="C5" s="4" t="s">
        <v>5</v>
      </c>
      <c r="D5" s="4">
        <v>59</v>
      </c>
    </row>
    <row r="6" spans="1:4">
      <c r="A6" s="1"/>
      <c r="B6" s="4" t="s">
        <v>3</v>
      </c>
      <c r="C6" s="4" t="s">
        <v>6</v>
      </c>
      <c r="D6" s="4">
        <v>72</v>
      </c>
    </row>
    <row r="7" spans="1:4">
      <c r="A7" s="1"/>
      <c r="B7" s="5" t="s">
        <v>7</v>
      </c>
      <c r="C7" s="5" t="s">
        <v>8</v>
      </c>
      <c r="D7" s="5">
        <v>119</v>
      </c>
    </row>
    <row r="8" spans="1:4">
      <c r="A8" s="1"/>
      <c r="B8" s="5" t="s">
        <v>7</v>
      </c>
      <c r="C8" s="5" t="s">
        <v>9</v>
      </c>
      <c r="D8" s="5">
        <v>175</v>
      </c>
    </row>
    <row r="9" spans="1:4">
      <c r="A9" s="1"/>
      <c r="B9" s="5" t="s">
        <v>7</v>
      </c>
      <c r="C9" s="5" t="s">
        <v>10</v>
      </c>
      <c r="D9" s="5">
        <v>192</v>
      </c>
    </row>
    <row r="10" spans="1:4">
      <c r="A10" s="1"/>
      <c r="B10" s="6" t="s">
        <v>11</v>
      </c>
      <c r="C10" s="6" t="s">
        <v>12</v>
      </c>
      <c r="D10" s="6">
        <v>240</v>
      </c>
    </row>
    <row r="11" spans="1:4">
      <c r="A11" s="1"/>
      <c r="B11" s="6" t="s">
        <v>11</v>
      </c>
      <c r="C11" s="6" t="s">
        <v>13</v>
      </c>
      <c r="D11" s="6">
        <v>405</v>
      </c>
    </row>
    <row r="12" spans="1:4">
      <c r="A12" s="1"/>
      <c r="B12" s="6" t="s">
        <v>11</v>
      </c>
      <c r="C12" s="6" t="s">
        <v>14</v>
      </c>
      <c r="D12" s="6">
        <v>522</v>
      </c>
    </row>
    <row r="14" spans="1:4">
      <c r="A14" s="1"/>
      <c r="B14" s="2"/>
      <c r="C14" s="1"/>
      <c r="D14" s="1"/>
    </row>
    <row r="15" spans="1:4">
      <c r="A15" s="38"/>
      <c r="B15" s="40" t="s">
        <v>15</v>
      </c>
      <c r="C15" s="38"/>
      <c r="D15" s="38"/>
    </row>
    <row r="16" spans="1:4" ht="15" thickBot="1">
      <c r="A16" s="38"/>
      <c r="B16" s="38"/>
      <c r="C16" s="38"/>
      <c r="D16" s="38"/>
    </row>
    <row r="17" spans="1:6" ht="15" thickBot="1">
      <c r="A17" s="39">
        <v>1</v>
      </c>
      <c r="B17" s="39" t="s">
        <v>16</v>
      </c>
      <c r="C17" s="38"/>
      <c r="D17" s="41">
        <f>AVERAGEIF(B4:B12,"Light Weight",D4:D12)</f>
        <v>58</v>
      </c>
      <c r="F17" t="s">
        <v>103</v>
      </c>
    </row>
    <row r="18" spans="1:6" ht="15" thickBot="1">
      <c r="A18" s="38"/>
      <c r="B18" s="38"/>
      <c r="C18" s="38"/>
      <c r="D18" s="38"/>
    </row>
    <row r="19" spans="1:6" ht="15" thickBot="1">
      <c r="A19" s="39">
        <v>2</v>
      </c>
      <c r="B19" s="39" t="s">
        <v>17</v>
      </c>
      <c r="C19" s="38"/>
      <c r="D19" s="41">
        <f>AVERAGEIF(B4:B12,"Medium Weight",D4:D12)</f>
        <v>162</v>
      </c>
      <c r="F19" t="s">
        <v>104</v>
      </c>
    </row>
    <row r="20" spans="1:6" ht="15" thickBot="1">
      <c r="A20" s="38"/>
      <c r="B20" s="38"/>
      <c r="C20" s="38"/>
      <c r="D20" s="38"/>
    </row>
    <row r="21" spans="1:6" ht="15" thickBot="1">
      <c r="A21" s="39">
        <v>3</v>
      </c>
      <c r="B21" s="39" t="s">
        <v>18</v>
      </c>
      <c r="C21" s="38"/>
      <c r="D21" s="41">
        <f>AVERAGEIF(B4:B12,"Heavy Weight",D4:D12)</f>
        <v>389</v>
      </c>
      <c r="F21" t="s">
        <v>105</v>
      </c>
    </row>
    <row r="22" spans="1:6" ht="15" thickBot="1">
      <c r="A22" s="38"/>
      <c r="B22" s="38"/>
      <c r="C22" s="38"/>
      <c r="D22" s="38"/>
    </row>
    <row r="23" spans="1:6" ht="15" thickBot="1">
      <c r="A23" s="39">
        <v>4</v>
      </c>
      <c r="B23" s="39" t="s">
        <v>19</v>
      </c>
      <c r="C23" s="38"/>
      <c r="D23" s="42">
        <f>AVERAGE(D4:D12)</f>
        <v>203</v>
      </c>
      <c r="F23" t="s">
        <v>106</v>
      </c>
    </row>
    <row r="26" spans="1:6">
      <c r="A26" s="52" t="s">
        <v>182</v>
      </c>
    </row>
    <row r="27" spans="1:6">
      <c r="A27" s="52" t="s">
        <v>183</v>
      </c>
      <c r="B27" s="52"/>
    </row>
    <row r="29" spans="1:6">
      <c r="A29" s="8" t="s">
        <v>21</v>
      </c>
      <c r="B29" s="7"/>
      <c r="C29" s="7"/>
    </row>
    <row r="30" spans="1:6">
      <c r="A30" s="8" t="s">
        <v>22</v>
      </c>
      <c r="B30" s="7"/>
      <c r="C30" s="7"/>
    </row>
    <row r="31" spans="1:6">
      <c r="A31" s="9" t="s">
        <v>23</v>
      </c>
      <c r="B31" s="9" t="s">
        <v>24</v>
      </c>
      <c r="C31" s="9" t="s">
        <v>25</v>
      </c>
    </row>
    <row r="32" spans="1:6">
      <c r="A32" s="8" t="s">
        <v>26</v>
      </c>
      <c r="B32" s="10">
        <v>43101</v>
      </c>
      <c r="C32" s="8">
        <v>152</v>
      </c>
    </row>
    <row r="33" spans="1:3">
      <c r="A33" s="8" t="s">
        <v>27</v>
      </c>
      <c r="B33" s="10">
        <v>43101</v>
      </c>
      <c r="C33" s="8">
        <v>171</v>
      </c>
    </row>
    <row r="34" spans="1:3">
      <c r="A34" s="8" t="s">
        <v>28</v>
      </c>
      <c r="B34" s="10">
        <v>43101</v>
      </c>
      <c r="C34" s="8">
        <v>110</v>
      </c>
    </row>
    <row r="35" spans="1:3">
      <c r="A35" s="8" t="s">
        <v>29</v>
      </c>
      <c r="B35" s="10">
        <v>43132</v>
      </c>
      <c r="C35" s="8">
        <v>173</v>
      </c>
    </row>
    <row r="36" spans="1:3">
      <c r="A36" s="8" t="s">
        <v>30</v>
      </c>
      <c r="B36" s="10">
        <v>43132</v>
      </c>
      <c r="C36" s="8">
        <v>128</v>
      </c>
    </row>
    <row r="37" spans="1:3">
      <c r="A37" s="8" t="s">
        <v>31</v>
      </c>
      <c r="B37" s="10">
        <v>43132</v>
      </c>
      <c r="C37" s="8">
        <v>107</v>
      </c>
    </row>
    <row r="38" spans="1:3">
      <c r="A38" s="8" t="s">
        <v>32</v>
      </c>
      <c r="B38" s="10">
        <v>43160</v>
      </c>
      <c r="C38" s="8">
        <v>213</v>
      </c>
    </row>
    <row r="39" spans="1:3">
      <c r="A39" s="8" t="s">
        <v>33</v>
      </c>
      <c r="B39" s="10">
        <v>43160</v>
      </c>
      <c r="C39" s="8">
        <v>238</v>
      </c>
    </row>
    <row r="40" spans="1:3">
      <c r="A40" s="8" t="s">
        <v>34</v>
      </c>
      <c r="B40" s="10">
        <v>43160</v>
      </c>
      <c r="C40" s="8">
        <v>131</v>
      </c>
    </row>
    <row r="42" spans="1:3">
      <c r="A42" s="11" t="s">
        <v>35</v>
      </c>
    </row>
    <row r="44" spans="1:3">
      <c r="A44" s="12">
        <v>43101</v>
      </c>
      <c r="B44" t="s">
        <v>39</v>
      </c>
      <c r="C44">
        <f>AVERAGEIF(B32:B40,"Jan-18",C32:C40)</f>
        <v>144.33333333333334</v>
      </c>
    </row>
    <row r="45" spans="1:3">
      <c r="A45" s="12">
        <v>43132</v>
      </c>
      <c r="B45" t="s">
        <v>40</v>
      </c>
      <c r="C45">
        <f>AVERAGEIF(B32:B40,"Feb-18",C32:C40)</f>
        <v>136</v>
      </c>
    </row>
    <row r="46" spans="1:3">
      <c r="A46" s="12">
        <v>43160</v>
      </c>
      <c r="B46" t="s">
        <v>41</v>
      </c>
      <c r="C46">
        <f>AVERAGEIF(B32:B40,"Mar-18",C32:C40)</f>
        <v>194</v>
      </c>
    </row>
    <row r="48" spans="1:3">
      <c r="A48" s="14" t="s">
        <v>36</v>
      </c>
      <c r="B48" s="13"/>
      <c r="C48" s="13"/>
    </row>
    <row r="50" spans="1:7">
      <c r="A50" s="15" t="s">
        <v>37</v>
      </c>
      <c r="C50" t="s">
        <v>42</v>
      </c>
      <c r="D50">
        <f>SUM(C32:C40)/COUNT(C32:C40)</f>
        <v>158.11111111111111</v>
      </c>
    </row>
    <row r="51" spans="1:7">
      <c r="A51" s="15" t="s">
        <v>38</v>
      </c>
      <c r="C51" t="s">
        <v>43</v>
      </c>
      <c r="D51">
        <f>AVERAGE(C32:C40)</f>
        <v>158.11111111111111</v>
      </c>
    </row>
    <row r="54" spans="1:7">
      <c r="A54" s="52" t="s">
        <v>44</v>
      </c>
    </row>
    <row r="56" spans="1:7">
      <c r="A56" s="16" t="s">
        <v>45</v>
      </c>
      <c r="B56" s="17"/>
      <c r="C56" s="17"/>
      <c r="D56" s="17"/>
      <c r="E56" s="17"/>
      <c r="F56" s="17"/>
      <c r="G56" s="17"/>
    </row>
    <row r="57" spans="1:7">
      <c r="A57" s="18" t="s">
        <v>46</v>
      </c>
      <c r="B57" s="17"/>
      <c r="C57" s="17"/>
      <c r="D57" s="17"/>
      <c r="E57" s="17"/>
      <c r="F57" s="17"/>
      <c r="G57" s="17"/>
    </row>
    <row r="58" spans="1:7">
      <c r="A58" s="19" t="s">
        <v>47</v>
      </c>
      <c r="B58" s="20" t="s">
        <v>48</v>
      </c>
      <c r="C58" s="17"/>
      <c r="D58" s="17"/>
      <c r="E58" s="17"/>
      <c r="F58" s="17"/>
      <c r="G58" s="17"/>
    </row>
    <row r="59" spans="1:7">
      <c r="A59" s="19" t="s">
        <v>49</v>
      </c>
      <c r="B59" s="21">
        <v>7</v>
      </c>
      <c r="C59" s="17"/>
      <c r="D59" s="17"/>
      <c r="E59" s="17"/>
      <c r="F59" s="17"/>
      <c r="G59" s="17"/>
    </row>
    <row r="60" spans="1:7">
      <c r="A60" s="19" t="s">
        <v>50</v>
      </c>
      <c r="B60" s="21">
        <v>5</v>
      </c>
      <c r="C60" s="17"/>
      <c r="D60" s="17"/>
      <c r="E60" s="17"/>
      <c r="F60" s="17"/>
      <c r="G60" s="17"/>
    </row>
    <row r="61" spans="1:7">
      <c r="A61" s="19" t="s">
        <v>51</v>
      </c>
      <c r="B61" s="21">
        <v>6</v>
      </c>
      <c r="C61" s="17"/>
      <c r="D61" s="17"/>
      <c r="E61" s="17"/>
      <c r="F61" s="17"/>
      <c r="G61" s="17"/>
    </row>
    <row r="62" spans="1:7">
      <c r="A62" s="19" t="s">
        <v>52</v>
      </c>
      <c r="B62" s="21">
        <v>4</v>
      </c>
      <c r="C62" s="17"/>
      <c r="D62" s="17"/>
      <c r="E62" s="17"/>
      <c r="F62" s="17"/>
      <c r="G62" s="17"/>
    </row>
    <row r="63" spans="1:7">
      <c r="A63" s="19" t="s">
        <v>53</v>
      </c>
      <c r="B63" s="21" t="s">
        <v>54</v>
      </c>
      <c r="C63" s="17"/>
      <c r="D63" s="17"/>
      <c r="E63" s="17"/>
      <c r="F63" s="17"/>
      <c r="G63" s="17"/>
    </row>
    <row r="64" spans="1:7">
      <c r="A64" s="19" t="s">
        <v>55</v>
      </c>
      <c r="B64" s="21" t="s">
        <v>56</v>
      </c>
      <c r="C64" s="17"/>
      <c r="D64" s="17"/>
      <c r="E64" s="17"/>
      <c r="F64" s="17"/>
      <c r="G64" s="17"/>
    </row>
    <row r="65" spans="1:7">
      <c r="A65" s="19" t="s">
        <v>57</v>
      </c>
      <c r="B65" s="21" t="s">
        <v>57</v>
      </c>
      <c r="C65" s="17"/>
      <c r="D65" s="17"/>
      <c r="E65" s="17"/>
      <c r="F65" s="17"/>
      <c r="G65" s="17"/>
    </row>
    <row r="66" spans="1:7">
      <c r="A66" s="17"/>
      <c r="B66" s="17"/>
      <c r="C66" s="17"/>
      <c r="D66" s="17"/>
      <c r="E66" s="17"/>
      <c r="F66" s="17"/>
      <c r="G66" s="17"/>
    </row>
    <row r="67" spans="1:7">
      <c r="A67" s="18" t="s">
        <v>58</v>
      </c>
      <c r="B67" s="17"/>
      <c r="C67" s="17"/>
      <c r="D67" s="17"/>
      <c r="E67" s="17"/>
      <c r="F67" s="17"/>
      <c r="G67" s="17"/>
    </row>
    <row r="68" spans="1:7">
      <c r="A68" s="17"/>
      <c r="B68" s="17"/>
      <c r="C68" s="17"/>
      <c r="D68" s="17"/>
      <c r="E68" s="17"/>
      <c r="F68" s="17"/>
      <c r="G68" s="17"/>
    </row>
    <row r="69" spans="1:7" ht="15" thickBot="1">
      <c r="A69" s="18" t="s">
        <v>59</v>
      </c>
      <c r="B69" s="18" t="s">
        <v>60</v>
      </c>
      <c r="C69" s="17"/>
      <c r="D69" s="17"/>
      <c r="E69" s="17"/>
      <c r="F69" s="17"/>
      <c r="G69" s="17"/>
    </row>
    <row r="70" spans="1:7" ht="15" thickBot="1">
      <c r="A70" s="18" t="s">
        <v>48</v>
      </c>
      <c r="B70" s="22">
        <f>COUNT(B59:B65)</f>
        <v>4</v>
      </c>
      <c r="C70" s="18" t="s">
        <v>102</v>
      </c>
      <c r="D70" s="17"/>
      <c r="E70" s="17"/>
      <c r="F70" s="17"/>
      <c r="G70" s="17"/>
    </row>
    <row r="71" spans="1:7">
      <c r="A71" s="17"/>
      <c r="B71" s="17"/>
      <c r="C71" s="17"/>
      <c r="D71" s="17"/>
      <c r="E71" s="17"/>
      <c r="F71" s="17"/>
      <c r="G71" s="17"/>
    </row>
    <row r="72" spans="1:7" ht="15" thickBot="1">
      <c r="A72" s="18" t="s">
        <v>59</v>
      </c>
      <c r="B72" s="18" t="s">
        <v>61</v>
      </c>
      <c r="C72" s="17"/>
      <c r="D72" s="17"/>
      <c r="E72" s="17"/>
      <c r="F72" s="17"/>
      <c r="G72" s="17"/>
    </row>
    <row r="73" spans="1:7" ht="15" thickBot="1">
      <c r="A73" s="18" t="s">
        <v>48</v>
      </c>
      <c r="B73" s="22">
        <f>COUNTA(B59:B65)</f>
        <v>7</v>
      </c>
      <c r="C73" s="18" t="s">
        <v>62</v>
      </c>
      <c r="D73" s="17"/>
      <c r="E73" s="17"/>
      <c r="F73" s="17"/>
      <c r="G73" s="17"/>
    </row>
    <row r="77" spans="1:7">
      <c r="A77" s="52" t="s">
        <v>184</v>
      </c>
    </row>
    <row r="78" spans="1:7">
      <c r="A78" s="52" t="s">
        <v>185</v>
      </c>
    </row>
    <row r="79" spans="1:7">
      <c r="D79" s="24"/>
      <c r="E79" s="24"/>
      <c r="F79" s="24"/>
    </row>
    <row r="80" spans="1:7">
      <c r="A80" s="23" t="s">
        <v>63</v>
      </c>
      <c r="B80" s="24"/>
      <c r="C80" s="24"/>
      <c r="D80" s="24"/>
      <c r="E80" s="24"/>
      <c r="F80" s="24"/>
    </row>
    <row r="81" spans="1:6">
      <c r="A81" s="23" t="s">
        <v>64</v>
      </c>
      <c r="B81" s="24"/>
      <c r="C81" s="24"/>
      <c r="D81" s="24"/>
      <c r="E81" s="24"/>
      <c r="F81" s="24"/>
    </row>
    <row r="82" spans="1:6">
      <c r="A82" s="25" t="s">
        <v>65</v>
      </c>
      <c r="B82" s="25" t="s">
        <v>66</v>
      </c>
      <c r="C82" s="25" t="s">
        <v>67</v>
      </c>
      <c r="D82" s="24"/>
      <c r="E82" s="24"/>
      <c r="F82" s="24"/>
    </row>
    <row r="83" spans="1:6">
      <c r="A83" s="26">
        <v>101</v>
      </c>
      <c r="B83" s="26" t="s">
        <v>68</v>
      </c>
      <c r="C83" s="27">
        <v>78022</v>
      </c>
      <c r="D83" s="24"/>
      <c r="E83" s="24"/>
      <c r="F83" s="24"/>
    </row>
    <row r="84" spans="1:6">
      <c r="A84" s="26">
        <v>102</v>
      </c>
      <c r="B84" s="26" t="s">
        <v>69</v>
      </c>
      <c r="C84" s="27">
        <v>99819</v>
      </c>
      <c r="D84" s="24"/>
      <c r="E84" s="24"/>
      <c r="F84" s="24"/>
    </row>
    <row r="85" spans="1:6">
      <c r="A85" s="26">
        <v>103</v>
      </c>
      <c r="B85" s="26" t="s">
        <v>70</v>
      </c>
      <c r="C85" s="28" t="s">
        <v>71</v>
      </c>
      <c r="D85" s="24"/>
      <c r="E85" s="24"/>
      <c r="F85" s="24"/>
    </row>
    <row r="86" spans="1:6">
      <c r="A86" s="26">
        <v>104</v>
      </c>
      <c r="B86" s="26" t="s">
        <v>72</v>
      </c>
      <c r="C86" s="27">
        <v>27522</v>
      </c>
      <c r="D86" s="24"/>
      <c r="E86" s="24"/>
      <c r="F86" s="24"/>
    </row>
    <row r="87" spans="1:6">
      <c r="A87" s="26">
        <v>105</v>
      </c>
      <c r="B87" s="26" t="s">
        <v>73</v>
      </c>
      <c r="C87" s="29">
        <v>0</v>
      </c>
      <c r="D87" s="24"/>
      <c r="E87" s="24"/>
      <c r="F87" s="24"/>
    </row>
    <row r="88" spans="1:6">
      <c r="A88" s="26">
        <v>106</v>
      </c>
      <c r="B88" s="26" t="s">
        <v>74</v>
      </c>
      <c r="C88" s="29"/>
      <c r="D88" s="24"/>
      <c r="E88" s="24"/>
      <c r="F88" s="24"/>
    </row>
    <row r="89" spans="1:6">
      <c r="A89" s="26">
        <v>107</v>
      </c>
      <c r="B89" s="26" t="s">
        <v>75</v>
      </c>
      <c r="C89" s="29">
        <v>0</v>
      </c>
      <c r="D89" s="24"/>
      <c r="E89" s="24"/>
      <c r="F89" s="24"/>
    </row>
    <row r="90" spans="1:6">
      <c r="A90" s="26">
        <v>108</v>
      </c>
      <c r="B90" s="26" t="s">
        <v>76</v>
      </c>
      <c r="C90" s="27">
        <v>88041</v>
      </c>
      <c r="D90" s="24"/>
      <c r="E90" s="24"/>
      <c r="F90" s="24"/>
    </row>
    <row r="91" spans="1:6">
      <c r="A91" s="26">
        <v>109</v>
      </c>
      <c r="B91" s="26" t="s">
        <v>77</v>
      </c>
      <c r="C91" s="27">
        <v>81831</v>
      </c>
      <c r="D91" s="24"/>
      <c r="E91" s="24"/>
      <c r="F91" s="24"/>
    </row>
    <row r="92" spans="1:6">
      <c r="A92" s="26">
        <v>110</v>
      </c>
      <c r="B92" s="26" t="s">
        <v>78</v>
      </c>
      <c r="C92" s="28" t="s">
        <v>71</v>
      </c>
      <c r="D92" s="24"/>
      <c r="E92" s="24"/>
      <c r="F92" s="24"/>
    </row>
    <row r="93" spans="1:6">
      <c r="A93" s="26">
        <v>111</v>
      </c>
      <c r="B93" s="26" t="s">
        <v>79</v>
      </c>
      <c r="C93" s="27"/>
      <c r="D93" s="24"/>
      <c r="E93" s="24"/>
      <c r="F93" s="24"/>
    </row>
    <row r="94" spans="1:6">
      <c r="A94" s="26">
        <v>112</v>
      </c>
      <c r="B94" s="26" t="s">
        <v>80</v>
      </c>
      <c r="C94" s="27">
        <v>26624</v>
      </c>
      <c r="D94" s="24"/>
      <c r="E94" s="24"/>
      <c r="F94" s="24"/>
    </row>
    <row r="95" spans="1:6">
      <c r="A95" s="26">
        <v>113</v>
      </c>
      <c r="B95" s="26" t="s">
        <v>81</v>
      </c>
      <c r="C95" s="27">
        <v>92885</v>
      </c>
      <c r="D95" s="24"/>
      <c r="E95" s="24"/>
      <c r="F95" s="24"/>
    </row>
    <row r="96" spans="1:6">
      <c r="A96" s="26">
        <v>114</v>
      </c>
      <c r="B96" s="26" t="s">
        <v>82</v>
      </c>
      <c r="C96" s="29">
        <v>0</v>
      </c>
      <c r="D96" s="24"/>
      <c r="E96" s="24"/>
      <c r="F96" s="24"/>
    </row>
    <row r="97" spans="1:6">
      <c r="A97" s="24"/>
      <c r="B97" s="24"/>
      <c r="C97" s="24"/>
      <c r="D97" s="24"/>
      <c r="E97" s="24"/>
      <c r="F97" s="24"/>
    </row>
    <row r="98" spans="1:6">
      <c r="A98" s="23" t="s">
        <v>83</v>
      </c>
      <c r="B98" s="24"/>
      <c r="C98" s="24"/>
      <c r="D98" s="24"/>
      <c r="E98" s="24"/>
      <c r="F98" s="24"/>
    </row>
    <row r="99" spans="1:6" ht="15" thickBot="1">
      <c r="A99" s="24" t="s">
        <v>59</v>
      </c>
      <c r="B99" s="24" t="s">
        <v>84</v>
      </c>
      <c r="C99" s="24"/>
      <c r="D99" s="24"/>
      <c r="E99" s="24"/>
      <c r="F99" s="24"/>
    </row>
    <row r="100" spans="1:6" ht="15" thickBot="1">
      <c r="A100" s="24" t="s">
        <v>48</v>
      </c>
      <c r="B100" s="30">
        <f>COUNT(C83:C96)</f>
        <v>10</v>
      </c>
      <c r="C100" s="24" t="s">
        <v>87</v>
      </c>
      <c r="D100" s="24"/>
      <c r="E100" s="24"/>
      <c r="F100" s="24"/>
    </row>
    <row r="101" spans="1:6">
      <c r="A101" s="24"/>
      <c r="B101" s="24"/>
      <c r="C101" s="24"/>
      <c r="D101" s="24"/>
      <c r="E101" s="24"/>
      <c r="F101" s="24"/>
    </row>
    <row r="102" spans="1:6">
      <c r="A102" s="24"/>
      <c r="B102" s="24" t="s">
        <v>85</v>
      </c>
      <c r="C102" s="24"/>
      <c r="D102" s="24"/>
      <c r="E102" s="24"/>
      <c r="F102" s="24"/>
    </row>
    <row r="103" spans="1:6">
      <c r="A103" s="24"/>
      <c r="B103" s="24"/>
      <c r="C103" s="24"/>
      <c r="D103" s="24"/>
      <c r="E103" s="24"/>
      <c r="F103" s="24"/>
    </row>
    <row r="104" spans="1:6" ht="15" thickBot="1">
      <c r="A104" s="24" t="s">
        <v>59</v>
      </c>
      <c r="B104" s="24" t="s">
        <v>86</v>
      </c>
      <c r="C104" s="24"/>
      <c r="D104" s="24"/>
      <c r="E104" s="24"/>
      <c r="F104" s="24"/>
    </row>
    <row r="105" spans="1:6" ht="15" thickBot="1">
      <c r="A105" s="24" t="s">
        <v>48</v>
      </c>
      <c r="B105" s="30">
        <f>COUNTA(C83:C96)</f>
        <v>12</v>
      </c>
      <c r="C105" s="24" t="s">
        <v>88</v>
      </c>
      <c r="D105" s="24"/>
      <c r="E105" s="24"/>
      <c r="F105" s="24"/>
    </row>
    <row r="108" spans="1:6">
      <c r="A108" s="52" t="s">
        <v>89</v>
      </c>
    </row>
    <row r="110" spans="1:6">
      <c r="A110" s="32"/>
      <c r="B110" s="33" t="s">
        <v>90</v>
      </c>
      <c r="C110" s="32"/>
      <c r="D110" s="32"/>
      <c r="E110" s="32"/>
      <c r="F110" s="32"/>
    </row>
    <row r="111" spans="1:6" ht="15" thickBot="1">
      <c r="A111" s="32"/>
      <c r="B111" s="32"/>
      <c r="C111" s="32"/>
      <c r="D111" s="32"/>
      <c r="E111" s="32"/>
      <c r="F111" s="32"/>
    </row>
    <row r="112" spans="1:6">
      <c r="A112" s="32"/>
      <c r="B112" s="34"/>
      <c r="C112" s="32"/>
      <c r="D112" s="32"/>
      <c r="E112" s="32"/>
      <c r="F112" s="32"/>
    </row>
    <row r="113" spans="1:6">
      <c r="A113" s="32"/>
      <c r="B113" s="35" t="s">
        <v>91</v>
      </c>
      <c r="C113" s="32"/>
      <c r="D113" s="32"/>
      <c r="E113" s="32"/>
      <c r="F113" s="32"/>
    </row>
    <row r="114" spans="1:6">
      <c r="A114" s="32"/>
      <c r="B114" s="35">
        <v>4</v>
      </c>
      <c r="C114" s="32"/>
      <c r="D114" s="32"/>
      <c r="E114" s="32"/>
      <c r="F114" s="32"/>
    </row>
    <row r="115" spans="1:6">
      <c r="A115" s="32"/>
      <c r="B115" s="35"/>
      <c r="C115" s="32"/>
      <c r="D115" s="32"/>
      <c r="E115" s="32"/>
      <c r="F115" s="32"/>
    </row>
    <row r="116" spans="1:6">
      <c r="A116" s="32"/>
      <c r="B116" s="35">
        <v>3</v>
      </c>
      <c r="C116" s="32"/>
      <c r="D116" s="32"/>
      <c r="E116" s="32"/>
      <c r="F116" s="32"/>
    </row>
    <row r="117" spans="1:6">
      <c r="A117" s="32"/>
      <c r="B117" s="35"/>
      <c r="C117" s="32"/>
      <c r="D117" s="32"/>
      <c r="E117" s="32"/>
      <c r="F117" s="32"/>
    </row>
    <row r="118" spans="1:6">
      <c r="A118" s="32"/>
      <c r="B118" s="35" t="s">
        <v>92</v>
      </c>
      <c r="C118" s="32"/>
      <c r="D118" s="32"/>
      <c r="E118" s="32"/>
      <c r="F118" s="32"/>
    </row>
    <row r="119" spans="1:6">
      <c r="A119" s="32"/>
      <c r="B119" s="35"/>
      <c r="C119" s="32"/>
      <c r="D119" s="32"/>
      <c r="E119" s="32"/>
      <c r="F119" s="32"/>
    </row>
    <row r="120" spans="1:6">
      <c r="A120" s="32"/>
      <c r="B120" s="35" t="e">
        <v>#DIV/0!</v>
      </c>
      <c r="C120" s="32"/>
      <c r="D120" s="32"/>
      <c r="E120" s="32"/>
      <c r="F120" s="32"/>
    </row>
    <row r="121" spans="1:6">
      <c r="A121" s="32"/>
      <c r="B121" s="35" t="s">
        <v>93</v>
      </c>
      <c r="C121" s="32"/>
      <c r="D121" s="32"/>
      <c r="E121" s="32"/>
      <c r="F121" s="32"/>
    </row>
    <row r="122" spans="1:6" ht="15" thickBot="1">
      <c r="A122" s="32"/>
      <c r="B122" s="36" t="s">
        <v>94</v>
      </c>
      <c r="C122" s="32"/>
      <c r="D122" s="32"/>
      <c r="E122" s="32"/>
      <c r="F122" s="32"/>
    </row>
    <row r="123" spans="1:6">
      <c r="A123" s="32"/>
      <c r="B123" s="32"/>
      <c r="C123" s="32"/>
      <c r="D123" s="32"/>
      <c r="E123" s="32"/>
      <c r="F123" s="32"/>
    </row>
    <row r="124" spans="1:6">
      <c r="A124" s="32"/>
      <c r="B124" s="33" t="s">
        <v>95</v>
      </c>
      <c r="C124" s="32"/>
      <c r="D124" s="32"/>
      <c r="E124" s="32"/>
      <c r="F124" s="32"/>
    </row>
    <row r="125" spans="1:6">
      <c r="A125" s="32"/>
      <c r="B125" s="32"/>
      <c r="C125" s="32"/>
      <c r="D125" s="32"/>
      <c r="E125" s="32"/>
      <c r="F125" s="32"/>
    </row>
    <row r="126" spans="1:6">
      <c r="A126" s="33">
        <v>1</v>
      </c>
      <c r="B126" s="33" t="s">
        <v>96</v>
      </c>
      <c r="C126" s="32"/>
      <c r="D126" s="32"/>
      <c r="E126" s="32"/>
      <c r="F126" s="32"/>
    </row>
    <row r="127" spans="1:6">
      <c r="A127" s="32"/>
      <c r="B127" s="37">
        <f>COUNT(B112:B122)</f>
        <v>2</v>
      </c>
      <c r="C127" s="33" t="s">
        <v>100</v>
      </c>
      <c r="D127" s="32"/>
      <c r="E127" s="32"/>
      <c r="F127" s="32"/>
    </row>
    <row r="128" spans="1:6">
      <c r="A128" s="32"/>
      <c r="B128" s="32"/>
      <c r="C128" s="32"/>
      <c r="D128" s="32"/>
      <c r="E128" s="32"/>
      <c r="F128" s="32"/>
    </row>
    <row r="129" spans="1:12">
      <c r="A129" s="33">
        <v>2</v>
      </c>
      <c r="B129" s="33" t="s">
        <v>97</v>
      </c>
      <c r="C129" s="32"/>
      <c r="D129" s="32"/>
      <c r="E129" s="32"/>
      <c r="F129" s="32"/>
    </row>
    <row r="130" spans="1:12">
      <c r="A130" s="32"/>
      <c r="B130" s="37">
        <f>COUNTBLANK(B112:B122)</f>
        <v>4</v>
      </c>
      <c r="C130" s="33" t="s">
        <v>101</v>
      </c>
      <c r="D130" s="32"/>
      <c r="E130" s="32"/>
      <c r="F130" s="32"/>
    </row>
    <row r="131" spans="1:12">
      <c r="A131" s="32"/>
      <c r="B131" s="32"/>
      <c r="C131" s="32"/>
      <c r="D131" s="32"/>
      <c r="E131" s="32"/>
      <c r="F131" s="32"/>
    </row>
    <row r="132" spans="1:12">
      <c r="A132" s="33">
        <v>3</v>
      </c>
      <c r="B132" s="33" t="s">
        <v>98</v>
      </c>
      <c r="C132" s="32"/>
      <c r="D132" s="32"/>
      <c r="E132" s="32"/>
      <c r="F132" s="32"/>
    </row>
    <row r="133" spans="1:12">
      <c r="A133" s="32"/>
      <c r="B133" s="37">
        <f>COUNTA(B112:B122)-COUNT(B112:B122)</f>
        <v>5</v>
      </c>
      <c r="C133" s="33" t="s">
        <v>617</v>
      </c>
      <c r="D133" s="32"/>
      <c r="E133" s="32"/>
      <c r="F133" s="32"/>
    </row>
    <row r="134" spans="1:12">
      <c r="A134" s="32"/>
      <c r="B134" s="32"/>
      <c r="C134" s="32"/>
      <c r="D134" s="32"/>
      <c r="E134" s="32"/>
      <c r="F134" s="32"/>
    </row>
    <row r="135" spans="1:12">
      <c r="A135" s="33">
        <v>4</v>
      </c>
      <c r="B135" s="33" t="s">
        <v>99</v>
      </c>
      <c r="C135" s="32"/>
      <c r="D135" s="32"/>
      <c r="E135" s="32"/>
      <c r="F135" s="32"/>
    </row>
    <row r="136" spans="1:12">
      <c r="A136" s="31"/>
      <c r="B136" s="37">
        <f>COUNTA(B112:B122)+COUNTBLANK(B112:B122)</f>
        <v>11</v>
      </c>
      <c r="C136" s="33" t="s">
        <v>616</v>
      </c>
      <c r="D136" s="32"/>
      <c r="E136" s="32"/>
      <c r="F136" s="32"/>
    </row>
    <row r="139" spans="1:12">
      <c r="A139" s="52" t="s">
        <v>107</v>
      </c>
    </row>
    <row r="141" spans="1:12">
      <c r="A141" s="44"/>
      <c r="B141" s="43"/>
      <c r="C141" s="43"/>
      <c r="D141" s="43"/>
      <c r="E141" s="43"/>
      <c r="F141" s="43"/>
      <c r="G141" s="43"/>
      <c r="H141" s="43"/>
      <c r="I141" s="43"/>
      <c r="J141" s="43"/>
      <c r="K141" s="43"/>
      <c r="L141" s="43"/>
    </row>
    <row r="142" spans="1:12">
      <c r="A142" s="45" t="s">
        <v>108</v>
      </c>
      <c r="B142" s="43"/>
      <c r="C142" s="43"/>
      <c r="D142" s="43"/>
      <c r="E142" s="43"/>
      <c r="F142" s="43"/>
      <c r="G142" s="43"/>
      <c r="H142" s="43"/>
      <c r="I142" s="43"/>
      <c r="J142" s="43"/>
      <c r="K142" s="43"/>
    </row>
    <row r="143" spans="1:12">
      <c r="A143" s="46" t="s">
        <v>109</v>
      </c>
      <c r="B143" s="46">
        <v>101</v>
      </c>
      <c r="C143" s="46">
        <v>102</v>
      </c>
      <c r="D143" s="46">
        <v>103</v>
      </c>
      <c r="E143" s="46">
        <v>104</v>
      </c>
      <c r="F143" s="46">
        <v>105</v>
      </c>
      <c r="G143" s="46">
        <v>106</v>
      </c>
      <c r="H143" s="46">
        <v>107</v>
      </c>
      <c r="I143" s="46">
        <v>108</v>
      </c>
      <c r="J143" s="46">
        <v>109</v>
      </c>
      <c r="K143" s="46">
        <v>110</v>
      </c>
    </row>
    <row r="144" spans="1:12">
      <c r="A144" s="46" t="s">
        <v>110</v>
      </c>
      <c r="B144" s="47" t="s">
        <v>111</v>
      </c>
      <c r="C144" s="47" t="s">
        <v>112</v>
      </c>
      <c r="D144" s="47" t="s">
        <v>113</v>
      </c>
      <c r="E144" s="47" t="s">
        <v>114</v>
      </c>
      <c r="F144" s="47" t="s">
        <v>115</v>
      </c>
      <c r="G144" s="47" t="s">
        <v>116</v>
      </c>
      <c r="H144" s="47" t="s">
        <v>117</v>
      </c>
      <c r="I144" s="47" t="s">
        <v>118</v>
      </c>
      <c r="J144" s="47" t="s">
        <v>119</v>
      </c>
      <c r="K144" s="47" t="s">
        <v>120</v>
      </c>
    </row>
    <row r="145" spans="1:12">
      <c r="A145" s="46" t="s">
        <v>121</v>
      </c>
      <c r="B145" s="47" t="s">
        <v>122</v>
      </c>
      <c r="C145" s="47" t="s">
        <v>123</v>
      </c>
      <c r="D145" s="47" t="s">
        <v>124</v>
      </c>
      <c r="E145" s="47" t="s">
        <v>125</v>
      </c>
      <c r="F145" s="47" t="s">
        <v>122</v>
      </c>
      <c r="G145" s="47" t="s">
        <v>123</v>
      </c>
      <c r="H145" s="47" t="s">
        <v>124</v>
      </c>
      <c r="I145" s="47" t="s">
        <v>125</v>
      </c>
      <c r="J145" s="47" t="s">
        <v>122</v>
      </c>
      <c r="K145" s="47" t="s">
        <v>123</v>
      </c>
    </row>
    <row r="146" spans="1:12">
      <c r="A146" s="46" t="s">
        <v>126</v>
      </c>
      <c r="B146" s="47">
        <v>50000</v>
      </c>
      <c r="C146" s="47">
        <v>55000</v>
      </c>
      <c r="D146" s="47">
        <v>60000</v>
      </c>
      <c r="E146" s="47">
        <v>65000</v>
      </c>
      <c r="F146" s="47">
        <v>70000</v>
      </c>
      <c r="G146" s="47">
        <v>75000</v>
      </c>
      <c r="H146" s="47">
        <v>80000</v>
      </c>
      <c r="I146" s="47">
        <v>85000</v>
      </c>
      <c r="J146" s="47">
        <v>90000</v>
      </c>
      <c r="K146" s="47">
        <v>95000</v>
      </c>
    </row>
    <row r="147" spans="1:12">
      <c r="A147" s="46" t="s">
        <v>127</v>
      </c>
      <c r="B147" s="47">
        <v>2000</v>
      </c>
      <c r="C147" s="47">
        <v>2500</v>
      </c>
      <c r="D147" s="47">
        <v>3000</v>
      </c>
      <c r="E147" s="47">
        <v>3500</v>
      </c>
      <c r="F147" s="47">
        <v>4000</v>
      </c>
      <c r="G147" s="47">
        <v>4500</v>
      </c>
      <c r="H147" s="47">
        <v>5000</v>
      </c>
      <c r="I147" s="47">
        <v>5500</v>
      </c>
      <c r="J147" s="47">
        <v>6000</v>
      </c>
      <c r="K147" s="47">
        <v>6500</v>
      </c>
    </row>
    <row r="148" spans="1:12">
      <c r="A148" s="46" t="s">
        <v>128</v>
      </c>
      <c r="B148" s="47">
        <v>52000</v>
      </c>
      <c r="C148" s="47">
        <v>57500</v>
      </c>
      <c r="D148" s="47">
        <v>63000</v>
      </c>
      <c r="E148" s="47">
        <v>685000</v>
      </c>
      <c r="F148" s="47">
        <v>74000</v>
      </c>
      <c r="G148" s="47">
        <v>79500</v>
      </c>
      <c r="H148" s="47">
        <v>85000</v>
      </c>
      <c r="I148" s="47">
        <v>90500</v>
      </c>
      <c r="J148" s="47">
        <v>96000</v>
      </c>
      <c r="K148" s="47">
        <v>101500</v>
      </c>
    </row>
    <row r="149" spans="1:12">
      <c r="A149" s="44"/>
      <c r="B149" s="43"/>
      <c r="C149" s="43"/>
      <c r="D149" s="43"/>
      <c r="E149" s="43"/>
      <c r="F149" s="43"/>
      <c r="G149" s="43"/>
      <c r="H149" s="43"/>
      <c r="I149" s="43"/>
      <c r="J149" s="43"/>
      <c r="K149" s="43"/>
      <c r="L149" s="43"/>
    </row>
    <row r="150" spans="1:12">
      <c r="A150" s="48">
        <v>1</v>
      </c>
      <c r="B150" s="45" t="s">
        <v>129</v>
      </c>
      <c r="C150" s="43"/>
      <c r="D150" s="43"/>
      <c r="E150" s="43"/>
      <c r="F150" s="43"/>
      <c r="G150" s="43"/>
      <c r="H150" s="43"/>
      <c r="I150" s="43"/>
      <c r="J150" s="43"/>
      <c r="K150" s="43"/>
      <c r="L150" s="43"/>
    </row>
    <row r="151" spans="1:12">
      <c r="A151" s="43"/>
      <c r="B151" s="43"/>
      <c r="C151" s="45"/>
      <c r="D151" s="45"/>
      <c r="E151" s="43"/>
      <c r="F151" s="43"/>
      <c r="G151" s="43"/>
      <c r="H151" s="43"/>
      <c r="I151" s="43"/>
      <c r="J151" s="43"/>
      <c r="K151" s="43"/>
      <c r="L151" s="43"/>
    </row>
    <row r="152" spans="1:12">
      <c r="A152" s="43"/>
      <c r="B152" s="44" t="s">
        <v>130</v>
      </c>
      <c r="C152" s="50" t="str">
        <f>HLOOKUP(C143,A143:C148,3)</f>
        <v>Marketing</v>
      </c>
      <c r="D152" s="43" t="s">
        <v>133</v>
      </c>
      <c r="E152" s="43"/>
      <c r="G152" s="43"/>
      <c r="H152" s="43"/>
      <c r="I152" s="43"/>
      <c r="J152" s="43"/>
      <c r="K152" s="43"/>
      <c r="L152" s="43"/>
    </row>
    <row r="153" spans="1:12">
      <c r="A153" s="43"/>
      <c r="B153" s="45"/>
      <c r="C153" s="43"/>
      <c r="D153" s="43"/>
      <c r="E153" s="43"/>
      <c r="G153" s="43"/>
      <c r="H153" s="43"/>
      <c r="I153" s="43"/>
      <c r="J153" s="43"/>
      <c r="K153" s="43"/>
      <c r="L153" s="43"/>
    </row>
    <row r="154" spans="1:12">
      <c r="A154" s="43"/>
      <c r="B154" s="43"/>
      <c r="C154" s="43"/>
      <c r="D154" s="43"/>
      <c r="E154" s="43"/>
      <c r="F154" s="43"/>
      <c r="G154" s="43"/>
      <c r="H154" s="43"/>
      <c r="I154" s="43"/>
      <c r="J154" s="43"/>
      <c r="K154" s="43"/>
      <c r="L154" s="43"/>
    </row>
    <row r="155" spans="1:12">
      <c r="A155" s="48">
        <v>2</v>
      </c>
      <c r="B155" s="45" t="s">
        <v>131</v>
      </c>
      <c r="C155" s="43"/>
      <c r="D155" s="43"/>
      <c r="E155" s="43"/>
      <c r="F155" s="43"/>
      <c r="G155" s="43"/>
      <c r="H155" s="43"/>
      <c r="I155" s="43"/>
      <c r="J155" s="43"/>
      <c r="K155" s="43"/>
      <c r="L155" s="43"/>
    </row>
    <row r="156" spans="1:12">
      <c r="A156" s="43"/>
      <c r="B156" s="43"/>
      <c r="C156" s="45"/>
      <c r="D156" s="43"/>
      <c r="E156" s="43"/>
      <c r="F156" s="43"/>
      <c r="G156" s="43"/>
      <c r="H156" s="43"/>
      <c r="I156" s="43"/>
      <c r="J156" s="43"/>
      <c r="K156" s="43"/>
      <c r="L156" s="43"/>
    </row>
    <row r="157" spans="1:12">
      <c r="A157" s="43"/>
      <c r="B157" s="44" t="s">
        <v>130</v>
      </c>
      <c r="C157" s="50">
        <f>HLOOKUP(F143,A143:F148,4)</f>
        <v>70000</v>
      </c>
      <c r="D157" s="43" t="s">
        <v>134</v>
      </c>
    </row>
    <row r="158" spans="1:12">
      <c r="D158" s="43"/>
    </row>
    <row r="159" spans="1:12">
      <c r="A159" s="43"/>
      <c r="B159" s="45"/>
      <c r="C159" s="43"/>
      <c r="D159" s="43"/>
    </row>
    <row r="160" spans="1:12">
      <c r="A160" s="48">
        <v>3</v>
      </c>
      <c r="B160" s="45" t="s">
        <v>132</v>
      </c>
      <c r="C160" s="45"/>
      <c r="D160" s="43"/>
    </row>
    <row r="161" spans="1:7">
      <c r="B161" s="48" t="s">
        <v>130</v>
      </c>
      <c r="C161" s="50">
        <f>HLOOKUP(H143,A143:H148,6)</f>
        <v>85000</v>
      </c>
      <c r="D161" s="43" t="s">
        <v>135</v>
      </c>
    </row>
    <row r="162" spans="1:7">
      <c r="A162" s="43"/>
      <c r="B162" s="49"/>
      <c r="C162" s="43"/>
      <c r="D162" s="45"/>
    </row>
    <row r="163" spans="1:7">
      <c r="A163" s="43"/>
      <c r="B163" s="49"/>
      <c r="C163" s="43"/>
      <c r="D163" s="43"/>
    </row>
    <row r="164" spans="1:7">
      <c r="A164" s="52" t="s">
        <v>136</v>
      </c>
      <c r="B164" s="49"/>
      <c r="C164" s="43"/>
    </row>
    <row r="165" spans="1:7">
      <c r="A165" s="43"/>
      <c r="B165" s="43"/>
      <c r="C165" s="43"/>
      <c r="D165" s="43"/>
    </row>
    <row r="166" spans="1:7">
      <c r="A166" s="54" t="s">
        <v>137</v>
      </c>
      <c r="B166" s="57"/>
      <c r="C166" s="57"/>
      <c r="D166" s="57"/>
      <c r="E166" s="57"/>
    </row>
    <row r="167" spans="1:7">
      <c r="A167" s="53" t="s">
        <v>138</v>
      </c>
      <c r="B167" s="57"/>
      <c r="C167" s="57"/>
      <c r="D167" s="57"/>
      <c r="E167" s="57"/>
    </row>
    <row r="168" spans="1:7">
      <c r="A168" s="53" t="s">
        <v>139</v>
      </c>
      <c r="B168" s="57"/>
      <c r="C168" s="57"/>
      <c r="D168" s="57"/>
      <c r="E168" s="57"/>
    </row>
    <row r="169" spans="1:7">
      <c r="A169" s="53" t="s">
        <v>140</v>
      </c>
      <c r="B169" s="57"/>
      <c r="C169" s="57"/>
      <c r="D169" s="57"/>
      <c r="E169" s="57"/>
    </row>
    <row r="170" spans="1:7">
      <c r="A170" s="57"/>
      <c r="B170" s="57"/>
      <c r="C170" s="57"/>
      <c r="D170" s="57"/>
      <c r="E170" s="57"/>
    </row>
    <row r="171" spans="1:7">
      <c r="A171" s="55" t="s">
        <v>1</v>
      </c>
      <c r="B171" s="55" t="s">
        <v>141</v>
      </c>
      <c r="C171" s="55" t="s">
        <v>142</v>
      </c>
      <c r="D171" s="57"/>
      <c r="E171" s="51" t="s">
        <v>148</v>
      </c>
      <c r="F171" s="53" t="s">
        <v>147</v>
      </c>
      <c r="G171" s="57"/>
    </row>
    <row r="172" spans="1:7">
      <c r="A172" s="56" t="s">
        <v>143</v>
      </c>
      <c r="B172" s="56">
        <v>98</v>
      </c>
      <c r="C172" s="58" t="str">
        <f>IF(B172 &gt;= 60, "Pass", "Fail")</f>
        <v>Pass</v>
      </c>
    </row>
    <row r="173" spans="1:7">
      <c r="A173" s="56" t="s">
        <v>144</v>
      </c>
      <c r="B173" s="56">
        <v>55</v>
      </c>
      <c r="C173" s="58" t="str">
        <f t="shared" ref="C173:C175" si="0">IF(B173 &gt;= 60, "Pass", "Fail")</f>
        <v>Fail</v>
      </c>
      <c r="D173" s="53"/>
      <c r="E173" s="57"/>
    </row>
    <row r="174" spans="1:7">
      <c r="A174" s="56" t="s">
        <v>145</v>
      </c>
      <c r="B174" s="56">
        <v>15</v>
      </c>
      <c r="C174" s="58" t="str">
        <f t="shared" si="0"/>
        <v>Fail</v>
      </c>
      <c r="D174" s="53"/>
      <c r="E174" s="57"/>
    </row>
    <row r="175" spans="1:7">
      <c r="A175" s="56" t="s">
        <v>146</v>
      </c>
      <c r="B175" s="56">
        <v>60</v>
      </c>
      <c r="C175" s="58" t="str">
        <f t="shared" si="0"/>
        <v>Pass</v>
      </c>
      <c r="D175" s="53"/>
      <c r="E175" s="57"/>
    </row>
    <row r="176" spans="1:7">
      <c r="A176" s="57"/>
      <c r="B176" s="57"/>
      <c r="C176" s="57"/>
      <c r="D176" s="57"/>
      <c r="E176" s="53"/>
    </row>
    <row r="178" spans="1:7">
      <c r="A178" s="52" t="s">
        <v>186</v>
      </c>
    </row>
    <row r="179" spans="1:7">
      <c r="A179" s="52" t="s">
        <v>187</v>
      </c>
    </row>
    <row r="181" spans="1:7">
      <c r="A181" s="63" t="s">
        <v>149</v>
      </c>
      <c r="B181" s="60"/>
      <c r="C181" s="60"/>
      <c r="D181" s="60"/>
      <c r="E181" s="60"/>
    </row>
    <row r="182" spans="1:7">
      <c r="A182" s="64" t="s">
        <v>150</v>
      </c>
      <c r="B182" s="60"/>
      <c r="C182" s="60"/>
      <c r="D182" s="60"/>
      <c r="E182" s="60"/>
    </row>
    <row r="183" spans="1:7">
      <c r="A183" s="63" t="s">
        <v>151</v>
      </c>
      <c r="B183" s="60"/>
      <c r="C183" s="60"/>
      <c r="D183" s="60"/>
      <c r="E183" s="60"/>
    </row>
    <row r="184" spans="1:7">
      <c r="A184" s="62"/>
      <c r="B184" s="60"/>
      <c r="C184" s="60"/>
      <c r="D184" s="60"/>
      <c r="E184" s="60"/>
    </row>
    <row r="185" spans="1:7">
      <c r="A185" s="60"/>
      <c r="B185" s="61" t="s">
        <v>4</v>
      </c>
      <c r="C185" s="61" t="s">
        <v>5</v>
      </c>
      <c r="D185" s="60"/>
      <c r="E185" s="60"/>
    </row>
    <row r="186" spans="1:7">
      <c r="A186" s="65"/>
      <c r="B186" s="65" t="s">
        <v>152</v>
      </c>
      <c r="C186" s="65" t="s">
        <v>153</v>
      </c>
      <c r="D186" s="66" t="s">
        <v>154</v>
      </c>
      <c r="E186" s="60"/>
      <c r="F186" s="52" t="s">
        <v>148</v>
      </c>
      <c r="G186" t="s">
        <v>159</v>
      </c>
    </row>
    <row r="187" spans="1:7">
      <c r="A187" s="65" t="s">
        <v>155</v>
      </c>
      <c r="B187" s="67">
        <v>94</v>
      </c>
      <c r="C187" s="67">
        <v>94</v>
      </c>
      <c r="D187" s="68" t="str">
        <f>IF(B187 = C187, "Match", "No Match")</f>
        <v>Match</v>
      </c>
      <c r="E187" s="61"/>
    </row>
    <row r="188" spans="1:7">
      <c r="A188" s="65" t="s">
        <v>156</v>
      </c>
      <c r="B188" s="67">
        <v>109</v>
      </c>
      <c r="C188" s="67">
        <v>109</v>
      </c>
      <c r="D188" s="68" t="str">
        <f t="shared" ref="D188:D190" si="1">IF(B188 = C188, "Match", "No Match")</f>
        <v>Match</v>
      </c>
      <c r="E188" s="61"/>
    </row>
    <row r="189" spans="1:7">
      <c r="A189" s="65" t="s">
        <v>157</v>
      </c>
      <c r="B189" s="67">
        <v>85</v>
      </c>
      <c r="C189" s="67">
        <v>85.5</v>
      </c>
      <c r="D189" s="68" t="str">
        <f t="shared" si="1"/>
        <v>No Match</v>
      </c>
      <c r="E189" s="61"/>
    </row>
    <row r="190" spans="1:7">
      <c r="A190" s="65" t="s">
        <v>158</v>
      </c>
      <c r="B190" s="67">
        <v>12</v>
      </c>
      <c r="C190" s="67">
        <v>12</v>
      </c>
      <c r="D190" s="68" t="str">
        <f t="shared" si="1"/>
        <v>Match</v>
      </c>
      <c r="E190" s="61"/>
    </row>
    <row r="193" spans="1:10">
      <c r="A193" s="52" t="s">
        <v>179</v>
      </c>
    </row>
    <row r="194" spans="1:10">
      <c r="A194" s="52" t="s">
        <v>180</v>
      </c>
      <c r="B194" s="52"/>
      <c r="C194" s="52"/>
      <c r="D194" s="52"/>
      <c r="E194" s="52"/>
      <c r="F194" s="52"/>
      <c r="G194" s="52"/>
      <c r="H194" s="52"/>
      <c r="I194" s="52"/>
      <c r="J194" s="52"/>
    </row>
    <row r="195" spans="1:10">
      <c r="A195" s="52" t="s">
        <v>181</v>
      </c>
      <c r="B195" s="52"/>
      <c r="C195" s="52"/>
      <c r="D195" s="52"/>
      <c r="E195" s="52"/>
      <c r="F195" s="52"/>
      <c r="G195" s="52"/>
      <c r="H195" s="52"/>
      <c r="I195" s="52"/>
      <c r="J195" s="52"/>
    </row>
    <row r="198" spans="1:10">
      <c r="A198" s="69"/>
      <c r="B198" s="70" t="s">
        <v>160</v>
      </c>
      <c r="C198" s="69"/>
      <c r="D198" s="69"/>
      <c r="E198" s="69"/>
      <c r="F198" s="69"/>
      <c r="G198" s="69"/>
      <c r="H198" s="69"/>
    </row>
    <row r="199" spans="1:10">
      <c r="A199" s="59">
        <v>1</v>
      </c>
      <c r="B199" s="73" t="s">
        <v>161</v>
      </c>
      <c r="C199" s="69"/>
      <c r="D199" s="69"/>
      <c r="E199" s="69"/>
      <c r="F199" s="69"/>
      <c r="G199" s="69"/>
      <c r="H199" s="69"/>
    </row>
    <row r="200" spans="1:10">
      <c r="A200" s="59"/>
      <c r="B200" s="74"/>
      <c r="C200" s="69"/>
      <c r="D200" s="69"/>
      <c r="E200" s="69"/>
      <c r="F200" s="69"/>
      <c r="G200" s="69"/>
      <c r="H200" s="69"/>
    </row>
    <row r="201" spans="1:10">
      <c r="A201" s="59">
        <v>2</v>
      </c>
      <c r="B201" s="73" t="s">
        <v>188</v>
      </c>
      <c r="C201" s="69"/>
      <c r="D201" s="69"/>
      <c r="E201" s="69"/>
      <c r="F201" s="69"/>
      <c r="G201" s="69"/>
      <c r="H201" s="69"/>
    </row>
    <row r="202" spans="1:10">
      <c r="A202" s="72"/>
      <c r="B202" s="71" t="s">
        <v>189</v>
      </c>
      <c r="C202" s="69"/>
      <c r="D202" s="69"/>
      <c r="E202" s="69"/>
      <c r="F202" s="69"/>
      <c r="G202" s="69"/>
      <c r="H202" s="69"/>
    </row>
    <row r="203" spans="1:10">
      <c r="A203" s="72"/>
      <c r="B203" s="70"/>
      <c r="C203" s="69"/>
      <c r="D203" s="69"/>
      <c r="E203" s="69"/>
      <c r="F203" s="69"/>
      <c r="G203" s="69"/>
      <c r="H203" s="69"/>
    </row>
    <row r="204" spans="1:10">
      <c r="A204" s="69"/>
      <c r="B204" s="69"/>
      <c r="C204" s="69"/>
      <c r="D204" s="69"/>
      <c r="E204" s="75" t="s">
        <v>162</v>
      </c>
      <c r="F204" s="75" t="s">
        <v>163</v>
      </c>
      <c r="G204" s="69"/>
    </row>
    <row r="205" spans="1:10">
      <c r="A205" s="69"/>
      <c r="B205" s="76" t="s">
        <v>164</v>
      </c>
      <c r="C205" s="76" t="s">
        <v>1</v>
      </c>
      <c r="D205" s="77" t="s">
        <v>165</v>
      </c>
      <c r="E205" s="76" t="s">
        <v>166</v>
      </c>
      <c r="F205" s="76" t="s">
        <v>167</v>
      </c>
      <c r="G205" s="69"/>
    </row>
    <row r="206" spans="1:10">
      <c r="A206" s="69"/>
      <c r="B206" s="75">
        <v>1</v>
      </c>
      <c r="C206" s="75" t="s">
        <v>168</v>
      </c>
      <c r="D206" s="78">
        <v>16</v>
      </c>
      <c r="E206" s="79" t="str">
        <f>IF(D206 &gt;=16, "Eligible", "Not Eligible")</f>
        <v>Eligible</v>
      </c>
      <c r="F206" s="79" t="str">
        <f>IF(D206 &lt; 18, "Minor", "Adult")</f>
        <v>Minor</v>
      </c>
      <c r="G206" s="69"/>
    </row>
    <row r="207" spans="1:10">
      <c r="A207" s="69"/>
      <c r="B207" s="75">
        <v>2</v>
      </c>
      <c r="C207" s="75" t="s">
        <v>169</v>
      </c>
      <c r="D207" s="78">
        <v>18</v>
      </c>
      <c r="E207" s="79" t="str">
        <f t="shared" ref="E207:E213" si="2">IF(D207 &gt;=16, "Eligible", "Not Eligible")</f>
        <v>Eligible</v>
      </c>
      <c r="F207" s="79" t="str">
        <f t="shared" ref="F207:F213" si="3">IF(D207 &lt; 18, "Minor", "Adult")</f>
        <v>Adult</v>
      </c>
      <c r="G207" s="69"/>
    </row>
    <row r="208" spans="1:10">
      <c r="A208" s="69"/>
      <c r="B208" s="75">
        <v>3</v>
      </c>
      <c r="C208" s="75" t="s">
        <v>170</v>
      </c>
      <c r="D208" s="78">
        <v>15.5</v>
      </c>
      <c r="E208" s="79" t="str">
        <f t="shared" si="2"/>
        <v>Not Eligible</v>
      </c>
      <c r="F208" s="79" t="str">
        <f t="shared" si="3"/>
        <v>Minor</v>
      </c>
      <c r="G208" s="69"/>
      <c r="H208" s="70"/>
    </row>
    <row r="209" spans="1:8">
      <c r="A209" s="69"/>
      <c r="B209" s="75">
        <v>4</v>
      </c>
      <c r="C209" s="75" t="s">
        <v>171</v>
      </c>
      <c r="D209" s="78">
        <v>19</v>
      </c>
      <c r="E209" s="79" t="str">
        <f t="shared" si="2"/>
        <v>Eligible</v>
      </c>
      <c r="F209" s="79" t="str">
        <f t="shared" si="3"/>
        <v>Adult</v>
      </c>
      <c r="G209" s="69"/>
      <c r="H209" s="70"/>
    </row>
    <row r="210" spans="1:8">
      <c r="A210" s="69"/>
      <c r="B210" s="75">
        <v>5</v>
      </c>
      <c r="C210" s="75" t="s">
        <v>172</v>
      </c>
      <c r="D210" s="78">
        <v>18</v>
      </c>
      <c r="E210" s="79" t="str">
        <f t="shared" si="2"/>
        <v>Eligible</v>
      </c>
      <c r="F210" s="79" t="str">
        <f t="shared" si="3"/>
        <v>Adult</v>
      </c>
      <c r="G210" s="69"/>
      <c r="H210" s="70"/>
    </row>
    <row r="211" spans="1:8">
      <c r="A211" s="69"/>
      <c r="B211" s="75">
        <v>6</v>
      </c>
      <c r="C211" s="75" t="s">
        <v>173</v>
      </c>
      <c r="D211" s="78">
        <v>13</v>
      </c>
      <c r="E211" s="79" t="str">
        <f t="shared" si="2"/>
        <v>Not Eligible</v>
      </c>
      <c r="F211" s="79" t="str">
        <f t="shared" si="3"/>
        <v>Minor</v>
      </c>
      <c r="G211" s="69"/>
      <c r="H211" s="70"/>
    </row>
    <row r="212" spans="1:8">
      <c r="A212" s="69"/>
      <c r="B212" s="75">
        <v>7</v>
      </c>
      <c r="C212" s="75" t="s">
        <v>174</v>
      </c>
      <c r="D212" s="78">
        <v>18</v>
      </c>
      <c r="E212" s="79" t="str">
        <f t="shared" si="2"/>
        <v>Eligible</v>
      </c>
      <c r="F212" s="79" t="str">
        <f t="shared" si="3"/>
        <v>Adult</v>
      </c>
      <c r="G212" s="69"/>
      <c r="H212" s="70"/>
    </row>
    <row r="213" spans="1:8">
      <c r="A213" s="69"/>
      <c r="B213" s="75">
        <v>8</v>
      </c>
      <c r="C213" s="75" t="s">
        <v>175</v>
      </c>
      <c r="D213" s="78">
        <v>17</v>
      </c>
      <c r="E213" s="79" t="str">
        <f t="shared" si="2"/>
        <v>Eligible</v>
      </c>
      <c r="F213" s="79" t="str">
        <f t="shared" si="3"/>
        <v>Minor</v>
      </c>
      <c r="G213" s="69"/>
      <c r="H213" s="70"/>
    </row>
    <row r="215" spans="1:8">
      <c r="A215" s="51" t="s">
        <v>176</v>
      </c>
      <c r="B215" t="s">
        <v>178</v>
      </c>
    </row>
    <row r="216" spans="1:8">
      <c r="A216" s="70"/>
    </row>
    <row r="217" spans="1:8">
      <c r="A217" s="51" t="s">
        <v>177</v>
      </c>
      <c r="B217" s="43" t="s">
        <v>190</v>
      </c>
    </row>
    <row r="220" spans="1:8">
      <c r="A220" s="52" t="s">
        <v>191</v>
      </c>
    </row>
    <row r="221" spans="1:8">
      <c r="A221" s="52" t="s">
        <v>192</v>
      </c>
    </row>
    <row r="223" spans="1:8">
      <c r="A223" s="81" t="s">
        <v>193</v>
      </c>
      <c r="B223" s="80"/>
      <c r="C223" s="80"/>
      <c r="D223" s="80"/>
    </row>
    <row r="225" spans="1:7">
      <c r="A225" s="80"/>
      <c r="B225" s="81" t="s">
        <v>67</v>
      </c>
      <c r="C225" s="80"/>
      <c r="D225" s="80"/>
    </row>
    <row r="226" spans="1:7">
      <c r="A226" s="83" t="s">
        <v>194</v>
      </c>
      <c r="B226" s="85">
        <v>1</v>
      </c>
      <c r="C226" s="80"/>
      <c r="D226" s="80"/>
    </row>
    <row r="227" spans="1:7">
      <c r="A227" s="83" t="s">
        <v>195</v>
      </c>
      <c r="B227" s="85">
        <v>0.5</v>
      </c>
      <c r="C227" s="80"/>
      <c r="D227" s="80"/>
    </row>
    <row r="229" spans="1:7">
      <c r="A229" s="81" t="s">
        <v>196</v>
      </c>
      <c r="B229" s="80"/>
      <c r="C229" s="80"/>
      <c r="D229" s="80"/>
    </row>
    <row r="230" spans="1:7">
      <c r="A230" s="81" t="s">
        <v>197</v>
      </c>
      <c r="B230" s="80"/>
      <c r="C230" s="80"/>
      <c r="D230" s="80"/>
    </row>
    <row r="232" spans="1:7">
      <c r="A232" s="82" t="s">
        <v>1</v>
      </c>
      <c r="B232" s="82" t="s">
        <v>198</v>
      </c>
      <c r="C232" s="82" t="s">
        <v>199</v>
      </c>
      <c r="D232" s="82" t="s">
        <v>200</v>
      </c>
      <c r="F232" s="52" t="s">
        <v>148</v>
      </c>
      <c r="G232" t="s">
        <v>207</v>
      </c>
    </row>
    <row r="233" spans="1:7">
      <c r="A233" s="83" t="s">
        <v>201</v>
      </c>
      <c r="B233" s="83" t="s">
        <v>194</v>
      </c>
      <c r="C233" s="84">
        <v>46866</v>
      </c>
      <c r="D233" s="86" t="str">
        <f>IF(B233 = "A+", "100%", "50%")</f>
        <v>100%</v>
      </c>
    </row>
    <row r="234" spans="1:7">
      <c r="A234" s="83" t="s">
        <v>202</v>
      </c>
      <c r="B234" s="83" t="s">
        <v>195</v>
      </c>
      <c r="C234" s="84">
        <v>33495</v>
      </c>
      <c r="D234" s="86" t="str">
        <f t="shared" ref="D234:D239" si="4">IF(B234 = "A+", "100%", "50%")</f>
        <v>50%</v>
      </c>
    </row>
    <row r="235" spans="1:7">
      <c r="A235" s="83" t="s">
        <v>203</v>
      </c>
      <c r="B235" s="83" t="s">
        <v>195</v>
      </c>
      <c r="C235" s="84">
        <v>35087</v>
      </c>
      <c r="D235" s="86" t="str">
        <f t="shared" si="4"/>
        <v>50%</v>
      </c>
    </row>
    <row r="236" spans="1:7">
      <c r="A236" s="83" t="s">
        <v>204</v>
      </c>
      <c r="B236" s="83" t="s">
        <v>194</v>
      </c>
      <c r="C236" s="84">
        <v>42603</v>
      </c>
      <c r="D236" s="86" t="str">
        <f t="shared" si="4"/>
        <v>100%</v>
      </c>
    </row>
    <row r="237" spans="1:7">
      <c r="A237" s="83" t="s">
        <v>172</v>
      </c>
      <c r="B237" s="83" t="s">
        <v>195</v>
      </c>
      <c r="C237" s="84">
        <v>36971</v>
      </c>
      <c r="D237" s="86" t="str">
        <f t="shared" si="4"/>
        <v>50%</v>
      </c>
    </row>
    <row r="238" spans="1:7">
      <c r="A238" s="83" t="s">
        <v>205</v>
      </c>
      <c r="B238" s="83" t="s">
        <v>194</v>
      </c>
      <c r="C238" s="84">
        <v>41286</v>
      </c>
      <c r="D238" s="86" t="str">
        <f t="shared" si="4"/>
        <v>100%</v>
      </c>
    </row>
    <row r="239" spans="1:7">
      <c r="A239" s="83" t="s">
        <v>206</v>
      </c>
      <c r="B239" s="83" t="s">
        <v>195</v>
      </c>
      <c r="C239" s="84">
        <v>37732</v>
      </c>
      <c r="D239" s="86" t="str">
        <f t="shared" si="4"/>
        <v>50%</v>
      </c>
    </row>
    <row r="242" spans="1:6">
      <c r="A242" s="52"/>
    </row>
    <row r="244" spans="1:6">
      <c r="A244" s="90"/>
      <c r="B244" s="87"/>
      <c r="C244" s="87"/>
      <c r="D244" s="87"/>
      <c r="E244" s="87"/>
      <c r="F244" s="87"/>
    </row>
    <row r="245" spans="1:6">
      <c r="A245" s="88"/>
      <c r="B245" s="87"/>
      <c r="C245" s="87"/>
      <c r="D245" s="87"/>
      <c r="E245" s="87"/>
      <c r="F245" s="87"/>
    </row>
    <row r="246" spans="1:6">
      <c r="A246" s="91"/>
      <c r="B246" s="88"/>
      <c r="C246" s="87"/>
      <c r="D246" s="87"/>
      <c r="E246" s="87"/>
      <c r="F246" s="87"/>
    </row>
    <row r="247" spans="1:6">
      <c r="A247" s="88"/>
      <c r="B247" s="88"/>
      <c r="C247" s="87"/>
      <c r="D247" s="87"/>
      <c r="E247" s="87"/>
      <c r="F247" s="87"/>
    </row>
    <row r="248" spans="1:6">
      <c r="A248" s="91"/>
      <c r="B248" s="88"/>
      <c r="C248" s="87"/>
      <c r="D248" s="87"/>
      <c r="E248" s="87"/>
      <c r="F248" s="87"/>
    </row>
    <row r="249" spans="1:6">
      <c r="A249" s="88"/>
      <c r="B249" s="88"/>
      <c r="C249" s="87"/>
      <c r="D249" s="87"/>
      <c r="E249" s="87"/>
      <c r="F249" s="87"/>
    </row>
    <row r="250" spans="1:6">
      <c r="A250" s="88"/>
      <c r="B250" s="88"/>
      <c r="C250" s="87"/>
      <c r="D250" s="87"/>
      <c r="E250" s="87"/>
      <c r="F250" s="87"/>
    </row>
    <row r="251" spans="1:6">
      <c r="A251" s="88"/>
      <c r="B251" s="88"/>
      <c r="C251" s="87"/>
      <c r="D251" s="87"/>
      <c r="E251" s="87"/>
      <c r="F251" s="87"/>
    </row>
    <row r="252" spans="1:6">
      <c r="A252" s="87"/>
      <c r="B252" s="87"/>
      <c r="C252" s="87"/>
      <c r="D252" s="87"/>
      <c r="E252" s="87"/>
      <c r="F252" s="87"/>
    </row>
    <row r="253" spans="1:6">
      <c r="A253" s="89"/>
      <c r="B253" s="87"/>
      <c r="C253" s="87"/>
      <c r="D253" s="87"/>
      <c r="E253" s="87"/>
      <c r="F253" s="87"/>
    </row>
    <row r="254" spans="1:6">
      <c r="A254" s="88"/>
      <c r="B254" s="88"/>
      <c r="C254" s="88"/>
      <c r="D254" s="93"/>
      <c r="E254" s="87"/>
      <c r="F254" s="87"/>
    </row>
    <row r="255" spans="1:6">
      <c r="A255" s="88"/>
      <c r="B255" s="88"/>
      <c r="C255" s="88"/>
      <c r="D255" s="93"/>
      <c r="E255" s="87"/>
      <c r="F255" s="87"/>
    </row>
    <row r="256" spans="1:6">
      <c r="A256" s="88"/>
      <c r="B256" s="88"/>
      <c r="C256" s="88"/>
      <c r="D256" s="93"/>
      <c r="E256" s="87"/>
      <c r="F256" s="87"/>
    </row>
    <row r="257" spans="1:6">
      <c r="A257" s="88"/>
      <c r="B257" s="88"/>
      <c r="C257" s="88"/>
      <c r="D257" s="93"/>
      <c r="E257" s="87"/>
      <c r="F257" s="87"/>
    </row>
    <row r="258" spans="1:6">
      <c r="A258" s="87"/>
      <c r="B258" s="87"/>
      <c r="C258" s="87"/>
      <c r="D258" s="87"/>
      <c r="E258" s="87"/>
      <c r="F258" s="87"/>
    </row>
    <row r="259" spans="1:6">
      <c r="A259" s="87"/>
      <c r="B259" s="87"/>
      <c r="C259" s="87"/>
      <c r="D259" s="87"/>
      <c r="E259" s="87"/>
      <c r="F259" s="87"/>
    </row>
    <row r="260" spans="1:6">
      <c r="A260" s="89"/>
      <c r="B260" s="87"/>
      <c r="C260" s="87"/>
      <c r="D260" s="87"/>
      <c r="E260" s="87"/>
      <c r="F260" s="87"/>
    </row>
    <row r="261" spans="1:6">
      <c r="A261" s="90"/>
      <c r="B261" s="88"/>
      <c r="C261" s="88"/>
      <c r="D261" s="94"/>
      <c r="E261" s="87"/>
      <c r="F261" s="87"/>
    </row>
    <row r="262" spans="1:6">
      <c r="A262" s="90"/>
      <c r="B262" s="88"/>
      <c r="C262" s="88"/>
      <c r="D262" s="94"/>
      <c r="E262" s="87"/>
      <c r="F262" s="87"/>
    </row>
    <row r="263" spans="1:6">
      <c r="A263" s="90"/>
      <c r="B263" s="88"/>
      <c r="C263" s="88"/>
      <c r="D263" s="94"/>
      <c r="E263" s="87"/>
      <c r="F263" s="87"/>
    </row>
    <row r="264" spans="1:6">
      <c r="A264" s="87"/>
      <c r="B264" s="87"/>
      <c r="C264" s="87"/>
      <c r="D264" s="87"/>
      <c r="E264" s="87"/>
      <c r="F264" s="87"/>
    </row>
    <row r="265" spans="1:6">
      <c r="A265" s="89"/>
      <c r="B265" s="87"/>
      <c r="C265" s="87"/>
      <c r="D265" s="87"/>
      <c r="E265" s="87"/>
      <c r="F265" s="87"/>
    </row>
    <row r="266" spans="1:6">
      <c r="A266" s="90"/>
      <c r="B266" s="90"/>
      <c r="C266" s="90"/>
      <c r="D266" s="90"/>
      <c r="E266" s="90"/>
      <c r="F266" s="87"/>
    </row>
    <row r="267" spans="1:6">
      <c r="A267" s="88"/>
      <c r="B267" s="88"/>
      <c r="C267" s="88"/>
      <c r="D267" s="94"/>
      <c r="E267" s="92"/>
      <c r="F267" s="87"/>
    </row>
    <row r="268" spans="1:6">
      <c r="A268" s="88"/>
      <c r="B268" s="88"/>
      <c r="C268" s="88"/>
      <c r="D268" s="94"/>
      <c r="E268" s="92"/>
      <c r="F268" s="87"/>
    </row>
    <row r="269" spans="1:6">
      <c r="A269" s="87"/>
      <c r="B269" s="87"/>
      <c r="C269" s="87"/>
      <c r="D269" s="87"/>
      <c r="E269" s="87"/>
      <c r="F269" s="87"/>
    </row>
    <row r="271" spans="1:6">
      <c r="A271" s="52"/>
    </row>
    <row r="273" spans="1:4">
      <c r="A273" s="95"/>
      <c r="B273" s="96"/>
      <c r="C273" s="95"/>
    </row>
    <row r="274" spans="1:4">
      <c r="A274" s="99"/>
      <c r="B274" s="102"/>
      <c r="C274" s="103"/>
    </row>
    <row r="275" spans="1:4">
      <c r="A275" s="100"/>
      <c r="B275" s="96"/>
      <c r="C275" s="95"/>
    </row>
    <row r="276" spans="1:4">
      <c r="A276" s="101"/>
      <c r="B276" s="97"/>
      <c r="C276" s="97"/>
    </row>
    <row r="277" spans="1:4">
      <c r="A277" s="100"/>
      <c r="B277" s="98"/>
      <c r="C277" s="98"/>
    </row>
    <row r="278" spans="1:4">
      <c r="A278" s="100"/>
      <c r="B278" s="98"/>
      <c r="C278" s="98"/>
    </row>
    <row r="279" spans="1:4">
      <c r="A279" s="100"/>
      <c r="B279" s="98"/>
      <c r="C279" s="98"/>
    </row>
    <row r="280" spans="1:4">
      <c r="A280" s="100"/>
      <c r="B280" s="98"/>
      <c r="C280" s="98"/>
    </row>
    <row r="281" spans="1:4">
      <c r="A281" s="100"/>
      <c r="B281" s="98"/>
      <c r="C281" s="98"/>
    </row>
    <row r="282" spans="1:4">
      <c r="A282" s="100"/>
      <c r="B282" s="98"/>
      <c r="C282" s="98"/>
    </row>
    <row r="283" spans="1:4" ht="15" thickBot="1">
      <c r="A283" s="95"/>
      <c r="B283" s="95"/>
      <c r="C283" s="95"/>
    </row>
    <row r="284" spans="1:4" ht="15" thickBot="1">
      <c r="A284" s="100"/>
      <c r="B284" s="96"/>
      <c r="D284" s="104"/>
    </row>
    <row r="285" spans="1:4" ht="15" thickBot="1">
      <c r="A285" s="100"/>
      <c r="B285" s="96"/>
      <c r="D285" s="104"/>
    </row>
    <row r="286" spans="1:4" ht="15" thickBot="1">
      <c r="A286" s="100"/>
      <c r="B286" s="96"/>
      <c r="D286" s="104"/>
    </row>
    <row r="289" spans="1:9">
      <c r="A289" s="52"/>
    </row>
    <row r="290" spans="1:9">
      <c r="A290" s="52"/>
    </row>
    <row r="292" spans="1:9">
      <c r="A292" s="106"/>
      <c r="B292" s="106"/>
      <c r="C292" s="105"/>
      <c r="D292" s="105"/>
      <c r="E292" s="105"/>
      <c r="F292" s="105"/>
      <c r="G292" s="105"/>
      <c r="H292" s="105"/>
      <c r="I292" s="105"/>
    </row>
    <row r="294" spans="1:9">
      <c r="A294" s="106"/>
      <c r="B294" s="106"/>
      <c r="C294" s="105"/>
      <c r="D294" s="105"/>
      <c r="E294" s="105"/>
      <c r="F294" s="105"/>
      <c r="G294" s="105"/>
      <c r="H294" s="105"/>
      <c r="I294" s="105"/>
    </row>
    <row r="295" spans="1:9">
      <c r="A295" s="106"/>
      <c r="B295" s="106"/>
      <c r="C295" s="105"/>
      <c r="D295" s="105"/>
      <c r="E295" s="105"/>
      <c r="F295" s="105"/>
      <c r="G295" s="105"/>
      <c r="H295" s="105"/>
      <c r="I295" s="105"/>
    </row>
    <row r="296" spans="1:9">
      <c r="A296" s="106"/>
      <c r="B296" s="106"/>
      <c r="C296" s="105"/>
      <c r="D296" s="105"/>
      <c r="E296" s="105"/>
      <c r="F296" s="105"/>
      <c r="G296" s="105"/>
      <c r="H296" s="105"/>
      <c r="I296" s="105"/>
    </row>
    <row r="297" spans="1:9">
      <c r="A297" s="106"/>
      <c r="B297" s="106"/>
      <c r="C297" s="105"/>
      <c r="D297" s="105"/>
      <c r="E297" s="105"/>
      <c r="F297" s="105"/>
      <c r="G297" s="105"/>
      <c r="H297" s="105"/>
      <c r="I297" s="105"/>
    </row>
    <row r="298" spans="1:9">
      <c r="A298" s="105"/>
      <c r="B298" s="105"/>
      <c r="C298" s="106"/>
      <c r="D298" s="106"/>
      <c r="E298" s="106"/>
      <c r="F298" s="106"/>
      <c r="G298" s="105"/>
      <c r="H298" s="105"/>
      <c r="I298" s="105"/>
    </row>
    <row r="299" spans="1:9">
      <c r="A299" s="106"/>
      <c r="B299" s="106"/>
      <c r="C299" s="106"/>
      <c r="D299" s="106"/>
      <c r="E299" s="106"/>
      <c r="F299" s="106"/>
      <c r="G299" s="108"/>
      <c r="H299" s="105"/>
      <c r="I299" s="106"/>
    </row>
    <row r="300" spans="1:9">
      <c r="A300" s="106"/>
      <c r="B300" s="106"/>
      <c r="C300" s="106"/>
      <c r="D300" s="106"/>
      <c r="E300" s="106"/>
      <c r="F300" s="106"/>
      <c r="G300" s="108"/>
      <c r="H300" s="105"/>
      <c r="I300" s="106"/>
    </row>
    <row r="301" spans="1:9">
      <c r="A301" s="106"/>
      <c r="B301" s="106"/>
      <c r="C301" s="106"/>
      <c r="D301" s="106"/>
      <c r="E301" s="106"/>
      <c r="F301" s="106"/>
      <c r="G301" s="108"/>
      <c r="H301" s="105"/>
      <c r="I301" s="106"/>
    </row>
    <row r="302" spans="1:9">
      <c r="A302" s="106"/>
      <c r="B302" s="106"/>
      <c r="C302" s="106"/>
      <c r="D302" s="106"/>
      <c r="E302" s="106"/>
      <c r="F302" s="106"/>
      <c r="G302" s="108"/>
      <c r="H302" s="105"/>
      <c r="I302" s="106"/>
    </row>
    <row r="305" spans="1:5">
      <c r="A305" s="52"/>
    </row>
    <row r="307" spans="1:5">
      <c r="A307" s="110"/>
      <c r="B307" s="110"/>
      <c r="C307" s="109"/>
      <c r="D307" s="109"/>
      <c r="E307" s="109"/>
    </row>
    <row r="308" spans="1:5">
      <c r="A308" s="110"/>
      <c r="B308" s="111"/>
      <c r="C308" s="109"/>
      <c r="D308" s="109"/>
      <c r="E308" s="109"/>
    </row>
    <row r="310" spans="1:5">
      <c r="A310" s="109"/>
      <c r="B310" s="109"/>
      <c r="C310" s="110"/>
      <c r="D310" s="109"/>
      <c r="E310" s="109"/>
    </row>
    <row r="311" spans="1:5">
      <c r="A311" s="110"/>
      <c r="B311" s="110"/>
      <c r="C311" s="110"/>
      <c r="D311" s="109"/>
      <c r="E311" s="109"/>
    </row>
    <row r="312" spans="1:5">
      <c r="A312" s="110"/>
      <c r="B312" s="110"/>
      <c r="C312" s="110"/>
      <c r="D312" s="109"/>
      <c r="E312" s="109"/>
    </row>
    <row r="313" spans="1:5">
      <c r="A313" s="110"/>
      <c r="B313" s="110"/>
      <c r="C313" s="110"/>
      <c r="D313" s="109"/>
      <c r="E313" s="109"/>
    </row>
    <row r="314" spans="1:5">
      <c r="A314" s="110"/>
      <c r="B314" s="110"/>
      <c r="C314" s="110"/>
      <c r="D314" s="109"/>
      <c r="E314" s="109"/>
    </row>
    <row r="315" spans="1:5">
      <c r="A315" s="110"/>
      <c r="B315" s="110"/>
      <c r="C315" s="110"/>
      <c r="D315" s="109"/>
      <c r="E315" s="109"/>
    </row>
    <row r="316" spans="1:5">
      <c r="A316" s="110"/>
      <c r="B316" s="110"/>
      <c r="C316" s="110"/>
      <c r="D316" s="109"/>
      <c r="E316" s="109"/>
    </row>
    <row r="317" spans="1:5">
      <c r="A317" s="110"/>
      <c r="B317" s="110"/>
      <c r="C317" s="110"/>
      <c r="D317" s="109"/>
      <c r="E317" s="109"/>
    </row>
    <row r="318" spans="1:5">
      <c r="A318" s="109"/>
      <c r="B318" s="109"/>
      <c r="C318" s="112"/>
      <c r="D318" s="109"/>
      <c r="E318" s="110"/>
    </row>
    <row r="320" spans="1:5">
      <c r="B320" s="52"/>
    </row>
    <row r="323" spans="1:1">
      <c r="A323" s="52"/>
    </row>
    <row r="324" spans="1:1">
      <c r="A324" s="5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6F14D-DD6F-4062-B2FB-36C1010D73DC}">
  <sheetPr codeName="Sheet2"/>
  <dimension ref="A1:J423"/>
  <sheetViews>
    <sheetView workbookViewId="0">
      <selection activeCell="D50" sqref="D50"/>
    </sheetView>
  </sheetViews>
  <sheetFormatPr defaultRowHeight="14.5"/>
  <cols>
    <col min="1" max="1" width="20.453125" customWidth="1"/>
    <col min="2" max="2" width="21" customWidth="1"/>
    <col min="3" max="3" width="22" customWidth="1"/>
  </cols>
  <sheetData>
    <row r="1" spans="1:10">
      <c r="A1" s="52" t="s">
        <v>191</v>
      </c>
      <c r="B1" s="43"/>
      <c r="C1" s="43"/>
      <c r="D1" s="43"/>
      <c r="E1" s="43"/>
      <c r="F1" s="43"/>
      <c r="G1" s="43"/>
      <c r="H1" s="43"/>
      <c r="I1" s="43"/>
      <c r="J1" s="43"/>
    </row>
    <row r="2" spans="1:10">
      <c r="A2" s="52" t="s">
        <v>192</v>
      </c>
      <c r="B2" s="43"/>
      <c r="C2" s="43"/>
      <c r="D2" s="43"/>
      <c r="E2" s="43"/>
      <c r="F2" s="43"/>
      <c r="G2" s="43"/>
      <c r="H2" s="43"/>
      <c r="I2" s="43"/>
      <c r="J2" s="43"/>
    </row>
    <row r="3" spans="1:10">
      <c r="A3" s="43"/>
      <c r="B3" s="43"/>
      <c r="C3" s="43"/>
      <c r="D3" s="43"/>
      <c r="E3" s="43"/>
      <c r="F3" s="43"/>
      <c r="G3" s="43"/>
      <c r="H3" s="43"/>
      <c r="I3" s="43"/>
      <c r="J3" s="43"/>
    </row>
    <row r="4" spans="1:10">
      <c r="A4" s="81" t="s">
        <v>193</v>
      </c>
      <c r="B4" s="109"/>
      <c r="C4" s="109"/>
      <c r="D4" s="109"/>
      <c r="E4" s="43"/>
      <c r="F4" s="43"/>
      <c r="G4" s="43"/>
      <c r="H4" s="43"/>
      <c r="I4" s="43"/>
      <c r="J4" s="43"/>
    </row>
    <row r="5" spans="1:10">
      <c r="A5" s="43"/>
      <c r="B5" s="43"/>
      <c r="C5" s="43"/>
      <c r="D5" s="43"/>
      <c r="E5" s="43"/>
      <c r="F5" s="43"/>
      <c r="G5" s="43"/>
      <c r="H5" s="43"/>
      <c r="I5" s="43"/>
      <c r="J5" s="43"/>
    </row>
    <row r="6" spans="1:10">
      <c r="A6" s="109"/>
      <c r="B6" s="81" t="s">
        <v>67</v>
      </c>
      <c r="C6" s="109"/>
      <c r="D6" s="109"/>
      <c r="E6" s="43"/>
      <c r="F6" s="43"/>
      <c r="G6" s="43"/>
      <c r="H6" s="43"/>
      <c r="I6" s="43"/>
      <c r="J6" s="43"/>
    </row>
    <row r="7" spans="1:10">
      <c r="A7" s="83" t="s">
        <v>194</v>
      </c>
      <c r="B7" s="85">
        <v>1</v>
      </c>
      <c r="C7" s="109"/>
      <c r="D7" s="109"/>
      <c r="E7" s="43"/>
      <c r="F7" s="43"/>
      <c r="G7" s="43"/>
      <c r="H7" s="43"/>
      <c r="I7" s="43"/>
      <c r="J7" s="43"/>
    </row>
    <row r="8" spans="1:10">
      <c r="A8" s="83" t="s">
        <v>195</v>
      </c>
      <c r="B8" s="85">
        <v>0.5</v>
      </c>
      <c r="C8" s="109"/>
      <c r="D8" s="109"/>
      <c r="E8" s="43"/>
      <c r="F8" s="43"/>
      <c r="G8" s="43"/>
      <c r="H8" s="43"/>
      <c r="I8" s="43"/>
      <c r="J8" s="43"/>
    </row>
    <row r="9" spans="1:10">
      <c r="A9" s="43"/>
      <c r="B9" s="43"/>
      <c r="C9" s="43"/>
      <c r="D9" s="43"/>
      <c r="E9" s="43"/>
      <c r="F9" s="43"/>
      <c r="G9" s="43"/>
      <c r="H9" s="43"/>
      <c r="I9" s="43"/>
      <c r="J9" s="43"/>
    </row>
    <row r="10" spans="1:10">
      <c r="A10" s="81" t="s">
        <v>196</v>
      </c>
      <c r="B10" s="109"/>
      <c r="C10" s="109"/>
      <c r="D10" s="109"/>
      <c r="E10" s="43"/>
      <c r="F10" s="43"/>
      <c r="G10" s="43"/>
      <c r="H10" s="43"/>
      <c r="I10" s="43"/>
      <c r="J10" s="43"/>
    </row>
    <row r="11" spans="1:10">
      <c r="A11" s="81" t="s">
        <v>197</v>
      </c>
      <c r="B11" s="109"/>
      <c r="C11" s="109"/>
      <c r="D11" s="109"/>
      <c r="E11" s="43"/>
      <c r="F11" s="43"/>
      <c r="G11" s="43"/>
      <c r="H11" s="43"/>
      <c r="I11" s="43"/>
      <c r="J11" s="43"/>
    </row>
    <row r="12" spans="1:10">
      <c r="A12" s="43"/>
      <c r="B12" s="43"/>
      <c r="C12" s="43"/>
      <c r="D12" s="43"/>
      <c r="E12" s="43"/>
      <c r="F12" s="43"/>
      <c r="G12" s="43"/>
      <c r="H12" s="43"/>
      <c r="I12" s="43"/>
      <c r="J12" s="43"/>
    </row>
    <row r="13" spans="1:10">
      <c r="A13" s="82" t="s">
        <v>1</v>
      </c>
      <c r="B13" s="82" t="s">
        <v>198</v>
      </c>
      <c r="C13" s="82" t="s">
        <v>199</v>
      </c>
      <c r="D13" s="82" t="s">
        <v>200</v>
      </c>
      <c r="E13" s="43"/>
      <c r="F13" s="52" t="s">
        <v>148</v>
      </c>
      <c r="G13" s="43" t="s">
        <v>272</v>
      </c>
      <c r="H13" s="43"/>
      <c r="I13" s="43"/>
      <c r="J13" s="43"/>
    </row>
    <row r="14" spans="1:10">
      <c r="A14" s="83" t="s">
        <v>201</v>
      </c>
      <c r="B14" s="83" t="s">
        <v>194</v>
      </c>
      <c r="C14" s="84">
        <v>46866</v>
      </c>
      <c r="D14" s="86" t="str">
        <f>IF(B14 = "A+", "100%", "50%")</f>
        <v>100%</v>
      </c>
      <c r="E14" s="43"/>
      <c r="F14" s="43"/>
      <c r="G14" s="43"/>
      <c r="H14" s="43"/>
      <c r="I14" s="43"/>
      <c r="J14" s="43"/>
    </row>
    <row r="15" spans="1:10">
      <c r="A15" s="83" t="s">
        <v>202</v>
      </c>
      <c r="B15" s="83" t="s">
        <v>195</v>
      </c>
      <c r="C15" s="84">
        <v>33495</v>
      </c>
      <c r="D15" s="86" t="str">
        <f>IF(B15 = "A+", "100%", "50%")</f>
        <v>50%</v>
      </c>
      <c r="E15" s="43"/>
      <c r="F15" s="43"/>
      <c r="G15" s="43"/>
      <c r="H15" s="43"/>
      <c r="I15" s="43"/>
      <c r="J15" s="43"/>
    </row>
    <row r="16" spans="1:10">
      <c r="A16" s="83" t="s">
        <v>203</v>
      </c>
      <c r="B16" s="83" t="s">
        <v>195</v>
      </c>
      <c r="C16" s="84">
        <v>35087</v>
      </c>
      <c r="D16" s="86" t="str">
        <f t="shared" ref="D16:D20" si="0">IF(B16 = "A+", "100%", "50%")</f>
        <v>50%</v>
      </c>
      <c r="E16" s="43"/>
      <c r="F16" s="43"/>
      <c r="G16" s="43"/>
      <c r="H16" s="43"/>
      <c r="I16" s="43"/>
      <c r="J16" s="43"/>
    </row>
    <row r="17" spans="1:10">
      <c r="A17" s="83" t="s">
        <v>204</v>
      </c>
      <c r="B17" s="83" t="s">
        <v>194</v>
      </c>
      <c r="C17" s="84">
        <v>42603</v>
      </c>
      <c r="D17" s="86" t="str">
        <f t="shared" si="0"/>
        <v>100%</v>
      </c>
      <c r="E17" s="43"/>
      <c r="F17" s="43"/>
      <c r="G17" s="43"/>
      <c r="H17" s="43"/>
      <c r="I17" s="43"/>
      <c r="J17" s="43"/>
    </row>
    <row r="18" spans="1:10">
      <c r="A18" s="83" t="s">
        <v>172</v>
      </c>
      <c r="B18" s="83" t="s">
        <v>195</v>
      </c>
      <c r="C18" s="84">
        <v>36971</v>
      </c>
      <c r="D18" s="86" t="str">
        <f t="shared" si="0"/>
        <v>50%</v>
      </c>
      <c r="E18" s="43"/>
      <c r="F18" s="43"/>
      <c r="G18" s="43"/>
      <c r="H18" s="43"/>
      <c r="I18" s="43"/>
      <c r="J18" s="43"/>
    </row>
    <row r="19" spans="1:10">
      <c r="A19" s="83" t="s">
        <v>205</v>
      </c>
      <c r="B19" s="83" t="s">
        <v>194</v>
      </c>
      <c r="C19" s="84">
        <v>41286</v>
      </c>
      <c r="D19" s="86" t="str">
        <f t="shared" si="0"/>
        <v>100%</v>
      </c>
      <c r="E19" s="43"/>
      <c r="F19" s="43"/>
      <c r="G19" s="43"/>
      <c r="H19" s="43"/>
      <c r="I19" s="43"/>
      <c r="J19" s="43"/>
    </row>
    <row r="20" spans="1:10">
      <c r="A20" s="83" t="s">
        <v>206</v>
      </c>
      <c r="B20" s="83" t="s">
        <v>195</v>
      </c>
      <c r="C20" s="84">
        <v>37732</v>
      </c>
      <c r="D20" s="86" t="str">
        <f t="shared" si="0"/>
        <v>50%</v>
      </c>
      <c r="E20" s="43"/>
      <c r="F20" s="43"/>
      <c r="G20" s="43"/>
      <c r="H20" s="43"/>
      <c r="I20" s="43"/>
      <c r="J20" s="43"/>
    </row>
    <row r="21" spans="1:10">
      <c r="A21" s="43"/>
      <c r="B21" s="43"/>
      <c r="C21" s="43"/>
      <c r="D21" s="43"/>
      <c r="E21" s="43"/>
      <c r="F21" s="43"/>
      <c r="G21" s="43"/>
      <c r="H21" s="43"/>
      <c r="I21" s="43"/>
      <c r="J21" s="43"/>
    </row>
    <row r="22" spans="1:10">
      <c r="A22" s="43"/>
      <c r="B22" s="43"/>
      <c r="C22" s="43"/>
      <c r="D22" s="43"/>
      <c r="E22" s="43"/>
      <c r="F22" s="43"/>
      <c r="G22" s="43"/>
      <c r="H22" s="43"/>
      <c r="I22" s="43"/>
      <c r="J22" s="43"/>
    </row>
    <row r="23" spans="1:10">
      <c r="A23" s="52" t="s">
        <v>208</v>
      </c>
      <c r="B23" s="43"/>
      <c r="C23" s="43"/>
      <c r="D23" s="43"/>
      <c r="E23" s="43"/>
      <c r="F23" s="43"/>
      <c r="G23" s="43"/>
      <c r="H23" s="43"/>
      <c r="I23" s="43"/>
      <c r="J23" s="43"/>
    </row>
    <row r="24" spans="1:10">
      <c r="A24" s="43"/>
      <c r="B24" s="43"/>
      <c r="C24" s="43"/>
      <c r="D24" s="43"/>
      <c r="E24" s="43"/>
      <c r="F24" s="43"/>
      <c r="G24" s="43"/>
      <c r="H24" s="43"/>
      <c r="I24" s="43"/>
      <c r="J24" s="43"/>
    </row>
    <row r="25" spans="1:10">
      <c r="A25" s="107" t="s">
        <v>209</v>
      </c>
      <c r="B25" s="109"/>
      <c r="C25" s="109"/>
      <c r="D25" s="109"/>
      <c r="E25" s="109"/>
      <c r="F25" s="109"/>
      <c r="G25" s="43"/>
      <c r="H25" s="43"/>
      <c r="I25" s="43"/>
      <c r="J25" s="43"/>
    </row>
    <row r="26" spans="1:10">
      <c r="A26" s="110" t="s">
        <v>210</v>
      </c>
      <c r="B26" s="109"/>
      <c r="C26" s="109"/>
      <c r="D26" s="109"/>
      <c r="E26" s="109"/>
      <c r="F26" s="109"/>
      <c r="G26" s="43"/>
      <c r="H26" s="43"/>
      <c r="I26" s="43"/>
      <c r="J26" s="43"/>
    </row>
    <row r="27" spans="1:10">
      <c r="A27" s="91" t="s">
        <v>211</v>
      </c>
      <c r="B27" s="110" t="s">
        <v>212</v>
      </c>
      <c r="C27" s="109"/>
      <c r="D27" s="109"/>
      <c r="E27" s="109"/>
      <c r="F27" s="109"/>
      <c r="G27" s="43"/>
      <c r="H27" s="43"/>
      <c r="I27" s="43"/>
      <c r="J27" s="43"/>
    </row>
    <row r="28" spans="1:10">
      <c r="A28" s="110" t="s">
        <v>213</v>
      </c>
      <c r="B28" s="110" t="s">
        <v>214</v>
      </c>
      <c r="C28" s="109"/>
      <c r="D28" s="109"/>
      <c r="E28" s="109"/>
      <c r="F28" s="109"/>
      <c r="G28" s="43"/>
      <c r="H28" s="43"/>
      <c r="I28" s="43"/>
      <c r="J28" s="43"/>
    </row>
    <row r="29" spans="1:10">
      <c r="A29" s="91" t="s">
        <v>215</v>
      </c>
      <c r="B29" s="110" t="s">
        <v>216</v>
      </c>
      <c r="C29" s="109"/>
      <c r="D29" s="109"/>
      <c r="E29" s="109"/>
      <c r="F29" s="109"/>
      <c r="G29" s="43"/>
      <c r="H29" s="43"/>
      <c r="I29" s="43"/>
      <c r="J29" s="43"/>
    </row>
    <row r="30" spans="1:10">
      <c r="A30" s="110" t="s">
        <v>217</v>
      </c>
      <c r="B30" s="110" t="s">
        <v>218</v>
      </c>
      <c r="C30" s="109"/>
      <c r="D30" s="109"/>
      <c r="E30" s="109"/>
      <c r="F30" s="109"/>
      <c r="G30" s="43"/>
      <c r="H30" s="43"/>
      <c r="I30" s="43"/>
      <c r="J30" s="43"/>
    </row>
    <row r="31" spans="1:10">
      <c r="A31" s="110" t="s">
        <v>219</v>
      </c>
      <c r="B31" s="110" t="s">
        <v>220</v>
      </c>
      <c r="C31" s="109"/>
      <c r="D31" s="109"/>
      <c r="E31" s="109"/>
      <c r="F31" s="109"/>
      <c r="G31" s="43"/>
      <c r="H31" s="43"/>
      <c r="I31" s="43"/>
      <c r="J31" s="43"/>
    </row>
    <row r="32" spans="1:10">
      <c r="A32" s="110" t="s">
        <v>221</v>
      </c>
      <c r="B32" s="110" t="s">
        <v>222</v>
      </c>
      <c r="C32" s="109"/>
      <c r="D32" s="109"/>
      <c r="E32" s="109"/>
      <c r="F32" s="109"/>
      <c r="G32" s="43"/>
      <c r="H32" s="43"/>
      <c r="I32" s="43"/>
      <c r="J32" s="43"/>
    </row>
    <row r="33" spans="1:10">
      <c r="A33" s="109"/>
      <c r="B33" s="109"/>
      <c r="C33" s="109"/>
      <c r="D33" s="109"/>
      <c r="E33" s="109"/>
      <c r="F33" s="109"/>
      <c r="G33" s="43"/>
      <c r="H33" s="43"/>
      <c r="I33" s="43"/>
      <c r="J33" s="43"/>
    </row>
    <row r="34" spans="1:10">
      <c r="A34" s="89" t="s">
        <v>223</v>
      </c>
      <c r="B34" s="109"/>
      <c r="C34" s="109"/>
      <c r="D34" s="109"/>
      <c r="E34" s="109"/>
      <c r="F34" s="109"/>
      <c r="G34" s="43"/>
      <c r="H34" s="43"/>
      <c r="I34" s="43"/>
      <c r="J34" s="43"/>
    </row>
    <row r="35" spans="1:10">
      <c r="A35" s="110">
        <v>2</v>
      </c>
      <c r="B35" s="110" t="s">
        <v>224</v>
      </c>
      <c r="C35" s="110">
        <v>3</v>
      </c>
      <c r="D35" s="112">
        <f>2+3</f>
        <v>5</v>
      </c>
      <c r="E35" s="109"/>
      <c r="F35" s="109"/>
      <c r="G35" s="43"/>
      <c r="H35" s="43"/>
      <c r="I35" s="43"/>
      <c r="J35" s="43"/>
    </row>
    <row r="36" spans="1:10">
      <c r="A36" s="110">
        <v>3</v>
      </c>
      <c r="B36" s="110" t="s">
        <v>225</v>
      </c>
      <c r="C36" s="110">
        <v>1</v>
      </c>
      <c r="D36" s="112">
        <f>3-1</f>
        <v>2</v>
      </c>
      <c r="E36" s="109"/>
      <c r="F36" s="109"/>
      <c r="G36" s="43"/>
      <c r="H36" s="43"/>
      <c r="I36" s="43"/>
      <c r="J36" s="43"/>
    </row>
    <row r="37" spans="1:10">
      <c r="A37" s="110">
        <v>5</v>
      </c>
      <c r="B37" s="110" t="s">
        <v>226</v>
      </c>
      <c r="C37" s="110">
        <v>10</v>
      </c>
      <c r="D37" s="112">
        <f>5*10</f>
        <v>50</v>
      </c>
      <c r="E37" s="109"/>
      <c r="F37" s="109"/>
      <c r="G37" s="43"/>
      <c r="H37" s="43"/>
      <c r="I37" s="43"/>
      <c r="J37" s="43"/>
    </row>
    <row r="38" spans="1:10">
      <c r="A38" s="110">
        <v>10</v>
      </c>
      <c r="B38" s="110" t="s">
        <v>227</v>
      </c>
      <c r="C38" s="110">
        <v>2</v>
      </c>
      <c r="D38" s="112">
        <f>10/2</f>
        <v>5</v>
      </c>
      <c r="E38" s="109"/>
      <c r="F38" s="109"/>
      <c r="G38" s="43"/>
      <c r="H38" s="43"/>
      <c r="I38" s="43"/>
      <c r="J38" s="43"/>
    </row>
    <row r="39" spans="1:10">
      <c r="A39" s="109"/>
      <c r="B39" s="109"/>
      <c r="C39" s="109"/>
      <c r="D39" s="109"/>
      <c r="E39" s="109"/>
      <c r="F39" s="109"/>
      <c r="G39" s="43"/>
      <c r="H39" s="43"/>
      <c r="I39" s="43"/>
      <c r="J39" s="43"/>
    </row>
    <row r="40" spans="1:10">
      <c r="A40" s="109"/>
      <c r="B40" s="109"/>
      <c r="C40" s="109"/>
      <c r="D40" s="109"/>
      <c r="E40" s="109"/>
      <c r="F40" s="109"/>
      <c r="G40" s="43"/>
      <c r="H40" s="43"/>
      <c r="I40" s="43"/>
      <c r="J40" s="43"/>
    </row>
    <row r="41" spans="1:10">
      <c r="A41" s="89" t="s">
        <v>228</v>
      </c>
      <c r="B41" s="109"/>
      <c r="C41" s="109"/>
      <c r="D41" s="109"/>
      <c r="E41" s="109"/>
      <c r="F41" s="109"/>
      <c r="G41" s="43"/>
      <c r="H41" s="43"/>
      <c r="I41" s="43"/>
      <c r="J41" s="43"/>
    </row>
    <row r="42" spans="1:10">
      <c r="A42" s="107">
        <v>10</v>
      </c>
      <c r="B42" s="110" t="s">
        <v>229</v>
      </c>
      <c r="C42" s="110">
        <v>100</v>
      </c>
      <c r="D42" s="94">
        <f>10/100</f>
        <v>0.1</v>
      </c>
      <c r="E42" s="109"/>
      <c r="F42" s="109"/>
      <c r="G42" s="43"/>
      <c r="H42" s="43"/>
      <c r="I42" s="43"/>
      <c r="J42" s="43"/>
    </row>
    <row r="43" spans="1:10">
      <c r="A43" s="107">
        <v>3</v>
      </c>
      <c r="B43" s="110" t="s">
        <v>229</v>
      </c>
      <c r="C43" s="110">
        <v>6</v>
      </c>
      <c r="D43" s="94">
        <f>3/6</f>
        <v>0.5</v>
      </c>
      <c r="E43" s="109"/>
      <c r="F43" s="109"/>
      <c r="G43" s="43"/>
      <c r="H43" s="43"/>
      <c r="I43" s="43"/>
      <c r="J43" s="43"/>
    </row>
    <row r="44" spans="1:10">
      <c r="A44" s="107">
        <v>1.5</v>
      </c>
      <c r="B44" s="110" t="s">
        <v>229</v>
      </c>
      <c r="C44" s="110">
        <v>1</v>
      </c>
      <c r="D44" s="94">
        <f>1.5/1</f>
        <v>1.5</v>
      </c>
      <c r="E44" s="109"/>
      <c r="F44" s="109"/>
      <c r="G44" s="43"/>
      <c r="H44" s="43"/>
      <c r="I44" s="43"/>
      <c r="J44" s="43"/>
    </row>
    <row r="45" spans="1:10">
      <c r="A45" s="109"/>
      <c r="B45" s="109"/>
      <c r="C45" s="109"/>
      <c r="D45" s="109"/>
      <c r="E45" s="109"/>
      <c r="F45" s="109"/>
      <c r="G45" s="43"/>
      <c r="H45" s="43"/>
      <c r="I45" s="43"/>
      <c r="J45" s="43"/>
    </row>
    <row r="46" spans="1:10">
      <c r="A46" s="89" t="s">
        <v>230</v>
      </c>
      <c r="B46" s="109"/>
      <c r="C46" s="109"/>
      <c r="D46" s="109"/>
      <c r="E46" s="109"/>
      <c r="F46" s="109"/>
      <c r="G46" s="43"/>
      <c r="H46" s="43"/>
      <c r="I46" s="43"/>
      <c r="J46" s="43"/>
    </row>
    <row r="47" spans="1:10">
      <c r="A47" s="107" t="s">
        <v>231</v>
      </c>
      <c r="B47" s="107" t="s">
        <v>232</v>
      </c>
      <c r="C47" s="107" t="s">
        <v>233</v>
      </c>
      <c r="D47" s="107" t="s">
        <v>234</v>
      </c>
      <c r="E47" s="107"/>
      <c r="F47" s="109"/>
      <c r="G47" s="43"/>
      <c r="H47" s="43"/>
      <c r="I47" s="43"/>
      <c r="J47" s="43"/>
    </row>
    <row r="48" spans="1:10">
      <c r="A48" s="110" t="s">
        <v>235</v>
      </c>
      <c r="B48" s="110">
        <v>100</v>
      </c>
      <c r="C48" s="110">
        <v>150</v>
      </c>
      <c r="D48" s="94">
        <f>C48%</f>
        <v>1.5</v>
      </c>
      <c r="E48" s="92"/>
      <c r="F48" s="109"/>
      <c r="G48" s="43"/>
      <c r="H48" s="43"/>
      <c r="I48" s="43"/>
      <c r="J48" s="43"/>
    </row>
    <row r="49" spans="1:10">
      <c r="A49" s="110" t="s">
        <v>236</v>
      </c>
      <c r="B49" s="110">
        <v>100</v>
      </c>
      <c r="C49" s="110">
        <v>50</v>
      </c>
      <c r="D49" s="94">
        <f>C49%</f>
        <v>0.5</v>
      </c>
      <c r="E49" s="92"/>
      <c r="F49" s="109"/>
      <c r="G49" s="43"/>
      <c r="H49" s="43"/>
      <c r="I49" s="43"/>
      <c r="J49" s="43"/>
    </row>
    <row r="50" spans="1:10">
      <c r="A50" s="109"/>
      <c r="B50" s="109"/>
      <c r="C50" s="109"/>
      <c r="D50" s="109"/>
      <c r="E50" s="109"/>
      <c r="F50" s="109"/>
      <c r="G50" s="43"/>
      <c r="H50" s="43"/>
      <c r="I50" s="43"/>
      <c r="J50" s="43"/>
    </row>
    <row r="51" spans="1:10">
      <c r="A51" s="43"/>
      <c r="B51" s="43"/>
      <c r="C51" s="43"/>
      <c r="D51" s="43"/>
      <c r="E51" s="43"/>
      <c r="F51" s="43"/>
      <c r="G51" s="43"/>
      <c r="H51" s="43"/>
      <c r="I51" s="43"/>
      <c r="J51" s="43"/>
    </row>
    <row r="52" spans="1:10">
      <c r="A52" s="52" t="s">
        <v>237</v>
      </c>
      <c r="B52" s="43"/>
      <c r="C52" s="43"/>
      <c r="D52" s="43"/>
      <c r="E52" s="43"/>
      <c r="F52" s="43"/>
      <c r="G52" s="43"/>
      <c r="H52" s="43"/>
      <c r="I52" s="43"/>
      <c r="J52" s="43"/>
    </row>
    <row r="53" spans="1:10">
      <c r="A53" s="43"/>
      <c r="B53" s="43"/>
      <c r="C53" s="43"/>
      <c r="D53" s="43"/>
      <c r="E53" s="43"/>
      <c r="F53" s="43"/>
      <c r="G53" s="43"/>
      <c r="H53" s="43"/>
      <c r="I53" s="43"/>
      <c r="J53" s="43"/>
    </row>
    <row r="54" spans="1:10">
      <c r="A54" s="109"/>
      <c r="B54" s="110" t="s">
        <v>238</v>
      </c>
      <c r="C54" s="109"/>
      <c r="D54" s="43"/>
      <c r="E54" s="43"/>
      <c r="F54" s="43"/>
      <c r="G54" s="43"/>
      <c r="H54" s="43"/>
      <c r="I54" s="43"/>
      <c r="J54" s="43"/>
    </row>
    <row r="55" spans="1:10">
      <c r="A55" s="99"/>
      <c r="B55" s="102" t="s">
        <v>239</v>
      </c>
      <c r="C55" s="103"/>
      <c r="D55" s="43"/>
      <c r="E55" s="43"/>
      <c r="F55" s="43"/>
      <c r="G55" s="43"/>
      <c r="H55" s="43"/>
      <c r="I55" s="43"/>
      <c r="J55" s="43"/>
    </row>
    <row r="56" spans="1:10">
      <c r="A56" s="100">
        <v>1</v>
      </c>
      <c r="B56" s="110" t="s">
        <v>240</v>
      </c>
      <c r="C56" s="109"/>
      <c r="D56" s="43"/>
      <c r="E56" s="43"/>
      <c r="F56" s="43"/>
      <c r="G56" s="43"/>
      <c r="H56" s="43"/>
      <c r="I56" s="43"/>
      <c r="J56" s="43"/>
    </row>
    <row r="57" spans="1:10">
      <c r="A57" s="101"/>
      <c r="B57" s="97" t="s">
        <v>1</v>
      </c>
      <c r="C57" s="97" t="s">
        <v>2</v>
      </c>
      <c r="D57" s="43"/>
      <c r="E57" s="43"/>
      <c r="F57" s="43"/>
      <c r="G57" s="43"/>
      <c r="H57" s="43"/>
      <c r="I57" s="43"/>
      <c r="J57" s="43"/>
    </row>
    <row r="58" spans="1:10">
      <c r="A58" s="100"/>
      <c r="B58" s="98" t="s">
        <v>241</v>
      </c>
      <c r="C58" s="98">
        <v>200</v>
      </c>
      <c r="D58" s="43"/>
      <c r="E58" s="43"/>
      <c r="F58" s="43"/>
      <c r="G58" s="43"/>
      <c r="H58" s="43"/>
      <c r="I58" s="43"/>
      <c r="J58" s="43"/>
    </row>
    <row r="59" spans="1:10">
      <c r="A59" s="100"/>
      <c r="B59" s="98" t="s">
        <v>242</v>
      </c>
      <c r="C59" s="98">
        <v>120</v>
      </c>
      <c r="D59" s="43"/>
      <c r="E59" s="43"/>
      <c r="F59" s="43"/>
      <c r="G59" s="43"/>
      <c r="H59" s="43"/>
      <c r="I59" s="43"/>
      <c r="J59" s="43"/>
    </row>
    <row r="60" spans="1:10">
      <c r="A60" s="100"/>
      <c r="B60" s="98" t="s">
        <v>243</v>
      </c>
      <c r="C60" s="98">
        <v>156</v>
      </c>
      <c r="D60" s="43"/>
      <c r="E60" s="43"/>
      <c r="F60" s="43"/>
      <c r="G60" s="43"/>
      <c r="H60" s="43"/>
      <c r="I60" s="43"/>
      <c r="J60" s="43"/>
    </row>
    <row r="61" spans="1:10">
      <c r="A61" s="100"/>
      <c r="B61" s="98" t="s">
        <v>244</v>
      </c>
      <c r="C61" s="98">
        <v>190</v>
      </c>
      <c r="D61" s="43"/>
      <c r="E61" s="43"/>
      <c r="F61" s="43"/>
      <c r="G61" s="43"/>
      <c r="H61" s="43"/>
      <c r="I61" s="43"/>
      <c r="J61" s="43"/>
    </row>
    <row r="62" spans="1:10">
      <c r="A62" s="100"/>
      <c r="B62" s="98" t="s">
        <v>245</v>
      </c>
      <c r="C62" s="98">
        <v>320</v>
      </c>
      <c r="D62" s="43"/>
      <c r="E62" s="43"/>
      <c r="F62" s="43"/>
      <c r="G62" s="43"/>
      <c r="H62" s="43"/>
      <c r="I62" s="43"/>
      <c r="J62" s="43"/>
    </row>
    <row r="63" spans="1:10">
      <c r="A63" s="100"/>
      <c r="B63" s="98" t="s">
        <v>246</v>
      </c>
      <c r="C63" s="98">
        <v>89</v>
      </c>
      <c r="D63" s="43"/>
      <c r="E63" s="43"/>
      <c r="F63" s="43"/>
      <c r="G63" s="43"/>
      <c r="H63" s="43"/>
      <c r="I63" s="43"/>
      <c r="J63" s="43"/>
    </row>
    <row r="64" spans="1:10" ht="15" thickBot="1">
      <c r="A64" s="109"/>
      <c r="B64" s="109"/>
      <c r="C64" s="109"/>
      <c r="D64" s="43"/>
      <c r="E64" s="43"/>
      <c r="F64" s="43"/>
      <c r="G64" s="43"/>
      <c r="H64" s="43"/>
      <c r="I64" s="43"/>
      <c r="J64" s="43"/>
    </row>
    <row r="65" spans="1:10" ht="15" thickBot="1">
      <c r="A65" s="100">
        <v>1.1000000000000001</v>
      </c>
      <c r="B65" s="110" t="s">
        <v>247</v>
      </c>
      <c r="C65" s="43"/>
      <c r="D65" s="104">
        <f>MAX(C58:C63)</f>
        <v>320</v>
      </c>
      <c r="E65" s="43" t="s">
        <v>273</v>
      </c>
      <c r="F65" s="43"/>
      <c r="G65" s="43"/>
      <c r="H65" s="43"/>
      <c r="I65" s="43"/>
      <c r="J65" s="43"/>
    </row>
    <row r="66" spans="1:10" ht="15" thickBot="1">
      <c r="A66" s="100">
        <v>1.2</v>
      </c>
      <c r="B66" s="110" t="s">
        <v>248</v>
      </c>
      <c r="C66" s="43"/>
      <c r="D66" s="104">
        <f>MIN(C58:C63)</f>
        <v>89</v>
      </c>
      <c r="E66" s="43" t="s">
        <v>274</v>
      </c>
      <c r="F66" s="43"/>
      <c r="G66" s="43"/>
      <c r="H66" s="43"/>
      <c r="I66" s="43"/>
      <c r="J66" s="43"/>
    </row>
    <row r="67" spans="1:10" ht="15" thickBot="1">
      <c r="A67" s="100">
        <v>1.3</v>
      </c>
      <c r="B67" s="110" t="s">
        <v>249</v>
      </c>
      <c r="C67" s="43"/>
      <c r="D67" s="104">
        <f>AVERAGE(MAX(C58:C63) + MIN(C58:C63))/2</f>
        <v>204.5</v>
      </c>
      <c r="E67" s="43" t="s">
        <v>275</v>
      </c>
      <c r="F67" s="43"/>
      <c r="G67" s="43"/>
      <c r="H67" s="43"/>
      <c r="I67" s="43"/>
      <c r="J67" s="43"/>
    </row>
    <row r="68" spans="1:10">
      <c r="A68" s="43"/>
      <c r="B68" s="43"/>
      <c r="C68" s="43"/>
      <c r="D68" s="43"/>
      <c r="E68" s="43"/>
      <c r="F68" s="43"/>
      <c r="G68" s="43"/>
      <c r="H68" s="43"/>
      <c r="I68" s="43"/>
      <c r="J68" s="43"/>
    </row>
    <row r="69" spans="1:10">
      <c r="A69" s="43"/>
      <c r="B69" s="43"/>
      <c r="C69" s="43"/>
      <c r="D69" s="43"/>
      <c r="E69" s="43"/>
      <c r="F69" s="43"/>
      <c r="G69" s="43"/>
      <c r="H69" s="43"/>
      <c r="I69" s="43"/>
      <c r="J69" s="43"/>
    </row>
    <row r="70" spans="1:10">
      <c r="A70" s="52" t="s">
        <v>250</v>
      </c>
      <c r="B70" s="43"/>
      <c r="C70" s="43"/>
      <c r="D70" s="43"/>
      <c r="E70" s="43"/>
      <c r="F70" s="43"/>
      <c r="G70" s="43"/>
      <c r="H70" s="43"/>
      <c r="I70" s="43"/>
      <c r="J70" s="43"/>
    </row>
    <row r="71" spans="1:10">
      <c r="A71" s="52" t="s">
        <v>251</v>
      </c>
      <c r="B71" s="43"/>
      <c r="C71" s="43"/>
      <c r="D71" s="43"/>
      <c r="E71" s="43"/>
      <c r="F71" s="43"/>
      <c r="G71" s="43"/>
      <c r="H71" s="43"/>
      <c r="I71" s="43"/>
      <c r="J71" s="43"/>
    </row>
    <row r="72" spans="1:10">
      <c r="A72" s="43"/>
      <c r="B72" s="43"/>
      <c r="C72" s="43"/>
      <c r="D72" s="43"/>
      <c r="E72" s="43"/>
      <c r="F72" s="43"/>
      <c r="G72" s="43"/>
      <c r="H72" s="43"/>
      <c r="I72" s="43"/>
      <c r="J72" s="43"/>
    </row>
    <row r="73" spans="1:10">
      <c r="A73" s="110"/>
      <c r="B73" s="110" t="s">
        <v>252</v>
      </c>
      <c r="C73" s="109"/>
      <c r="D73" s="109"/>
      <c r="E73" s="109"/>
      <c r="F73" s="109"/>
      <c r="G73" s="109"/>
      <c r="H73" s="109"/>
      <c r="I73" s="109"/>
      <c r="J73" s="43"/>
    </row>
    <row r="74" spans="1:10">
      <c r="A74" s="43"/>
      <c r="B74" s="43"/>
      <c r="C74" s="43"/>
      <c r="D74" s="43"/>
      <c r="E74" s="43"/>
      <c r="F74" s="43"/>
      <c r="G74" s="43"/>
      <c r="H74" s="43"/>
      <c r="I74" s="43"/>
      <c r="J74" s="43"/>
    </row>
    <row r="75" spans="1:10">
      <c r="A75" s="110"/>
      <c r="B75" s="110" t="s">
        <v>253</v>
      </c>
      <c r="C75" s="109"/>
      <c r="D75" s="109"/>
      <c r="E75" s="109"/>
      <c r="F75" s="109"/>
      <c r="G75" s="109"/>
      <c r="H75" s="109"/>
      <c r="I75" s="109"/>
      <c r="J75" s="43"/>
    </row>
    <row r="76" spans="1:10">
      <c r="A76" s="110"/>
      <c r="B76" s="110" t="s">
        <v>254</v>
      </c>
      <c r="C76" s="109"/>
      <c r="D76" s="109"/>
      <c r="E76" s="109"/>
      <c r="F76" s="109"/>
      <c r="G76" s="109"/>
      <c r="H76" s="109"/>
      <c r="I76" s="109"/>
      <c r="J76" s="43"/>
    </row>
    <row r="77" spans="1:10">
      <c r="A77" s="110"/>
      <c r="B77" s="110" t="s">
        <v>255</v>
      </c>
      <c r="C77" s="109"/>
      <c r="D77" s="109"/>
      <c r="E77" s="109"/>
      <c r="F77" s="109"/>
      <c r="G77" s="109"/>
      <c r="H77" s="109"/>
      <c r="I77" s="109"/>
      <c r="J77" s="43"/>
    </row>
    <row r="78" spans="1:10">
      <c r="A78" s="110"/>
      <c r="B78" s="110"/>
      <c r="C78" s="109"/>
      <c r="D78" s="109"/>
      <c r="E78" s="109"/>
      <c r="F78" s="109"/>
      <c r="G78" s="109"/>
      <c r="H78" s="109"/>
      <c r="I78" s="109"/>
      <c r="J78" s="43"/>
    </row>
    <row r="79" spans="1:10">
      <c r="A79" s="109"/>
      <c r="B79" s="109"/>
      <c r="C79" s="110" t="s">
        <v>256</v>
      </c>
      <c r="D79" s="110" t="s">
        <v>257</v>
      </c>
      <c r="E79" s="110" t="s">
        <v>258</v>
      </c>
      <c r="F79" s="110" t="s">
        <v>259</v>
      </c>
      <c r="G79" s="109"/>
      <c r="H79" s="109"/>
      <c r="I79" s="51" t="s">
        <v>148</v>
      </c>
      <c r="J79" s="43" t="s">
        <v>277</v>
      </c>
    </row>
    <row r="80" spans="1:10">
      <c r="A80" s="110"/>
      <c r="B80" s="110" t="s">
        <v>260</v>
      </c>
      <c r="C80" s="110">
        <v>95</v>
      </c>
      <c r="D80" s="110">
        <v>56</v>
      </c>
      <c r="E80" s="110">
        <v>14</v>
      </c>
      <c r="F80" s="110">
        <v>66</v>
      </c>
      <c r="G80" s="112" t="str">
        <f>IF(MIN(C80:F80)&lt;50, "Fail", "Pass")</f>
        <v>Fail</v>
      </c>
      <c r="H80" s="109"/>
      <c r="I80" s="110"/>
      <c r="J80" s="43"/>
    </row>
    <row r="81" spans="1:10">
      <c r="A81" s="110"/>
      <c r="B81" s="110" t="s">
        <v>261</v>
      </c>
      <c r="C81" s="110">
        <v>54</v>
      </c>
      <c r="D81" s="110">
        <v>89</v>
      </c>
      <c r="E81" s="110">
        <v>53</v>
      </c>
      <c r="F81" s="110">
        <v>66</v>
      </c>
      <c r="G81" s="112" t="str">
        <f t="shared" ref="G81:G83" si="1">IF(MIN(C81:F81)&lt;50, "Fail", "Pass")</f>
        <v>Pass</v>
      </c>
      <c r="H81" s="109"/>
      <c r="I81" s="110"/>
      <c r="J81" s="43"/>
    </row>
    <row r="82" spans="1:10">
      <c r="A82" s="110"/>
      <c r="B82" s="110" t="s">
        <v>262</v>
      </c>
      <c r="C82" s="110">
        <v>100</v>
      </c>
      <c r="D82" s="110">
        <v>69</v>
      </c>
      <c r="E82" s="110">
        <v>78</v>
      </c>
      <c r="F82" s="110">
        <v>53</v>
      </c>
      <c r="G82" s="112" t="str">
        <f t="shared" si="1"/>
        <v>Pass</v>
      </c>
      <c r="H82" s="109"/>
      <c r="I82" s="110"/>
      <c r="J82" s="43"/>
    </row>
    <row r="83" spans="1:10">
      <c r="A83" s="110"/>
      <c r="B83" s="110" t="s">
        <v>146</v>
      </c>
      <c r="C83" s="110">
        <v>49</v>
      </c>
      <c r="D83" s="110">
        <v>70</v>
      </c>
      <c r="E83" s="110">
        <v>87</v>
      </c>
      <c r="F83" s="110">
        <v>100</v>
      </c>
      <c r="G83" s="112" t="str">
        <f t="shared" si="1"/>
        <v>Fail</v>
      </c>
      <c r="H83" s="109"/>
      <c r="I83" s="110"/>
      <c r="J83" s="43"/>
    </row>
    <row r="84" spans="1:10">
      <c r="A84" s="43"/>
      <c r="B84" s="43"/>
      <c r="C84" s="43"/>
      <c r="D84" s="43"/>
      <c r="E84" s="43"/>
      <c r="F84" s="43"/>
      <c r="G84" s="43"/>
      <c r="H84" s="43"/>
      <c r="I84" s="43"/>
      <c r="J84" s="43"/>
    </row>
    <row r="85" spans="1:10">
      <c r="A85" s="43"/>
      <c r="B85" s="43"/>
      <c r="C85" s="43"/>
      <c r="D85" s="43"/>
      <c r="E85" s="43"/>
      <c r="F85" s="43"/>
      <c r="G85" s="43"/>
      <c r="H85" s="43"/>
      <c r="I85" s="43"/>
      <c r="J85" s="43"/>
    </row>
    <row r="86" spans="1:10">
      <c r="A86" s="52" t="s">
        <v>263</v>
      </c>
      <c r="B86" s="43"/>
      <c r="C86" s="43"/>
      <c r="D86" s="43"/>
      <c r="E86" s="43"/>
      <c r="F86" s="43"/>
      <c r="G86" s="43"/>
      <c r="H86" s="43"/>
      <c r="I86" s="43"/>
      <c r="J86" s="43"/>
    </row>
    <row r="87" spans="1:10">
      <c r="A87" s="43"/>
      <c r="B87" s="43"/>
      <c r="C87" s="43"/>
      <c r="D87" s="43"/>
      <c r="E87" s="43"/>
      <c r="F87" s="43"/>
      <c r="G87" s="43"/>
      <c r="H87" s="43"/>
      <c r="I87" s="43"/>
      <c r="J87" s="43"/>
    </row>
    <row r="88" spans="1:10">
      <c r="A88" s="110"/>
      <c r="B88" s="110" t="s">
        <v>264</v>
      </c>
      <c r="C88" s="109"/>
      <c r="D88" s="109"/>
      <c r="E88" s="109"/>
      <c r="F88" s="43"/>
      <c r="G88" s="43"/>
      <c r="H88" s="43"/>
      <c r="I88" s="43"/>
      <c r="J88" s="43"/>
    </row>
    <row r="89" spans="1:10">
      <c r="A89" s="110"/>
      <c r="B89" s="111" t="s">
        <v>265</v>
      </c>
      <c r="C89" s="109"/>
      <c r="D89" s="109"/>
      <c r="E89" s="109"/>
      <c r="F89" s="43"/>
      <c r="G89" s="43"/>
      <c r="H89" s="43"/>
      <c r="I89" s="43"/>
      <c r="J89" s="43"/>
    </row>
    <row r="90" spans="1:10">
      <c r="A90" s="43"/>
      <c r="B90" s="43"/>
      <c r="C90" s="43"/>
      <c r="D90" s="43"/>
      <c r="E90" s="43"/>
      <c r="F90" s="43"/>
      <c r="G90" s="43"/>
      <c r="H90" s="43"/>
      <c r="I90" s="43"/>
      <c r="J90" s="43"/>
    </row>
    <row r="91" spans="1:10">
      <c r="A91" s="109"/>
      <c r="B91" s="109"/>
      <c r="C91" s="110" t="s">
        <v>256</v>
      </c>
      <c r="D91" s="109"/>
      <c r="E91" s="52" t="s">
        <v>148</v>
      </c>
      <c r="F91" s="43" t="s">
        <v>276</v>
      </c>
      <c r="G91" s="43"/>
      <c r="H91" s="43"/>
      <c r="I91" s="43"/>
      <c r="J91" s="43"/>
    </row>
    <row r="92" spans="1:10">
      <c r="A92" s="110"/>
      <c r="B92" s="110" t="s">
        <v>266</v>
      </c>
      <c r="C92" s="110">
        <v>95</v>
      </c>
      <c r="D92" s="109"/>
      <c r="E92" s="109"/>
      <c r="F92" s="43"/>
      <c r="G92" s="43"/>
      <c r="H92" s="43"/>
      <c r="I92" s="43"/>
      <c r="J92" s="43"/>
    </row>
    <row r="93" spans="1:10">
      <c r="A93" s="110"/>
      <c r="B93" s="110" t="s">
        <v>261</v>
      </c>
      <c r="C93" s="110">
        <v>54</v>
      </c>
      <c r="D93" s="109"/>
      <c r="E93" s="109"/>
      <c r="F93" s="43"/>
      <c r="G93" s="43"/>
      <c r="H93" s="43"/>
      <c r="I93" s="43"/>
      <c r="J93" s="43"/>
    </row>
    <row r="94" spans="1:10">
      <c r="A94" s="110"/>
      <c r="B94" s="110" t="s">
        <v>262</v>
      </c>
      <c r="C94" s="110">
        <v>100</v>
      </c>
      <c r="D94" s="109"/>
      <c r="E94" s="109"/>
      <c r="F94" s="43"/>
      <c r="G94" s="43"/>
      <c r="H94" s="43"/>
      <c r="I94" s="43"/>
      <c r="J94" s="43"/>
    </row>
    <row r="95" spans="1:10">
      <c r="A95" s="110"/>
      <c r="B95" s="110" t="s">
        <v>146</v>
      </c>
      <c r="C95" s="110">
        <v>49</v>
      </c>
      <c r="D95" s="109"/>
      <c r="E95" s="109"/>
      <c r="F95" s="43"/>
      <c r="G95" s="43"/>
      <c r="H95" s="43"/>
      <c r="I95" s="43"/>
      <c r="J95" s="43"/>
    </row>
    <row r="96" spans="1:10">
      <c r="A96" s="110"/>
      <c r="B96" s="110" t="s">
        <v>267</v>
      </c>
      <c r="C96" s="110">
        <v>67</v>
      </c>
      <c r="D96" s="109"/>
      <c r="E96" s="109"/>
      <c r="F96" s="43"/>
      <c r="G96" s="43"/>
      <c r="H96" s="43"/>
      <c r="I96" s="43"/>
      <c r="J96" s="43"/>
    </row>
    <row r="97" spans="1:10">
      <c r="A97" s="110"/>
      <c r="B97" s="110" t="s">
        <v>268</v>
      </c>
      <c r="C97" s="110">
        <v>45</v>
      </c>
      <c r="D97" s="109"/>
      <c r="E97" s="109"/>
      <c r="F97" s="43"/>
      <c r="G97" s="43"/>
      <c r="H97" s="43"/>
      <c r="I97" s="43"/>
      <c r="J97" s="43"/>
    </row>
    <row r="98" spans="1:10">
      <c r="A98" s="110"/>
      <c r="B98" s="110" t="s">
        <v>269</v>
      </c>
      <c r="C98" s="110">
        <v>77</v>
      </c>
      <c r="D98" s="109"/>
      <c r="E98" s="109"/>
      <c r="F98" s="43"/>
      <c r="G98" s="43"/>
      <c r="H98" s="43"/>
      <c r="I98" s="43"/>
      <c r="J98" s="43"/>
    </row>
    <row r="99" spans="1:10">
      <c r="A99" s="109"/>
      <c r="B99" s="109"/>
      <c r="C99" s="112" t="str">
        <f>IF(MAX(C92:C98)&gt;=99, "Easy", "Not Easy")</f>
        <v>Easy</v>
      </c>
      <c r="D99" s="109"/>
      <c r="E99" s="110"/>
      <c r="F99" s="43"/>
      <c r="G99" s="43"/>
      <c r="H99" s="43"/>
      <c r="I99" s="43"/>
      <c r="J99" s="43"/>
    </row>
    <row r="100" spans="1:10">
      <c r="A100" s="43"/>
      <c r="B100" s="43"/>
      <c r="C100" s="43"/>
      <c r="D100" s="43"/>
      <c r="E100" s="43"/>
      <c r="F100" s="43"/>
      <c r="G100" s="43"/>
      <c r="H100" s="43"/>
      <c r="I100" s="43"/>
      <c r="J100" s="43"/>
    </row>
    <row r="101" spans="1:10">
      <c r="A101" s="43"/>
      <c r="H101" s="43"/>
      <c r="I101" s="43"/>
      <c r="J101" s="43"/>
    </row>
    <row r="102" spans="1:10">
      <c r="A102" s="52" t="s">
        <v>270</v>
      </c>
      <c r="B102" s="43"/>
      <c r="C102" s="43"/>
      <c r="D102" s="43"/>
      <c r="E102" s="43"/>
      <c r="F102" s="43"/>
      <c r="G102" s="43"/>
      <c r="H102" s="43"/>
      <c r="I102" s="43"/>
      <c r="J102" s="43"/>
    </row>
    <row r="103" spans="1:10">
      <c r="A103" s="52" t="s">
        <v>271</v>
      </c>
      <c r="B103" s="43"/>
      <c r="C103" s="43"/>
      <c r="D103" s="43"/>
      <c r="E103" s="43"/>
      <c r="F103" s="43"/>
      <c r="G103" s="43"/>
      <c r="H103" s="43"/>
      <c r="I103" s="43"/>
      <c r="J103" s="43"/>
    </row>
    <row r="105" spans="1:10">
      <c r="A105" s="113" t="s">
        <v>278</v>
      </c>
      <c r="B105" s="113"/>
      <c r="C105" s="113"/>
    </row>
    <row r="106" spans="1:10">
      <c r="A106" s="113" t="s">
        <v>279</v>
      </c>
      <c r="B106" s="113"/>
      <c r="C106" s="113"/>
      <c r="D106" s="43"/>
      <c r="E106" s="43"/>
      <c r="F106" s="43"/>
      <c r="G106" s="43"/>
      <c r="H106" s="43"/>
      <c r="I106" s="43"/>
      <c r="J106" s="43"/>
    </row>
    <row r="107" spans="1:10">
      <c r="A107" s="113" t="s">
        <v>280</v>
      </c>
      <c r="B107" s="113"/>
      <c r="C107" s="113"/>
    </row>
    <row r="108" spans="1:10">
      <c r="A108" s="113" t="s">
        <v>281</v>
      </c>
      <c r="B108" s="113"/>
      <c r="C108" s="113"/>
    </row>
    <row r="110" spans="1:10">
      <c r="A110" s="113" t="s">
        <v>282</v>
      </c>
      <c r="B110" s="113"/>
      <c r="C110" s="113"/>
    </row>
    <row r="112" spans="1:10">
      <c r="A112" s="114" t="s">
        <v>283</v>
      </c>
      <c r="B112" s="114" t="s">
        <v>141</v>
      </c>
      <c r="C112" s="114" t="s">
        <v>284</v>
      </c>
      <c r="E112" s="52" t="s">
        <v>148</v>
      </c>
      <c r="F112" t="s">
        <v>289</v>
      </c>
    </row>
    <row r="113" spans="1:5">
      <c r="A113" s="115" t="s">
        <v>285</v>
      </c>
      <c r="B113" s="115">
        <v>78</v>
      </c>
      <c r="C113" s="116" t="str">
        <f>IF(B113 &gt;= 80, "Excellent", IF(B113 &gt;= 60, "Good", IF(B113 &lt; 60, "Failed")))</f>
        <v>Good</v>
      </c>
    </row>
    <row r="114" spans="1:5">
      <c r="A114" s="115" t="s">
        <v>286</v>
      </c>
      <c r="B114" s="115">
        <v>85</v>
      </c>
      <c r="C114" s="116" t="str">
        <f t="shared" ref="C114:C116" si="2">IF(B114 &gt;= 80, "Excellent", IF(B114 &gt;= 60, "Good", IF(B114 &lt; 60, "Failed")))</f>
        <v>Excellent</v>
      </c>
    </row>
    <row r="115" spans="1:5">
      <c r="A115" s="115" t="s">
        <v>287</v>
      </c>
      <c r="B115" s="115">
        <v>44</v>
      </c>
      <c r="C115" s="116" t="str">
        <f t="shared" si="2"/>
        <v>Failed</v>
      </c>
    </row>
    <row r="116" spans="1:5">
      <c r="A116" s="115" t="s">
        <v>288</v>
      </c>
      <c r="B116" s="115">
        <v>61</v>
      </c>
      <c r="C116" s="116" t="str">
        <f t="shared" si="2"/>
        <v>Good</v>
      </c>
    </row>
    <row r="119" spans="1:5">
      <c r="A119" s="52" t="s">
        <v>290</v>
      </c>
    </row>
    <row r="121" spans="1:5">
      <c r="A121" s="118" t="s">
        <v>291</v>
      </c>
      <c r="B121" s="117"/>
    </row>
    <row r="122" spans="1:5">
      <c r="A122" s="118" t="s">
        <v>292</v>
      </c>
      <c r="B122" s="117"/>
    </row>
    <row r="124" spans="1:5">
      <c r="A124" s="119"/>
      <c r="B124" s="117"/>
    </row>
    <row r="125" spans="1:5">
      <c r="A125" s="119" t="s">
        <v>24</v>
      </c>
      <c r="B125" s="119" t="s">
        <v>293</v>
      </c>
      <c r="D125" s="52" t="s">
        <v>148</v>
      </c>
      <c r="E125" t="s">
        <v>308</v>
      </c>
    </row>
    <row r="126" spans="1:5">
      <c r="A126" s="118" t="s">
        <v>294</v>
      </c>
      <c r="B126" s="120">
        <v>759</v>
      </c>
    </row>
    <row r="127" spans="1:5">
      <c r="A127" s="118" t="s">
        <v>295</v>
      </c>
      <c r="B127" s="120">
        <v>200</v>
      </c>
    </row>
    <row r="128" spans="1:5">
      <c r="A128" s="118" t="s">
        <v>296</v>
      </c>
      <c r="B128" s="120">
        <v>42</v>
      </c>
    </row>
    <row r="129" spans="1:4">
      <c r="A129" s="118" t="s">
        <v>297</v>
      </c>
      <c r="B129" s="120">
        <v>423</v>
      </c>
    </row>
    <row r="130" spans="1:4">
      <c r="A130" s="118" t="s">
        <v>298</v>
      </c>
      <c r="B130" s="120">
        <v>200</v>
      </c>
    </row>
    <row r="131" spans="1:4">
      <c r="A131" s="118" t="s">
        <v>299</v>
      </c>
      <c r="B131" s="120">
        <v>50</v>
      </c>
    </row>
    <row r="132" spans="1:4">
      <c r="A132" s="118" t="s">
        <v>300</v>
      </c>
      <c r="B132" s="120">
        <v>700</v>
      </c>
    </row>
    <row r="133" spans="1:4">
      <c r="A133" s="118" t="s">
        <v>301</v>
      </c>
      <c r="B133" s="120">
        <v>450</v>
      </c>
    </row>
    <row r="134" spans="1:4">
      <c r="A134" s="118" t="s">
        <v>302</v>
      </c>
      <c r="B134" s="120">
        <v>605</v>
      </c>
    </row>
    <row r="135" spans="1:4">
      <c r="A135" s="118" t="s">
        <v>303</v>
      </c>
      <c r="B135" s="120">
        <v>240</v>
      </c>
    </row>
    <row r="136" spans="1:4">
      <c r="A136" s="118" t="s">
        <v>304</v>
      </c>
      <c r="B136" s="120">
        <v>685</v>
      </c>
    </row>
    <row r="137" spans="1:4" ht="15" thickBot="1">
      <c r="A137" s="118" t="s">
        <v>305</v>
      </c>
      <c r="B137" s="120">
        <v>295</v>
      </c>
      <c r="C137" s="117"/>
      <c r="D137" s="117"/>
    </row>
    <row r="138" spans="1:4" ht="15" thickBot="1">
      <c r="A138" s="118" t="s">
        <v>306</v>
      </c>
      <c r="B138" s="122">
        <f>SUM(B126:B137)</f>
        <v>4649</v>
      </c>
      <c r="C138" s="121" t="s">
        <v>307</v>
      </c>
      <c r="D138" s="121"/>
    </row>
    <row r="141" spans="1:4">
      <c r="A141" s="52" t="s">
        <v>309</v>
      </c>
    </row>
    <row r="143" spans="1:4">
      <c r="A143" s="124" t="s">
        <v>310</v>
      </c>
      <c r="B143" s="123"/>
    </row>
    <row r="144" spans="1:4">
      <c r="A144" s="124" t="s">
        <v>311</v>
      </c>
      <c r="B144" s="123"/>
    </row>
    <row r="146" spans="1:2">
      <c r="A146" s="126" t="s">
        <v>312</v>
      </c>
      <c r="B146" s="127" t="s">
        <v>313</v>
      </c>
    </row>
    <row r="147" spans="1:2">
      <c r="A147" s="128">
        <v>42005</v>
      </c>
      <c r="B147" s="129">
        <v>432.17</v>
      </c>
    </row>
    <row r="148" spans="1:2">
      <c r="A148" s="128">
        <v>42351</v>
      </c>
      <c r="B148" s="129">
        <v>528.5</v>
      </c>
    </row>
    <row r="149" spans="1:2">
      <c r="A149" s="128">
        <v>42007</v>
      </c>
      <c r="B149" s="129">
        <v>810.71</v>
      </c>
    </row>
    <row r="150" spans="1:2">
      <c r="A150" s="128">
        <v>42008</v>
      </c>
      <c r="B150" s="129">
        <v>418.54</v>
      </c>
    </row>
    <row r="151" spans="1:2">
      <c r="A151" s="128">
        <v>42009</v>
      </c>
      <c r="B151" s="129">
        <v>722.22</v>
      </c>
    </row>
    <row r="152" spans="1:2">
      <c r="A152" s="128">
        <v>42010</v>
      </c>
      <c r="B152" s="129">
        <v>460.28</v>
      </c>
    </row>
    <row r="153" spans="1:2">
      <c r="A153" s="128">
        <v>42349</v>
      </c>
      <c r="B153" s="129">
        <v>483.58</v>
      </c>
    </row>
    <row r="154" spans="1:2">
      <c r="A154" s="128">
        <v>42012</v>
      </c>
      <c r="B154" s="129">
        <v>114.53</v>
      </c>
    </row>
    <row r="155" spans="1:2">
      <c r="A155" s="128">
        <v>42013</v>
      </c>
      <c r="B155" s="129">
        <v>609.12</v>
      </c>
    </row>
    <row r="156" spans="1:2">
      <c r="A156" s="128">
        <v>42014</v>
      </c>
      <c r="B156" s="129">
        <v>1197.9000000000001</v>
      </c>
    </row>
    <row r="157" spans="1:2">
      <c r="A157" s="128">
        <v>42015</v>
      </c>
      <c r="B157" s="129">
        <v>228.89</v>
      </c>
    </row>
    <row r="158" spans="1:2">
      <c r="A158" s="128">
        <v>42016</v>
      </c>
      <c r="B158" s="129">
        <v>1380.07</v>
      </c>
    </row>
    <row r="159" spans="1:2">
      <c r="A159" s="128">
        <v>42017</v>
      </c>
      <c r="B159" s="129">
        <v>1026.96</v>
      </c>
    </row>
    <row r="160" spans="1:2">
      <c r="A160" s="128">
        <v>42018</v>
      </c>
      <c r="B160" s="129">
        <v>760.24</v>
      </c>
    </row>
    <row r="161" spans="1:2">
      <c r="A161" s="128">
        <v>42019</v>
      </c>
      <c r="B161" s="129">
        <v>414.11</v>
      </c>
    </row>
    <row r="162" spans="1:2">
      <c r="A162" s="128">
        <v>42020</v>
      </c>
      <c r="B162" s="129">
        <v>1728.81</v>
      </c>
    </row>
    <row r="163" spans="1:2">
      <c r="A163" s="128">
        <v>42021</v>
      </c>
      <c r="B163" s="129">
        <v>276.06</v>
      </c>
    </row>
    <row r="164" spans="1:2">
      <c r="A164" s="128">
        <v>42022</v>
      </c>
      <c r="B164" s="129">
        <v>462.22</v>
      </c>
    </row>
    <row r="165" spans="1:2">
      <c r="A165" s="128">
        <v>42023</v>
      </c>
      <c r="B165" s="129">
        <v>1281.0999999999999</v>
      </c>
    </row>
    <row r="166" spans="1:2">
      <c r="A166" s="128">
        <v>42024</v>
      </c>
      <c r="B166" s="129">
        <v>1113.7</v>
      </c>
    </row>
    <row r="167" spans="1:2">
      <c r="A167" s="128">
        <v>42025</v>
      </c>
      <c r="B167" s="129">
        <v>594.09</v>
      </c>
    </row>
    <row r="168" spans="1:2">
      <c r="A168" s="128">
        <v>42026</v>
      </c>
      <c r="B168" s="129">
        <v>432.67</v>
      </c>
    </row>
    <row r="169" spans="1:2">
      <c r="A169" s="128">
        <v>42027</v>
      </c>
      <c r="B169" s="129">
        <v>874.45</v>
      </c>
    </row>
    <row r="170" spans="1:2">
      <c r="A170" s="128">
        <v>42028</v>
      </c>
      <c r="B170" s="129">
        <v>880.38</v>
      </c>
    </row>
    <row r="171" spans="1:2">
      <c r="A171" s="128">
        <v>42029</v>
      </c>
      <c r="B171" s="129">
        <v>798.53</v>
      </c>
    </row>
    <row r="172" spans="1:2">
      <c r="A172" s="128">
        <v>42318</v>
      </c>
      <c r="B172" s="129">
        <v>572.41999999999996</v>
      </c>
    </row>
    <row r="173" spans="1:2">
      <c r="A173" s="128">
        <v>42031</v>
      </c>
      <c r="B173" s="129">
        <v>330.61</v>
      </c>
    </row>
    <row r="174" spans="1:2">
      <c r="A174" s="128">
        <v>42032</v>
      </c>
      <c r="B174" s="129">
        <v>567.17999999999995</v>
      </c>
    </row>
    <row r="175" spans="1:2">
      <c r="A175" s="128">
        <v>42033</v>
      </c>
      <c r="B175" s="129">
        <v>1449.21</v>
      </c>
    </row>
    <row r="176" spans="1:2">
      <c r="A176" s="128">
        <v>42034</v>
      </c>
      <c r="B176" s="129">
        <v>459.29</v>
      </c>
    </row>
    <row r="177" spans="1:2">
      <c r="A177" s="128">
        <v>42035</v>
      </c>
      <c r="B177" s="129">
        <v>357.55</v>
      </c>
    </row>
    <row r="178" spans="1:2">
      <c r="A178" s="128">
        <v>42036</v>
      </c>
      <c r="B178" s="129">
        <v>154.34</v>
      </c>
    </row>
    <row r="179" spans="1:2">
      <c r="A179" s="128">
        <v>42037</v>
      </c>
      <c r="B179" s="129">
        <v>152.76</v>
      </c>
    </row>
    <row r="180" spans="1:2">
      <c r="A180" s="128">
        <v>42038</v>
      </c>
      <c r="B180" s="129">
        <v>570.22</v>
      </c>
    </row>
    <row r="181" spans="1:2">
      <c r="A181" s="128">
        <v>42039</v>
      </c>
      <c r="B181" s="129">
        <v>987.62</v>
      </c>
    </row>
    <row r="182" spans="1:2">
      <c r="A182" s="128">
        <v>42040</v>
      </c>
      <c r="B182" s="129">
        <v>1755.71</v>
      </c>
    </row>
    <row r="183" spans="1:2">
      <c r="A183" s="128">
        <v>42041</v>
      </c>
      <c r="B183" s="129">
        <v>378.27</v>
      </c>
    </row>
    <row r="184" spans="1:2">
      <c r="A184" s="128">
        <v>42042</v>
      </c>
      <c r="B184" s="129">
        <v>1323.81</v>
      </c>
    </row>
    <row r="185" spans="1:2">
      <c r="A185" s="128">
        <v>42043</v>
      </c>
      <c r="B185" s="129">
        <v>399.02</v>
      </c>
    </row>
    <row r="186" spans="1:2">
      <c r="A186" s="128">
        <v>42044</v>
      </c>
      <c r="B186" s="129">
        <v>154.94999999999999</v>
      </c>
    </row>
    <row r="187" spans="1:2">
      <c r="A187" s="128">
        <v>42045</v>
      </c>
      <c r="B187" s="129">
        <v>1254.57</v>
      </c>
    </row>
    <row r="188" spans="1:2">
      <c r="A188" s="128">
        <v>42046</v>
      </c>
      <c r="B188" s="129">
        <v>627.32000000000005</v>
      </c>
    </row>
    <row r="189" spans="1:2">
      <c r="A189" s="128">
        <v>42230</v>
      </c>
      <c r="B189" s="129">
        <v>880.6</v>
      </c>
    </row>
    <row r="190" spans="1:2">
      <c r="A190" s="128">
        <v>42048</v>
      </c>
      <c r="B190" s="129">
        <v>1196.03</v>
      </c>
    </row>
    <row r="191" spans="1:2">
      <c r="A191" s="128">
        <v>42049</v>
      </c>
      <c r="B191" s="129">
        <v>782.32</v>
      </c>
    </row>
    <row r="192" spans="1:2">
      <c r="A192" s="128">
        <v>42050</v>
      </c>
      <c r="B192" s="129">
        <v>1323.35</v>
      </c>
    </row>
    <row r="193" spans="1:2">
      <c r="A193" s="128">
        <v>42051</v>
      </c>
      <c r="B193" s="129">
        <v>209.92</v>
      </c>
    </row>
    <row r="194" spans="1:2">
      <c r="A194" s="128">
        <v>42052</v>
      </c>
      <c r="B194" s="129">
        <v>1232.05</v>
      </c>
    </row>
    <row r="195" spans="1:2">
      <c r="A195" s="128">
        <v>42053</v>
      </c>
      <c r="B195" s="129">
        <v>713.28</v>
      </c>
    </row>
    <row r="196" spans="1:2">
      <c r="A196" s="128">
        <v>42054</v>
      </c>
      <c r="B196" s="129">
        <v>1674.82</v>
      </c>
    </row>
    <row r="197" spans="1:2">
      <c r="A197" s="128">
        <v>42055</v>
      </c>
      <c r="B197" s="129">
        <v>1161.25</v>
      </c>
    </row>
    <row r="198" spans="1:2">
      <c r="A198" s="128">
        <v>42056</v>
      </c>
      <c r="B198" s="129">
        <v>897.63</v>
      </c>
    </row>
    <row r="199" spans="1:2">
      <c r="A199" s="128">
        <v>42057</v>
      </c>
      <c r="B199" s="129">
        <v>1647.26</v>
      </c>
    </row>
    <row r="200" spans="1:2">
      <c r="A200" s="128">
        <v>42058</v>
      </c>
      <c r="B200" s="129">
        <v>1121.96</v>
      </c>
    </row>
    <row r="201" spans="1:2">
      <c r="A201" s="128">
        <v>42059</v>
      </c>
      <c r="B201" s="129">
        <v>352.2</v>
      </c>
    </row>
    <row r="202" spans="1:2">
      <c r="A202" s="128">
        <v>42060</v>
      </c>
      <c r="B202" s="129">
        <v>270.77999999999997</v>
      </c>
    </row>
    <row r="203" spans="1:2">
      <c r="A203" s="128">
        <v>42061</v>
      </c>
      <c r="B203" s="129">
        <v>456.41</v>
      </c>
    </row>
    <row r="204" spans="1:2">
      <c r="A204" s="128">
        <v>42062</v>
      </c>
      <c r="B204" s="129">
        <v>441</v>
      </c>
    </row>
    <row r="205" spans="1:2">
      <c r="A205" s="128">
        <v>42063</v>
      </c>
      <c r="B205" s="129">
        <v>252.44</v>
      </c>
    </row>
    <row r="206" spans="1:2">
      <c r="A206" s="128">
        <v>42064</v>
      </c>
      <c r="B206" s="129">
        <v>1298.92</v>
      </c>
    </row>
    <row r="207" spans="1:2">
      <c r="A207" s="128">
        <v>42065</v>
      </c>
      <c r="B207" s="129">
        <v>1178.07</v>
      </c>
    </row>
    <row r="208" spans="1:2">
      <c r="A208" s="128">
        <v>42066</v>
      </c>
      <c r="B208" s="129">
        <v>459.95</v>
      </c>
    </row>
    <row r="209" spans="1:3">
      <c r="A209" s="128">
        <v>42067</v>
      </c>
      <c r="B209" s="129">
        <v>1219.7</v>
      </c>
    </row>
    <row r="210" spans="1:3">
      <c r="A210" s="128">
        <v>42068</v>
      </c>
      <c r="B210" s="129">
        <v>152.24</v>
      </c>
    </row>
    <row r="211" spans="1:3">
      <c r="A211" s="128">
        <v>42069</v>
      </c>
      <c r="B211" s="129">
        <v>770.8</v>
      </c>
    </row>
    <row r="212" spans="1:3">
      <c r="A212" s="128">
        <v>42070</v>
      </c>
      <c r="B212" s="129">
        <v>1357.25</v>
      </c>
    </row>
    <row r="213" spans="1:3">
      <c r="A213" s="128">
        <v>42187</v>
      </c>
      <c r="B213" s="129">
        <v>220.18</v>
      </c>
    </row>
    <row r="214" spans="1:3">
      <c r="A214" s="128">
        <v>42072</v>
      </c>
      <c r="B214" s="129">
        <v>1102.81</v>
      </c>
    </row>
    <row r="215" spans="1:3">
      <c r="A215" s="128">
        <v>42073</v>
      </c>
      <c r="B215" s="129">
        <v>1566.83</v>
      </c>
    </row>
    <row r="216" spans="1:3">
      <c r="A216" s="128">
        <v>42074</v>
      </c>
      <c r="B216" s="129">
        <v>437.92</v>
      </c>
    </row>
    <row r="217" spans="1:3">
      <c r="A217" s="128">
        <v>42075</v>
      </c>
      <c r="B217" s="129">
        <v>1216.1199999999999</v>
      </c>
    </row>
    <row r="218" spans="1:3">
      <c r="A218" s="128">
        <v>42076</v>
      </c>
      <c r="B218" s="129">
        <v>273.10000000000002</v>
      </c>
    </row>
    <row r="219" spans="1:3">
      <c r="A219" s="128">
        <v>42077</v>
      </c>
      <c r="B219" s="129">
        <v>242.26</v>
      </c>
    </row>
    <row r="220" spans="1:3">
      <c r="A220" s="128">
        <v>42078</v>
      </c>
      <c r="B220" s="129">
        <v>1512.6</v>
      </c>
    </row>
    <row r="221" spans="1:3">
      <c r="A221" s="128">
        <v>42079</v>
      </c>
      <c r="B221" s="129">
        <v>783.75</v>
      </c>
    </row>
    <row r="222" spans="1:3">
      <c r="A222" s="128">
        <v>42189</v>
      </c>
      <c r="B222" s="129">
        <v>667.99</v>
      </c>
    </row>
    <row r="223" spans="1:3">
      <c r="A223" s="128">
        <v>42081</v>
      </c>
      <c r="B223" s="129">
        <v>1166.31</v>
      </c>
      <c r="C223" s="123"/>
    </row>
    <row r="224" spans="1:3">
      <c r="A224" s="128">
        <v>42082</v>
      </c>
      <c r="B224" s="129">
        <v>770.18</v>
      </c>
      <c r="C224" s="123"/>
    </row>
    <row r="225" spans="1:5">
      <c r="A225" s="128">
        <v>42083</v>
      </c>
      <c r="B225" s="129">
        <v>132.34</v>
      </c>
      <c r="C225" s="123"/>
    </row>
    <row r="226" spans="1:5">
      <c r="A226" s="128">
        <v>42084</v>
      </c>
      <c r="B226" s="129">
        <v>1188.81</v>
      </c>
      <c r="C226" s="123"/>
    </row>
    <row r="227" spans="1:5">
      <c r="A227" s="128">
        <v>42085</v>
      </c>
      <c r="B227" s="129">
        <v>198.06</v>
      </c>
      <c r="C227" s="123"/>
    </row>
    <row r="228" spans="1:5">
      <c r="A228" s="128">
        <v>42086</v>
      </c>
      <c r="B228" s="129">
        <v>594.16999999999996</v>
      </c>
      <c r="C228" s="123"/>
    </row>
    <row r="229" spans="1:5">
      <c r="A229" s="128">
        <v>42087</v>
      </c>
      <c r="B229" s="129">
        <v>931.09</v>
      </c>
      <c r="C229" s="123"/>
    </row>
    <row r="230" spans="1:5">
      <c r="A230" s="128">
        <v>42088</v>
      </c>
      <c r="B230" s="129">
        <v>299.64</v>
      </c>
      <c r="C230" s="123"/>
    </row>
    <row r="231" spans="1:5">
      <c r="A231" s="128">
        <v>42223</v>
      </c>
      <c r="B231" s="129">
        <v>1701.68</v>
      </c>
      <c r="C231" s="123"/>
    </row>
    <row r="232" spans="1:5">
      <c r="A232" s="128">
        <v>42090</v>
      </c>
      <c r="B232" s="129">
        <v>399.15</v>
      </c>
      <c r="C232" s="123"/>
    </row>
    <row r="233" spans="1:5">
      <c r="A233" s="128">
        <v>42091</v>
      </c>
      <c r="B233" s="129">
        <v>374.81</v>
      </c>
      <c r="C233" s="123"/>
    </row>
    <row r="234" spans="1:5">
      <c r="A234" s="128">
        <v>42092</v>
      </c>
      <c r="B234" s="129">
        <v>462.17</v>
      </c>
      <c r="C234" s="123"/>
      <c r="D234" s="52" t="s">
        <v>148</v>
      </c>
      <c r="E234" t="s">
        <v>314</v>
      </c>
    </row>
    <row r="235" spans="1:5">
      <c r="A235" s="128">
        <v>42093</v>
      </c>
      <c r="B235" s="129">
        <v>924.29</v>
      </c>
      <c r="C235" s="123"/>
    </row>
    <row r="236" spans="1:5">
      <c r="A236" s="128">
        <v>42094</v>
      </c>
      <c r="B236" s="129">
        <v>5000.6000000000004</v>
      </c>
      <c r="C236" s="123"/>
    </row>
    <row r="237" spans="1:5">
      <c r="A237" s="130"/>
      <c r="B237" s="131">
        <f>SUM(B147:B236)</f>
        <v>72741.76999999996</v>
      </c>
      <c r="C237" s="125" t="s">
        <v>307</v>
      </c>
    </row>
    <row r="240" spans="1:5">
      <c r="A240" s="52" t="s">
        <v>315</v>
      </c>
    </row>
    <row r="242" spans="1:6">
      <c r="A242" s="135">
        <v>1</v>
      </c>
      <c r="B242" s="133" t="s">
        <v>316</v>
      </c>
      <c r="C242" s="132"/>
      <c r="D242" s="132"/>
      <c r="E242" s="132"/>
      <c r="F242" s="132"/>
    </row>
    <row r="244" spans="1:6">
      <c r="A244" s="132"/>
      <c r="B244" s="135" t="s">
        <v>317</v>
      </c>
      <c r="C244" s="136" t="s">
        <v>318</v>
      </c>
      <c r="D244" s="132"/>
      <c r="E244" s="134"/>
      <c r="F244" s="132"/>
    </row>
    <row r="245" spans="1:6">
      <c r="A245" s="132"/>
      <c r="B245" s="133" t="s">
        <v>319</v>
      </c>
      <c r="C245" s="145">
        <f>SUM(D266:D423)</f>
        <v>99498</v>
      </c>
      <c r="D245" s="133"/>
      <c r="E245" s="133"/>
      <c r="F245" s="132"/>
    </row>
    <row r="247" spans="1:6">
      <c r="A247" s="132"/>
      <c r="B247" s="135" t="s">
        <v>317</v>
      </c>
      <c r="C247" s="136" t="s">
        <v>320</v>
      </c>
      <c r="D247" s="132"/>
      <c r="E247" s="132"/>
      <c r="F247" s="132"/>
    </row>
    <row r="248" spans="1:6">
      <c r="A248" s="132"/>
      <c r="B248" s="133" t="s">
        <v>319</v>
      </c>
      <c r="C248" s="145">
        <f>SUM(E266:E423)</f>
        <v>211409</v>
      </c>
      <c r="D248" s="133"/>
      <c r="E248" s="132"/>
      <c r="F248" s="132"/>
    </row>
    <row r="250" spans="1:6">
      <c r="A250" s="132"/>
      <c r="B250" s="135" t="s">
        <v>317</v>
      </c>
      <c r="C250" s="136" t="s">
        <v>321</v>
      </c>
      <c r="D250" s="132"/>
      <c r="E250" s="132"/>
      <c r="F250" s="132"/>
    </row>
    <row r="251" spans="1:6">
      <c r="A251" s="132"/>
      <c r="B251" s="133" t="s">
        <v>319</v>
      </c>
      <c r="C251" s="145">
        <f>SUM(F266:F423)</f>
        <v>127820</v>
      </c>
      <c r="D251" s="133"/>
      <c r="E251" s="132"/>
      <c r="F251" s="132"/>
    </row>
    <row r="253" spans="1:6">
      <c r="A253" s="135">
        <v>2</v>
      </c>
      <c r="B253" s="137" t="s">
        <v>322</v>
      </c>
      <c r="C253" s="138"/>
      <c r="D253" s="138"/>
      <c r="E253" s="138"/>
      <c r="F253" s="132"/>
    </row>
    <row r="254" spans="1:6">
      <c r="A254" s="132"/>
      <c r="B254" s="132"/>
      <c r="C254" s="146">
        <f>SUM(D268:F268)</f>
        <v>5124</v>
      </c>
      <c r="D254" s="133"/>
      <c r="E254" s="133"/>
      <c r="F254" s="133"/>
    </row>
    <row r="256" spans="1:6">
      <c r="A256" s="135">
        <v>3</v>
      </c>
      <c r="B256" s="137" t="s">
        <v>323</v>
      </c>
      <c r="C256" s="138"/>
      <c r="D256" s="138"/>
      <c r="E256" s="138"/>
      <c r="F256" s="138"/>
    </row>
    <row r="257" spans="1:7">
      <c r="A257" s="132"/>
      <c r="B257" s="132"/>
      <c r="C257" s="146">
        <f>SUM(D266:F285)</f>
        <v>89884</v>
      </c>
      <c r="D257" s="133"/>
      <c r="E257" s="143"/>
      <c r="F257" s="133"/>
    </row>
    <row r="258" spans="1:7">
      <c r="A258" s="132"/>
      <c r="B258" s="132"/>
      <c r="C258" s="132"/>
      <c r="D258" s="132"/>
      <c r="E258" s="143"/>
      <c r="F258" s="133"/>
    </row>
    <row r="259" spans="1:7">
      <c r="A259" s="135">
        <v>4</v>
      </c>
      <c r="B259" s="137" t="s">
        <v>324</v>
      </c>
      <c r="C259" s="138"/>
      <c r="D259" s="138"/>
      <c r="E259" s="138"/>
      <c r="F259" s="138"/>
    </row>
    <row r="260" spans="1:7">
      <c r="A260" s="132"/>
      <c r="B260" s="133" t="s">
        <v>325</v>
      </c>
      <c r="C260" s="147">
        <f>SUM(D266:E423)</f>
        <v>310907</v>
      </c>
      <c r="E260" s="133" t="s">
        <v>501</v>
      </c>
      <c r="F260" s="132"/>
      <c r="G260" s="135"/>
    </row>
    <row r="261" spans="1:7">
      <c r="A261" s="132"/>
      <c r="B261" s="133" t="s">
        <v>326</v>
      </c>
      <c r="C261" s="148">
        <f>SUM(D266:D423,E266:E423)</f>
        <v>310907</v>
      </c>
      <c r="E261" s="133" t="s">
        <v>502</v>
      </c>
      <c r="F261" s="132"/>
      <c r="G261" s="133"/>
    </row>
    <row r="262" spans="1:7">
      <c r="A262" s="132"/>
      <c r="B262" s="133"/>
      <c r="C262" s="132"/>
      <c r="D262" s="132"/>
      <c r="E262" s="132"/>
      <c r="F262" s="133"/>
    </row>
    <row r="263" spans="1:7">
      <c r="A263" s="132"/>
      <c r="B263" s="132"/>
      <c r="C263" s="132"/>
      <c r="D263" s="132"/>
      <c r="E263" s="132"/>
      <c r="F263" s="133"/>
    </row>
    <row r="264" spans="1:7">
      <c r="A264" s="132"/>
      <c r="B264" s="132"/>
      <c r="C264" s="132"/>
      <c r="D264" s="197" t="s">
        <v>317</v>
      </c>
      <c r="E264" s="198"/>
      <c r="F264" s="199"/>
    </row>
    <row r="265" spans="1:7">
      <c r="A265" s="132"/>
      <c r="B265" s="139" t="s">
        <v>327</v>
      </c>
      <c r="C265" s="140" t="s">
        <v>328</v>
      </c>
      <c r="D265" s="136" t="s">
        <v>318</v>
      </c>
      <c r="E265" s="136" t="s">
        <v>320</v>
      </c>
      <c r="F265" s="136" t="s">
        <v>321</v>
      </c>
    </row>
    <row r="266" spans="1:7">
      <c r="A266" s="132"/>
      <c r="B266" s="144" t="s">
        <v>329</v>
      </c>
      <c r="C266" s="144" t="s">
        <v>330</v>
      </c>
      <c r="D266" s="141">
        <v>3419</v>
      </c>
      <c r="E266" s="141">
        <v>4378</v>
      </c>
      <c r="F266" s="142">
        <v>2755</v>
      </c>
    </row>
    <row r="267" spans="1:7">
      <c r="A267" s="132"/>
      <c r="B267" s="144" t="s">
        <v>329</v>
      </c>
      <c r="C267" s="144" t="s">
        <v>331</v>
      </c>
      <c r="D267" s="141">
        <v>1492</v>
      </c>
      <c r="E267" s="141">
        <v>2126</v>
      </c>
      <c r="F267" s="142">
        <v>2103</v>
      </c>
    </row>
    <row r="268" spans="1:7">
      <c r="A268" s="132"/>
      <c r="B268" s="144" t="s">
        <v>329</v>
      </c>
      <c r="C268" s="144" t="s">
        <v>332</v>
      </c>
      <c r="D268" s="141">
        <v>1371</v>
      </c>
      <c r="E268" s="141">
        <v>1930</v>
      </c>
      <c r="F268" s="142">
        <v>1823</v>
      </c>
    </row>
    <row r="269" spans="1:7">
      <c r="A269" s="132"/>
      <c r="B269" s="144" t="s">
        <v>329</v>
      </c>
      <c r="C269" s="144" t="s">
        <v>333</v>
      </c>
      <c r="D269" s="141">
        <v>1607</v>
      </c>
      <c r="E269" s="141">
        <v>2133</v>
      </c>
      <c r="F269" s="142">
        <v>2102</v>
      </c>
    </row>
    <row r="270" spans="1:7">
      <c r="A270" s="132"/>
      <c r="B270" s="144" t="s">
        <v>329</v>
      </c>
      <c r="C270" s="144" t="s">
        <v>334</v>
      </c>
      <c r="D270" s="141">
        <v>951</v>
      </c>
      <c r="E270" s="141">
        <v>1445</v>
      </c>
      <c r="F270" s="142">
        <v>1416</v>
      </c>
    </row>
    <row r="271" spans="1:7">
      <c r="A271" s="132"/>
      <c r="B271" s="144" t="s">
        <v>329</v>
      </c>
      <c r="C271" s="144" t="s">
        <v>335</v>
      </c>
      <c r="D271" s="141">
        <v>889</v>
      </c>
      <c r="E271" s="141">
        <v>1293</v>
      </c>
      <c r="F271" s="142">
        <v>1526</v>
      </c>
    </row>
    <row r="272" spans="1:7">
      <c r="A272" s="132"/>
      <c r="B272" s="144" t="s">
        <v>329</v>
      </c>
      <c r="C272" s="144" t="s">
        <v>336</v>
      </c>
      <c r="D272" s="141">
        <v>1254</v>
      </c>
      <c r="E272" s="141">
        <v>1989</v>
      </c>
      <c r="F272" s="142">
        <v>1685</v>
      </c>
    </row>
    <row r="273" spans="1:6">
      <c r="A273" s="132"/>
      <c r="B273" s="144" t="s">
        <v>329</v>
      </c>
      <c r="C273" s="144" t="s">
        <v>337</v>
      </c>
      <c r="D273" s="141">
        <v>1025</v>
      </c>
      <c r="E273" s="141">
        <v>1362</v>
      </c>
      <c r="F273" s="142">
        <v>2077</v>
      </c>
    </row>
    <row r="274" spans="1:6">
      <c r="B274" s="144" t="s">
        <v>329</v>
      </c>
      <c r="C274" s="144" t="s">
        <v>338</v>
      </c>
      <c r="D274" s="141">
        <v>1194</v>
      </c>
      <c r="E274" s="141">
        <v>2016</v>
      </c>
      <c r="F274" s="142">
        <v>1452</v>
      </c>
    </row>
    <row r="275" spans="1:6">
      <c r="B275" s="144" t="s">
        <v>329</v>
      </c>
      <c r="C275" s="144" t="s">
        <v>339</v>
      </c>
      <c r="D275" s="141">
        <v>607</v>
      </c>
      <c r="E275" s="141">
        <v>853</v>
      </c>
      <c r="F275" s="142">
        <v>1022</v>
      </c>
    </row>
    <row r="276" spans="1:6">
      <c r="B276" s="144" t="s">
        <v>329</v>
      </c>
      <c r="C276" s="144" t="s">
        <v>340</v>
      </c>
      <c r="D276" s="141">
        <v>626</v>
      </c>
      <c r="E276" s="141">
        <v>1569</v>
      </c>
      <c r="F276" s="142">
        <v>1033</v>
      </c>
    </row>
    <row r="277" spans="1:6">
      <c r="B277" s="144" t="s">
        <v>329</v>
      </c>
      <c r="C277" s="144" t="s">
        <v>341</v>
      </c>
      <c r="D277" s="141">
        <v>1037</v>
      </c>
      <c r="E277" s="141">
        <v>2300</v>
      </c>
      <c r="F277" s="142">
        <v>1598</v>
      </c>
    </row>
    <row r="278" spans="1:6">
      <c r="B278" s="144" t="s">
        <v>329</v>
      </c>
      <c r="C278" s="144" t="s">
        <v>342</v>
      </c>
      <c r="D278" s="141">
        <v>972</v>
      </c>
      <c r="E278" s="141">
        <v>2128</v>
      </c>
      <c r="F278" s="142">
        <v>912</v>
      </c>
    </row>
    <row r="279" spans="1:6">
      <c r="B279" s="144" t="s">
        <v>329</v>
      </c>
      <c r="C279" s="144" t="s">
        <v>343</v>
      </c>
      <c r="D279" s="141">
        <v>88</v>
      </c>
      <c r="E279" s="141">
        <v>1159</v>
      </c>
      <c r="F279" s="142">
        <v>0</v>
      </c>
    </row>
    <row r="280" spans="1:6">
      <c r="B280" s="144" t="s">
        <v>329</v>
      </c>
      <c r="C280" s="144" t="s">
        <v>344</v>
      </c>
      <c r="D280" s="141">
        <v>2052</v>
      </c>
      <c r="E280" s="141">
        <v>2159</v>
      </c>
      <c r="F280" s="142">
        <v>1582</v>
      </c>
    </row>
    <row r="281" spans="1:6">
      <c r="B281" s="144" t="s">
        <v>329</v>
      </c>
      <c r="C281" s="144" t="s">
        <v>345</v>
      </c>
      <c r="D281" s="141">
        <v>1582</v>
      </c>
      <c r="E281" s="141">
        <v>2308</v>
      </c>
      <c r="F281" s="142">
        <v>1699</v>
      </c>
    </row>
    <row r="282" spans="1:6">
      <c r="B282" s="144" t="s">
        <v>329</v>
      </c>
      <c r="C282" s="144" t="s">
        <v>346</v>
      </c>
      <c r="D282" s="141">
        <v>1088</v>
      </c>
      <c r="E282" s="141">
        <v>1218</v>
      </c>
      <c r="F282" s="142">
        <v>981</v>
      </c>
    </row>
    <row r="283" spans="1:6">
      <c r="B283" s="144" t="s">
        <v>329</v>
      </c>
      <c r="C283" s="144" t="s">
        <v>347</v>
      </c>
      <c r="D283" s="141">
        <v>706</v>
      </c>
      <c r="E283" s="141">
        <v>1151</v>
      </c>
      <c r="F283" s="142">
        <v>1145</v>
      </c>
    </row>
    <row r="284" spans="1:6">
      <c r="B284" s="144" t="s">
        <v>329</v>
      </c>
      <c r="C284" s="144" t="s">
        <v>348</v>
      </c>
      <c r="D284" s="141">
        <v>1335</v>
      </c>
      <c r="E284" s="141">
        <v>2098</v>
      </c>
      <c r="F284" s="142">
        <v>1322</v>
      </c>
    </row>
    <row r="285" spans="1:6">
      <c r="B285" s="144" t="s">
        <v>329</v>
      </c>
      <c r="C285" s="144" t="s">
        <v>349</v>
      </c>
      <c r="D285" s="141">
        <v>702</v>
      </c>
      <c r="E285" s="141">
        <v>1162</v>
      </c>
      <c r="F285" s="142">
        <v>877</v>
      </c>
    </row>
    <row r="286" spans="1:6">
      <c r="B286" s="144" t="s">
        <v>329</v>
      </c>
      <c r="C286" s="144" t="s">
        <v>350</v>
      </c>
      <c r="D286" s="141">
        <v>968</v>
      </c>
      <c r="E286" s="141">
        <v>1101</v>
      </c>
      <c r="F286" s="142">
        <v>797</v>
      </c>
    </row>
    <row r="287" spans="1:6">
      <c r="B287" s="144" t="s">
        <v>329</v>
      </c>
      <c r="C287" s="144" t="s">
        <v>351</v>
      </c>
      <c r="D287" s="141">
        <v>1664</v>
      </c>
      <c r="E287" s="141">
        <v>2069</v>
      </c>
      <c r="F287" s="142">
        <v>1710</v>
      </c>
    </row>
    <row r="288" spans="1:6">
      <c r="B288" s="144" t="s">
        <v>329</v>
      </c>
      <c r="C288" s="144" t="s">
        <v>352</v>
      </c>
      <c r="D288" s="141">
        <v>624</v>
      </c>
      <c r="E288" s="141">
        <v>770</v>
      </c>
      <c r="F288" s="142">
        <v>746</v>
      </c>
    </row>
    <row r="289" spans="2:6">
      <c r="B289" s="144" t="s">
        <v>329</v>
      </c>
      <c r="C289" s="144" t="s">
        <v>353</v>
      </c>
      <c r="D289" s="141">
        <v>685</v>
      </c>
      <c r="E289" s="141">
        <v>1501</v>
      </c>
      <c r="F289" s="142">
        <v>1126</v>
      </c>
    </row>
    <row r="290" spans="2:6">
      <c r="B290" s="144" t="s">
        <v>329</v>
      </c>
      <c r="C290" s="144" t="s">
        <v>354</v>
      </c>
      <c r="D290" s="141">
        <v>1248</v>
      </c>
      <c r="E290" s="141">
        <v>1763</v>
      </c>
      <c r="F290" s="142">
        <v>1146</v>
      </c>
    </row>
    <row r="291" spans="2:6">
      <c r="B291" s="144" t="s">
        <v>329</v>
      </c>
      <c r="C291" s="144" t="s">
        <v>355</v>
      </c>
      <c r="D291" s="141">
        <v>1342</v>
      </c>
      <c r="E291" s="141">
        <v>1559</v>
      </c>
      <c r="F291" s="142">
        <v>1307</v>
      </c>
    </row>
    <row r="292" spans="2:6">
      <c r="B292" s="144" t="s">
        <v>329</v>
      </c>
      <c r="C292" s="144" t="s">
        <v>356</v>
      </c>
      <c r="D292" s="141">
        <v>760</v>
      </c>
      <c r="E292" s="141">
        <v>965</v>
      </c>
      <c r="F292" s="142">
        <v>921</v>
      </c>
    </row>
    <row r="293" spans="2:6">
      <c r="B293" s="144" t="s">
        <v>329</v>
      </c>
      <c r="C293" s="144" t="s">
        <v>357</v>
      </c>
      <c r="D293" s="141">
        <v>1187</v>
      </c>
      <c r="E293" s="141">
        <v>1568</v>
      </c>
      <c r="F293" s="142">
        <v>1190</v>
      </c>
    </row>
    <row r="294" spans="2:6">
      <c r="B294" s="144" t="s">
        <v>329</v>
      </c>
      <c r="C294" s="144" t="s">
        <v>358</v>
      </c>
      <c r="D294" s="141">
        <v>0</v>
      </c>
      <c r="E294" s="141">
        <v>0</v>
      </c>
      <c r="F294" s="142">
        <v>277</v>
      </c>
    </row>
    <row r="295" spans="2:6">
      <c r="B295" s="144" t="s">
        <v>329</v>
      </c>
      <c r="C295" s="144" t="s">
        <v>359</v>
      </c>
      <c r="D295" s="141">
        <v>368</v>
      </c>
      <c r="E295" s="141">
        <v>1386</v>
      </c>
      <c r="F295" s="142">
        <v>637</v>
      </c>
    </row>
    <row r="296" spans="2:6">
      <c r="B296" s="144" t="s">
        <v>329</v>
      </c>
      <c r="C296" s="144" t="s">
        <v>360</v>
      </c>
      <c r="D296" s="141">
        <v>317</v>
      </c>
      <c r="E296" s="141">
        <v>1215</v>
      </c>
      <c r="F296" s="142">
        <v>478</v>
      </c>
    </row>
    <row r="297" spans="2:6">
      <c r="B297" s="144" t="s">
        <v>329</v>
      </c>
      <c r="C297" s="144" t="s">
        <v>361</v>
      </c>
      <c r="D297" s="141">
        <v>689</v>
      </c>
      <c r="E297" s="141">
        <v>2544</v>
      </c>
      <c r="F297" s="142">
        <v>1009</v>
      </c>
    </row>
    <row r="298" spans="2:6">
      <c r="B298" s="144" t="s">
        <v>329</v>
      </c>
      <c r="C298" s="144" t="s">
        <v>362</v>
      </c>
      <c r="D298" s="141">
        <v>510</v>
      </c>
      <c r="E298" s="141">
        <v>2583</v>
      </c>
      <c r="F298" s="142">
        <v>861</v>
      </c>
    </row>
    <row r="299" spans="2:6">
      <c r="B299" s="144" t="s">
        <v>329</v>
      </c>
      <c r="C299" s="144" t="s">
        <v>363</v>
      </c>
      <c r="D299" s="141">
        <v>257</v>
      </c>
      <c r="E299" s="141">
        <v>1023</v>
      </c>
      <c r="F299" s="142">
        <v>446</v>
      </c>
    </row>
    <row r="300" spans="2:6">
      <c r="B300" s="144" t="s">
        <v>329</v>
      </c>
      <c r="C300" s="144" t="s">
        <v>364</v>
      </c>
      <c r="D300" s="141">
        <v>335</v>
      </c>
      <c r="E300" s="141">
        <v>1225</v>
      </c>
      <c r="F300" s="142">
        <v>520</v>
      </c>
    </row>
    <row r="301" spans="2:6">
      <c r="B301" s="144" t="s">
        <v>329</v>
      </c>
      <c r="C301" s="144" t="s">
        <v>365</v>
      </c>
      <c r="D301" s="141">
        <v>264</v>
      </c>
      <c r="E301" s="141">
        <v>957</v>
      </c>
      <c r="F301" s="142">
        <v>405</v>
      </c>
    </row>
    <row r="302" spans="2:6">
      <c r="B302" s="144" t="s">
        <v>329</v>
      </c>
      <c r="C302" s="144" t="s">
        <v>366</v>
      </c>
      <c r="D302" s="141">
        <v>285</v>
      </c>
      <c r="E302" s="141">
        <v>869</v>
      </c>
      <c r="F302" s="142">
        <v>434</v>
      </c>
    </row>
    <row r="303" spans="2:6">
      <c r="B303" s="144" t="s">
        <v>329</v>
      </c>
      <c r="C303" s="144" t="s">
        <v>367</v>
      </c>
      <c r="D303" s="141">
        <v>550</v>
      </c>
      <c r="E303" s="141">
        <v>2502</v>
      </c>
      <c r="F303" s="142">
        <v>822</v>
      </c>
    </row>
    <row r="304" spans="2:6">
      <c r="B304" s="144" t="s">
        <v>329</v>
      </c>
      <c r="C304" s="144" t="s">
        <v>368</v>
      </c>
      <c r="D304" s="141">
        <v>266</v>
      </c>
      <c r="E304" s="141">
        <v>1382</v>
      </c>
      <c r="F304" s="142">
        <v>501</v>
      </c>
    </row>
    <row r="305" spans="2:6">
      <c r="B305" s="144" t="s">
        <v>329</v>
      </c>
      <c r="C305" s="144" t="s">
        <v>369</v>
      </c>
      <c r="D305" s="141">
        <v>598</v>
      </c>
      <c r="E305" s="141">
        <v>2107</v>
      </c>
      <c r="F305" s="142">
        <v>1002</v>
      </c>
    </row>
    <row r="306" spans="2:6">
      <c r="B306" s="144" t="s">
        <v>329</v>
      </c>
      <c r="C306" s="144" t="s">
        <v>370</v>
      </c>
      <c r="D306" s="141">
        <v>344</v>
      </c>
      <c r="E306" s="141">
        <v>1641</v>
      </c>
      <c r="F306" s="142">
        <v>765</v>
      </c>
    </row>
    <row r="307" spans="2:6">
      <c r="B307" s="144" t="s">
        <v>329</v>
      </c>
      <c r="C307" s="144" t="s">
        <v>371</v>
      </c>
      <c r="D307" s="141">
        <v>183</v>
      </c>
      <c r="E307" s="141">
        <v>867</v>
      </c>
      <c r="F307" s="142">
        <v>384</v>
      </c>
    </row>
    <row r="308" spans="2:6">
      <c r="B308" s="144" t="s">
        <v>329</v>
      </c>
      <c r="C308" s="144" t="s">
        <v>372</v>
      </c>
      <c r="D308" s="141">
        <v>302</v>
      </c>
      <c r="E308" s="141">
        <v>1326</v>
      </c>
      <c r="F308" s="142">
        <v>586</v>
      </c>
    </row>
    <row r="309" spans="2:6">
      <c r="B309" s="144" t="s">
        <v>329</v>
      </c>
      <c r="C309" s="144" t="s">
        <v>373</v>
      </c>
      <c r="D309" s="141">
        <v>177</v>
      </c>
      <c r="E309" s="141">
        <v>823</v>
      </c>
      <c r="F309" s="142">
        <v>548</v>
      </c>
    </row>
    <row r="310" spans="2:6">
      <c r="B310" s="144" t="s">
        <v>329</v>
      </c>
      <c r="C310" s="144" t="s">
        <v>374</v>
      </c>
      <c r="D310" s="141">
        <v>285</v>
      </c>
      <c r="E310" s="141">
        <v>1249</v>
      </c>
      <c r="F310" s="142">
        <v>533</v>
      </c>
    </row>
    <row r="311" spans="2:6">
      <c r="B311" s="144" t="s">
        <v>329</v>
      </c>
      <c r="C311" s="144" t="s">
        <v>375</v>
      </c>
      <c r="D311" s="141">
        <v>236</v>
      </c>
      <c r="E311" s="141">
        <v>1162</v>
      </c>
      <c r="F311" s="142">
        <v>402</v>
      </c>
    </row>
    <row r="312" spans="2:6">
      <c r="B312" s="144" t="s">
        <v>329</v>
      </c>
      <c r="C312" s="144" t="s">
        <v>376</v>
      </c>
      <c r="D312" s="141">
        <v>293</v>
      </c>
      <c r="E312" s="141">
        <v>1016</v>
      </c>
      <c r="F312" s="142">
        <v>585</v>
      </c>
    </row>
    <row r="313" spans="2:6">
      <c r="B313" s="144" t="s">
        <v>329</v>
      </c>
      <c r="C313" s="144" t="s">
        <v>377</v>
      </c>
      <c r="D313" s="141">
        <v>242</v>
      </c>
      <c r="E313" s="141">
        <v>1363</v>
      </c>
      <c r="F313" s="142">
        <v>428</v>
      </c>
    </row>
    <row r="314" spans="2:6">
      <c r="B314" s="144" t="s">
        <v>329</v>
      </c>
      <c r="C314" s="144" t="s">
        <v>378</v>
      </c>
      <c r="D314" s="141">
        <v>248</v>
      </c>
      <c r="E314" s="141">
        <v>1398</v>
      </c>
      <c r="F314" s="142">
        <v>476</v>
      </c>
    </row>
    <row r="315" spans="2:6">
      <c r="B315" s="144" t="s">
        <v>329</v>
      </c>
      <c r="C315" s="144" t="s">
        <v>379</v>
      </c>
      <c r="D315" s="141">
        <v>292</v>
      </c>
      <c r="E315" s="141">
        <v>1380</v>
      </c>
      <c r="F315" s="142">
        <v>456</v>
      </c>
    </row>
    <row r="316" spans="2:6">
      <c r="B316" s="144" t="s">
        <v>329</v>
      </c>
      <c r="C316" s="144" t="s">
        <v>380</v>
      </c>
      <c r="D316" s="141">
        <v>196</v>
      </c>
      <c r="E316" s="141">
        <v>1238</v>
      </c>
      <c r="F316" s="142">
        <v>493</v>
      </c>
    </row>
    <row r="317" spans="2:6">
      <c r="B317" s="144" t="s">
        <v>329</v>
      </c>
      <c r="C317" s="144" t="s">
        <v>381</v>
      </c>
      <c r="D317" s="141">
        <v>432</v>
      </c>
      <c r="E317" s="141">
        <v>1216</v>
      </c>
      <c r="F317" s="142">
        <v>552</v>
      </c>
    </row>
    <row r="318" spans="2:6">
      <c r="B318" s="144" t="s">
        <v>329</v>
      </c>
      <c r="C318" s="144" t="s">
        <v>382</v>
      </c>
      <c r="D318" s="141">
        <v>420</v>
      </c>
      <c r="E318" s="141">
        <v>1581</v>
      </c>
      <c r="F318" s="142">
        <v>525</v>
      </c>
    </row>
    <row r="319" spans="2:6">
      <c r="B319" s="144" t="s">
        <v>329</v>
      </c>
      <c r="C319" s="144" t="s">
        <v>383</v>
      </c>
      <c r="D319" s="141">
        <v>398</v>
      </c>
      <c r="E319" s="141">
        <v>1759</v>
      </c>
      <c r="F319" s="142">
        <v>682</v>
      </c>
    </row>
    <row r="320" spans="2:6">
      <c r="B320" s="144" t="s">
        <v>329</v>
      </c>
      <c r="C320" s="144" t="s">
        <v>384</v>
      </c>
      <c r="D320" s="141">
        <v>128</v>
      </c>
      <c r="E320" s="141">
        <v>791</v>
      </c>
      <c r="F320" s="142">
        <v>242</v>
      </c>
    </row>
    <row r="321" spans="2:6">
      <c r="B321" s="144" t="s">
        <v>329</v>
      </c>
      <c r="C321" s="144" t="s">
        <v>385</v>
      </c>
      <c r="D321" s="141">
        <v>225</v>
      </c>
      <c r="E321" s="141">
        <v>935</v>
      </c>
      <c r="F321" s="142">
        <v>432</v>
      </c>
    </row>
    <row r="322" spans="2:6">
      <c r="B322" s="144" t="s">
        <v>329</v>
      </c>
      <c r="C322" s="144" t="s">
        <v>386</v>
      </c>
      <c r="D322" s="141">
        <v>1358</v>
      </c>
      <c r="E322" s="141">
        <v>2231</v>
      </c>
      <c r="F322" s="142">
        <v>1391</v>
      </c>
    </row>
    <row r="323" spans="2:6">
      <c r="B323" s="144" t="s">
        <v>329</v>
      </c>
      <c r="C323" s="144" t="s">
        <v>387</v>
      </c>
      <c r="D323" s="141">
        <v>1345</v>
      </c>
      <c r="E323" s="141">
        <v>1791</v>
      </c>
      <c r="F323" s="142">
        <v>1460</v>
      </c>
    </row>
    <row r="324" spans="2:6">
      <c r="B324" s="144" t="s">
        <v>329</v>
      </c>
      <c r="C324" s="144" t="s">
        <v>388</v>
      </c>
      <c r="D324" s="141">
        <v>769</v>
      </c>
      <c r="E324" s="141">
        <v>1948</v>
      </c>
      <c r="F324" s="142">
        <v>1011</v>
      </c>
    </row>
    <row r="325" spans="2:6">
      <c r="B325" s="144" t="s">
        <v>329</v>
      </c>
      <c r="C325" s="144" t="s">
        <v>389</v>
      </c>
      <c r="D325" s="141">
        <v>560</v>
      </c>
      <c r="E325" s="141">
        <v>1835</v>
      </c>
      <c r="F325" s="142">
        <v>642</v>
      </c>
    </row>
    <row r="326" spans="2:6">
      <c r="B326" s="144" t="s">
        <v>329</v>
      </c>
      <c r="C326" s="144" t="s">
        <v>390</v>
      </c>
      <c r="D326" s="141">
        <v>836</v>
      </c>
      <c r="E326" s="141">
        <v>2245</v>
      </c>
      <c r="F326" s="142">
        <v>861</v>
      </c>
    </row>
    <row r="327" spans="2:6">
      <c r="B327" s="144" t="s">
        <v>329</v>
      </c>
      <c r="C327" s="144" t="s">
        <v>391</v>
      </c>
      <c r="D327" s="141">
        <v>587</v>
      </c>
      <c r="E327" s="141">
        <v>1471</v>
      </c>
      <c r="F327" s="142">
        <v>623</v>
      </c>
    </row>
    <row r="328" spans="2:6">
      <c r="B328" s="144" t="s">
        <v>329</v>
      </c>
      <c r="C328" s="144" t="s">
        <v>392</v>
      </c>
      <c r="D328" s="141">
        <v>774</v>
      </c>
      <c r="E328" s="141">
        <v>1403</v>
      </c>
      <c r="F328" s="142">
        <v>1085</v>
      </c>
    </row>
    <row r="329" spans="2:6">
      <c r="B329" s="144" t="s">
        <v>329</v>
      </c>
      <c r="C329" s="144" t="s">
        <v>393</v>
      </c>
      <c r="D329" s="141">
        <v>757</v>
      </c>
      <c r="E329" s="141">
        <v>1203</v>
      </c>
      <c r="F329" s="142">
        <v>1175</v>
      </c>
    </row>
    <row r="330" spans="2:6">
      <c r="B330" s="144" t="s">
        <v>329</v>
      </c>
      <c r="C330" s="144" t="s">
        <v>394</v>
      </c>
      <c r="D330" s="141">
        <v>591</v>
      </c>
      <c r="E330" s="141">
        <v>1439</v>
      </c>
      <c r="F330" s="142">
        <v>858</v>
      </c>
    </row>
    <row r="331" spans="2:6">
      <c r="B331" s="144" t="s">
        <v>329</v>
      </c>
      <c r="C331" s="144" t="s">
        <v>395</v>
      </c>
      <c r="D331" s="141">
        <v>457</v>
      </c>
      <c r="E331" s="141">
        <v>1161</v>
      </c>
      <c r="F331" s="142">
        <v>594</v>
      </c>
    </row>
    <row r="332" spans="2:6">
      <c r="B332" s="144" t="s">
        <v>329</v>
      </c>
      <c r="C332" s="144" t="s">
        <v>396</v>
      </c>
      <c r="D332" s="141">
        <v>494</v>
      </c>
      <c r="E332" s="141">
        <v>1585</v>
      </c>
      <c r="F332" s="142">
        <v>705</v>
      </c>
    </row>
    <row r="333" spans="2:6">
      <c r="B333" s="144" t="s">
        <v>329</v>
      </c>
      <c r="C333" s="144" t="s">
        <v>397</v>
      </c>
      <c r="D333" s="141">
        <v>914</v>
      </c>
      <c r="E333" s="141">
        <v>1727</v>
      </c>
      <c r="F333" s="142">
        <v>1308</v>
      </c>
    </row>
    <row r="334" spans="2:6">
      <c r="B334" s="144" t="s">
        <v>329</v>
      </c>
      <c r="C334" s="144" t="s">
        <v>398</v>
      </c>
      <c r="D334" s="141">
        <v>581</v>
      </c>
      <c r="E334" s="141">
        <v>1448</v>
      </c>
      <c r="F334" s="142">
        <v>885</v>
      </c>
    </row>
    <row r="335" spans="2:6">
      <c r="B335" s="144" t="s">
        <v>329</v>
      </c>
      <c r="C335" s="144" t="s">
        <v>399</v>
      </c>
      <c r="D335" s="141">
        <v>31</v>
      </c>
      <c r="E335" s="141">
        <v>0</v>
      </c>
      <c r="F335" s="142">
        <v>78</v>
      </c>
    </row>
    <row r="336" spans="2:6">
      <c r="B336" s="144" t="s">
        <v>329</v>
      </c>
      <c r="C336" s="144" t="s">
        <v>400</v>
      </c>
      <c r="D336" s="141">
        <v>92</v>
      </c>
      <c r="E336" s="141">
        <v>233</v>
      </c>
      <c r="F336" s="142">
        <v>494</v>
      </c>
    </row>
    <row r="337" spans="2:6">
      <c r="B337" s="144" t="s">
        <v>329</v>
      </c>
      <c r="C337" s="144" t="s">
        <v>401</v>
      </c>
      <c r="D337" s="141">
        <v>486</v>
      </c>
      <c r="E337" s="141">
        <v>1176</v>
      </c>
      <c r="F337" s="142">
        <v>400</v>
      </c>
    </row>
    <row r="338" spans="2:6">
      <c r="B338" s="144" t="s">
        <v>329</v>
      </c>
      <c r="C338" s="144" t="s">
        <v>402</v>
      </c>
      <c r="D338" s="141">
        <v>440</v>
      </c>
      <c r="E338" s="141">
        <v>874</v>
      </c>
      <c r="F338" s="142">
        <v>803</v>
      </c>
    </row>
    <row r="339" spans="2:6">
      <c r="B339" s="144" t="s">
        <v>329</v>
      </c>
      <c r="C339" s="144" t="s">
        <v>403</v>
      </c>
      <c r="D339" s="141">
        <v>127</v>
      </c>
      <c r="E339" s="141">
        <v>695</v>
      </c>
      <c r="F339" s="142">
        <v>440</v>
      </c>
    </row>
    <row r="340" spans="2:6">
      <c r="B340" s="144" t="s">
        <v>329</v>
      </c>
      <c r="C340" s="144" t="s">
        <v>404</v>
      </c>
      <c r="D340" s="141">
        <v>257</v>
      </c>
      <c r="E340" s="141">
        <v>1367</v>
      </c>
      <c r="F340" s="142">
        <v>544</v>
      </c>
    </row>
    <row r="341" spans="2:6">
      <c r="B341" s="144" t="s">
        <v>329</v>
      </c>
      <c r="C341" s="144" t="s">
        <v>405</v>
      </c>
      <c r="D341" s="141">
        <v>399</v>
      </c>
      <c r="E341" s="141">
        <v>1238</v>
      </c>
      <c r="F341" s="142">
        <v>622</v>
      </c>
    </row>
    <row r="342" spans="2:6">
      <c r="B342" s="144" t="s">
        <v>329</v>
      </c>
      <c r="C342" s="144" t="s">
        <v>406</v>
      </c>
      <c r="D342" s="141">
        <v>470</v>
      </c>
      <c r="E342" s="141">
        <v>1609</v>
      </c>
      <c r="F342" s="142">
        <v>662</v>
      </c>
    </row>
    <row r="343" spans="2:6">
      <c r="B343" s="144" t="s">
        <v>329</v>
      </c>
      <c r="C343" s="144" t="s">
        <v>407</v>
      </c>
      <c r="D343" s="141">
        <v>651</v>
      </c>
      <c r="E343" s="141">
        <v>2120</v>
      </c>
      <c r="F343" s="142">
        <v>824</v>
      </c>
    </row>
    <row r="344" spans="2:6">
      <c r="B344" s="144" t="s">
        <v>329</v>
      </c>
      <c r="C344" s="144" t="s">
        <v>408</v>
      </c>
      <c r="D344" s="141">
        <v>757</v>
      </c>
      <c r="E344" s="141">
        <v>2498</v>
      </c>
      <c r="F344" s="142">
        <v>846</v>
      </c>
    </row>
    <row r="345" spans="2:6">
      <c r="B345" s="144" t="s">
        <v>329</v>
      </c>
      <c r="C345" s="144" t="s">
        <v>409</v>
      </c>
      <c r="D345" s="141">
        <v>526</v>
      </c>
      <c r="E345" s="141">
        <v>1902</v>
      </c>
      <c r="F345" s="142">
        <v>743</v>
      </c>
    </row>
    <row r="346" spans="2:6">
      <c r="B346" s="144" t="s">
        <v>329</v>
      </c>
      <c r="C346" s="144" t="s">
        <v>410</v>
      </c>
      <c r="D346" s="141">
        <v>196</v>
      </c>
      <c r="E346" s="141">
        <v>994</v>
      </c>
      <c r="F346" s="142">
        <v>477</v>
      </c>
    </row>
    <row r="347" spans="2:6">
      <c r="B347" s="144" t="s">
        <v>329</v>
      </c>
      <c r="C347" s="144" t="s">
        <v>411</v>
      </c>
      <c r="D347" s="141">
        <v>260</v>
      </c>
      <c r="E347" s="141">
        <v>1010</v>
      </c>
      <c r="F347" s="142">
        <v>575</v>
      </c>
    </row>
    <row r="348" spans="2:6">
      <c r="B348" s="144" t="s">
        <v>329</v>
      </c>
      <c r="C348" s="144" t="s">
        <v>412</v>
      </c>
      <c r="D348" s="141">
        <v>192</v>
      </c>
      <c r="E348" s="141">
        <v>899</v>
      </c>
      <c r="F348" s="142">
        <v>369</v>
      </c>
    </row>
    <row r="349" spans="2:6">
      <c r="B349" s="144" t="s">
        <v>329</v>
      </c>
      <c r="C349" s="144" t="s">
        <v>413</v>
      </c>
      <c r="D349" s="141">
        <v>177</v>
      </c>
      <c r="E349" s="141">
        <v>284</v>
      </c>
      <c r="F349" s="142">
        <v>174</v>
      </c>
    </row>
    <row r="350" spans="2:6">
      <c r="B350" s="144" t="s">
        <v>329</v>
      </c>
      <c r="C350" s="144" t="s">
        <v>414</v>
      </c>
      <c r="D350" s="141">
        <v>741</v>
      </c>
      <c r="E350" s="141">
        <v>1781</v>
      </c>
      <c r="F350" s="142">
        <v>1028</v>
      </c>
    </row>
    <row r="351" spans="2:6">
      <c r="B351" s="144" t="s">
        <v>329</v>
      </c>
      <c r="C351" s="144" t="s">
        <v>415</v>
      </c>
      <c r="D351" s="141">
        <v>174</v>
      </c>
      <c r="E351" s="141">
        <v>773</v>
      </c>
      <c r="F351" s="142">
        <v>237</v>
      </c>
    </row>
    <row r="352" spans="2:6">
      <c r="B352" s="144" t="s">
        <v>329</v>
      </c>
      <c r="C352" s="144" t="s">
        <v>416</v>
      </c>
      <c r="D352" s="141">
        <v>94</v>
      </c>
      <c r="E352" s="141">
        <v>769</v>
      </c>
      <c r="F352" s="142">
        <v>228</v>
      </c>
    </row>
    <row r="353" spans="2:6">
      <c r="B353" s="144" t="s">
        <v>329</v>
      </c>
      <c r="C353" s="144" t="s">
        <v>417</v>
      </c>
      <c r="D353" s="141">
        <v>197</v>
      </c>
      <c r="E353" s="141">
        <v>837</v>
      </c>
      <c r="F353" s="142">
        <v>434</v>
      </c>
    </row>
    <row r="354" spans="2:6">
      <c r="B354" s="144" t="s">
        <v>329</v>
      </c>
      <c r="C354" s="144" t="s">
        <v>418</v>
      </c>
      <c r="D354" s="141">
        <v>318</v>
      </c>
      <c r="E354" s="141">
        <v>1120</v>
      </c>
      <c r="F354" s="142">
        <v>444</v>
      </c>
    </row>
    <row r="355" spans="2:6">
      <c r="B355" s="144" t="s">
        <v>329</v>
      </c>
      <c r="C355" s="144" t="s">
        <v>419</v>
      </c>
      <c r="D355" s="141">
        <v>82</v>
      </c>
      <c r="E355" s="141">
        <v>723</v>
      </c>
      <c r="F355" s="142">
        <v>204</v>
      </c>
    </row>
    <row r="356" spans="2:6">
      <c r="B356" s="144" t="s">
        <v>329</v>
      </c>
      <c r="C356" s="144" t="s">
        <v>420</v>
      </c>
      <c r="D356" s="141">
        <v>206</v>
      </c>
      <c r="E356" s="141">
        <v>550</v>
      </c>
      <c r="F356" s="142">
        <v>229</v>
      </c>
    </row>
    <row r="357" spans="2:6">
      <c r="B357" s="144" t="s">
        <v>329</v>
      </c>
      <c r="C357" s="144" t="s">
        <v>421</v>
      </c>
      <c r="D357" s="141">
        <v>390</v>
      </c>
      <c r="E357" s="141">
        <v>1297</v>
      </c>
      <c r="F357" s="142">
        <v>456</v>
      </c>
    </row>
    <row r="358" spans="2:6">
      <c r="B358" s="144" t="s">
        <v>329</v>
      </c>
      <c r="C358" s="144" t="s">
        <v>422</v>
      </c>
      <c r="D358" s="141">
        <v>111</v>
      </c>
      <c r="E358" s="141">
        <v>1160</v>
      </c>
      <c r="F358" s="142">
        <v>282</v>
      </c>
    </row>
    <row r="359" spans="2:6">
      <c r="B359" s="144" t="s">
        <v>329</v>
      </c>
      <c r="C359" s="144" t="s">
        <v>423</v>
      </c>
      <c r="D359" s="141">
        <v>522</v>
      </c>
      <c r="E359" s="141">
        <v>1667</v>
      </c>
      <c r="F359" s="142">
        <v>556</v>
      </c>
    </row>
    <row r="360" spans="2:6">
      <c r="B360" s="144" t="s">
        <v>329</v>
      </c>
      <c r="C360" s="144" t="s">
        <v>424</v>
      </c>
      <c r="D360" s="141">
        <v>278</v>
      </c>
      <c r="E360" s="141">
        <v>1091</v>
      </c>
      <c r="F360" s="142">
        <v>505</v>
      </c>
    </row>
    <row r="361" spans="2:6">
      <c r="B361" s="144" t="s">
        <v>329</v>
      </c>
      <c r="C361" s="144" t="s">
        <v>425</v>
      </c>
      <c r="D361" s="141">
        <v>0</v>
      </c>
      <c r="E361" s="141">
        <v>0</v>
      </c>
      <c r="F361" s="142">
        <v>0</v>
      </c>
    </row>
    <row r="362" spans="2:6">
      <c r="B362" s="144" t="s">
        <v>329</v>
      </c>
      <c r="C362" s="144" t="s">
        <v>426</v>
      </c>
      <c r="D362" s="141">
        <v>120</v>
      </c>
      <c r="E362" s="141">
        <v>1335</v>
      </c>
      <c r="F362" s="142">
        <v>289</v>
      </c>
    </row>
    <row r="363" spans="2:6">
      <c r="B363" s="144" t="s">
        <v>329</v>
      </c>
      <c r="C363" s="144" t="s">
        <v>427</v>
      </c>
      <c r="D363" s="141">
        <v>316</v>
      </c>
      <c r="E363" s="141">
        <v>1028</v>
      </c>
      <c r="F363" s="142">
        <v>505</v>
      </c>
    </row>
    <row r="364" spans="2:6">
      <c r="B364" s="144" t="s">
        <v>329</v>
      </c>
      <c r="C364" s="144" t="s">
        <v>428</v>
      </c>
      <c r="D364" s="141">
        <v>446</v>
      </c>
      <c r="E364" s="141">
        <v>1763</v>
      </c>
      <c r="F364" s="142">
        <v>527</v>
      </c>
    </row>
    <row r="365" spans="2:6">
      <c r="B365" s="144" t="s">
        <v>329</v>
      </c>
      <c r="C365" s="144" t="s">
        <v>429</v>
      </c>
      <c r="D365" s="141">
        <v>0</v>
      </c>
      <c r="E365" s="141">
        <v>0</v>
      </c>
      <c r="F365" s="142">
        <v>0</v>
      </c>
    </row>
    <row r="366" spans="2:6">
      <c r="B366" s="144" t="s">
        <v>329</v>
      </c>
      <c r="C366" s="144" t="s">
        <v>430</v>
      </c>
      <c r="D366" s="141">
        <v>254</v>
      </c>
      <c r="E366" s="141">
        <v>642</v>
      </c>
      <c r="F366" s="142">
        <v>308</v>
      </c>
    </row>
    <row r="367" spans="2:6">
      <c r="B367" s="144" t="s">
        <v>329</v>
      </c>
      <c r="C367" s="144" t="s">
        <v>431</v>
      </c>
      <c r="D367" s="141">
        <v>157</v>
      </c>
      <c r="E367" s="141">
        <v>440</v>
      </c>
      <c r="F367" s="142">
        <v>436</v>
      </c>
    </row>
    <row r="368" spans="2:6">
      <c r="B368" s="144" t="s">
        <v>329</v>
      </c>
      <c r="C368" s="144" t="s">
        <v>432</v>
      </c>
      <c r="D368" s="141">
        <v>788</v>
      </c>
      <c r="E368" s="141">
        <v>988</v>
      </c>
      <c r="F368" s="142">
        <v>673</v>
      </c>
    </row>
    <row r="369" spans="2:6">
      <c r="B369" s="144" t="s">
        <v>329</v>
      </c>
      <c r="C369" s="144" t="s">
        <v>433</v>
      </c>
      <c r="D369" s="141">
        <v>398</v>
      </c>
      <c r="E369" s="141">
        <v>454</v>
      </c>
      <c r="F369" s="142">
        <v>333</v>
      </c>
    </row>
    <row r="370" spans="2:6">
      <c r="B370" s="144" t="s">
        <v>329</v>
      </c>
      <c r="C370" s="144" t="s">
        <v>434</v>
      </c>
      <c r="D370" s="141">
        <v>796</v>
      </c>
      <c r="E370" s="141">
        <v>912</v>
      </c>
      <c r="F370" s="142">
        <v>687</v>
      </c>
    </row>
    <row r="371" spans="2:6">
      <c r="B371" s="144" t="s">
        <v>329</v>
      </c>
      <c r="C371" s="144" t="s">
        <v>435</v>
      </c>
      <c r="D371" s="141">
        <v>633</v>
      </c>
      <c r="E371" s="141">
        <v>1349</v>
      </c>
      <c r="F371" s="142">
        <v>564</v>
      </c>
    </row>
    <row r="372" spans="2:6">
      <c r="B372" s="144" t="s">
        <v>329</v>
      </c>
      <c r="C372" s="144" t="s">
        <v>436</v>
      </c>
      <c r="D372" s="141">
        <v>1018</v>
      </c>
      <c r="E372" s="141">
        <v>1622</v>
      </c>
      <c r="F372" s="142">
        <v>826</v>
      </c>
    </row>
    <row r="373" spans="2:6">
      <c r="B373" s="144" t="s">
        <v>329</v>
      </c>
      <c r="C373" s="144" t="s">
        <v>437</v>
      </c>
      <c r="D373" s="141">
        <v>356</v>
      </c>
      <c r="E373" s="141">
        <v>429</v>
      </c>
      <c r="F373" s="142">
        <v>621</v>
      </c>
    </row>
    <row r="374" spans="2:6">
      <c r="B374" s="144" t="s">
        <v>329</v>
      </c>
      <c r="C374" s="144" t="s">
        <v>438</v>
      </c>
      <c r="D374" s="141">
        <v>1173</v>
      </c>
      <c r="E374" s="141">
        <v>1342</v>
      </c>
      <c r="F374" s="142">
        <v>605</v>
      </c>
    </row>
    <row r="375" spans="2:6">
      <c r="B375" s="144" t="s">
        <v>329</v>
      </c>
      <c r="C375" s="144" t="s">
        <v>439</v>
      </c>
      <c r="D375" s="141">
        <v>729</v>
      </c>
      <c r="E375" s="141">
        <v>1085</v>
      </c>
      <c r="F375" s="142">
        <v>838</v>
      </c>
    </row>
    <row r="376" spans="2:6">
      <c r="B376" s="144" t="s">
        <v>329</v>
      </c>
      <c r="C376" s="144" t="s">
        <v>440</v>
      </c>
      <c r="D376" s="141">
        <v>935</v>
      </c>
      <c r="E376" s="141">
        <v>1436</v>
      </c>
      <c r="F376" s="142">
        <v>1237</v>
      </c>
    </row>
    <row r="377" spans="2:6">
      <c r="B377" s="144" t="s">
        <v>329</v>
      </c>
      <c r="C377" s="144" t="s">
        <v>441</v>
      </c>
      <c r="D377" s="141">
        <v>930</v>
      </c>
      <c r="E377" s="141">
        <v>1328</v>
      </c>
      <c r="F377" s="142">
        <v>1024</v>
      </c>
    </row>
    <row r="378" spans="2:6">
      <c r="B378" s="144" t="s">
        <v>329</v>
      </c>
      <c r="C378" s="144" t="s">
        <v>442</v>
      </c>
      <c r="D378" s="141">
        <v>1207</v>
      </c>
      <c r="E378" s="141">
        <v>1863</v>
      </c>
      <c r="F378" s="142">
        <v>1375</v>
      </c>
    </row>
    <row r="379" spans="2:6">
      <c r="B379" s="144" t="s">
        <v>329</v>
      </c>
      <c r="C379" s="144" t="s">
        <v>443</v>
      </c>
      <c r="D379" s="141">
        <v>1089</v>
      </c>
      <c r="E379" s="141">
        <v>1554</v>
      </c>
      <c r="F379" s="142">
        <v>945</v>
      </c>
    </row>
    <row r="380" spans="2:6">
      <c r="B380" s="144" t="s">
        <v>329</v>
      </c>
      <c r="C380" s="144" t="s">
        <v>444</v>
      </c>
      <c r="D380" s="141">
        <v>1179</v>
      </c>
      <c r="E380" s="141">
        <v>1541</v>
      </c>
      <c r="F380" s="142">
        <v>1136</v>
      </c>
    </row>
    <row r="381" spans="2:6">
      <c r="B381" s="144" t="s">
        <v>329</v>
      </c>
      <c r="C381" s="144" t="s">
        <v>445</v>
      </c>
      <c r="D381" s="141">
        <v>646</v>
      </c>
      <c r="E381" s="141">
        <v>1144</v>
      </c>
      <c r="F381" s="142">
        <v>1027</v>
      </c>
    </row>
    <row r="382" spans="2:6">
      <c r="B382" s="144" t="s">
        <v>329</v>
      </c>
      <c r="C382" s="144" t="s">
        <v>446</v>
      </c>
      <c r="D382" s="141">
        <v>689</v>
      </c>
      <c r="E382" s="141">
        <v>1352</v>
      </c>
      <c r="F382" s="142">
        <v>777</v>
      </c>
    </row>
    <row r="383" spans="2:6">
      <c r="B383" s="144" t="s">
        <v>329</v>
      </c>
      <c r="C383" s="144" t="s">
        <v>447</v>
      </c>
      <c r="D383" s="141">
        <v>92</v>
      </c>
      <c r="E383" s="141">
        <v>1393</v>
      </c>
      <c r="F383" s="142">
        <v>295</v>
      </c>
    </row>
    <row r="384" spans="2:6">
      <c r="B384" s="144" t="s">
        <v>329</v>
      </c>
      <c r="C384" s="144" t="s">
        <v>448</v>
      </c>
      <c r="D384" s="141">
        <v>361</v>
      </c>
      <c r="E384" s="141">
        <v>4109</v>
      </c>
      <c r="F384" s="142">
        <v>761</v>
      </c>
    </row>
    <row r="385" spans="2:6">
      <c r="B385" s="144" t="s">
        <v>329</v>
      </c>
      <c r="C385" s="144" t="s">
        <v>449</v>
      </c>
      <c r="D385" s="141">
        <v>148</v>
      </c>
      <c r="E385" s="141">
        <v>1510</v>
      </c>
      <c r="F385" s="142">
        <v>300</v>
      </c>
    </row>
    <row r="386" spans="2:6">
      <c r="B386" s="144" t="s">
        <v>329</v>
      </c>
      <c r="C386" s="144" t="s">
        <v>450</v>
      </c>
      <c r="D386" s="141">
        <v>367</v>
      </c>
      <c r="E386" s="141">
        <v>1942</v>
      </c>
      <c r="F386" s="142">
        <v>817</v>
      </c>
    </row>
    <row r="387" spans="2:6">
      <c r="B387" s="144" t="s">
        <v>329</v>
      </c>
      <c r="C387" s="144" t="s">
        <v>451</v>
      </c>
      <c r="D387" s="141">
        <v>96</v>
      </c>
      <c r="E387" s="141">
        <v>249</v>
      </c>
      <c r="F387" s="142">
        <v>191</v>
      </c>
    </row>
    <row r="388" spans="2:6">
      <c r="B388" s="144" t="s">
        <v>329</v>
      </c>
      <c r="C388" s="144" t="s">
        <v>452</v>
      </c>
      <c r="D388" s="141">
        <v>104</v>
      </c>
      <c r="E388" s="141">
        <v>281</v>
      </c>
      <c r="F388" s="142">
        <v>241</v>
      </c>
    </row>
    <row r="389" spans="2:6">
      <c r="B389" s="144" t="s">
        <v>329</v>
      </c>
      <c r="C389" s="144" t="s">
        <v>453</v>
      </c>
      <c r="D389" s="141">
        <v>152</v>
      </c>
      <c r="E389" s="141">
        <v>225</v>
      </c>
      <c r="F389" s="142">
        <v>215</v>
      </c>
    </row>
    <row r="390" spans="2:6">
      <c r="B390" s="144" t="s">
        <v>329</v>
      </c>
      <c r="C390" s="144" t="s">
        <v>454</v>
      </c>
      <c r="D390" s="141">
        <v>661</v>
      </c>
      <c r="E390" s="141">
        <v>1509</v>
      </c>
      <c r="F390" s="142">
        <v>818</v>
      </c>
    </row>
    <row r="391" spans="2:6">
      <c r="B391" s="144" t="s">
        <v>329</v>
      </c>
      <c r="C391" s="144" t="s">
        <v>455</v>
      </c>
      <c r="D391" s="141">
        <v>417</v>
      </c>
      <c r="E391" s="141">
        <v>591</v>
      </c>
      <c r="F391" s="142">
        <v>414</v>
      </c>
    </row>
    <row r="392" spans="2:6">
      <c r="B392" s="144" t="s">
        <v>329</v>
      </c>
      <c r="C392" s="144" t="s">
        <v>456</v>
      </c>
      <c r="D392" s="141">
        <v>588</v>
      </c>
      <c r="E392" s="141">
        <v>1036</v>
      </c>
      <c r="F392" s="142">
        <v>725</v>
      </c>
    </row>
    <row r="393" spans="2:6">
      <c r="B393" s="144" t="s">
        <v>329</v>
      </c>
      <c r="C393" s="144" t="s">
        <v>457</v>
      </c>
      <c r="D393" s="141">
        <v>99</v>
      </c>
      <c r="E393" s="141">
        <v>566</v>
      </c>
      <c r="F393" s="142">
        <v>200</v>
      </c>
    </row>
    <row r="394" spans="2:6">
      <c r="B394" s="144" t="s">
        <v>329</v>
      </c>
      <c r="C394" s="144" t="s">
        <v>458</v>
      </c>
      <c r="D394" s="141">
        <v>1113</v>
      </c>
      <c r="E394" s="141">
        <v>1539</v>
      </c>
      <c r="F394" s="142">
        <v>1209</v>
      </c>
    </row>
    <row r="395" spans="2:6">
      <c r="B395" s="144" t="s">
        <v>329</v>
      </c>
      <c r="C395" s="144" t="s">
        <v>459</v>
      </c>
      <c r="D395" s="141">
        <v>1462</v>
      </c>
      <c r="E395" s="141">
        <v>1993</v>
      </c>
      <c r="F395" s="142">
        <v>1444</v>
      </c>
    </row>
    <row r="396" spans="2:6">
      <c r="B396" s="144" t="s">
        <v>329</v>
      </c>
      <c r="C396" s="144" t="s">
        <v>460</v>
      </c>
      <c r="D396" s="141">
        <v>1094</v>
      </c>
      <c r="E396" s="141">
        <v>1924</v>
      </c>
      <c r="F396" s="142">
        <v>1466</v>
      </c>
    </row>
    <row r="397" spans="2:6">
      <c r="B397" s="144" t="s">
        <v>329</v>
      </c>
      <c r="C397" s="144" t="s">
        <v>461</v>
      </c>
      <c r="D397" s="141">
        <v>924</v>
      </c>
      <c r="E397" s="141">
        <v>1799</v>
      </c>
      <c r="F397" s="142">
        <v>1269</v>
      </c>
    </row>
    <row r="398" spans="2:6">
      <c r="B398" s="144" t="s">
        <v>329</v>
      </c>
      <c r="C398" s="144" t="s">
        <v>462</v>
      </c>
      <c r="D398" s="141">
        <v>0</v>
      </c>
      <c r="E398" s="141">
        <v>0</v>
      </c>
      <c r="F398" s="142">
        <v>0</v>
      </c>
    </row>
    <row r="399" spans="2:6">
      <c r="B399" s="144" t="s">
        <v>329</v>
      </c>
      <c r="C399" s="144" t="s">
        <v>463</v>
      </c>
      <c r="D399" s="141">
        <v>296</v>
      </c>
      <c r="E399" s="141">
        <v>443</v>
      </c>
      <c r="F399" s="142">
        <v>157</v>
      </c>
    </row>
    <row r="400" spans="2:6">
      <c r="B400" s="144" t="s">
        <v>329</v>
      </c>
      <c r="C400" s="144" t="s">
        <v>464</v>
      </c>
      <c r="D400" s="141">
        <v>858</v>
      </c>
      <c r="E400" s="141">
        <v>1562</v>
      </c>
      <c r="F400" s="142">
        <v>832</v>
      </c>
    </row>
    <row r="401" spans="2:6">
      <c r="B401" s="144" t="s">
        <v>329</v>
      </c>
      <c r="C401" s="144" t="s">
        <v>465</v>
      </c>
      <c r="D401" s="141">
        <v>487</v>
      </c>
      <c r="E401" s="141">
        <v>821</v>
      </c>
      <c r="F401" s="142">
        <v>556</v>
      </c>
    </row>
    <row r="402" spans="2:6">
      <c r="B402" s="144" t="s">
        <v>329</v>
      </c>
      <c r="C402" s="144" t="s">
        <v>466</v>
      </c>
      <c r="D402" s="141">
        <v>985</v>
      </c>
      <c r="E402" s="141">
        <v>2100</v>
      </c>
      <c r="F402" s="142">
        <v>1402</v>
      </c>
    </row>
    <row r="403" spans="2:6">
      <c r="B403" s="144" t="s">
        <v>329</v>
      </c>
      <c r="C403" s="144" t="s">
        <v>467</v>
      </c>
      <c r="D403" s="141">
        <v>430</v>
      </c>
      <c r="E403" s="141">
        <v>976</v>
      </c>
      <c r="F403" s="142">
        <v>616</v>
      </c>
    </row>
    <row r="404" spans="2:6">
      <c r="B404" s="144" t="s">
        <v>329</v>
      </c>
      <c r="C404" s="144" t="s">
        <v>468</v>
      </c>
      <c r="D404" s="141">
        <v>11</v>
      </c>
      <c r="E404" s="141">
        <v>4</v>
      </c>
      <c r="F404" s="142">
        <v>351</v>
      </c>
    </row>
    <row r="405" spans="2:6">
      <c r="B405" s="144" t="s">
        <v>329</v>
      </c>
      <c r="C405" s="144" t="s">
        <v>469</v>
      </c>
      <c r="D405" s="141">
        <v>370</v>
      </c>
      <c r="E405" s="141">
        <v>480</v>
      </c>
      <c r="F405" s="142">
        <v>398</v>
      </c>
    </row>
    <row r="406" spans="2:6">
      <c r="B406" s="144" t="s">
        <v>329</v>
      </c>
      <c r="C406" s="144" t="s">
        <v>470</v>
      </c>
      <c r="D406" s="141">
        <v>778</v>
      </c>
      <c r="E406" s="141">
        <v>1343</v>
      </c>
      <c r="F406" s="142">
        <v>1071</v>
      </c>
    </row>
    <row r="407" spans="2:6">
      <c r="B407" s="144" t="s">
        <v>329</v>
      </c>
      <c r="C407" s="144" t="s">
        <v>471</v>
      </c>
      <c r="D407" s="141">
        <v>783</v>
      </c>
      <c r="E407" s="141">
        <v>1429</v>
      </c>
      <c r="F407" s="142">
        <v>1018</v>
      </c>
    </row>
    <row r="408" spans="2:6">
      <c r="B408" s="144" t="s">
        <v>329</v>
      </c>
      <c r="C408" s="144" t="s">
        <v>472</v>
      </c>
      <c r="D408" s="141">
        <v>1376</v>
      </c>
      <c r="E408" s="141">
        <v>2314</v>
      </c>
      <c r="F408" s="142">
        <v>1440</v>
      </c>
    </row>
    <row r="409" spans="2:6">
      <c r="B409" s="144" t="s">
        <v>329</v>
      </c>
      <c r="C409" s="144" t="s">
        <v>473</v>
      </c>
      <c r="D409" s="141">
        <v>717</v>
      </c>
      <c r="E409" s="141">
        <v>1732</v>
      </c>
      <c r="F409" s="142">
        <v>1623</v>
      </c>
    </row>
    <row r="410" spans="2:6">
      <c r="B410" s="144" t="s">
        <v>329</v>
      </c>
      <c r="C410" s="144" t="s">
        <v>474</v>
      </c>
      <c r="D410" s="141">
        <v>301</v>
      </c>
      <c r="E410" s="141">
        <v>720</v>
      </c>
      <c r="F410" s="142">
        <v>629</v>
      </c>
    </row>
    <row r="411" spans="2:6">
      <c r="B411" s="144" t="s">
        <v>329</v>
      </c>
      <c r="C411" s="144" t="s">
        <v>475</v>
      </c>
      <c r="D411" s="141">
        <v>179</v>
      </c>
      <c r="E411" s="141">
        <v>303</v>
      </c>
      <c r="F411" s="142">
        <v>258</v>
      </c>
    </row>
    <row r="412" spans="2:6">
      <c r="B412" s="144" t="s">
        <v>329</v>
      </c>
      <c r="C412" s="144" t="s">
        <v>476</v>
      </c>
      <c r="D412" s="141">
        <v>919</v>
      </c>
      <c r="E412" s="141">
        <v>1445</v>
      </c>
      <c r="F412" s="142">
        <v>1250</v>
      </c>
    </row>
    <row r="413" spans="2:6">
      <c r="B413" s="144" t="s">
        <v>329</v>
      </c>
      <c r="C413" s="144" t="s">
        <v>477</v>
      </c>
      <c r="D413" s="141">
        <v>396</v>
      </c>
      <c r="E413" s="141">
        <v>704</v>
      </c>
      <c r="F413" s="142">
        <v>712</v>
      </c>
    </row>
    <row r="414" spans="2:6">
      <c r="B414" s="144" t="s">
        <v>329</v>
      </c>
      <c r="C414" s="144" t="s">
        <v>478</v>
      </c>
      <c r="D414" s="141">
        <v>387</v>
      </c>
      <c r="E414" s="141">
        <v>735</v>
      </c>
      <c r="F414" s="142">
        <v>677</v>
      </c>
    </row>
    <row r="415" spans="2:6">
      <c r="B415" s="144" t="s">
        <v>329</v>
      </c>
      <c r="C415" s="144" t="s">
        <v>479</v>
      </c>
      <c r="D415" s="141">
        <v>869</v>
      </c>
      <c r="E415" s="141">
        <v>1267</v>
      </c>
      <c r="F415" s="142">
        <v>801</v>
      </c>
    </row>
    <row r="416" spans="2:6">
      <c r="B416" s="144" t="s">
        <v>329</v>
      </c>
      <c r="C416" s="144" t="s">
        <v>480</v>
      </c>
      <c r="D416" s="141">
        <v>1500</v>
      </c>
      <c r="E416" s="141">
        <v>2104</v>
      </c>
      <c r="F416" s="142">
        <v>1570</v>
      </c>
    </row>
    <row r="417" spans="2:6">
      <c r="B417" s="144" t="s">
        <v>329</v>
      </c>
      <c r="C417" s="144" t="s">
        <v>481</v>
      </c>
      <c r="D417" s="141">
        <v>1064</v>
      </c>
      <c r="E417" s="141">
        <v>1509</v>
      </c>
      <c r="F417" s="142">
        <v>1126</v>
      </c>
    </row>
    <row r="418" spans="2:6">
      <c r="B418" s="144" t="s">
        <v>329</v>
      </c>
      <c r="C418" s="144" t="s">
        <v>482</v>
      </c>
      <c r="D418" s="141">
        <v>1272</v>
      </c>
      <c r="E418" s="141">
        <v>2058</v>
      </c>
      <c r="F418" s="142">
        <v>1702</v>
      </c>
    </row>
    <row r="419" spans="2:6">
      <c r="B419" s="144" t="s">
        <v>329</v>
      </c>
      <c r="C419" s="144" t="s">
        <v>483</v>
      </c>
      <c r="D419" s="141">
        <v>916</v>
      </c>
      <c r="E419" s="141">
        <v>1326</v>
      </c>
      <c r="F419" s="142">
        <v>840</v>
      </c>
    </row>
    <row r="420" spans="2:6">
      <c r="B420" s="144" t="s">
        <v>329</v>
      </c>
      <c r="C420" s="144" t="s">
        <v>484</v>
      </c>
      <c r="D420" s="141">
        <v>877</v>
      </c>
      <c r="E420" s="141">
        <v>1498</v>
      </c>
      <c r="F420" s="142">
        <v>1274</v>
      </c>
    </row>
    <row r="421" spans="2:6">
      <c r="B421" s="144" t="s">
        <v>329</v>
      </c>
      <c r="C421" s="144" t="s">
        <v>485</v>
      </c>
      <c r="D421" s="141">
        <v>716</v>
      </c>
      <c r="E421" s="141">
        <v>1119</v>
      </c>
      <c r="F421" s="142">
        <v>837</v>
      </c>
    </row>
    <row r="422" spans="2:6">
      <c r="B422" s="144" t="s">
        <v>329</v>
      </c>
      <c r="C422" s="144" t="s">
        <v>486</v>
      </c>
      <c r="D422" s="141">
        <v>772</v>
      </c>
      <c r="E422" s="141">
        <v>1410</v>
      </c>
      <c r="F422" s="142">
        <v>1199</v>
      </c>
    </row>
    <row r="423" spans="2:6">
      <c r="B423" s="144" t="s">
        <v>329</v>
      </c>
      <c r="C423" s="144" t="s">
        <v>487</v>
      </c>
      <c r="D423" s="141">
        <v>1190</v>
      </c>
      <c r="E423" s="141">
        <v>1969</v>
      </c>
      <c r="F423" s="142">
        <v>1597</v>
      </c>
    </row>
  </sheetData>
  <mergeCells count="1">
    <mergeCell ref="D264:F26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82442-A153-4A83-AB8C-41D8B02B91AE}">
  <sheetPr codeName="Sheet3"/>
  <dimension ref="A1:K167"/>
  <sheetViews>
    <sheetView topLeftCell="A115" workbookViewId="0">
      <selection activeCell="D153" sqref="D153"/>
    </sheetView>
  </sheetViews>
  <sheetFormatPr defaultRowHeight="14.5"/>
  <cols>
    <col min="1" max="1" width="14.08984375" customWidth="1"/>
    <col min="2" max="2" width="18.81640625" customWidth="1"/>
    <col min="3" max="3" width="22.453125" customWidth="1"/>
    <col min="4" max="4" width="15.7265625" customWidth="1"/>
    <col min="5" max="5" width="17.7265625" customWidth="1"/>
    <col min="7" max="7" width="23.54296875" customWidth="1"/>
    <col min="8" max="8" width="12.54296875" customWidth="1"/>
  </cols>
  <sheetData>
    <row r="1" spans="1:8">
      <c r="A1" s="52" t="s">
        <v>488</v>
      </c>
    </row>
    <row r="3" spans="1:8">
      <c r="A3" s="149"/>
      <c r="B3" s="150" t="s">
        <v>489</v>
      </c>
      <c r="C3" s="150" t="s">
        <v>490</v>
      </c>
      <c r="D3" s="150" t="s">
        <v>491</v>
      </c>
      <c r="E3" s="150" t="s">
        <v>492</v>
      </c>
      <c r="F3" s="149"/>
      <c r="G3" s="149"/>
      <c r="H3" s="149"/>
    </row>
    <row r="4" spans="1:8">
      <c r="A4" s="149"/>
      <c r="B4" s="151">
        <v>1</v>
      </c>
      <c r="C4" s="152">
        <v>8000</v>
      </c>
      <c r="D4" s="151" t="s">
        <v>493</v>
      </c>
      <c r="E4" s="151">
        <v>10</v>
      </c>
      <c r="F4" s="149"/>
      <c r="G4" s="149"/>
      <c r="H4" s="149"/>
    </row>
    <row r="5" spans="1:8">
      <c r="A5" s="149"/>
      <c r="B5" s="151">
        <v>2</v>
      </c>
      <c r="C5" s="152">
        <v>11000</v>
      </c>
      <c r="D5" s="151" t="s">
        <v>493</v>
      </c>
      <c r="E5" s="151">
        <v>9</v>
      </c>
      <c r="F5" s="149"/>
      <c r="G5" s="149"/>
      <c r="H5" s="149"/>
    </row>
    <row r="6" spans="1:8">
      <c r="A6" s="149"/>
      <c r="B6" s="151">
        <v>3</v>
      </c>
      <c r="C6" s="152">
        <v>6000</v>
      </c>
      <c r="D6" s="151" t="s">
        <v>494</v>
      </c>
      <c r="E6" s="151">
        <v>5</v>
      </c>
      <c r="F6" s="149"/>
      <c r="G6" s="149"/>
      <c r="H6" s="149"/>
    </row>
    <row r="7" spans="1:8">
      <c r="A7" s="149"/>
      <c r="B7" s="151">
        <v>4</v>
      </c>
      <c r="C7" s="152">
        <v>15000</v>
      </c>
      <c r="D7" s="151" t="s">
        <v>493</v>
      </c>
      <c r="E7" s="151">
        <v>10</v>
      </c>
      <c r="F7" s="149"/>
      <c r="G7" s="149"/>
      <c r="H7" s="149"/>
    </row>
    <row r="8" spans="1:8">
      <c r="A8" s="149"/>
      <c r="B8" s="151">
        <v>5</v>
      </c>
      <c r="C8" s="152">
        <v>10000</v>
      </c>
      <c r="D8" s="151" t="s">
        <v>494</v>
      </c>
      <c r="E8" s="151">
        <v>2</v>
      </c>
      <c r="F8" s="149"/>
      <c r="G8" s="149"/>
      <c r="H8" s="149"/>
    </row>
    <row r="9" spans="1:8">
      <c r="A9" s="149"/>
      <c r="B9" s="151">
        <v>6</v>
      </c>
      <c r="C9" s="152">
        <v>15000</v>
      </c>
      <c r="D9" s="151" t="s">
        <v>493</v>
      </c>
      <c r="E9" s="151">
        <v>5</v>
      </c>
      <c r="F9" s="149"/>
      <c r="G9" s="149"/>
      <c r="H9" s="149"/>
    </row>
    <row r="10" spans="1:8">
      <c r="A10" s="149"/>
      <c r="B10" s="151">
        <v>7</v>
      </c>
      <c r="C10" s="152">
        <v>13000</v>
      </c>
      <c r="D10" s="151" t="s">
        <v>493</v>
      </c>
      <c r="E10" s="151">
        <v>999</v>
      </c>
      <c r="F10" s="149"/>
      <c r="G10" s="149"/>
      <c r="H10" s="149"/>
    </row>
    <row r="11" spans="1:8">
      <c r="A11" s="149"/>
      <c r="B11" s="151">
        <v>8</v>
      </c>
      <c r="C11" s="152">
        <v>8000</v>
      </c>
      <c r="D11" s="151" t="s">
        <v>493</v>
      </c>
      <c r="E11" s="151">
        <v>2</v>
      </c>
      <c r="F11" s="149"/>
      <c r="G11" s="149"/>
      <c r="H11" s="149"/>
    </row>
    <row r="12" spans="1:8">
      <c r="A12" s="149"/>
      <c r="B12" s="151">
        <v>9</v>
      </c>
      <c r="C12" s="152">
        <v>11000</v>
      </c>
      <c r="D12" s="151" t="s">
        <v>494</v>
      </c>
      <c r="E12" s="151">
        <v>5</v>
      </c>
      <c r="F12" s="149"/>
      <c r="G12" s="149"/>
      <c r="H12" s="149"/>
    </row>
    <row r="13" spans="1:8">
      <c r="A13" s="149"/>
      <c r="B13" s="151">
        <v>10</v>
      </c>
      <c r="C13" s="152">
        <v>9000</v>
      </c>
      <c r="D13" s="151" t="s">
        <v>493</v>
      </c>
      <c r="E13" s="151">
        <v>6</v>
      </c>
      <c r="F13" s="149"/>
      <c r="G13" s="149"/>
      <c r="H13" s="149"/>
    </row>
    <row r="16" spans="1:8" ht="15" thickBot="1">
      <c r="A16" s="149"/>
      <c r="B16" s="153" t="s">
        <v>495</v>
      </c>
      <c r="C16" s="149"/>
      <c r="D16" s="149"/>
      <c r="E16" s="149"/>
      <c r="F16" s="149"/>
      <c r="G16" s="149"/>
      <c r="H16" s="149"/>
    </row>
    <row r="17" spans="1:10" ht="15" thickBot="1">
      <c r="A17" s="149">
        <v>1</v>
      </c>
      <c r="B17" s="149" t="s">
        <v>496</v>
      </c>
      <c r="C17" s="149"/>
      <c r="D17" s="149"/>
      <c r="E17" s="149"/>
      <c r="F17" s="149"/>
      <c r="G17" s="149"/>
      <c r="H17" s="154">
        <f>SUMIF(D4:D13, "Yes",C4:C13)</f>
        <v>79000</v>
      </c>
      <c r="J17" t="s">
        <v>503</v>
      </c>
    </row>
    <row r="18" spans="1:10" ht="15" thickBot="1">
      <c r="A18" s="149">
        <v>2</v>
      </c>
      <c r="B18" s="149" t="s">
        <v>497</v>
      </c>
      <c r="C18" s="149"/>
      <c r="D18" s="149"/>
      <c r="E18" s="149"/>
      <c r="F18" s="149"/>
      <c r="G18" s="149"/>
      <c r="H18" s="154">
        <f>SUMIF(D4:D13,"No",C4:C13)</f>
        <v>27000</v>
      </c>
      <c r="J18" t="s">
        <v>504</v>
      </c>
    </row>
    <row r="19" spans="1:10" ht="15" thickBot="1">
      <c r="A19" s="149"/>
      <c r="B19" s="149"/>
      <c r="C19" s="149"/>
      <c r="D19" s="149"/>
      <c r="E19" s="149"/>
      <c r="F19" s="149"/>
      <c r="G19" s="149"/>
      <c r="H19" s="149"/>
    </row>
    <row r="20" spans="1:10" ht="15" thickBot="1">
      <c r="A20" s="149">
        <v>3</v>
      </c>
      <c r="B20" s="149" t="s">
        <v>498</v>
      </c>
      <c r="C20" s="149"/>
      <c r="D20" s="149"/>
      <c r="E20" s="149"/>
      <c r="F20" s="149"/>
      <c r="G20" s="149"/>
      <c r="H20" s="154">
        <f>SUMIF(C4:C13, "&gt;10000", E4:E13)</f>
        <v>1028</v>
      </c>
      <c r="J20" t="s">
        <v>505</v>
      </c>
    </row>
    <row r="21" spans="1:10" ht="15" thickBot="1">
      <c r="A21" s="149"/>
      <c r="B21" s="149"/>
      <c r="C21" s="149"/>
      <c r="D21" s="149"/>
      <c r="E21" s="149"/>
      <c r="F21" s="149"/>
      <c r="G21" s="149"/>
      <c r="H21" s="149"/>
    </row>
    <row r="22" spans="1:10" ht="15" thickBot="1">
      <c r="A22" s="149">
        <v>4</v>
      </c>
      <c r="B22" s="149" t="s">
        <v>499</v>
      </c>
      <c r="C22" s="149"/>
      <c r="D22" s="149"/>
      <c r="E22" s="149"/>
      <c r="F22" s="149"/>
      <c r="G22" s="149"/>
      <c r="H22" s="154">
        <f>SUMIF(C4:C13, "&gt;10000", C4:C13)</f>
        <v>65000</v>
      </c>
      <c r="J22" t="s">
        <v>506</v>
      </c>
    </row>
    <row r="23" spans="1:10" ht="15" thickBot="1">
      <c r="A23" s="149">
        <v>5</v>
      </c>
      <c r="B23" s="149" t="s">
        <v>500</v>
      </c>
      <c r="C23" s="149"/>
      <c r="D23" s="149"/>
      <c r="E23" s="149"/>
      <c r="F23" s="149"/>
      <c r="G23" s="149"/>
      <c r="H23" s="154">
        <f>SUMIF(C4:C13, "&lt;9500", C4:C13)</f>
        <v>31000</v>
      </c>
      <c r="J23" t="s">
        <v>507</v>
      </c>
    </row>
    <row r="26" spans="1:10">
      <c r="A26" s="52" t="s">
        <v>508</v>
      </c>
    </row>
    <row r="28" spans="1:10">
      <c r="A28" s="155"/>
      <c r="B28" s="157" t="s">
        <v>509</v>
      </c>
      <c r="C28" s="155"/>
      <c r="D28" s="155"/>
      <c r="E28" s="155"/>
    </row>
    <row r="29" spans="1:10">
      <c r="A29" s="155"/>
      <c r="B29" s="158" t="s">
        <v>1</v>
      </c>
      <c r="C29" s="158" t="s">
        <v>510</v>
      </c>
      <c r="D29" s="158" t="s">
        <v>511</v>
      </c>
      <c r="E29" s="158" t="s">
        <v>512</v>
      </c>
    </row>
    <row r="30" spans="1:10">
      <c r="A30" s="155"/>
      <c r="B30" s="159" t="s">
        <v>513</v>
      </c>
      <c r="C30" s="159" t="s">
        <v>514</v>
      </c>
      <c r="D30" s="159" t="s">
        <v>515</v>
      </c>
      <c r="E30" s="159">
        <v>28</v>
      </c>
    </row>
    <row r="31" spans="1:10">
      <c r="A31" s="155"/>
      <c r="B31" s="159" t="s">
        <v>516</v>
      </c>
      <c r="C31" s="159" t="s">
        <v>517</v>
      </c>
      <c r="D31" s="159" t="s">
        <v>518</v>
      </c>
      <c r="E31" s="159">
        <v>8</v>
      </c>
    </row>
    <row r="32" spans="1:10">
      <c r="A32" s="155"/>
      <c r="B32" s="159" t="s">
        <v>519</v>
      </c>
      <c r="C32" s="159" t="s">
        <v>520</v>
      </c>
      <c r="D32" s="159" t="s">
        <v>515</v>
      </c>
      <c r="E32" s="159">
        <v>19</v>
      </c>
    </row>
    <row r="33" spans="1:11">
      <c r="A33" s="155"/>
      <c r="B33" s="159" t="s">
        <v>521</v>
      </c>
      <c r="C33" s="159" t="s">
        <v>522</v>
      </c>
      <c r="D33" s="159" t="s">
        <v>523</v>
      </c>
      <c r="E33" s="159">
        <v>2</v>
      </c>
    </row>
    <row r="34" spans="1:11">
      <c r="A34" s="155"/>
      <c r="B34" s="159" t="s">
        <v>524</v>
      </c>
      <c r="C34" s="159" t="s">
        <v>520</v>
      </c>
      <c r="D34" s="159" t="s">
        <v>525</v>
      </c>
      <c r="E34" s="159">
        <v>5</v>
      </c>
    </row>
    <row r="35" spans="1:11">
      <c r="A35" s="155"/>
      <c r="B35" s="159" t="s">
        <v>526</v>
      </c>
      <c r="C35" s="159" t="s">
        <v>517</v>
      </c>
      <c r="D35" s="159" t="s">
        <v>515</v>
      </c>
      <c r="E35" s="159">
        <v>9</v>
      </c>
    </row>
    <row r="36" spans="1:11">
      <c r="A36" s="155"/>
      <c r="B36" s="159" t="s">
        <v>527</v>
      </c>
      <c r="C36" s="159" t="s">
        <v>520</v>
      </c>
      <c r="D36" s="159" t="s">
        <v>528</v>
      </c>
      <c r="E36" s="159">
        <v>18</v>
      </c>
    </row>
    <row r="37" spans="1:11">
      <c r="A37" s="155"/>
      <c r="B37" s="159" t="s">
        <v>529</v>
      </c>
      <c r="C37" s="159" t="s">
        <v>514</v>
      </c>
      <c r="D37" s="159" t="s">
        <v>515</v>
      </c>
      <c r="E37" s="159">
        <v>11</v>
      </c>
    </row>
    <row r="38" spans="1:11">
      <c r="A38" s="155"/>
      <c r="B38" s="159" t="s">
        <v>530</v>
      </c>
      <c r="C38" s="159" t="s">
        <v>522</v>
      </c>
      <c r="D38" s="159" t="s">
        <v>531</v>
      </c>
      <c r="E38" s="159">
        <v>3</v>
      </c>
    </row>
    <row r="39" spans="1:11">
      <c r="A39" s="155"/>
      <c r="B39" s="159" t="s">
        <v>532</v>
      </c>
      <c r="C39" s="159" t="s">
        <v>517</v>
      </c>
      <c r="D39" s="159" t="s">
        <v>533</v>
      </c>
      <c r="E39" s="159">
        <v>15</v>
      </c>
    </row>
    <row r="41" spans="1:11">
      <c r="A41" s="155"/>
      <c r="B41" s="160" t="s">
        <v>534</v>
      </c>
      <c r="C41" s="155"/>
      <c r="D41" s="155"/>
      <c r="E41" s="165"/>
    </row>
    <row r="43" spans="1:11">
      <c r="A43" s="156">
        <v>1</v>
      </c>
      <c r="B43" s="161" t="s">
        <v>535</v>
      </c>
      <c r="C43" s="155"/>
      <c r="D43" s="155"/>
      <c r="E43" s="155"/>
    </row>
    <row r="44" spans="1:11">
      <c r="A44" s="155"/>
      <c r="B44" s="155"/>
      <c r="C44" s="162" t="s">
        <v>536</v>
      </c>
      <c r="D44" s="162"/>
      <c r="E44" s="155"/>
      <c r="F44" s="155"/>
      <c r="G44" s="155"/>
      <c r="H44" s="155"/>
      <c r="I44" s="155"/>
      <c r="J44" s="155"/>
      <c r="K44" s="155"/>
    </row>
    <row r="45" spans="1:11">
      <c r="A45" s="155"/>
      <c r="B45" s="163" t="s">
        <v>130</v>
      </c>
      <c r="C45" s="164">
        <f>SUMIF(D30:D39, "USA", E30:E39)</f>
        <v>67</v>
      </c>
      <c r="D45" s="155"/>
      <c r="E45" s="155" t="s">
        <v>539</v>
      </c>
      <c r="F45" s="155"/>
      <c r="G45" s="155"/>
      <c r="H45" s="155"/>
      <c r="I45" s="155"/>
      <c r="J45" s="155"/>
      <c r="K45" s="155"/>
    </row>
    <row r="46" spans="1:11">
      <c r="A46" s="155"/>
      <c r="B46" s="166"/>
      <c r="C46" s="166"/>
      <c r="D46" s="166"/>
      <c r="E46" s="166"/>
      <c r="F46" s="166"/>
      <c r="G46" s="166"/>
      <c r="H46" s="166"/>
      <c r="I46" s="166"/>
      <c r="J46" s="166"/>
      <c r="K46" s="166"/>
    </row>
    <row r="47" spans="1:11">
      <c r="A47" s="156">
        <v>2</v>
      </c>
      <c r="B47" s="161" t="s">
        <v>537</v>
      </c>
      <c r="C47" s="155"/>
      <c r="D47" s="155"/>
      <c r="E47" s="155"/>
      <c r="F47" s="166"/>
      <c r="G47" s="166"/>
      <c r="H47" s="166"/>
      <c r="I47" s="166"/>
      <c r="J47" s="166"/>
      <c r="K47" s="166"/>
    </row>
    <row r="48" spans="1:11">
      <c r="A48" s="155"/>
      <c r="B48" s="155"/>
      <c r="C48" s="162" t="s">
        <v>536</v>
      </c>
      <c r="D48" s="162"/>
      <c r="E48" s="155"/>
      <c r="F48" s="166"/>
      <c r="G48" s="166"/>
      <c r="H48" s="166"/>
      <c r="I48" s="166"/>
      <c r="J48" s="166"/>
      <c r="K48" s="166"/>
    </row>
    <row r="49" spans="1:11">
      <c r="A49" s="155"/>
      <c r="B49" s="163" t="s">
        <v>130</v>
      </c>
      <c r="C49" s="164">
        <f>SUMIF(C30:C39, "Figure Skating", E30:E39)</f>
        <v>5</v>
      </c>
      <c r="D49" s="155"/>
      <c r="E49" s="155" t="s">
        <v>540</v>
      </c>
      <c r="F49" s="166"/>
      <c r="G49" s="166"/>
      <c r="H49" s="166"/>
      <c r="I49" s="166"/>
      <c r="J49" s="166"/>
      <c r="K49" s="166"/>
    </row>
    <row r="50" spans="1:11">
      <c r="A50" s="155"/>
      <c r="B50" s="166"/>
      <c r="C50" s="166"/>
      <c r="D50" s="166"/>
      <c r="E50" s="166"/>
      <c r="F50" s="166"/>
      <c r="G50" s="166"/>
      <c r="H50" s="166"/>
      <c r="I50" s="166"/>
      <c r="J50" s="166"/>
      <c r="K50" s="166"/>
    </row>
    <row r="51" spans="1:11">
      <c r="A51" s="156">
        <v>3</v>
      </c>
      <c r="B51" s="161" t="s">
        <v>538</v>
      </c>
      <c r="C51" s="155"/>
      <c r="D51" s="155"/>
      <c r="E51" s="155"/>
      <c r="F51" s="166"/>
      <c r="G51" s="166"/>
      <c r="H51" s="166"/>
      <c r="I51" s="166"/>
      <c r="J51" s="166"/>
      <c r="K51" s="166"/>
    </row>
    <row r="52" spans="1:11">
      <c r="A52" s="155"/>
      <c r="B52" s="155"/>
      <c r="C52" s="162" t="s">
        <v>536</v>
      </c>
      <c r="D52" s="162"/>
      <c r="E52" s="155"/>
      <c r="F52" s="166"/>
      <c r="G52" s="166"/>
      <c r="H52" s="166"/>
      <c r="I52" s="166"/>
      <c r="J52" s="166"/>
      <c r="K52" s="166"/>
    </row>
    <row r="53" spans="1:11">
      <c r="A53" s="155"/>
      <c r="B53" s="163" t="s">
        <v>130</v>
      </c>
      <c r="C53" s="164">
        <f>SUM(SUMIFS(E30:E39, D30:D39, {"USA","Jamaica"}))</f>
        <v>75</v>
      </c>
      <c r="D53" s="155"/>
      <c r="E53" s="155" t="s">
        <v>541</v>
      </c>
      <c r="F53" s="155"/>
      <c r="G53" s="155"/>
      <c r="H53" s="155"/>
      <c r="I53" s="155"/>
      <c r="J53" s="155"/>
      <c r="K53" s="155"/>
    </row>
    <row r="54" spans="1:11">
      <c r="F54" s="155"/>
      <c r="G54" s="155"/>
      <c r="H54" s="155"/>
      <c r="I54" s="155"/>
      <c r="J54" s="155"/>
      <c r="K54" s="155"/>
    </row>
    <row r="55" spans="1:11">
      <c r="F55" s="155"/>
      <c r="G55" s="155"/>
      <c r="H55" s="155"/>
      <c r="I55" s="155"/>
      <c r="J55" s="155"/>
      <c r="K55" s="155"/>
    </row>
    <row r="56" spans="1:11">
      <c r="A56" s="52" t="s">
        <v>542</v>
      </c>
      <c r="F56" s="155"/>
      <c r="G56" s="155"/>
      <c r="H56" s="155"/>
      <c r="I56" s="155"/>
      <c r="J56" s="155"/>
      <c r="K56" s="155"/>
    </row>
    <row r="57" spans="1:11">
      <c r="A57" s="52" t="s">
        <v>543</v>
      </c>
      <c r="B57" s="166"/>
      <c r="C57" s="166"/>
      <c r="D57" s="166"/>
      <c r="E57" s="166"/>
      <c r="F57" s="166"/>
      <c r="G57" s="166"/>
      <c r="H57" s="166"/>
      <c r="I57" s="166"/>
      <c r="J57" s="166"/>
      <c r="K57" s="166"/>
    </row>
    <row r="58" spans="1:11">
      <c r="A58" s="155"/>
      <c r="B58" s="166"/>
      <c r="C58" s="166"/>
      <c r="D58" s="166"/>
      <c r="E58" s="166"/>
      <c r="F58" s="166"/>
      <c r="G58" s="166"/>
      <c r="H58" s="166"/>
      <c r="I58" s="166"/>
      <c r="J58" s="166"/>
      <c r="K58" s="166"/>
    </row>
    <row r="59" spans="1:11">
      <c r="A59" s="167" t="s">
        <v>544</v>
      </c>
      <c r="B59" s="167"/>
      <c r="C59" s="167"/>
      <c r="D59" s="167"/>
      <c r="E59" s="167"/>
      <c r="F59" s="167"/>
      <c r="G59" s="167"/>
      <c r="H59" s="167"/>
      <c r="I59" s="166"/>
      <c r="J59" s="166"/>
      <c r="K59" s="166"/>
    </row>
    <row r="60" spans="1:11">
      <c r="A60" s="167" t="s">
        <v>545</v>
      </c>
      <c r="B60" s="167"/>
      <c r="C60" s="167"/>
      <c r="D60" s="167"/>
      <c r="E60" s="167"/>
      <c r="F60" s="167"/>
      <c r="G60" s="167"/>
      <c r="H60" s="167"/>
      <c r="I60" s="166"/>
      <c r="J60" s="166"/>
      <c r="K60" s="166"/>
    </row>
    <row r="61" spans="1:11">
      <c r="A61" s="155"/>
      <c r="B61" s="166"/>
      <c r="C61" s="166"/>
      <c r="D61" s="166"/>
      <c r="E61" s="166"/>
      <c r="F61" s="166"/>
      <c r="G61" s="166"/>
      <c r="H61" s="166"/>
      <c r="I61" s="166"/>
      <c r="J61" s="166"/>
      <c r="K61" s="166"/>
    </row>
    <row r="62" spans="1:11">
      <c r="A62" s="167"/>
      <c r="B62" s="167"/>
      <c r="C62" s="167"/>
      <c r="D62" s="167"/>
      <c r="E62" s="167"/>
      <c r="F62" s="167"/>
      <c r="G62" s="170" t="s">
        <v>546</v>
      </c>
      <c r="H62" s="167"/>
      <c r="I62" s="166"/>
      <c r="J62" s="166"/>
      <c r="K62" s="166"/>
    </row>
    <row r="63" spans="1:11">
      <c r="A63" s="155"/>
      <c r="B63" s="166"/>
      <c r="C63" s="166"/>
      <c r="D63" s="166"/>
      <c r="E63" s="166"/>
      <c r="F63" s="166"/>
      <c r="G63" s="166"/>
      <c r="H63" s="166"/>
      <c r="I63" s="166"/>
      <c r="J63" s="166"/>
      <c r="K63" s="166"/>
    </row>
    <row r="64" spans="1:11" ht="29">
      <c r="A64" s="167"/>
      <c r="B64" s="167"/>
      <c r="C64" s="167"/>
      <c r="D64" s="167"/>
      <c r="E64" s="167"/>
      <c r="F64" s="167"/>
      <c r="G64" s="172" t="s">
        <v>312</v>
      </c>
      <c r="H64" s="172" t="s">
        <v>547</v>
      </c>
      <c r="I64" s="155"/>
      <c r="J64" s="155"/>
      <c r="K64" s="155"/>
    </row>
    <row r="65" spans="1:11">
      <c r="A65" s="170" t="s">
        <v>312</v>
      </c>
      <c r="B65" s="170" t="s">
        <v>547</v>
      </c>
      <c r="C65" s="167"/>
      <c r="D65" s="167"/>
      <c r="E65" s="167"/>
      <c r="F65" s="167"/>
      <c r="G65" s="168">
        <v>44197</v>
      </c>
      <c r="H65" s="171">
        <v>1.3671</v>
      </c>
      <c r="I65" s="155"/>
      <c r="J65" s="155"/>
      <c r="K65" s="155"/>
    </row>
    <row r="66" spans="1:11">
      <c r="A66" s="169">
        <v>44201</v>
      </c>
      <c r="B66" s="173">
        <f>VLOOKUP(G67, G64:H68, 2)</f>
        <v>1.3624000000000001</v>
      </c>
      <c r="C66" s="167"/>
      <c r="D66" s="167" t="s">
        <v>548</v>
      </c>
      <c r="E66" s="167"/>
      <c r="F66" s="167"/>
      <c r="G66" s="168">
        <v>44200</v>
      </c>
      <c r="H66" s="171">
        <v>1.3569</v>
      </c>
      <c r="I66" s="155"/>
      <c r="J66" s="155"/>
      <c r="K66" s="155"/>
    </row>
    <row r="67" spans="1:11">
      <c r="A67" s="169">
        <v>44211</v>
      </c>
      <c r="B67" s="173">
        <f>VLOOKUP(G75, G64:H75, 2)</f>
        <v>1.3586</v>
      </c>
      <c r="C67" s="167"/>
      <c r="D67" s="167" t="s">
        <v>549</v>
      </c>
      <c r="E67" s="167"/>
      <c r="F67" s="167"/>
      <c r="G67" s="168">
        <v>44201</v>
      </c>
      <c r="H67" s="171">
        <v>1.3624000000000001</v>
      </c>
      <c r="I67" s="155"/>
      <c r="J67" s="155"/>
      <c r="K67" s="155"/>
    </row>
    <row r="68" spans="1:11">
      <c r="A68" s="169">
        <v>44220</v>
      </c>
      <c r="B68" s="173" t="e">
        <f>VLOOKUP("24-01-2021", G64:H85, 2,TRUE )</f>
        <v>#N/A</v>
      </c>
      <c r="C68" s="167"/>
      <c r="D68" s="167" t="s">
        <v>550</v>
      </c>
      <c r="E68" s="167"/>
      <c r="F68" s="167"/>
      <c r="G68" s="168">
        <v>44202</v>
      </c>
      <c r="H68" s="171">
        <v>1.3607</v>
      </c>
    </row>
    <row r="69" spans="1:11">
      <c r="A69" s="167"/>
      <c r="B69" s="167"/>
      <c r="C69" s="167"/>
      <c r="D69" s="167"/>
      <c r="E69" s="167"/>
      <c r="F69" s="167"/>
      <c r="G69" s="168">
        <v>44203</v>
      </c>
      <c r="H69" s="171">
        <v>1.3563000000000001</v>
      </c>
    </row>
    <row r="70" spans="1:11">
      <c r="A70" s="167"/>
      <c r="B70" s="167"/>
      <c r="C70" s="167"/>
      <c r="D70" s="167"/>
      <c r="E70" s="167"/>
      <c r="F70" s="167"/>
      <c r="G70" s="168">
        <v>44204</v>
      </c>
      <c r="H70" s="171">
        <v>1.3563000000000001</v>
      </c>
    </row>
    <row r="71" spans="1:11">
      <c r="A71" s="167"/>
      <c r="B71" s="167"/>
      <c r="C71" s="167"/>
      <c r="D71" s="167"/>
      <c r="E71" s="167"/>
      <c r="F71" s="167"/>
      <c r="G71" s="168">
        <v>44207</v>
      </c>
      <c r="H71" s="171">
        <v>1.3513999999999999</v>
      </c>
    </row>
    <row r="72" spans="1:11">
      <c r="A72" s="167"/>
      <c r="B72" s="167"/>
      <c r="C72" s="167"/>
      <c r="D72" s="167"/>
      <c r="E72" s="167"/>
      <c r="F72" s="167"/>
      <c r="G72" s="168">
        <v>44208</v>
      </c>
      <c r="H72" s="171">
        <v>1.3663000000000001</v>
      </c>
    </row>
    <row r="73" spans="1:11">
      <c r="A73" s="167"/>
      <c r="B73" s="167"/>
      <c r="C73" s="167"/>
      <c r="D73" s="167"/>
      <c r="E73" s="167"/>
      <c r="F73" s="167"/>
      <c r="G73" s="168">
        <v>44209</v>
      </c>
      <c r="H73" s="171">
        <v>1.3636999999999999</v>
      </c>
    </row>
    <row r="74" spans="1:11">
      <c r="A74" s="167"/>
      <c r="B74" s="167"/>
      <c r="C74" s="167"/>
      <c r="D74" s="167"/>
      <c r="E74" s="167"/>
      <c r="F74" s="167"/>
      <c r="G74" s="168">
        <v>44210</v>
      </c>
      <c r="H74" s="171">
        <v>1.3687</v>
      </c>
    </row>
    <row r="75" spans="1:11">
      <c r="A75" s="155"/>
      <c r="B75" s="155"/>
      <c r="C75" s="155"/>
      <c r="D75" s="155"/>
      <c r="E75" s="155"/>
      <c r="F75" s="155"/>
      <c r="G75" s="168">
        <v>44211</v>
      </c>
      <c r="H75" s="171">
        <v>1.3586</v>
      </c>
    </row>
    <row r="76" spans="1:11">
      <c r="A76" s="155"/>
      <c r="B76" s="155"/>
      <c r="C76" s="155"/>
      <c r="D76" s="155"/>
      <c r="E76" s="155"/>
      <c r="F76" s="155"/>
      <c r="G76" s="168">
        <v>44214</v>
      </c>
      <c r="H76" s="171">
        <v>1.3584000000000001</v>
      </c>
    </row>
    <row r="77" spans="1:11">
      <c r="A77" s="155"/>
      <c r="B77" s="155"/>
      <c r="C77" s="155"/>
      <c r="D77" s="155"/>
      <c r="E77" s="155"/>
      <c r="F77" s="155"/>
      <c r="G77" s="168">
        <v>44215</v>
      </c>
      <c r="H77" s="171">
        <v>1.3628</v>
      </c>
    </row>
    <row r="78" spans="1:11">
      <c r="A78" s="155"/>
      <c r="B78" s="155"/>
      <c r="C78" s="155"/>
      <c r="D78" s="155"/>
      <c r="E78" s="155"/>
      <c r="F78" s="155"/>
      <c r="G78" s="168">
        <v>44216</v>
      </c>
      <c r="H78" s="171">
        <v>1.3653</v>
      </c>
    </row>
    <row r="79" spans="1:11">
      <c r="A79" s="155"/>
      <c r="B79" s="155"/>
      <c r="C79" s="155"/>
      <c r="D79" s="155"/>
      <c r="E79" s="155"/>
      <c r="F79" s="155"/>
      <c r="G79" s="168">
        <v>44217</v>
      </c>
      <c r="H79" s="171">
        <v>1.3732</v>
      </c>
    </row>
    <row r="80" spans="1:11">
      <c r="A80" s="155"/>
      <c r="B80" s="155"/>
      <c r="C80" s="155"/>
      <c r="D80" s="155"/>
      <c r="E80" s="155"/>
      <c r="F80" s="155"/>
      <c r="G80" s="168">
        <v>44218</v>
      </c>
      <c r="H80" s="171">
        <v>1.3684000000000001</v>
      </c>
    </row>
    <row r="81" spans="1:8">
      <c r="A81" s="155"/>
      <c r="B81" s="155"/>
      <c r="C81" s="155"/>
      <c r="D81" s="155"/>
      <c r="E81" s="155"/>
      <c r="F81" s="155"/>
      <c r="G81" s="168">
        <v>44221</v>
      </c>
      <c r="H81" s="171">
        <v>1.3673999999999999</v>
      </c>
    </row>
    <row r="82" spans="1:8">
      <c r="A82" s="155"/>
      <c r="B82" s="155"/>
      <c r="C82" s="155"/>
      <c r="D82" s="155"/>
      <c r="E82" s="155"/>
      <c r="F82" s="155"/>
      <c r="G82" s="168">
        <v>44222</v>
      </c>
      <c r="H82" s="171">
        <v>1.3733</v>
      </c>
    </row>
    <row r="83" spans="1:8">
      <c r="A83" s="155"/>
      <c r="B83" s="155"/>
      <c r="C83" s="155"/>
      <c r="D83" s="155"/>
      <c r="E83" s="155"/>
      <c r="F83" s="155"/>
      <c r="G83" s="168">
        <v>44223</v>
      </c>
      <c r="H83" s="171">
        <v>1.3686</v>
      </c>
    </row>
    <row r="84" spans="1:8">
      <c r="A84" s="155"/>
      <c r="B84" s="155"/>
      <c r="C84" s="155"/>
      <c r="D84" s="155"/>
      <c r="E84" s="155"/>
      <c r="F84" s="155"/>
      <c r="G84" s="168">
        <v>44224</v>
      </c>
      <c r="H84" s="171">
        <v>1.3717999999999999</v>
      </c>
    </row>
    <row r="85" spans="1:8">
      <c r="A85" s="155"/>
      <c r="B85" s="155"/>
      <c r="C85" s="155"/>
      <c r="D85" s="155"/>
      <c r="E85" s="155"/>
      <c r="F85" s="155"/>
      <c r="G85" s="168">
        <v>44225</v>
      </c>
      <c r="H85" s="171">
        <v>1.3702000000000001</v>
      </c>
    </row>
    <row r="88" spans="1:8">
      <c r="A88" s="52" t="s">
        <v>551</v>
      </c>
    </row>
    <row r="90" spans="1:8">
      <c r="A90" s="175"/>
      <c r="B90" s="200" t="s">
        <v>552</v>
      </c>
      <c r="C90" s="201"/>
      <c r="D90" s="201"/>
      <c r="E90" s="201"/>
      <c r="F90" s="176"/>
    </row>
    <row r="91" spans="1:8">
      <c r="A91" s="175"/>
      <c r="B91" s="176"/>
      <c r="C91" s="176"/>
      <c r="D91" s="176"/>
      <c r="E91" s="176"/>
      <c r="F91" s="176"/>
    </row>
    <row r="92" spans="1:8">
      <c r="A92" s="175"/>
      <c r="B92" s="177" t="s">
        <v>109</v>
      </c>
      <c r="C92" s="178" t="s">
        <v>1</v>
      </c>
      <c r="D92" s="178" t="s">
        <v>553</v>
      </c>
      <c r="E92" s="178" t="s">
        <v>126</v>
      </c>
      <c r="F92" s="178" t="s">
        <v>165</v>
      </c>
    </row>
    <row r="93" spans="1:8">
      <c r="A93" s="175"/>
      <c r="B93" s="179">
        <v>56815</v>
      </c>
      <c r="C93" s="180" t="s">
        <v>554</v>
      </c>
      <c r="D93" s="180" t="s">
        <v>555</v>
      </c>
      <c r="E93" s="181">
        <v>13836</v>
      </c>
      <c r="F93" s="181">
        <v>25</v>
      </c>
    </row>
    <row r="94" spans="1:8">
      <c r="A94" s="175"/>
      <c r="B94" s="179">
        <v>51186</v>
      </c>
      <c r="C94" s="180" t="s">
        <v>556</v>
      </c>
      <c r="D94" s="180" t="s">
        <v>557</v>
      </c>
      <c r="E94" s="181">
        <v>11771</v>
      </c>
      <c r="F94" s="181">
        <v>32</v>
      </c>
    </row>
    <row r="95" spans="1:8">
      <c r="A95" s="175"/>
      <c r="B95" s="179">
        <v>51511</v>
      </c>
      <c r="C95" s="180" t="s">
        <v>558</v>
      </c>
      <c r="D95" s="180" t="s">
        <v>559</v>
      </c>
      <c r="E95" s="181">
        <v>13046</v>
      </c>
      <c r="F95" s="181">
        <v>35</v>
      </c>
    </row>
    <row r="96" spans="1:8">
      <c r="A96" s="175"/>
      <c r="B96" s="179">
        <v>50890</v>
      </c>
      <c r="C96" s="180" t="s">
        <v>560</v>
      </c>
      <c r="D96" s="180" t="s">
        <v>561</v>
      </c>
      <c r="E96" s="181">
        <v>18276</v>
      </c>
      <c r="F96" s="181">
        <v>32</v>
      </c>
    </row>
    <row r="97" spans="1:7">
      <c r="A97" s="175"/>
      <c r="B97" s="179">
        <v>53700</v>
      </c>
      <c r="C97" s="180" t="s">
        <v>562</v>
      </c>
      <c r="D97" s="180" t="s">
        <v>563</v>
      </c>
      <c r="E97" s="181">
        <v>19327</v>
      </c>
      <c r="F97" s="181">
        <v>26</v>
      </c>
    </row>
    <row r="98" spans="1:7">
      <c r="A98" s="175"/>
      <c r="B98" s="179">
        <v>55879</v>
      </c>
      <c r="C98" s="180" t="s">
        <v>564</v>
      </c>
      <c r="D98" s="180" t="s">
        <v>565</v>
      </c>
      <c r="E98" s="181">
        <v>18996</v>
      </c>
      <c r="F98" s="181">
        <v>35</v>
      </c>
    </row>
    <row r="99" spans="1:7">
      <c r="A99" s="175"/>
      <c r="B99" s="179">
        <v>59848</v>
      </c>
      <c r="C99" s="180" t="s">
        <v>566</v>
      </c>
      <c r="D99" s="180" t="s">
        <v>559</v>
      </c>
      <c r="E99" s="181">
        <v>10387</v>
      </c>
      <c r="F99" s="181">
        <v>25</v>
      </c>
    </row>
    <row r="100" spans="1:7">
      <c r="A100" s="175"/>
      <c r="B100" s="179">
        <v>58369</v>
      </c>
      <c r="C100" s="180" t="s">
        <v>567</v>
      </c>
      <c r="D100" s="180" t="s">
        <v>565</v>
      </c>
      <c r="E100" s="181">
        <v>12566</v>
      </c>
      <c r="F100" s="181">
        <v>37</v>
      </c>
    </row>
    <row r="101" spans="1:7">
      <c r="A101" s="175"/>
      <c r="B101" s="179">
        <v>50217</v>
      </c>
      <c r="C101" s="180" t="s">
        <v>568</v>
      </c>
      <c r="D101" s="180" t="s">
        <v>569</v>
      </c>
      <c r="E101" s="181">
        <v>16406</v>
      </c>
      <c r="F101" s="181">
        <v>42</v>
      </c>
    </row>
    <row r="102" spans="1:7">
      <c r="A102" s="175"/>
      <c r="B102" s="179">
        <v>50695</v>
      </c>
      <c r="C102" s="180" t="s">
        <v>570</v>
      </c>
      <c r="D102" s="180" t="s">
        <v>561</v>
      </c>
      <c r="E102" s="181">
        <v>15784</v>
      </c>
      <c r="F102" s="181">
        <v>43</v>
      </c>
    </row>
    <row r="103" spans="1:7">
      <c r="A103" s="175"/>
      <c r="B103" s="179">
        <v>59673</v>
      </c>
      <c r="C103" s="180" t="s">
        <v>571</v>
      </c>
      <c r="D103" s="180" t="s">
        <v>555</v>
      </c>
      <c r="E103" s="181">
        <v>10959</v>
      </c>
      <c r="F103" s="181">
        <v>30</v>
      </c>
    </row>
    <row r="104" spans="1:7">
      <c r="A104" s="175"/>
      <c r="B104" s="179">
        <v>52130</v>
      </c>
      <c r="C104" s="180" t="s">
        <v>572</v>
      </c>
      <c r="D104" s="180" t="s">
        <v>573</v>
      </c>
      <c r="E104" s="181">
        <v>14562</v>
      </c>
      <c r="F104" s="181">
        <v>32</v>
      </c>
    </row>
    <row r="105" spans="1:7">
      <c r="A105" s="175"/>
      <c r="B105" s="176"/>
      <c r="C105" s="176"/>
      <c r="D105" s="176"/>
      <c r="E105" s="176"/>
      <c r="F105" s="176"/>
    </row>
    <row r="106" spans="1:7">
      <c r="A106" s="182">
        <v>1</v>
      </c>
      <c r="B106" s="176" t="s">
        <v>574</v>
      </c>
      <c r="C106" s="174"/>
      <c r="D106" s="174"/>
      <c r="E106" s="186" t="str">
        <f>VLOOKUP(B100, B92:C104, 2)</f>
        <v>Williamr Black</v>
      </c>
      <c r="F106" s="176"/>
      <c r="G106" s="167" t="s">
        <v>579</v>
      </c>
    </row>
    <row r="107" spans="1:7">
      <c r="A107" s="175"/>
      <c r="B107" s="176"/>
      <c r="C107" s="176"/>
      <c r="D107" s="176"/>
      <c r="E107" s="176"/>
      <c r="F107" s="176"/>
    </row>
    <row r="108" spans="1:7">
      <c r="A108" s="182">
        <v>2</v>
      </c>
      <c r="B108" s="176" t="s">
        <v>575</v>
      </c>
      <c r="C108" s="174"/>
      <c r="D108" s="176"/>
      <c r="E108" s="186">
        <f>VLOOKUP(C103,C92:F104,4,FALSE )</f>
        <v>30</v>
      </c>
      <c r="F108" s="176"/>
      <c r="G108" s="167" t="s">
        <v>580</v>
      </c>
    </row>
    <row r="109" spans="1:7">
      <c r="A109" s="175"/>
      <c r="B109" s="176"/>
      <c r="C109" s="176"/>
      <c r="D109" s="176"/>
      <c r="E109" s="176"/>
      <c r="F109" s="176"/>
    </row>
    <row r="110" spans="1:7">
      <c r="A110" s="182">
        <v>3</v>
      </c>
      <c r="B110" s="202" t="s">
        <v>576</v>
      </c>
      <c r="C110" s="201"/>
      <c r="D110" s="201"/>
      <c r="E110" s="176"/>
      <c r="F110" s="176"/>
    </row>
    <row r="111" spans="1:7">
      <c r="A111" s="175"/>
      <c r="B111" s="176"/>
      <c r="C111" s="176"/>
      <c r="D111" s="176"/>
      <c r="E111" s="176"/>
      <c r="F111" s="176"/>
    </row>
    <row r="112" spans="1:7">
      <c r="A112" s="175"/>
      <c r="B112" s="183" t="s">
        <v>109</v>
      </c>
      <c r="C112" s="184" t="s">
        <v>553</v>
      </c>
      <c r="D112" s="176"/>
      <c r="E112" s="176"/>
      <c r="F112" s="176"/>
    </row>
    <row r="113" spans="1:11">
      <c r="A113" s="175"/>
      <c r="B113" s="179">
        <v>55879</v>
      </c>
      <c r="C113" s="187" t="str">
        <f>VLOOKUP(55879, B92:D104, 3)</f>
        <v>Capetown</v>
      </c>
      <c r="D113" s="176" t="s">
        <v>581</v>
      </c>
      <c r="E113" s="176"/>
      <c r="F113" s="176"/>
    </row>
    <row r="114" spans="1:11">
      <c r="A114" s="175"/>
      <c r="B114" s="179">
        <v>50217</v>
      </c>
      <c r="C114" s="187" t="str">
        <f>VLOOKUP(50217, B92:D104, 3,FALSE )</f>
        <v>Warsaw</v>
      </c>
      <c r="D114" s="176" t="s">
        <v>582</v>
      </c>
      <c r="E114" s="176"/>
      <c r="F114" s="176"/>
    </row>
    <row r="115" spans="1:11">
      <c r="A115" s="175"/>
      <c r="B115" s="179">
        <v>50695</v>
      </c>
      <c r="C115" s="187" t="str">
        <f>VLOOKUP(50695, B92:D104, 3,FALSE )</f>
        <v>Cairo</v>
      </c>
      <c r="D115" s="176" t="s">
        <v>583</v>
      </c>
      <c r="E115" s="176"/>
      <c r="F115" s="176"/>
    </row>
    <row r="116" spans="1:11">
      <c r="A116" s="175"/>
      <c r="B116" s="176"/>
      <c r="C116" s="176"/>
      <c r="D116" s="176"/>
      <c r="E116" s="176"/>
      <c r="F116" s="176"/>
    </row>
    <row r="117" spans="1:11">
      <c r="A117" s="182">
        <v>4</v>
      </c>
      <c r="B117" s="202" t="s">
        <v>577</v>
      </c>
      <c r="C117" s="201"/>
      <c r="D117" s="201"/>
      <c r="E117" s="176"/>
      <c r="F117" s="176"/>
    </row>
    <row r="118" spans="1:11">
      <c r="A118" s="175"/>
      <c r="B118" s="176"/>
      <c r="C118" s="176"/>
      <c r="D118" s="176"/>
      <c r="E118" s="176"/>
      <c r="F118" s="176"/>
    </row>
    <row r="119" spans="1:11">
      <c r="A119" s="175"/>
      <c r="B119" s="183" t="s">
        <v>1</v>
      </c>
      <c r="C119" s="184" t="s">
        <v>126</v>
      </c>
      <c r="D119" s="176"/>
      <c r="E119" s="176"/>
      <c r="F119" s="176"/>
    </row>
    <row r="120" spans="1:11">
      <c r="A120" s="175"/>
      <c r="B120" s="185" t="s">
        <v>560</v>
      </c>
      <c r="C120" s="187">
        <f>VLOOKUP("Ian Nash", C92:E104, 3,FALSE )</f>
        <v>18276</v>
      </c>
      <c r="D120" s="176" t="s">
        <v>585</v>
      </c>
      <c r="E120" s="176"/>
      <c r="F120" s="176"/>
    </row>
    <row r="121" spans="1:11">
      <c r="A121" s="175"/>
      <c r="B121" s="185" t="s">
        <v>578</v>
      </c>
      <c r="C121" s="187" t="e">
        <f>VLOOKUP("Johnny Slash", C92:E104, 3,FALSE )</f>
        <v>#N/A</v>
      </c>
      <c r="D121" s="176" t="s">
        <v>584</v>
      </c>
      <c r="E121" s="176"/>
      <c r="F121" s="176"/>
    </row>
    <row r="122" spans="1:11">
      <c r="A122" s="175"/>
      <c r="B122" s="185" t="s">
        <v>571</v>
      </c>
      <c r="C122" s="187">
        <f>VLOOKUP("Estelle Cormack", C92:E104, 3,FALSE )</f>
        <v>10959</v>
      </c>
      <c r="D122" s="176" t="s">
        <v>586</v>
      </c>
      <c r="E122" s="176"/>
      <c r="F122" s="176"/>
    </row>
    <row r="125" spans="1:11">
      <c r="A125" s="52" t="s">
        <v>587</v>
      </c>
    </row>
    <row r="127" spans="1:11">
      <c r="A127" s="167"/>
      <c r="B127" s="189" t="s">
        <v>588</v>
      </c>
      <c r="C127" s="188"/>
      <c r="D127" s="188"/>
      <c r="E127" s="188"/>
      <c r="F127" s="188"/>
      <c r="G127" s="188"/>
      <c r="H127" s="167"/>
      <c r="I127" s="167"/>
      <c r="J127" s="167"/>
      <c r="K127" s="167"/>
    </row>
    <row r="128" spans="1:11">
      <c r="A128" s="167"/>
      <c r="B128" s="191" t="s">
        <v>1</v>
      </c>
      <c r="C128" s="191" t="s">
        <v>165</v>
      </c>
      <c r="D128" s="191" t="s">
        <v>589</v>
      </c>
      <c r="E128" s="191" t="s">
        <v>590</v>
      </c>
      <c r="F128" s="188"/>
      <c r="G128" s="188"/>
      <c r="H128" s="167"/>
      <c r="I128" s="167"/>
      <c r="J128" s="167"/>
      <c r="K128" s="167"/>
    </row>
    <row r="129" spans="1:11">
      <c r="A129" s="167"/>
      <c r="B129" s="192" t="s">
        <v>591</v>
      </c>
      <c r="C129" s="192">
        <v>35</v>
      </c>
      <c r="D129" s="192" t="s">
        <v>592</v>
      </c>
      <c r="E129" s="192" t="s">
        <v>593</v>
      </c>
      <c r="F129" s="188"/>
      <c r="G129" s="188"/>
      <c r="H129" s="167"/>
      <c r="I129" s="167"/>
      <c r="J129" s="167"/>
      <c r="K129" s="167"/>
    </row>
    <row r="130" spans="1:11">
      <c r="A130" s="167"/>
      <c r="B130" s="192" t="s">
        <v>594</v>
      </c>
      <c r="C130" s="192">
        <v>42</v>
      </c>
      <c r="D130" s="192" t="s">
        <v>595</v>
      </c>
      <c r="E130" s="192" t="s">
        <v>596</v>
      </c>
      <c r="F130" s="188"/>
      <c r="G130" s="188"/>
      <c r="H130" s="167"/>
      <c r="I130" s="167"/>
      <c r="J130" s="167"/>
      <c r="K130" s="167"/>
    </row>
    <row r="131" spans="1:11">
      <c r="A131" s="167"/>
      <c r="B131" s="192" t="s">
        <v>113</v>
      </c>
      <c r="C131" s="192">
        <v>28</v>
      </c>
      <c r="D131" s="192" t="s">
        <v>592</v>
      </c>
      <c r="E131" s="192" t="s">
        <v>597</v>
      </c>
      <c r="F131" s="188"/>
      <c r="G131" s="188"/>
      <c r="H131" s="167"/>
      <c r="I131" s="167"/>
      <c r="J131" s="167"/>
      <c r="K131" s="167"/>
    </row>
    <row r="132" spans="1:11">
      <c r="A132" s="167"/>
      <c r="B132" s="192" t="s">
        <v>598</v>
      </c>
      <c r="C132" s="192">
        <v>25</v>
      </c>
      <c r="D132" s="192" t="s">
        <v>595</v>
      </c>
      <c r="E132" s="192" t="s">
        <v>122</v>
      </c>
      <c r="F132" s="188"/>
      <c r="G132" s="188"/>
      <c r="H132" s="167"/>
      <c r="I132" s="167"/>
      <c r="J132" s="167"/>
      <c r="K132" s="167"/>
    </row>
    <row r="133" spans="1:11">
      <c r="A133" s="167"/>
      <c r="B133" s="192" t="s">
        <v>599</v>
      </c>
      <c r="C133" s="192">
        <v>31</v>
      </c>
      <c r="D133" s="192" t="s">
        <v>592</v>
      </c>
      <c r="E133" s="192" t="s">
        <v>123</v>
      </c>
      <c r="F133" s="188"/>
      <c r="G133" s="188"/>
      <c r="H133" s="167"/>
      <c r="I133" s="167"/>
      <c r="J133" s="167"/>
      <c r="K133" s="167"/>
    </row>
    <row r="134" spans="1:11">
      <c r="A134" s="167"/>
      <c r="B134" s="192" t="s">
        <v>600</v>
      </c>
      <c r="C134" s="192">
        <v>27</v>
      </c>
      <c r="D134" s="192" t="s">
        <v>595</v>
      </c>
      <c r="E134" s="192" t="s">
        <v>601</v>
      </c>
      <c r="F134" s="188"/>
      <c r="G134" s="188"/>
      <c r="H134" s="167"/>
      <c r="I134" s="167"/>
      <c r="J134" s="167"/>
      <c r="K134" s="167"/>
    </row>
    <row r="135" spans="1:11">
      <c r="A135" s="167"/>
      <c r="B135" s="192" t="s">
        <v>602</v>
      </c>
      <c r="C135" s="192">
        <v>38</v>
      </c>
      <c r="D135" s="192" t="s">
        <v>592</v>
      </c>
      <c r="E135" s="192" t="s">
        <v>603</v>
      </c>
      <c r="F135" s="188"/>
      <c r="G135" s="188"/>
      <c r="H135" s="167"/>
      <c r="I135" s="167"/>
      <c r="J135" s="167"/>
      <c r="K135" s="167"/>
    </row>
    <row r="136" spans="1:11">
      <c r="A136" s="167"/>
      <c r="B136" s="192" t="s">
        <v>604</v>
      </c>
      <c r="C136" s="192">
        <v>29</v>
      </c>
      <c r="D136" s="192" t="s">
        <v>595</v>
      </c>
      <c r="E136" s="192" t="s">
        <v>605</v>
      </c>
      <c r="F136" s="188"/>
      <c r="G136" s="188"/>
      <c r="H136" s="167"/>
      <c r="I136" s="167"/>
      <c r="J136" s="167"/>
      <c r="K136" s="167"/>
    </row>
    <row r="137" spans="1:11">
      <c r="A137" s="167"/>
      <c r="B137" s="192" t="s">
        <v>606</v>
      </c>
      <c r="C137" s="192">
        <v>45</v>
      </c>
      <c r="D137" s="192" t="s">
        <v>592</v>
      </c>
      <c r="E137" s="192" t="s">
        <v>607</v>
      </c>
      <c r="F137" s="188"/>
      <c r="G137" s="188"/>
      <c r="H137" s="167"/>
      <c r="I137" s="167"/>
      <c r="J137" s="167"/>
      <c r="K137" s="167"/>
    </row>
    <row r="138" spans="1:11">
      <c r="A138" s="167"/>
      <c r="B138" s="192" t="s">
        <v>608</v>
      </c>
      <c r="C138" s="192">
        <v>33</v>
      </c>
      <c r="D138" s="192" t="s">
        <v>595</v>
      </c>
      <c r="E138" s="192" t="s">
        <v>609</v>
      </c>
      <c r="F138" s="188"/>
      <c r="G138" s="188"/>
      <c r="H138" s="167"/>
      <c r="I138" s="167"/>
      <c r="J138" s="167"/>
      <c r="K138" s="167"/>
    </row>
    <row r="139" spans="1:11">
      <c r="A139" s="167"/>
      <c r="B139" s="167"/>
      <c r="C139" s="167"/>
      <c r="D139" s="167"/>
      <c r="E139" s="167"/>
      <c r="F139" s="167"/>
      <c r="G139" s="167"/>
      <c r="H139" s="167"/>
      <c r="I139" s="167"/>
      <c r="J139" s="167"/>
      <c r="K139" s="167"/>
    </row>
    <row r="140" spans="1:11">
      <c r="A140" s="167"/>
      <c r="B140" s="167"/>
      <c r="C140" s="167"/>
      <c r="D140" s="167"/>
      <c r="E140" s="167"/>
      <c r="F140" s="167"/>
      <c r="G140" s="167"/>
      <c r="H140" s="167"/>
      <c r="I140" s="167"/>
      <c r="J140" s="167"/>
      <c r="K140" s="167"/>
    </row>
    <row r="141" spans="1:11">
      <c r="A141" s="167"/>
      <c r="B141" s="193" t="s">
        <v>534</v>
      </c>
      <c r="C141" s="188"/>
      <c r="D141" s="188"/>
      <c r="E141" s="188"/>
      <c r="F141" s="188"/>
      <c r="G141" s="188"/>
      <c r="H141" s="167"/>
      <c r="I141" s="167"/>
      <c r="J141" s="167"/>
      <c r="K141" s="167"/>
    </row>
    <row r="142" spans="1:11">
      <c r="A142" s="167"/>
      <c r="B142" s="188"/>
      <c r="C142" s="188"/>
      <c r="D142" s="188"/>
      <c r="E142" s="188"/>
      <c r="F142" s="188"/>
      <c r="G142" s="190"/>
      <c r="H142" s="167"/>
      <c r="I142" s="167"/>
      <c r="J142" s="167"/>
      <c r="K142" s="167"/>
    </row>
    <row r="143" spans="1:11">
      <c r="A143" s="190">
        <v>1</v>
      </c>
      <c r="B143" s="190" t="s">
        <v>610</v>
      </c>
      <c r="C143" s="188"/>
      <c r="D143" s="188"/>
      <c r="E143" s="188"/>
      <c r="F143" s="188"/>
      <c r="G143" s="188"/>
      <c r="H143" s="188"/>
      <c r="I143" s="188"/>
      <c r="J143" s="188"/>
      <c r="K143" s="188"/>
    </row>
    <row r="144" spans="1:11">
      <c r="A144" s="188"/>
      <c r="B144" s="188"/>
      <c r="C144" s="194" t="s">
        <v>536</v>
      </c>
      <c r="D144" s="194"/>
      <c r="E144" s="188"/>
      <c r="F144" s="188"/>
      <c r="G144" s="188"/>
      <c r="H144" s="188"/>
      <c r="I144" s="188"/>
      <c r="J144" s="188"/>
      <c r="K144" s="188"/>
    </row>
    <row r="145" spans="1:11">
      <c r="A145" s="188"/>
      <c r="B145" s="189" t="s">
        <v>130</v>
      </c>
      <c r="C145" s="195" t="str">
        <f>VLOOKUP("Jane Doe", B128:E138, 4)</f>
        <v>Data Scientist</v>
      </c>
      <c r="D145" s="188" t="s">
        <v>613</v>
      </c>
      <c r="E145" s="188"/>
      <c r="F145" s="188"/>
      <c r="G145" s="188"/>
      <c r="H145" s="188"/>
      <c r="I145" s="188"/>
      <c r="J145" s="188"/>
      <c r="K145" s="188"/>
    </row>
    <row r="146" spans="1:11">
      <c r="A146" s="188"/>
      <c r="B146" s="196"/>
      <c r="C146" s="196"/>
      <c r="D146" s="196"/>
      <c r="E146" s="196"/>
      <c r="F146" s="196"/>
      <c r="G146" s="196"/>
      <c r="H146" s="196"/>
      <c r="I146" s="196"/>
      <c r="J146" s="196"/>
      <c r="K146" s="196"/>
    </row>
    <row r="147" spans="1:11">
      <c r="A147" s="190">
        <v>2</v>
      </c>
      <c r="B147" s="190" t="s">
        <v>611</v>
      </c>
      <c r="C147" s="188"/>
      <c r="D147" s="188"/>
      <c r="E147" s="196"/>
      <c r="F147" s="196"/>
      <c r="G147" s="196"/>
      <c r="H147" s="196"/>
      <c r="I147" s="196"/>
      <c r="J147" s="196"/>
      <c r="K147" s="196"/>
    </row>
    <row r="148" spans="1:11">
      <c r="A148" s="188"/>
      <c r="B148" s="188"/>
      <c r="C148" s="194" t="s">
        <v>536</v>
      </c>
      <c r="D148" s="194"/>
      <c r="E148" s="196"/>
      <c r="F148" s="196"/>
      <c r="G148" s="196"/>
      <c r="H148" s="196"/>
      <c r="I148" s="196"/>
      <c r="J148" s="196"/>
      <c r="K148" s="196"/>
    </row>
    <row r="149" spans="1:11">
      <c r="A149" s="188"/>
      <c r="B149" s="189" t="s">
        <v>130</v>
      </c>
      <c r="C149" s="195">
        <f>VLOOKUP("Mike Lee", B128:C138, 2,FALSE )</f>
        <v>45</v>
      </c>
      <c r="D149" s="188" t="s">
        <v>614</v>
      </c>
      <c r="E149" s="196"/>
      <c r="F149" s="196"/>
      <c r="G149" s="196"/>
      <c r="H149" s="196"/>
      <c r="I149" s="196"/>
      <c r="J149" s="196"/>
      <c r="K149" s="196"/>
    </row>
    <row r="150" spans="1:11">
      <c r="A150" s="188"/>
      <c r="B150" s="196"/>
      <c r="C150" s="196"/>
      <c r="D150" s="196"/>
      <c r="E150" s="196"/>
      <c r="F150" s="196"/>
      <c r="G150" s="196"/>
      <c r="H150" s="196"/>
      <c r="I150" s="196"/>
      <c r="J150" s="196"/>
      <c r="K150" s="196"/>
    </row>
    <row r="151" spans="1:11">
      <c r="A151" s="190">
        <v>3</v>
      </c>
      <c r="B151" s="190" t="s">
        <v>612</v>
      </c>
      <c r="C151" s="188"/>
      <c r="D151" s="188"/>
      <c r="E151" s="188"/>
      <c r="F151" s="188"/>
      <c r="G151" s="196"/>
      <c r="H151" s="196"/>
      <c r="I151" s="196"/>
      <c r="J151" s="196"/>
      <c r="K151" s="196"/>
    </row>
    <row r="152" spans="1:11">
      <c r="A152" s="188"/>
      <c r="B152" s="188"/>
      <c r="C152" s="194" t="s">
        <v>536</v>
      </c>
      <c r="D152" s="194"/>
      <c r="E152" s="188"/>
      <c r="F152" s="188"/>
      <c r="G152" s="196"/>
      <c r="H152" s="196"/>
      <c r="I152" s="196"/>
      <c r="J152" s="196"/>
      <c r="K152" s="196"/>
    </row>
    <row r="153" spans="1:11">
      <c r="A153" s="188"/>
      <c r="B153" s="189" t="s">
        <v>130</v>
      </c>
      <c r="C153" s="195" t="str">
        <f>VLOOKUP("B*", B128:E138, 4,FALSE )</f>
        <v>Accountant</v>
      </c>
      <c r="D153" s="188" t="s">
        <v>615</v>
      </c>
      <c r="E153" s="188"/>
      <c r="F153" s="188"/>
      <c r="G153" s="188"/>
      <c r="H153" s="188"/>
      <c r="I153" s="188"/>
      <c r="J153" s="188"/>
      <c r="K153" s="188"/>
    </row>
    <row r="154" spans="1:11">
      <c r="E154" s="188"/>
      <c r="F154" s="188"/>
      <c r="G154" s="188"/>
      <c r="H154" s="188"/>
      <c r="I154" s="188"/>
      <c r="J154" s="188"/>
      <c r="K154" s="188"/>
    </row>
    <row r="155" spans="1:11">
      <c r="E155" s="188"/>
      <c r="F155" s="188"/>
      <c r="G155" s="188"/>
      <c r="H155" s="188"/>
      <c r="I155" s="188"/>
      <c r="J155" s="188"/>
      <c r="K155" s="188"/>
    </row>
    <row r="156" spans="1:11">
      <c r="E156" s="188"/>
      <c r="F156" s="188"/>
      <c r="G156" s="188"/>
      <c r="H156" s="188"/>
      <c r="I156" s="188"/>
      <c r="J156" s="188"/>
      <c r="K156" s="188"/>
    </row>
    <row r="157" spans="1:11">
      <c r="A157" s="188"/>
      <c r="B157" s="196"/>
      <c r="C157" s="196"/>
      <c r="D157" s="196"/>
      <c r="E157" s="196"/>
      <c r="F157" s="196"/>
      <c r="G157" s="196"/>
      <c r="H157" s="196"/>
      <c r="I157" s="196"/>
      <c r="J157" s="196"/>
      <c r="K157" s="196"/>
    </row>
    <row r="158" spans="1:11">
      <c r="A158" s="188"/>
      <c r="B158" s="196"/>
      <c r="C158" s="196"/>
      <c r="D158" s="196"/>
      <c r="E158" s="196"/>
      <c r="F158" s="196"/>
      <c r="G158" s="196"/>
      <c r="H158" s="196"/>
      <c r="I158" s="196"/>
      <c r="J158" s="196"/>
      <c r="K158" s="196"/>
    </row>
    <row r="159" spans="1:11">
      <c r="A159" s="188"/>
      <c r="B159" s="196"/>
      <c r="C159" s="196"/>
      <c r="D159" s="196"/>
      <c r="E159" s="196"/>
      <c r="F159" s="196"/>
      <c r="G159" s="196"/>
      <c r="H159" s="196"/>
      <c r="I159" s="196"/>
      <c r="J159" s="196"/>
      <c r="K159" s="196"/>
    </row>
    <row r="160" spans="1:11">
      <c r="A160" s="188"/>
      <c r="B160" s="196"/>
      <c r="C160" s="196"/>
      <c r="D160" s="196"/>
      <c r="E160" s="196"/>
      <c r="F160" s="196"/>
      <c r="G160" s="196"/>
      <c r="H160" s="196"/>
      <c r="I160" s="196"/>
      <c r="J160" s="196"/>
      <c r="K160" s="196"/>
    </row>
    <row r="161" spans="1:11">
      <c r="A161" s="188"/>
      <c r="B161" s="196"/>
      <c r="C161" s="196"/>
      <c r="D161" s="196"/>
      <c r="E161" s="196"/>
      <c r="F161" s="196"/>
      <c r="G161" s="196"/>
      <c r="H161" s="196"/>
      <c r="I161" s="196"/>
      <c r="J161" s="196"/>
      <c r="K161" s="196"/>
    </row>
    <row r="162" spans="1:11">
      <c r="A162" s="188"/>
      <c r="B162" s="196"/>
      <c r="C162" s="196"/>
      <c r="D162" s="196"/>
      <c r="E162" s="196"/>
      <c r="F162" s="196"/>
      <c r="G162" s="196"/>
      <c r="H162" s="196"/>
      <c r="I162" s="196"/>
      <c r="J162" s="196"/>
      <c r="K162" s="196"/>
    </row>
    <row r="163" spans="1:11">
      <c r="A163" s="188"/>
      <c r="B163" s="196"/>
      <c r="C163" s="196"/>
      <c r="D163" s="196"/>
      <c r="E163" s="196"/>
      <c r="F163" s="196"/>
      <c r="G163" s="196"/>
      <c r="H163" s="196"/>
      <c r="I163" s="196"/>
      <c r="J163" s="196"/>
      <c r="K163" s="196"/>
    </row>
    <row r="164" spans="1:11">
      <c r="A164" s="188"/>
      <c r="B164" s="188"/>
      <c r="C164" s="188"/>
      <c r="D164" s="188"/>
      <c r="E164" s="188"/>
      <c r="F164" s="188"/>
      <c r="G164" s="188"/>
      <c r="H164" s="188"/>
      <c r="I164" s="188"/>
      <c r="J164" s="188"/>
      <c r="K164" s="188"/>
    </row>
    <row r="165" spans="1:11">
      <c r="G165" s="188"/>
      <c r="H165" s="188"/>
      <c r="I165" s="188"/>
      <c r="J165" s="188"/>
      <c r="K165" s="188"/>
    </row>
    <row r="166" spans="1:11">
      <c r="G166" s="188"/>
      <c r="H166" s="188"/>
      <c r="I166" s="188"/>
      <c r="J166" s="188"/>
      <c r="K166" s="188"/>
    </row>
    <row r="167" spans="1:11">
      <c r="G167" s="188"/>
      <c r="H167" s="188"/>
      <c r="I167" s="188"/>
      <c r="J167" s="188"/>
      <c r="K167" s="188"/>
    </row>
  </sheetData>
  <mergeCells count="3">
    <mergeCell ref="B90:E90"/>
    <mergeCell ref="B110:D110"/>
    <mergeCell ref="B117:D11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B7FB5-D919-4F2A-89E0-3ABF7E5F093D}">
  <dimension ref="A1:A2"/>
  <sheetViews>
    <sheetView tabSelected="1" workbookViewId="0">
      <selection activeCell="A4" sqref="A4"/>
    </sheetView>
  </sheetViews>
  <sheetFormatPr defaultRowHeight="14.5"/>
  <sheetData>
    <row r="1" spans="1:1">
      <c r="A1" s="170" t="s">
        <v>618</v>
      </c>
    </row>
    <row r="2" spans="1:1">
      <c r="A2" s="170" t="s">
        <v>619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w F A A B Q S w M E F A A C A A g A I Y N X W S 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A h g 1 d 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Y N X W X B p R w + U A g A A E Q w A A B M A H A B G b 3 J t d W x h c y 9 T Z W N 0 a W 9 u M S 5 t I K I Y A C i g F A A A A A A A A A A A A A A A A A A A A A A A A A A A A M V W 3 2 v b M B B + D + R / E C q D B E x Y x 9 j D R h 5 a d 2 V l U E r T s Y e m C M W + J C K y z p z k N i H 0 f 5 8 s u z 8 d 0 z a E J S + B u 9 N 9 3 9 3 3 W b a F x C k 0 b F T 9 H / 7 o d r o d O 5 c E K T s u l E 6 V m V l R m B R I J G i s o y I U C k i V Y 0 O m w X U 7 z P 9 G W F A C P v J z m Y A e / E V a T B A X v V O l Y R C j c W C c 7 f H 4 + / i P B b J j D Q Z v c X y C d 0 a j T O 1 4 q s g 6 A U u g R F k Y L L V d 8 n 7 E T K F 1 x D w s 9 K M K 6 U 1 a 4 k p O d E m l 4 r S + P n O Q D f m b 5 3 j 0 W 5 l 0 y M N x f n N / f S K d v K l R D 3 g 8 l 2 b m 1 3 K 1 y o H 7 7 q F s c E X S 2 C l S F q M u M l M m b e + d F K P 1 + p E V 9 0 P 6 s 8 z B 0 t 1 H b M 0 v t D T G w + X K G J n 4 e e a g Z n P X W k e I 0 7 a a U 4 1 I t v V o g l n u h f T k f M m Z c d + + D s o 5 Q k 2 M h X G 0 a p y N l W s G L y G T t H g J d N / v d p T Z u M T n Z q t w F F g h T S p S y M F v z i R l Y L I S O e a F l n s 2 3 o c o t p j w Q z 1 2 Z 8 g t q J f m v J R m 0 W o J 1 k N i D 6 2 c F 5 t I O a R V v + m z x / 7 N Z n 4 k a B z 4 x L y X 7 5 B 0 y g 5 6 e t r P n z e 4 8 E J 5 Q D m D p y 7 V k r f x 3 S h H J y 4 9 C S v O Q Z I g k F o 4 l Y G g E B T i 3 B c 4 F B M Q h Y V U + N U K R 7 J 8 Z k V e U I 4 W 7 H 7 8 u B P q L T 7 d S e / d + X e H o 5 a + j g m t Z a F f w 3 v H K n 2 I m S K b A I X o k V 2 8 i r 7 T X w F T f N 6 P Q 2 r w F o 3 r 7 O 5 U e g F X 7 v n M 3 I J 1 m Z + n e S e Q S j Y 8 + B t W X x H Y b v s H 3 O 8 4 J F k w C t + P D q 9 p i N E c w P G G I q / I 1 s J U x Q 1 h L g g z d H 7 I X y D 9 R 4 Z 9 E q f O 1 P F e C 3 r E r u v C I 6 1 H i d S S 7 L B k f d P f R v w N h P 7 z o 1 b t c l + X c Q V e 7 b Z 5 n V b Z N x T 9 y I X 4 H C 7 s O S Q P m 9 9 p I f 7 l 3 a / G f 1 B L A Q I t A B Q A A g A I A C G D V 1 k l q w K n p g A A A P c A A A A S A A A A A A A A A A A A A A A A A A A A A A B D b 2 5 m a W c v U G F j a 2 F n Z S 5 4 b W x Q S w E C L Q A U A A I A C A A h g 1 d Z D 8 r p q 6 Q A A A D p A A A A E w A A A A A A A A A A A A A A A A D y A A A A W 0 N v b n R l b n R f V H l w Z X N d L n h t b F B L A Q I t A B Q A A g A I A C G D V 1 l w a U c P l A I A A B E M A A A T A A A A A A A A A A A A A A A A A O M B A A B G b 3 J t d W x h c y 9 T Z W N 0 a W 9 u M S 5 t U E s F B g A A A A A D A A M A w g A A A M Q 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w 9 A A A A A A A A y j 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J 1 a W x k a W 5 n c 1 9 1 b m R l c l 9 j b 2 5 z d H J 1 Y 3 R p b 2 5 f Z W R p 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x M D c i I C 8 + P E V u d H J 5 I F R 5 c G U 9 I k Z p b G x F c n J v c k N v Z G U i I F Z h b H V l P S J z V W 5 r b m 9 3 b i I g L z 4 8 R W 5 0 c n k g V H l w Z T 0 i R m l s b E V y c m 9 y Q 2 9 1 b n Q i I F Z h b H V l P S J s M C I g L z 4 8 R W 5 0 c n k g V H l w Z T 0 i R m l s b E x h c 3 R V c G R h d G V k I i B W Y W x 1 Z T 0 i Z D I w M j Q t M T A t M j N U M T A 6 N T I 6 N D Y u O D c y N z E x O F o i I C 8 + P E V u d H J 5 I F R 5 c G U 9 I k Z p b G x D b 2 x 1 b W 5 U e X B l c y I g V m F s d W U 9 I n N C Z 1 l H Q m d N R 0 J n W T 0 i I C 8 + P E V u d H J 5 I F R 5 c G U 9 I k Z p b G x D b 2 x 1 b W 5 O Y W 1 l c y I g V m F s d W U 9 I n N b J n F 1 b 3 Q 7 Q n V p b G R p b m c m c X V v d D s s J n F 1 b 3 Q 7 U G x h b m 5 l Z C B w a W 5 u Y W N s Z S B o Z W l n a H Q m c X V v d D s s J n F 1 b 3 Q 7 U G x h b m 5 l Z C B y b 2 9 m I G h l a W d o d C Z x d W 9 0 O y w m c X V v d D t G b G 9 v c n M m c X V v d D s s J n F 1 b 3 Q 7 U G x h b m 5 l Z C B j b 2 1 w b G V 0 a W 9 u J n F 1 b 3 Q 7 L C Z x d W 9 0 O 0 N v d W 5 0 c n k m c X V v d D s s J n F 1 b 3 Q 7 Q 2 l 0 e S Z x d W 9 0 O y w m c X V v d D t S Z W 1 h c m t z 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Q n V p b G R p b m d z X 3 V u Z G V y X 2 N v b n N 0 c n V j d G l v b l 9 l Z G l 0 L 0 N o Y W 5 n Z W Q g V H l w Z S 5 7 Q n V p b G R p b m c s M H 0 m c X V v d D s s J n F 1 b 3 Q 7 U 2 V j d G l v b j E v Q n V p b G R p b m d z X 3 V u Z G V y X 2 N v b n N 0 c n V j d G l v b l 9 l Z G l 0 L 0 N o Y W 5 n Z W Q g V H l w Z S 5 7 U G x h b m 5 l Z C B w a W 5 u Y W N s Z S B o Z W l n a H Q s M X 0 m c X V v d D s s J n F 1 b 3 Q 7 U 2 V j d G l v b j E v Q n V p b G R p b m d z X 3 V u Z G V y X 2 N v b n N 0 c n V j d G l v b l 9 l Z G l 0 L 0 N o Y W 5 n Z W Q g V H l w Z S 5 7 U G x h b m 5 l Z C B y b 2 9 m I G h l a W d o d C w y f S Z x d W 9 0 O y w m c X V v d D t T Z W N 0 a W 9 u M S 9 C d W l s Z G l u Z 3 N f d W 5 k Z X J f Y 2 9 u c 3 R y d W N 0 a W 9 u X 2 V k a X Q v Q 2 h h b m d l Z C B U e X B l L n t G b G 9 v c n M s M 3 0 m c X V v d D s s J n F 1 b 3 Q 7 U 2 V j d G l v b j E v Q n V p b G R p b m d z X 3 V u Z G V y X 2 N v b n N 0 c n V j d G l v b l 9 l Z G l 0 L 0 N o Y W 5 n Z W Q g V H l w Z S 5 7 U G x h b m 5 l Z C B j b 2 1 w b G V 0 a W 9 u L D R 9 J n F 1 b 3 Q 7 L C Z x d W 9 0 O 1 N l Y 3 R p b 2 4 x L 0 J 1 a W x k a W 5 n c 1 9 1 b m R l c l 9 j b 2 5 z d H J 1 Y 3 R p b 2 5 f Z W R p d C 9 D a G F u Z 2 V k I F R 5 c G U u e 0 N v d W 5 0 c n k s N X 0 m c X V v d D s s J n F 1 b 3 Q 7 U 2 V j d G l v b j E v Q n V p b G R p b m d z X 3 V u Z G V y X 2 N v b n N 0 c n V j d G l v b l 9 l Z G l 0 L 0 N o Y W 5 n Z W Q g V H l w Z S 5 7 Q 2 l 0 e S w 2 f S Z x d W 9 0 O y w m c X V v d D t T Z W N 0 a W 9 u M S 9 C d W l s Z G l u Z 3 N f d W 5 k Z X J f Y 2 9 u c 3 R y d W N 0 a W 9 u X 2 V k a X Q v Q 2 h h b m d l Z C B U e X B l L n t S Z W 1 h c m t z L D d 9 J n F 1 b 3 Q 7 X S w m c X V v d D t D b 2 x 1 b W 5 D b 3 V u d C Z x d W 9 0 O z o 4 L C Z x d W 9 0 O 0 t l e U N v b H V t b k 5 h b W V z J n F 1 b 3 Q 7 O l t d L C Z x d W 9 0 O 0 N v b H V t b k l k Z W 5 0 a X R p Z X M m c X V v d D s 6 W y Z x d W 9 0 O 1 N l Y 3 R p b 2 4 x L 0 J 1 a W x k a W 5 n c 1 9 1 b m R l c l 9 j b 2 5 z d H J 1 Y 3 R p b 2 5 f Z W R p d C 9 D a G F u Z 2 V k I F R 5 c G U u e 0 J 1 a W x k a W 5 n L D B 9 J n F 1 b 3 Q 7 L C Z x d W 9 0 O 1 N l Y 3 R p b 2 4 x L 0 J 1 a W x k a W 5 n c 1 9 1 b m R l c l 9 j b 2 5 z d H J 1 Y 3 R p b 2 5 f Z W R p d C 9 D a G F u Z 2 V k I F R 5 c G U u e 1 B s Y W 5 u Z W Q g c G l u b m F j b G U g a G V p Z 2 h 0 L D F 9 J n F 1 b 3 Q 7 L C Z x d W 9 0 O 1 N l Y 3 R p b 2 4 x L 0 J 1 a W x k a W 5 n c 1 9 1 b m R l c l 9 j b 2 5 z d H J 1 Y 3 R p b 2 5 f Z W R p d C 9 D a G F u Z 2 V k I F R 5 c G U u e 1 B s Y W 5 u Z W Q g c m 9 v Z i B o Z W l n a H Q s M n 0 m c X V v d D s s J n F 1 b 3 Q 7 U 2 V j d G l v b j E v Q n V p b G R p b m d z X 3 V u Z G V y X 2 N v b n N 0 c n V j d G l v b l 9 l Z G l 0 L 0 N o Y W 5 n Z W Q g V H l w Z S 5 7 R m x v b 3 J z L D N 9 J n F 1 b 3 Q 7 L C Z x d W 9 0 O 1 N l Y 3 R p b 2 4 x L 0 J 1 a W x k a W 5 n c 1 9 1 b m R l c l 9 j b 2 5 z d H J 1 Y 3 R p b 2 5 f Z W R p d C 9 D a G F u Z 2 V k I F R 5 c G U u e 1 B s Y W 5 u Z W Q g Y 2 9 t c G x l d G l v b i w 0 f S Z x d W 9 0 O y w m c X V v d D t T Z W N 0 a W 9 u M S 9 C d W l s Z G l u Z 3 N f d W 5 k Z X J f Y 2 9 u c 3 R y d W N 0 a W 9 u X 2 V k a X Q v Q 2 h h b m d l Z C B U e X B l L n t D b 3 V u d H J 5 L D V 9 J n F 1 b 3 Q 7 L C Z x d W 9 0 O 1 N l Y 3 R p b 2 4 x L 0 J 1 a W x k a W 5 n c 1 9 1 b m R l c l 9 j b 2 5 z d H J 1 Y 3 R p b 2 5 f Z W R p d C 9 D a G F u Z 2 V k I F R 5 c G U u e 0 N p d H k s N n 0 m c X V v d D s s J n F 1 b 3 Q 7 U 2 V j d G l v b j E v Q n V p b G R p b m d z X 3 V u Z G V y X 2 N v b n N 0 c n V j d G l v b l 9 l Z G l 0 L 0 N o Y W 5 n Z W Q g V H l w Z S 5 7 U m V t Y X J r c y w 3 f S Z x d W 9 0 O 1 0 s J n F 1 b 3 Q 7 U m V s Y X R p b 2 5 z a G l w S W 5 m b y Z x d W 9 0 O z p b X X 0 i I C 8 + P C 9 T d G F i b G V F b n R y a W V z P j w v S X R l b T 4 8 S X R l b T 4 8 S X R l b U x v Y 2 F 0 a W 9 u P j x J d G V t V H l w Z T 5 G b 3 J t d W x h P C 9 J d G V t V H l w Z T 4 8 S X R l b V B h d G g + U 2 V j d G l v b j E v Q n V p b G R p b m d z X 3 V u Z G V y X 2 N v b n N 0 c n V j d G l v b l 9 l Z G l 0 L 1 N v d X J j Z T w v S X R l b V B h d G g + P C 9 J d G V t T G 9 j Y X R p b 2 4 + P F N 0 Y W J s Z U V u d H J p Z X M g L z 4 8 L 0 l 0 Z W 0 + P E l 0 Z W 0 + P E l 0 Z W 1 M b 2 N h d G l v b j 4 8 S X R l b V R 5 c G U + R m 9 y b X V s Y T w v S X R l b V R 5 c G U + P E l 0 Z W 1 Q Y X R o P l N l Y 3 R p b 2 4 x L 0 J 1 a W x k a W 5 n c 1 9 1 b m R l c l 9 j b 2 5 z d H J 1 Y 3 R p b 2 5 f Z W R p d C 9 C d W l s Z G l u Z 3 N f d W 5 k Z X J f Y 2 9 u c 3 R y d W N 0 a W 9 u X 2 V k a X R f V G F i b G U 8 L 0 l 0 Z W 1 Q Y X R o P j w v S X R l b U x v Y 2 F 0 a W 9 u P j x T d G F i b G V F b n R y a W V z I C 8 + P C 9 J d G V t P j x J d G V t P j x J d G V t T G 9 j Y X R p b 2 4 + P E l 0 Z W 1 U e X B l P k Z v c m 1 1 b G E 8 L 0 l 0 Z W 1 U e X B l P j x J d G V t U G F 0 a D 5 T Z W N 0 a W 9 u M S 9 C d W l s Z G l u Z 3 N f d W 5 k Z X J f Y 2 9 u c 3 R y d W N 0 a W 9 u X 2 V k a X Q v Q 2 h h b m d l Z C U y M F R 5 c G U 8 L 0 l 0 Z W 1 Q Y X R o P j w v S X R l b U x v Y 2 F 0 a W 9 u P j x T d G F i b G V F b n R y a W V z I C 8 + P C 9 J d G V t P j x J d G V t P j x J d G V t T G 9 j Y X R p b 2 4 + P E l 0 Z W 1 U e X B l P k Z v c m 1 1 b G E 8 L 0 l 0 Z W 1 U e X B l P j x J d G V t U G F 0 a D 5 T Z W N 0 a W 9 u M S 9 D b 3 V u d H J p Z X N f Y W 5 k X 2 R l c G V u Z G V u Y 2 l l c 1 9 i e V 9 w b 3 B 1 b G F 0 a W 9 u X 2 V k a X 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M j Q 3 I i A v P j x F b n R y e S B U e X B l P S J G a W x s R X J y b 3 J D b 2 R l I i B W Y W x 1 Z T 0 i c 1 V u a 2 5 v d 2 4 i I C 8 + P E V u d H J 5 I F R 5 c G U 9 I k Z p b G x F c n J v c k N v d W 5 0 I i B W Y W x 1 Z T 0 i b D A i I C 8 + P E V u d H J 5 I F R 5 c G U 9 I k Z p b G x M Y X N 0 V X B k Y X R l Z C I g V m F s d W U 9 I m Q y M D I 0 L T E w L T I z V D E w O j U y O j Q 2 L j g 5 O D Y 2 M D l a I i A v P j x F b n R y e S B U e X B l P S J G a W x s Q 2 9 s d W 1 u V H l w Z X M i I F Z h b H V l P S J z Q X d Z R E J n U U c i I C 8 + P E V u d H J 5 I F R 5 c G U 9 I k Z p b G x D b 2 x 1 b W 5 O Y W 1 l c y I g V m F s d W U 9 I n N b J n F 1 b 3 Q 7 U m F u a y Z x d W 9 0 O y w m c X V v d D t D b 3 V u d H J 5 I C h v c i B k Z X B l b m R l b n Q g d G V y c m l 0 b 3 J 5 K S Z x d W 9 0 O y w m c X V v d D t Q b 3 B 1 b G F 0 a W 9 u J n F 1 b 3 Q 7 L C Z x d W 9 0 O 0 R h d G U m c X V v d D s s J n F 1 b 3 Q 7 J S B v Z i B 3 b 3 J s Z C B c b n B v c H V s Y X R p b 2 4 m c X V v d D s s J n F 1 b 3 Q 7 U 2 9 1 c m N 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Q 2 9 1 b n R y a W V z X 2 F u Z F 9 k Z X B l b m R l b m N p Z X N f Y n l f c G 9 w d W x h d G l v b l 9 l Z G l 0 L 0 N o Y W 5 n Z W Q g V H l w Z S 5 7 U m F u a y w w f S Z x d W 9 0 O y w m c X V v d D t T Z W N 0 a W 9 u M S 9 D b 3 V u d H J p Z X N f Y W 5 k X 2 R l c G V u Z G V u Y 2 l l c 1 9 i e V 9 w b 3 B 1 b G F 0 a W 9 u X 2 V k a X Q v Q 2 h h b m d l Z C B U e X B l L n t D b 3 V u d H J 5 I C h v c i B k Z X B l b m R l b n Q g d G V y c m l 0 b 3 J 5 K S w x f S Z x d W 9 0 O y w m c X V v d D t T Z W N 0 a W 9 u M S 9 D b 3 V u d H J p Z X N f Y W 5 k X 2 R l c G V u Z G V u Y 2 l l c 1 9 i e V 9 w b 3 B 1 b G F 0 a W 9 u X 2 V k a X Q v Q 2 h h b m d l Z C B U e X B l L n t Q b 3 B 1 b G F 0 a W 9 u L D J 9 J n F 1 b 3 Q 7 L C Z x d W 9 0 O 1 N l Y 3 R p b 2 4 x L 0 N v d W 5 0 c m l l c 1 9 h b m R f Z G V w Z W 5 k Z W 5 j a W V z X 2 J 5 X 3 B v c H V s Y X R p b 2 5 f Z W R p d C 9 D a G F u Z 2 V k I F R 5 c G U u e 0 R h d G U s M 3 0 m c X V v d D s s J n F 1 b 3 Q 7 U 2 V j d G l v b j E v Q 2 9 1 b n R y a W V z X 2 F u Z F 9 k Z X B l b m R l b m N p Z X N f Y n l f c G 9 w d W x h d G l v b l 9 l Z G l 0 L 0 N o Y W 5 n Z W Q g V H l w Z S 5 7 J S B v Z i B 3 b 3 J s Z C B c b n B v c H V s Y X R p b 2 4 s N H 0 m c X V v d D s s J n F 1 b 3 Q 7 U 2 V j d G l v b j E v Q 2 9 1 b n R y a W V z X 2 F u Z F 9 k Z X B l b m R l b m N p Z X N f Y n l f c G 9 w d W x h d G l v b l 9 l Z G l 0 L 0 N o Y W 5 n Z W Q g V H l w Z S 5 7 U 2 9 1 c m N l L D V 9 J n F 1 b 3 Q 7 X S w m c X V v d D t D b 2 x 1 b W 5 D b 3 V u d C Z x d W 9 0 O z o 2 L C Z x d W 9 0 O 0 t l e U N v b H V t b k 5 h b W V z J n F 1 b 3 Q 7 O l t d L C Z x d W 9 0 O 0 N v b H V t b k l k Z W 5 0 a X R p Z X M m c X V v d D s 6 W y Z x d W 9 0 O 1 N l Y 3 R p b 2 4 x L 0 N v d W 5 0 c m l l c 1 9 h b m R f Z G V w Z W 5 k Z W 5 j a W V z X 2 J 5 X 3 B v c H V s Y X R p b 2 5 f Z W R p d C 9 D a G F u Z 2 V k I F R 5 c G U u e 1 J h b m s s M H 0 m c X V v d D s s J n F 1 b 3 Q 7 U 2 V j d G l v b j E v Q 2 9 1 b n R y a W V z X 2 F u Z F 9 k Z X B l b m R l b m N p Z X N f Y n l f c G 9 w d W x h d G l v b l 9 l Z G l 0 L 0 N o Y W 5 n Z W Q g V H l w Z S 5 7 Q 2 9 1 b n R y e S A o b 3 I g Z G V w Z W 5 k Z W 5 0 I H R l c n J p d G 9 y e S k s M X 0 m c X V v d D s s J n F 1 b 3 Q 7 U 2 V j d G l v b j E v Q 2 9 1 b n R y a W V z X 2 F u Z F 9 k Z X B l b m R l b m N p Z X N f Y n l f c G 9 w d W x h d G l v b l 9 l Z G l 0 L 0 N o Y W 5 n Z W Q g V H l w Z S 5 7 U G 9 w d W x h d G l v b i w y f S Z x d W 9 0 O y w m c X V v d D t T Z W N 0 a W 9 u M S 9 D b 3 V u d H J p Z X N f Y W 5 k X 2 R l c G V u Z G V u Y 2 l l c 1 9 i e V 9 w b 3 B 1 b G F 0 a W 9 u X 2 V k a X Q v Q 2 h h b m d l Z C B U e X B l L n t E Y X R l L D N 9 J n F 1 b 3 Q 7 L C Z x d W 9 0 O 1 N l Y 3 R p b 2 4 x L 0 N v d W 5 0 c m l l c 1 9 h b m R f Z G V w Z W 5 k Z W 5 j a W V z X 2 J 5 X 3 B v c H V s Y X R p b 2 5 f Z W R p d C 9 D a G F u Z 2 V k I F R 5 c G U u e y U g b 2 Y g d 2 9 y b G Q g X G 5 w b 3 B 1 b G F 0 a W 9 u L D R 9 J n F 1 b 3 Q 7 L C Z x d W 9 0 O 1 N l Y 3 R p b 2 4 x L 0 N v d W 5 0 c m l l c 1 9 h b m R f Z G V w Z W 5 k Z W 5 j a W V z X 2 J 5 X 3 B v c H V s Y X R p b 2 5 f Z W R p d C 9 D a G F u Z 2 V k I F R 5 c G U u e 1 N v d X J j Z S w 1 f S Z x d W 9 0 O 1 0 s J n F 1 b 3 Q 7 U m V s Y X R p b 2 5 z a G l w S W 5 m b y Z x d W 9 0 O z p b X X 0 i I C 8 + P C 9 T d G F i b G V F b n R y a W V z P j w v S X R l b T 4 8 S X R l b T 4 8 S X R l b U x v Y 2 F 0 a W 9 u P j x J d G V t V H l w Z T 5 G b 3 J t d W x h P C 9 J d G V t V H l w Z T 4 8 S X R l b V B h d G g + U 2 V j d G l v b j E v Q 2 9 1 b n R y a W V z X 2 F u Z F 9 k Z X B l b m R l b m N p Z X N f Y n l f c G 9 w d W x h d G l v b l 9 l Z G l 0 L 1 N v d X J j Z T w v S X R l b V B h d G g + P C 9 J d G V t T G 9 j Y X R p b 2 4 + P F N 0 Y W J s Z U V u d H J p Z X M g L z 4 8 L 0 l 0 Z W 0 + P E l 0 Z W 0 + P E l 0 Z W 1 M b 2 N h d G l v b j 4 8 S X R l b V R 5 c G U + R m 9 y b X V s Y T w v S X R l b V R 5 c G U + P E l 0 Z W 1 Q Y X R o P l N l Y 3 R p b 2 4 x L 0 N v d W 5 0 c m l l c 1 9 h b m R f Z G V w Z W 5 k Z W 5 j a W V z X 2 J 5 X 3 B v c H V s Y X R p b 2 5 f Z W R p d C 9 D b 3 V u d H J p Z X N f Y W 5 k X 2 R l c G V u Z G V u Y 2 l l c 1 9 i e V 9 w b 3 B 1 b G F 0 a W 9 u X 2 V k a X R f V G F i b G U 8 L 0 l 0 Z W 1 Q Y X R o P j w v S X R l b U x v Y 2 F 0 a W 9 u P j x T d G F i b G V F b n R y a W V z I C 8 + P C 9 J d G V t P j x J d G V t P j x J d G V t T G 9 j Y X R p b 2 4 + P E l 0 Z W 1 U e X B l P k Z v c m 1 1 b G E 8 L 0 l 0 Z W 1 U e X B l P j x J d G V t U G F 0 a D 5 T Z W N 0 a W 9 u M S 9 D b 3 V u d H J p Z X N f Y W 5 k X 2 R l c G V u Z G V u Y 2 l l c 1 9 i e V 9 w b 3 B 1 b G F 0 a W 9 u X 2 V k a X Q v Q 2 h h b m d l Z C U y M F R 5 c G U 8 L 0 l 0 Z W 1 Q Y X R o P j w v S X R l b U x v Y 2 F 0 a W 9 u P j x T d G F i b G V F b n R y a W V z I C 8 + P C 9 J d G V t P j x J d G V t P j x J d G V t T G 9 j Y X R p b 2 4 + P E l 0 Z W 1 U e X B l P k Z v c m 1 1 b G E 8 L 0 l 0 Z W 1 U e X B l P j x J d G V t U G F 0 a D 5 T Z W N 0 a W 9 u M S 9 T c G 9 0 X 1 J h d G V z X 0 5 l Y X J f c m V h b F 9 0 a W 1 l X 3 J h d G V z X 1 9 f T m 9 0 X 3 R v X 2 J l X 3 V z Z W R f Z m 9 y X 3 R y Y W R p b m d f c H V y c G 9 z 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M T M i I C 8 + P E V u d H J 5 I F R 5 c G U 9 I k Z p b G x F c n J v c k N v Z G U i I F Z h b H V l P S J z V W 5 r b m 9 3 b i I g L z 4 8 R W 5 0 c n k g V H l w Z T 0 i R m l s b E V y c m 9 y Q 2 9 1 b n Q i I F Z h b H V l P S J s M C I g L z 4 8 R W 5 0 c n k g V H l w Z T 0 i R m l s b E x h c 3 R V c G R h d G V k I i B W Y W x 1 Z T 0 i Z D I w M j Q t M T A t M j N U M T A 6 N T I 6 N D Y u O T M x O D I 0 M F o i I C 8 + P E V u d H J 5 I F R 5 c G U 9 I k Z p b G x D b 2 x 1 b W 5 U e X B l c y I g V m F s d W U 9 I n N C Z 1 V G I i A v P j x F b n R y e S B U e X B l P S J G a W x s Q 2 9 s d W 1 u T m F t Z X M i I F Z h b H V l P S J z W y Z x d W 9 0 O 0 N y b 3 N z I F J h d G V z J n F 1 b 3 Q 7 L C Z x d W 9 0 O 0 J p Z C Z x d W 9 0 O y w m c X V v d D t B c 2 s 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T c G 9 0 X 1 J h d G V z X 0 5 l Y X J f c m V h b F 9 0 a W 1 l X 3 J h d G V z X 1 9 f T m 9 0 X 3 R v X 2 J l X 3 V z Z W R f Z m 9 y X 3 R y Y W R p b m d f c H V y c G 9 z Z X M v Q 2 h h b m d l Z C B U e X B l L n t D c m 9 z c y B S Y X R l c y w w f S Z x d W 9 0 O y w m c X V v d D t T Z W N 0 a W 9 u M S 9 T c G 9 0 X 1 J h d G V z X 0 5 l Y X J f c m V h b F 9 0 a W 1 l X 3 J h d G V z X 1 9 f T m 9 0 X 3 R v X 2 J l X 3 V z Z W R f Z m 9 y X 3 R y Y W R p b m d f c H V y c G 9 z Z X M v Q 2 h h b m d l Z C B U e X B l L n t C a W Q s M X 0 m c X V v d D s s J n F 1 b 3 Q 7 U 2 V j d G l v b j E v U 3 B v d F 9 S Y X R l c 1 9 O Z W F y X 3 J l Y W x f d G l t Z V 9 y Y X R l c 1 9 f X 0 5 v d F 9 0 b 1 9 i Z V 9 1 c 2 V k X 2 Z v c l 9 0 c m F k a W 5 n X 3 B 1 c n B v c 2 V z L 0 N o Y W 5 n Z W Q g V H l w Z S 5 7 Q X N r L D J 9 J n F 1 b 3 Q 7 X S w m c X V v d D t D b 2 x 1 b W 5 D b 3 V u d C Z x d W 9 0 O z o z L C Z x d W 9 0 O 0 t l e U N v b H V t b k 5 h b W V z J n F 1 b 3 Q 7 O l t d L C Z x d W 9 0 O 0 N v b H V t b k l k Z W 5 0 a X R p Z X M m c X V v d D s 6 W y Z x d W 9 0 O 1 N l Y 3 R p b 2 4 x L 1 N w b 3 R f U m F 0 Z X N f T m V h c l 9 y Z W F s X 3 R p b W V f c m F 0 Z X N f X 1 9 O b 3 R f d G 9 f Y m V f d X N l Z F 9 m b 3 J f d H J h Z G l u Z 1 9 w d X J w b 3 N l c y 9 D a G F u Z 2 V k I F R 5 c G U u e 0 N y b 3 N z I F J h d G V z L D B 9 J n F 1 b 3 Q 7 L C Z x d W 9 0 O 1 N l Y 3 R p b 2 4 x L 1 N w b 3 R f U m F 0 Z X N f T m V h c l 9 y Z W F s X 3 R p b W V f c m F 0 Z X N f X 1 9 O b 3 R f d G 9 f Y m V f d X N l Z F 9 m b 3 J f d H J h Z G l u Z 1 9 w d X J w b 3 N l c y 9 D a G F u Z 2 V k I F R 5 c G U u e 0 J p Z C w x f S Z x d W 9 0 O y w m c X V v d D t T Z W N 0 a W 9 u M S 9 T c G 9 0 X 1 J h d G V z X 0 5 l Y X J f c m V h b F 9 0 a W 1 l X 3 J h d G V z X 1 9 f T m 9 0 X 3 R v X 2 J l X 3 V z Z W R f Z m 9 y X 3 R y Y W R p b m d f c H V y c G 9 z Z X M v Q 2 h h b m d l Z C B U e X B l L n t B c 2 s s M n 0 m c X V v d D t d L C Z x d W 9 0 O 1 J l b G F 0 a W 9 u c 2 h p c E l u Z m 8 m c X V v d D s 6 W 1 1 9 I i A v P j w v U 3 R h Y m x l R W 5 0 c m l l c z 4 8 L 0 l 0 Z W 0 + P E l 0 Z W 0 + P E l 0 Z W 1 M b 2 N h d G l v b j 4 8 S X R l b V R 5 c G U + R m 9 y b X V s Y T w v S X R l b V R 5 c G U + P E l 0 Z W 1 Q Y X R o P l N l Y 3 R p b 2 4 x L 1 N w b 3 R f U m F 0 Z X N f T m V h c l 9 y Z W F s X 3 R p b W V f c m F 0 Z X N f X 1 9 O b 3 R f d G 9 f Y m V f d X N l Z F 9 m b 3 J f d H J h Z G l u Z 1 9 w d X J w b 3 N l c y 9 T b 3 V y Y 2 U 8 L 0 l 0 Z W 1 Q Y X R o P j w v S X R l b U x v Y 2 F 0 a W 9 u P j x T d G F i b G V F b n R y a W V z I C 8 + P C 9 J d G V t P j x J d G V t P j x J d G V t T G 9 j Y X R p b 2 4 + P E l 0 Z W 1 U e X B l P k Z v c m 1 1 b G E 8 L 0 l 0 Z W 1 U e X B l P j x J d G V t U G F 0 a D 5 T Z W N 0 a W 9 u M S 9 T c G 9 0 X 1 J h d G V z X 0 5 l Y X J f c m V h b F 9 0 a W 1 l X 3 J h d G V z X 1 9 f T m 9 0 X 3 R v X 2 J l X 3 V z Z W R f Z m 9 y X 3 R y Y W R p b m d f c H V y c G 9 z Z X M v U 3 B v d F 9 S Y X R l c 1 9 O Z W F y X 3 J l Y W x f d G l t Z V 9 y Y X R l c 1 9 f X 0 5 v d F 9 0 b 1 9 i Z V 9 1 c 2 V k X 2 Z v c l 9 0 c m F k a W 5 n X 3 B 1 c n B v c 2 V z X 1 R h Y m x l P C 9 J d G V t U G F 0 a D 4 8 L 0 l 0 Z W 1 M b 2 N h d G l v b j 4 8 U 3 R h Y m x l R W 5 0 c m l l c y A v P j w v S X R l b T 4 8 S X R l b T 4 8 S X R l b U x v Y 2 F 0 a W 9 u P j x J d G V t V H l w Z T 5 G b 3 J t d W x h P C 9 J d G V t V H l w Z T 4 8 S X R l b V B h d G g + U 2 V j d G l v b j E v U 3 B v d F 9 S Y X R l c 1 9 O Z W F y X 3 J l Y W x f d G l t Z V 9 y Y X R l c 1 9 f X 0 5 v d F 9 0 b 1 9 i Z V 9 1 c 2 V k X 2 Z v c l 9 0 c m F k a W 5 n X 3 B 1 c n B v c 2 V z L 0 N o Y W 5 n Z W Q l M j B U e X B l P C 9 J d G V t U G F 0 a D 4 8 L 0 l 0 Z W 1 M b 2 N h d G l v b j 4 8 U 3 R h Y m x l R W 5 0 c m l l c y A v P j w v S X R l b T 4 8 S X R l b T 4 8 S X R l b U x v Y 2 F 0 a W 9 u P j x J d G V t V H l w Z T 5 G b 3 J t d W x h P C 9 J d G V t V H l w Z T 4 8 S X R l b V B h d G g + U 2 V j d G l v b j E v V G F i b G V f M 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y M j E i I C 8 + P E V u d H J 5 I F R 5 c G U 9 I k Z p b G x F c n J v c k N v Z G U i I F Z h b H V l P S J z V W 5 r b m 9 3 b i I g L z 4 8 R W 5 0 c n k g V H l w Z T 0 i R m l s b E V y c m 9 y Q 2 9 1 b n Q i I F Z h b H V l P S J s M C I g L z 4 8 R W 5 0 c n k g V H l w Z T 0 i R m l s b E x h c 3 R V c G R h d G V k I i B W Y W x 1 Z T 0 i Z D I w M j Q t M T A t M j N U M T A 6 N T I 6 N D Y u O T Q 3 O T Q z M 1 o i I C 8 + P E V u d H J 5 I F R 5 c G U 9 I k Z p b G x D b 2 x 1 b W 5 U e X B l c y I g V m F s d W U 9 I n N C Z 1 l G Q l E 9 P S I g L z 4 8 R W 5 0 c n k g V H l w Z T 0 i R m l s b E N v b H V t b k 5 h b W V z I i B W Y W x 1 Z T 0 i c 1 s m c X V v d D t J b n Z l c 3 R t Z W 5 0 J n F 1 b 3 Q 7 L C Z x d W 9 0 O 1 B y a W N l J n F 1 b 3 Q 7 L C Z x d W 9 0 O y U m c X V v d D s s J n F 1 b 3 Q 7 Q 2 h h b m d 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V G F i b G V f M C 9 D a G F u Z 2 V k I F R 5 c G U u e 0 l u d m V z d G 1 l b n Q s M H 0 m c X V v d D s s J n F 1 b 3 Q 7 U 2 V j d G l v b j E v V G F i b G V f M C 9 D a G F u Z 2 V k I F R 5 c G U u e 1 B y a W N l L D F 9 J n F 1 b 3 Q 7 L C Z x d W 9 0 O 1 N l Y 3 R p b 2 4 x L 1 R h Y m x l X z A v Q 2 h h b m d l Z C B U e X B l L n s l L D J 9 J n F 1 b 3 Q 7 L C Z x d W 9 0 O 1 N l Y 3 R p b 2 4 x L 1 R h Y m x l X z A v Q 2 h h b m d l Z C B U e X B l L n t D a G F u Z 2 U s M 3 0 m c X V v d D t d L C Z x d W 9 0 O 0 N v b H V t b k N v d W 5 0 J n F 1 b 3 Q 7 O j Q s J n F 1 b 3 Q 7 S 2 V 5 Q 2 9 s d W 1 u T m F t Z X M m c X V v d D s 6 W 1 0 s J n F 1 b 3 Q 7 Q 2 9 s d W 1 u S W R l b n R p d G l l c y Z x d W 9 0 O z p b J n F 1 b 3 Q 7 U 2 V j d G l v b j E v V G F i b G V f M C 9 D a G F u Z 2 V k I F R 5 c G U u e 0 l u d m V z d G 1 l b n Q s M H 0 m c X V v d D s s J n F 1 b 3 Q 7 U 2 V j d G l v b j E v V G F i b G V f M C 9 D a G F u Z 2 V k I F R 5 c G U u e 1 B y a W N l L D F 9 J n F 1 b 3 Q 7 L C Z x d W 9 0 O 1 N l Y 3 R p b 2 4 x L 1 R h Y m x l X z A v Q 2 h h b m d l Z C B U e X B l L n s l L D J 9 J n F 1 b 3 Q 7 L C Z x d W 9 0 O 1 N l Y 3 R p b 2 4 x L 1 R h Y m x l X z A v Q 2 h h b m d l Z C B U e X B l L n t D a G F u Z 2 U s M 3 0 m c X V v d D t d L C Z x d W 9 0 O 1 J l b G F 0 a W 9 u c 2 h p c E l u Z m 8 m c X V v d D s 6 W 1 1 9 I i A v P j w v U 3 R h Y m x l R W 5 0 c m l l c z 4 8 L 0 l 0 Z W 0 + P E l 0 Z W 0 + P E l 0 Z W 1 M b 2 N h d G l v b j 4 8 S X R l b V R 5 c G U + R m 9 y b X V s Y T w v S X R l b V R 5 c G U + P E l 0 Z W 1 Q Y X R o P l N l Y 3 R p b 2 4 x L 1 R h Y m x l X z A v U 2 9 1 c m N l P C 9 J d G V t U G F 0 a D 4 8 L 0 l 0 Z W 1 M b 2 N h d G l v b j 4 8 U 3 R h Y m x l R W 5 0 c m l l c y A v P j w v S X R l b T 4 8 S X R l b T 4 8 S X R l b U x v Y 2 F 0 a W 9 u P j x J d G V t V H l w Z T 5 G b 3 J t d W x h P C 9 J d G V t V H l w Z T 4 8 S X R l b V B h d G g + U 2 V j d G l v b j E v V G F i b G V f M C 9 U Y W J s Z V 8 w X 1 R h Y m x l P C 9 J d G V t U G F 0 a D 4 8 L 0 l 0 Z W 1 M b 2 N h d G l v b j 4 8 U 3 R h Y m x l R W 5 0 c m l l c y A v P j w v S X R l b T 4 8 S X R l b T 4 8 S X R l b U x v Y 2 F 0 a W 9 u P j x J d G V t V H l w Z T 5 G b 3 J t d W x h P C 9 J d G V t V H l w Z T 4 8 S X R l b V B h d G g + U 2 V j d G l v b j E v V G F i b G V f M C 9 D a G F u Z 2 V k J T I w V H l w Z T w v S X R l b V B h d G g + P C 9 J d G V t T G 9 j Y X R p b 2 4 + P F N 0 Y W J s Z U V u d H J p Z X M g L z 4 8 L 0 l 0 Z W 0 + P E l 0 Z W 0 + P E l 0 Z W 1 M b 2 N h d G l v b j 4 8 S X R l b V R 5 c G U + R m 9 y b X V s Y T w v S X R l b V R 5 c G U + P E l 0 Z W 1 Q Y X R o P l N l Y 3 R p b 2 4 x L 1 N v d X J j 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N y I g L z 4 8 R W 5 0 c n k g V H l w Z T 0 i R m l s b E V y c m 9 y Q 2 9 k Z S I g V m F s d W U 9 I n N V b m t u b 3 d u I i A v P j x F b n R y e S B U e X B l P S J G a W x s R X J y b 3 J D b 3 V u d C I g V m F s d W U 9 I m w w I i A v P j x F b n R y e S B U e X B l P S J G a W x s T G F z d F V w Z G F 0 Z W Q i I F Z h b H V l P S J k M j A y N C 0 x M C 0 y M 1 Q x M D o 1 M j o 0 N i 4 5 N T c z N D c 0 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2 9 1 c m N l c y 9 D a G F u Z 2 V k I F R 5 c G U u e 0 N v b H V t b j E s M H 0 m c X V v d D s s J n F 1 b 3 Q 7 U 2 V j d G l v b j E v U 2 9 1 c m N l c y 9 D a G F u Z 2 V k I F R 5 c G U u e 0 N v b H V t b j I s M X 0 m c X V v d D t d L C Z x d W 9 0 O 0 N v b H V t b k N v d W 5 0 J n F 1 b 3 Q 7 O j I s J n F 1 b 3 Q 7 S 2 V 5 Q 2 9 s d W 1 u T m F t Z X M m c X V v d D s 6 W 1 0 s J n F 1 b 3 Q 7 Q 2 9 s d W 1 u S W R l b n R p d G l l c y Z x d W 9 0 O z p b J n F 1 b 3 Q 7 U 2 V j d G l v b j E v U 2 9 1 c m N l c y 9 D a G F u Z 2 V k I F R 5 c G U u e 0 N v b H V t b j E s M H 0 m c X V v d D s s J n F 1 b 3 Q 7 U 2 V j d G l v b j E v U 2 9 1 c m N l c y 9 D a G F u Z 2 V k I F R 5 c G U u e 0 N v b H V t b j I s M X 0 m c X V v d D t d L C Z x d W 9 0 O 1 J l b G F 0 a W 9 u c 2 h p c E l u Z m 8 m c X V v d D s 6 W 1 1 9 I i A v P j w v U 3 R h Y m x l R W 5 0 c m l l c z 4 8 L 0 l 0 Z W 0 + P E l 0 Z W 0 + P E l 0 Z W 1 M b 2 N h d G l v b j 4 8 S X R l b V R 5 c G U + R m 9 y b X V s Y T w v S X R l b V R 5 c G U + P E l 0 Z W 1 Q Y X R o P l N l Y 3 R p b 2 4 x L 1 N v d X J j Z X M v U 2 9 1 c m N l P C 9 J d G V t U G F 0 a D 4 8 L 0 l 0 Z W 1 M b 2 N h d G l v b j 4 8 U 3 R h Y m x l R W 5 0 c m l l c y A v P j w v S X R l b T 4 8 S X R l b T 4 8 S X R l b U x v Y 2 F 0 a W 9 u P j x J d G V t V H l w Z T 5 G b 3 J t d W x h P C 9 J d G V t V H l w Z T 4 8 S X R l b V B h d G g + U 2 V j d G l v b j E v U 2 9 1 c m N l c y 9 T b 3 V y Y 2 V z X 1 N o Z W V 0 P C 9 J d G V t U G F 0 a D 4 8 L 0 l 0 Z W 1 M b 2 N h d G l v b j 4 8 U 3 R h Y m x l R W 5 0 c m l l c y A v P j w v S X R l b T 4 8 S X R l b T 4 8 S X R l b U x v Y 2 F 0 a W 9 u P j x J d G V t V H l w Z T 5 G b 3 J t d W x h P C 9 J d G V t V H l w Z T 4 8 S X R l b V B h d G g + U 2 V j d G l v b j E v U 2 9 1 c m N l c y 9 D a G F u Z 2 V k J T I w V H l w Z T w v S X R l b V B h d G g + P C 9 J d G V t T G 9 j Y X R p b 2 4 + P F N 0 Y W J s Z U V u d H J p Z X M g L z 4 8 L 0 l 0 Z W 0 + P E l 0 Z W 0 + P E l 0 Z W 1 M b 2 N h d G l v b j 4 8 S X R l b V R 5 c G U + R m 9 y b X V s Y T w v S X R l b V R 5 c G U + P E l 0 Z W 1 Q Y X R o P l N l Y 3 R p b 2 4 x L 0 V 4 Y 2 h h b m d l J T I w c m F 0 Z X M 8 L 0 l 0 Z W 1 Q Y X R o P j w v S X R l b U x v Y 2 F 0 a W 9 u P j x T d G F i b G V F b n R y a W V z P j x F b n R y e S B U e X B l P S J G a W x s Z W R D b 2 1 w b G V 0 Z V J l c 3 V s d F R v V 2 9 y a 3 N o Z W V 0 I i B W Y W x 1 Z T 0 i b D A i I C 8 + P E V u d H J 5 I F R 5 c G U 9 I k Z p b G x F b m F i b G V k I i B W Y W x 1 Z T 0 i b D A i I C 8 + P E V u d H J 5 I F R 5 c G U 9 I k Z p b G x P Y m p l Y 3 R U e X B l I i B W Y W x 1 Z T 0 i c 0 N v b m 5 l Y 3 R p b 2 5 P b m x 5 I i A v P j x F b n R y e S B U e X B l P S J G a W x s V G 9 E Y X R h T W 9 k Z W x F b m F i b G V k I i B W Y W x 1 Z T 0 i b D E i I C 8 + P E V u d H J 5 I F R 5 c G U 9 I k l z U H J p d m F 0 Z S I g V m F s d W U 9 I m w w I i A v P j x F b n R y e S B U e X B l P S J G a W x s Q 2 9 1 b n Q i I F Z h b H V l P S J s M T M i I C 8 + P E V u d H J 5 I F R 5 c G U 9 I k F k Z G V k V G 9 E Y X R h T W 9 k Z W w i I F Z h b H V l P S J s M S I g L z 4 8 R W 5 0 c n k g V H l w Z T 0 i R m l s b E V y c m 9 y Q 2 9 k Z S I g V m F s d W U 9 I n N V b m t u b 3 d u I i A v P j x F b n R y e S B U e X B l P S J G a W x s R X J y b 3 J D b 3 V u d C I g V m F s d W U 9 I m w w I i A v P j x F b n R y e S B U e X B l P S J G a W x s T G F z d F V w Z G F 0 Z W Q i I F Z h b H V l P S J k M j A y N C 0 x M C 0 y M 1 Q x M D o 1 M j o 0 N i 4 5 N T Q z O D M 2 W i I g L z 4 8 R W 5 0 c n k g V H l w Z T 0 i R m l s b E N v b H V t b l R 5 c G V z I i B W Y W x 1 Z T 0 i c 0 J n V U Y i I C 8 + P E V u d H J 5 I F R 5 c G U 9 I k Z p b G x D b 2 x 1 b W 5 O Y W 1 l c y I g V m F s d W U 9 I n N b J n F 1 b 3 Q 7 Q 3 J v c 3 M g U m F 0 Z X M m c X V v d D s s J n F 1 b 3 Q 7 Q m l k J n F 1 b 3 Q 7 L C Z x d W 9 0 O 0 F z a 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V 4 Y 2 h h b m d l I H J h d G V z L 0 N o Y W 5 n Z W Q g V H l w Z S 5 7 Q 3 J v c 3 M g U m F 0 Z X M s M H 0 m c X V v d D s s J n F 1 b 3 Q 7 U 2 V j d G l v b j E v R X h j a G F u Z 2 U g c m F 0 Z X M v Q 2 h h b m d l Z C B U e X B l L n t C a W Q s M X 0 m c X V v d D s s J n F 1 b 3 Q 7 U 2 V j d G l v b j E v R X h j a G F u Z 2 U g c m F 0 Z X M v Q 2 h h b m d l Z C B U e X B l L n t B c 2 s s M n 0 m c X V v d D t d L C Z x d W 9 0 O 0 N v b H V t b k N v d W 5 0 J n F 1 b 3 Q 7 O j M s J n F 1 b 3 Q 7 S 2 V 5 Q 2 9 s d W 1 u T m F t Z X M m c X V v d D s 6 W 1 0 s J n F 1 b 3 Q 7 Q 2 9 s d W 1 u S W R l b n R p d G l l c y Z x d W 9 0 O z p b J n F 1 b 3 Q 7 U 2 V j d G l v b j E v R X h j a G F u Z 2 U g c m F 0 Z X M v Q 2 h h b m d l Z C B U e X B l L n t D c m 9 z c y B S Y X R l c y w w f S Z x d W 9 0 O y w m c X V v d D t T Z W N 0 a W 9 u M S 9 F e G N o Y W 5 n Z S B y Y X R l c y 9 D a G F u Z 2 V k I F R 5 c G U u e 0 J p Z C w x f S Z x d W 9 0 O y w m c X V v d D t T Z W N 0 a W 9 u M S 9 F e G N o Y W 5 n Z S B y Y X R l c y 9 D a G F u Z 2 V k I F R 5 c G U u e 0 F z a y w y f S Z x d W 9 0 O 1 0 s J n F 1 b 3 Q 7 U m V s Y X R p b 2 5 z a G l w S W 5 m b y Z x d W 9 0 O z p b X X 0 i I C 8 + P E V u d H J 5 I F R 5 c G U 9 I k J 1 Z m Z l c k 5 l e H R S Z W Z y Z X N o I i B W Y W x 1 Z T 0 i b D E i I C 8 + P E V u d H J 5 I F R 5 c G U 9 I l J l c 3 V s d F R 5 c G U i I F Z h b H V l P S J z V G F i b G U i I C 8 + P E V u d H J 5 I F R 5 c G U 9 I k 5 h b W V V c G R h d G V k Q W Z 0 Z X J G a W x s I i B W Y W x 1 Z T 0 i b D A i I C 8 + P C 9 T d G F i b G V F b n R y a W V z P j w v S X R l b T 4 8 S X R l b T 4 8 S X R l b U x v Y 2 F 0 a W 9 u P j x J d G V t V H l w Z T 5 G b 3 J t d W x h P C 9 J d G V t V H l w Z T 4 8 S X R l b V B h d G g + U 2 V j d G l v b j E v R X h j a G F u Z 2 U l M j B y Y X R l c y 9 T b 3 V y Y 2 U 8 L 0 l 0 Z W 1 Q Y X R o P j w v S X R l b U x v Y 2 F 0 a W 9 u P j x T d G F i b G V F b n R y a W V z I C 8 + P C 9 J d G V t P j x J d G V t P j x J d G V t T G 9 j Y X R p b 2 4 + P E l 0 Z W 1 U e X B l P k Z v c m 1 1 b G E 8 L 0 l 0 Z W 1 U e X B l P j x J d G V t U G F 0 a D 5 T Z W N 0 a W 9 u M S 9 F e G N o Y W 5 n Z S U y M H J h d G V z L 0 V 4 Y 2 h h b m d l J T I w c m F 0 Z X N f U 2 h l Z X Q 8 L 0 l 0 Z W 1 Q Y X R o P j w v S X R l b U x v Y 2 F 0 a W 9 u P j x T d G F i b G V F b n R y a W V z I C 8 + P C 9 J d G V t P j x J d G V t P j x J d G V t T G 9 j Y X R p b 2 4 + P E l 0 Z W 1 U e X B l P k Z v c m 1 1 b G E 8 L 0 l 0 Z W 1 U e X B l P j x J d G V t U G F 0 a D 5 T Z W N 0 a W 9 u M S 9 F e G N o Y W 5 n Z S U y M H J h d G V z L 1 B y b 2 1 v d G V k J T I w S G V h Z G V y c z w v S X R l b V B h d G g + P C 9 J d G V t T G 9 j Y X R p b 2 4 + P F N 0 Y W J s Z U V u d H J p Z X M g L z 4 8 L 0 l 0 Z W 0 + P E l 0 Z W 0 + P E l 0 Z W 1 M b 2 N h d G l v b j 4 8 S X R l b V R 5 c G U + R m 9 y b X V s Y T w v S X R l b V R 5 c G U + P E l 0 Z W 1 Q Y X R o P l N l Y 3 R p b 2 4 x L 0 V 4 Y 2 h h b m d l J T I w c m F 0 Z X M v Q 2 h h b m d l Z C U y M F R 5 c G U 8 L 0 l 0 Z W 1 Q Y X R o P j w v S X R l b U x v Y 2 F 0 a W 9 u P j x T d G F i b G V F b n R y a W V z I C 8 + P C 9 J d G V t P j w v S X R l b X M + P C 9 M b 2 N h b F B h Y 2 t h Z 2 V N Z X R h Z G F 0 Y U Z p b G U + F g A A A F B L B Q Y A A A A A A A A A A A A A A A A A A A A A A A A m A Q A A A Q A A A N C M n d 8 B F d E R j H o A w E / C l + s B A A A A m 4 7 L E / M l y 0 W Q A l 1 g Z v b 7 N g A A A A A C A A A A A A A Q Z g A A A A E A A C A A A A D b 1 g w Q 9 p M q R y C O j q I K V 6 / 8 j 2 0 i L O G s n 5 A 3 U K Q j 3 v C 2 x g A A A A A O g A A A A A I A A C A A A A A s J 3 S h 3 w j b D y M 7 q 3 9 m N y n X R j y c T T s B 5 L F 2 L F c Q w m g g W l A A A A C Q 1 h B 5 a T 4 D r q o f H p 9 4 T D k z S P 4 n J W O o B o K D g j f 7 O 6 E Y 0 K I C j 5 L y 5 3 F I h E g j 2 q / L + Q B D C s E T h F g 7 q x E c A M 8 n t t 0 4 S m b r m Z P t E E D r / r Y i G G S l V E A A A A C F X i o z b s B K s 3 z 0 w 8 W 3 d m s c U f C G Y g c 1 0 6 V X y q Z V 8 G F 5 3 8 r G V A y T h / I k y 0 Q 2 D V X e u T 7 L w k l t / 9 E J U + p / K h a j H H 9 l < / D a t a M a s h u p > 
</file>

<file path=customXml/itemProps1.xml><?xml version="1.0" encoding="utf-8"?>
<ds:datastoreItem xmlns:ds="http://schemas.openxmlformats.org/officeDocument/2006/customXml" ds:itemID="{27758F90-F804-4431-AF1A-95A67EB2C9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2015-06-05T18:17:20Z</dcterms:created>
  <dcterms:modified xsi:type="dcterms:W3CDTF">2024-10-23T10:55:07Z</dcterms:modified>
</cp:coreProperties>
</file>