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ohammad Rashid\Downloads\Excel Skills for Business Virtual Experience Program\"/>
    </mc:Choice>
  </mc:AlternateContent>
  <xr:revisionPtr revIDLastSave="0" documentId="13_ncr:1_{1D35AB0C-E59D-4F62-BD9A-775AEFE5CD20}" xr6:coauthVersionLast="47" xr6:coauthVersionMax="47" xr10:uidLastSave="{00000000-0000-0000-0000-000000000000}"/>
  <bookViews>
    <workbookView xWindow="150" yWindow="990" windowWidth="20340" windowHeight="8055" activeTab="2" xr2:uid="{951194C4-9D61-46BE-B0AE-7170A8ED2BCE}"/>
  </bookViews>
  <sheets>
    <sheet name="Glossary" sheetId="2" r:id="rId1"/>
    <sheet name="Forecast Assumptions" sheetId="1" r:id="rId2"/>
    <sheet name="P&amp;L Forecast" sheetId="3" r:id="rId3"/>
  </sheets>
  <definedNames>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7" i="3" l="1"/>
  <c r="G37" i="3"/>
  <c r="H37" i="3"/>
  <c r="I37" i="3"/>
  <c r="E37" i="3"/>
  <c r="F34" i="3"/>
  <c r="G34" i="3"/>
  <c r="H34" i="3"/>
  <c r="I34" i="3"/>
  <c r="E34" i="3"/>
  <c r="F33" i="3"/>
  <c r="G33" i="3"/>
  <c r="H33" i="3"/>
  <c r="I33" i="3"/>
  <c r="E33" i="3"/>
  <c r="F26" i="3"/>
  <c r="G26" i="3"/>
  <c r="H26" i="3"/>
  <c r="I26" i="3"/>
  <c r="E26" i="3"/>
  <c r="F25" i="3"/>
  <c r="G25" i="3"/>
  <c r="H25" i="3"/>
  <c r="I25" i="3"/>
  <c r="E25" i="3"/>
  <c r="F24" i="3"/>
  <c r="G24" i="3" s="1"/>
  <c r="H24" i="3" s="1"/>
  <c r="I24" i="3" s="1"/>
  <c r="F22" i="3"/>
  <c r="G22" i="3"/>
  <c r="H22" i="3"/>
  <c r="I22" i="3"/>
  <c r="E22" i="3"/>
  <c r="E21" i="3"/>
  <c r="F20" i="3"/>
  <c r="G20" i="3" s="1"/>
  <c r="H20" i="3" s="1"/>
  <c r="I20" i="3" s="1"/>
  <c r="F19" i="3"/>
  <c r="G19" i="3" s="1"/>
  <c r="H19" i="3" s="1"/>
  <c r="I19" i="3" s="1"/>
  <c r="F18" i="3"/>
  <c r="G18" i="3" s="1"/>
  <c r="H18" i="3" s="1"/>
  <c r="I18" i="3" s="1"/>
  <c r="F17" i="3"/>
  <c r="G17" i="3" s="1"/>
  <c r="H17" i="3" s="1"/>
  <c r="I17" i="3" s="1"/>
  <c r="I21" i="3" s="1"/>
  <c r="F14" i="3"/>
  <c r="E14" i="3"/>
  <c r="F13" i="3"/>
  <c r="G13" i="3"/>
  <c r="H13" i="3"/>
  <c r="I13" i="3"/>
  <c r="E13" i="3"/>
  <c r="F12" i="3"/>
  <c r="G12" i="3"/>
  <c r="H12" i="3"/>
  <c r="I12" i="3"/>
  <c r="E12" i="3"/>
  <c r="F11" i="3"/>
  <c r="G11" i="3"/>
  <c r="G14" i="3" s="1"/>
  <c r="H11" i="3"/>
  <c r="H14" i="3" s="1"/>
  <c r="I11" i="3"/>
  <c r="I14" i="3" s="1"/>
  <c r="E11" i="3"/>
  <c r="F7" i="3"/>
  <c r="G7" i="3"/>
  <c r="H7" i="3"/>
  <c r="I7" i="3"/>
  <c r="I8" i="3" s="1"/>
  <c r="I15" i="3" s="1"/>
  <c r="E7" i="3"/>
  <c r="F6" i="3"/>
  <c r="G6" i="3"/>
  <c r="H6" i="3"/>
  <c r="I6" i="3"/>
  <c r="E6" i="3"/>
  <c r="F5" i="3"/>
  <c r="G5" i="3"/>
  <c r="G8" i="3" s="1"/>
  <c r="H5" i="3"/>
  <c r="I5" i="3"/>
  <c r="E5" i="3"/>
  <c r="G33" i="1"/>
  <c r="H33" i="1"/>
  <c r="I33" i="1" s="1"/>
  <c r="F33" i="1"/>
  <c r="G15" i="3" l="1"/>
  <c r="H21" i="3"/>
  <c r="G21" i="3"/>
  <c r="F21" i="3"/>
  <c r="E8" i="3"/>
  <c r="E15" i="3" s="1"/>
  <c r="H8" i="3"/>
  <c r="H15" i="3" s="1"/>
  <c r="F8" i="3"/>
  <c r="H9" i="3"/>
  <c r="I9" i="3"/>
  <c r="E3" i="3"/>
  <c r="F3" i="3" s="1"/>
  <c r="G3" i="3" s="1"/>
  <c r="H3" i="3" s="1"/>
  <c r="I3" i="3" s="1"/>
  <c r="F9" i="3" l="1"/>
  <c r="F15" i="3"/>
  <c r="G9" i="3"/>
  <c r="F17" i="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G37" i="1" l="1"/>
  <c r="F37" i="1"/>
  <c r="H37" i="1"/>
  <c r="E3" i="1"/>
  <c r="F3" i="1" l="1"/>
  <c r="G3" i="1" l="1"/>
  <c r="H3" i="1" l="1"/>
  <c r="I3" i="1" l="1"/>
  <c r="E29" i="3" l="1"/>
  <c r="E30" i="3" l="1"/>
  <c r="G29" i="3" l="1"/>
  <c r="F29" i="3" l="1"/>
  <c r="H29" i="3"/>
  <c r="G30" i="3"/>
  <c r="I29" i="3" l="1"/>
  <c r="H30" i="3"/>
  <c r="F30" i="3"/>
  <c r="I30" i="3" l="1"/>
</calcChain>
</file>

<file path=xl/sharedStrings.xml><?xml version="1.0" encoding="utf-8"?>
<sst xmlns="http://schemas.openxmlformats.org/spreadsheetml/2006/main" count="149" uniqueCount="71">
  <si>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</si>
  <si>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</si>
  <si>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</si>
  <si>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</si>
  <si>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</si>
  <si>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</si>
  <si>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</si>
  <si>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</si>
  <si>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</si>
  <si>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</si>
  <si>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</si>
  <si>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</si>
  <si>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</si>
  <si>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</si>
  <si>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</si>
  <si>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</si>
  <si>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</si>
  <si>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</si>
  <si>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</si>
  <si>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</si>
  <si>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</si>
  <si>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</si>
  <si>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</si>
  <si>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</si>
  <si>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</si>
  <si>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</si>
  <si>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</si>
  <si>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</si>
  <si>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</si>
  <si>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</si>
  <si>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</si>
  <si>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</si>
  <si>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</si>
  <si>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</si>
  <si>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</si>
  <si>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</si>
  <si>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</si>
  <si>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</si>
  <si>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</si>
  <si>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</si>
  <si>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</si>
  <si>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</si>
  <si>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</si>
  <si>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</si>
  <si>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</si>
  <si>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</si>
  <si>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</si>
  <si>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</si>
  <si>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</si>
  <si>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</si>
  <si>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</si>
  <si>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</si>
  <si>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</si>
  <si>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</si>
  <si>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</si>
  <si>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</si>
  <si>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</si>
  <si>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</si>
  <si>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P&amp;L Forecast</t>
  </si>
  <si>
    <t>Total Revenue</t>
  </si>
  <si>
    <t>Growth</t>
  </si>
  <si>
    <t>Gross Profit</t>
  </si>
  <si>
    <t>Margin</t>
  </si>
  <si>
    <t>EBIT (Operating Income)</t>
  </si>
  <si>
    <t>Net Interest</t>
  </si>
  <si>
    <t>Profit Before Tax (PBT)</t>
  </si>
  <si>
    <t>Net Profit After Tax (NPAT)</t>
  </si>
  <si>
    <t>Gross Dividends</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</si>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</sst>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0"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39">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164" fontId="3" fillId="0" borderId="0" xfId="0" applyNumberFormat="1" applyFont="1" applyFill="1" applyAlignment="1">
      <alignment horizontal="right"/>
    </xf>
    <xf numFmtId="0" fontId="4" fillId="4" borderId="0" xfId="0" applyFont="1" applyFill="1" applyAlignment="1">
      <alignment vertical="center"/>
    </xf>
    <xf numFmtId="0" fontId="3" fillId="0" borderId="0" xfId="0" applyFont="1" applyAlignment="1">
      <alignment horizontal="left" vertical="center" wrapText="1"/>
    </xf>
    <xf numFmtId="0" fontId="4" fillId="0" borderId="0" xfId="0" applyFont="1" applyBorder="1" applyAlignment="1">
      <alignment horizontal="center"/>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244929</xdr:colOff>
      <xdr:row>4</xdr:row>
      <xdr:rowOff>13607</xdr:rowOff>
    </xdr:from>
    <xdr:to>
      <xdr:col>17</xdr:col>
      <xdr:colOff>1311731</xdr:colOff>
      <xdr:row>7</xdr:row>
      <xdr:rowOff>120861</xdr:rowOff>
    </xdr:to>
    <xdr:sp macro="" textlink="">
      <xdr:nvSpPr>
        <xdr:cNvPr id="2" name="Rectangle: Rounded Corners 1">
          <a:extLst>
            <a:ext uri="{FF2B5EF4-FFF2-40B4-BE49-F238E27FC236}">
              <a16:creationId xmlns:a16="http://schemas.microsoft.com/office/drawing/2014/main" id="{83AD2FBF-E98C-456F-91D1-5689BF3267B3}"/>
            </a:ext>
          </a:extLst>
        </xdr:cNvPr>
        <xdr:cNvSpPr/>
      </xdr:nvSpPr>
      <xdr:spPr>
        <a:xfrm>
          <a:off x="13784036" y="102053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Revenue: </a:t>
          </a:r>
          <a:r>
            <a:rPr lang="en-GB" sz="1100" b="0" u="none">
              <a:latin typeface="Arial" panose="020B0604020202020204" pitchFamily="34" charset="0"/>
              <a:cs typeface="Arial" panose="020B0604020202020204" pitchFamily="34" charset="0"/>
            </a:rPr>
            <a:t>Use Price x Volume</a:t>
          </a:r>
          <a:r>
            <a:rPr lang="en-GB" sz="1100" b="0" u="none" baseline="0">
              <a:latin typeface="Arial" panose="020B0604020202020204" pitchFamily="34" charset="0"/>
              <a:cs typeface="Arial" panose="020B0604020202020204" pitchFamily="34" charset="0"/>
            </a:rPr>
            <a:t> to calculate revenue for each product. Then sum the product revenues to calculate total revenue. Thereafter, calculate the annual revenue growth rate for FY21E-FY24E. Be sure to include the unit for each line item throughout this sheet!</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9</xdr:row>
      <xdr:rowOff>68036</xdr:rowOff>
    </xdr:from>
    <xdr:to>
      <xdr:col>17</xdr:col>
      <xdr:colOff>1311731</xdr:colOff>
      <xdr:row>12</xdr:row>
      <xdr:rowOff>40821</xdr:rowOff>
    </xdr:to>
    <xdr:sp macro="" textlink="">
      <xdr:nvSpPr>
        <xdr:cNvPr id="3" name="Rectangle: Rounded Corners 2">
          <a:extLst>
            <a:ext uri="{FF2B5EF4-FFF2-40B4-BE49-F238E27FC236}">
              <a16:creationId xmlns:a16="http://schemas.microsoft.com/office/drawing/2014/main" id="{FA3B9A37-9ACB-46C4-BB06-0622C8A9689A}"/>
            </a:ext>
          </a:extLst>
        </xdr:cNvPr>
        <xdr:cNvSpPr/>
      </xdr:nvSpPr>
      <xdr:spPr>
        <a:xfrm>
          <a:off x="13784036" y="2027465"/>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a:t>
          </a:r>
          <a:r>
            <a:rPr lang="en-GB" sz="1100" b="1" u="none" baseline="0">
              <a:latin typeface="Arial" panose="020B0604020202020204" pitchFamily="34" charset="0"/>
              <a:cs typeface="Arial" panose="020B0604020202020204" pitchFamily="34" charset="0"/>
            </a:rPr>
            <a:t> &amp; Gross Profit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COGS per Unit x Volume</a:t>
          </a:r>
          <a:r>
            <a:rPr lang="en-GB" sz="1100" b="0" u="none" baseline="0">
              <a:latin typeface="Arial" panose="020B0604020202020204" pitchFamily="34" charset="0"/>
              <a:cs typeface="Arial" panose="020B0604020202020204" pitchFamily="34" charset="0"/>
            </a:rPr>
            <a:t> to calculate COGS for each product. The difference between Total Revenue and Gross Profit is COGS. Thereafter, calculate the gross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16</xdr:row>
      <xdr:rowOff>27215</xdr:rowOff>
    </xdr:from>
    <xdr:to>
      <xdr:col>17</xdr:col>
      <xdr:colOff>1311731</xdr:colOff>
      <xdr:row>19</xdr:row>
      <xdr:rowOff>0</xdr:rowOff>
    </xdr:to>
    <xdr:sp macro="" textlink="">
      <xdr:nvSpPr>
        <xdr:cNvPr id="4" name="Rectangle: Rounded Corners 3">
          <a:extLst>
            <a:ext uri="{FF2B5EF4-FFF2-40B4-BE49-F238E27FC236}">
              <a16:creationId xmlns:a16="http://schemas.microsoft.com/office/drawing/2014/main" id="{E0B0F3D9-53FF-42FA-B1F3-F71063B7C070}"/>
            </a:ext>
          </a:extLst>
        </xdr:cNvPr>
        <xdr:cNvSpPr/>
      </xdr:nvSpPr>
      <xdr:spPr>
        <a:xfrm>
          <a:off x="13784036" y="3320144"/>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&amp; EBITDA: </a:t>
          </a:r>
          <a:r>
            <a:rPr lang="en-GB" sz="1100" b="0" u="none">
              <a:latin typeface="Arial" panose="020B0604020202020204" pitchFamily="34" charset="0"/>
              <a:cs typeface="Arial" panose="020B0604020202020204" pitchFamily="34" charset="0"/>
            </a:rPr>
            <a:t>Use the assumptions for each opex line item</a:t>
          </a:r>
          <a:r>
            <a:rPr lang="en-GB" sz="1100" b="0" u="none" baseline="0">
              <a:latin typeface="Arial" panose="020B0604020202020204" pitchFamily="34" charset="0"/>
              <a:cs typeface="Arial" panose="020B0604020202020204" pitchFamily="34" charset="0"/>
            </a:rPr>
            <a:t> for each year. The difference between Gross Profit and EBITDA is Opex. Thereafter, calculate the EBITDA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23</xdr:row>
      <xdr:rowOff>13608</xdr:rowOff>
    </xdr:from>
    <xdr:to>
      <xdr:col>17</xdr:col>
      <xdr:colOff>1311731</xdr:colOff>
      <xdr:row>25</xdr:row>
      <xdr:rowOff>176893</xdr:rowOff>
    </xdr:to>
    <xdr:sp macro="" textlink="">
      <xdr:nvSpPr>
        <xdr:cNvPr id="5" name="Rectangle: Rounded Corners 4">
          <a:extLst>
            <a:ext uri="{FF2B5EF4-FFF2-40B4-BE49-F238E27FC236}">
              <a16:creationId xmlns:a16="http://schemas.microsoft.com/office/drawing/2014/main" id="{33CFC212-B196-4866-B998-C4C07A9CAF8E}"/>
            </a:ext>
          </a:extLst>
        </xdr:cNvPr>
        <xdr:cNvSpPr/>
      </xdr:nvSpPr>
      <xdr:spPr>
        <a:xfrm>
          <a:off x="13784036" y="4640037"/>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 &amp; EBIT: </a:t>
          </a:r>
          <a:r>
            <a:rPr lang="en-GB" sz="1100" b="0" u="none">
              <a:latin typeface="Arial" panose="020B0604020202020204" pitchFamily="34" charset="0"/>
              <a:cs typeface="Arial" panose="020B0604020202020204" pitchFamily="34" charset="0"/>
            </a:rPr>
            <a:t>Use the % of revenue assumption to calculate D&amp;A</a:t>
          </a:r>
          <a:r>
            <a:rPr lang="en-GB" sz="1100" b="0" u="none" baseline="0">
              <a:latin typeface="Arial" panose="020B0604020202020204" pitchFamily="34" charset="0"/>
              <a:cs typeface="Arial" panose="020B0604020202020204" pitchFamily="34" charset="0"/>
            </a:rPr>
            <a:t> for each year. The difference EBITDA and EBIT is D&amp;A. Thereafter, calculate the EBIT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27</xdr:row>
      <xdr:rowOff>2</xdr:rowOff>
    </xdr:from>
    <xdr:to>
      <xdr:col>17</xdr:col>
      <xdr:colOff>1311731</xdr:colOff>
      <xdr:row>28</xdr:row>
      <xdr:rowOff>163286</xdr:rowOff>
    </xdr:to>
    <xdr:sp macro="" textlink="">
      <xdr:nvSpPr>
        <xdr:cNvPr id="6" name="Rectangle: Rounded Corners 5">
          <a:extLst>
            <a:ext uri="{FF2B5EF4-FFF2-40B4-BE49-F238E27FC236}">
              <a16:creationId xmlns:a16="http://schemas.microsoft.com/office/drawing/2014/main" id="{B2A6C2CF-FCEA-4CAE-BF93-E346366D5E9F}"/>
            </a:ext>
          </a:extLst>
        </xdr:cNvPr>
        <xdr:cNvSpPr/>
      </xdr:nvSpPr>
      <xdr:spPr>
        <a:xfrm>
          <a:off x="13784036" y="5388431"/>
          <a:ext cx="10782302" cy="35378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Leave this blank for now.</a:t>
          </a:r>
          <a:r>
            <a:rPr lang="en-GB" sz="1100" b="0" u="none" baseline="0">
              <a:latin typeface="Arial" panose="020B0604020202020204" pitchFamily="34" charset="0"/>
              <a:cs typeface="Arial" panose="020B0604020202020204" pitchFamily="34" charset="0"/>
            </a:rPr>
            <a:t> We will fill this out in later modules.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30</xdr:row>
      <xdr:rowOff>163287</xdr:rowOff>
    </xdr:from>
    <xdr:to>
      <xdr:col>17</xdr:col>
      <xdr:colOff>1311731</xdr:colOff>
      <xdr:row>33</xdr:row>
      <xdr:rowOff>136072</xdr:rowOff>
    </xdr:to>
    <xdr:sp macro="" textlink="">
      <xdr:nvSpPr>
        <xdr:cNvPr id="7" name="Rectangle: Rounded Corners 6">
          <a:extLst>
            <a:ext uri="{FF2B5EF4-FFF2-40B4-BE49-F238E27FC236}">
              <a16:creationId xmlns:a16="http://schemas.microsoft.com/office/drawing/2014/main" id="{AC796EFC-5884-4986-8586-48DBFC51D2D2}"/>
            </a:ext>
          </a:extLst>
        </xdr:cNvPr>
        <xdr:cNvSpPr/>
      </xdr:nvSpPr>
      <xdr:spPr>
        <a:xfrm>
          <a:off x="13784036" y="6123216"/>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Tax Expense</a:t>
          </a:r>
          <a:r>
            <a:rPr lang="en-GB" sz="1100" b="1" u="none" baseline="0">
              <a:latin typeface="Arial" panose="020B0604020202020204" pitchFamily="34" charset="0"/>
              <a:cs typeface="Arial" panose="020B0604020202020204" pitchFamily="34" charset="0"/>
            </a:rPr>
            <a:t> &amp; NPAT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PBT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tax rate from the assumptions tab</a:t>
          </a:r>
          <a:r>
            <a:rPr lang="en-GB" sz="1100" b="0" u="none" baseline="0">
              <a:latin typeface="Arial" panose="020B0604020202020204" pitchFamily="34" charset="0"/>
              <a:cs typeface="Arial" panose="020B0604020202020204" pitchFamily="34" charset="0"/>
            </a:rPr>
            <a:t> to calculate NPAT. Thereafter, calculate the NPAT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34</xdr:row>
      <xdr:rowOff>176894</xdr:rowOff>
    </xdr:from>
    <xdr:to>
      <xdr:col>17</xdr:col>
      <xdr:colOff>1311731</xdr:colOff>
      <xdr:row>37</xdr:row>
      <xdr:rowOff>13607</xdr:rowOff>
    </xdr:to>
    <xdr:sp macro="" textlink="">
      <xdr:nvSpPr>
        <xdr:cNvPr id="8" name="Rectangle: Rounded Corners 7">
          <a:extLst>
            <a:ext uri="{FF2B5EF4-FFF2-40B4-BE49-F238E27FC236}">
              <a16:creationId xmlns:a16="http://schemas.microsoft.com/office/drawing/2014/main" id="{289CEA44-B449-4DE8-885B-2F05D74E7EA0}"/>
            </a:ext>
          </a:extLst>
        </xdr:cNvPr>
        <xdr:cNvSpPr/>
      </xdr:nvSpPr>
      <xdr:spPr>
        <a:xfrm>
          <a:off x="13784036" y="6898823"/>
          <a:ext cx="10782302" cy="40821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Dividends: </a:t>
          </a:r>
          <a:r>
            <a:rPr lang="en-GB" sz="1100" b="0" u="none">
              <a:latin typeface="Arial" panose="020B0604020202020204" pitchFamily="34" charset="0"/>
              <a:cs typeface="Arial" panose="020B0604020202020204" pitchFamily="34" charset="0"/>
            </a:rPr>
            <a:t>Use NPAT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Dividend Payout Ratio from the assumptions tab</a:t>
          </a:r>
          <a:r>
            <a:rPr lang="en-GB" sz="1100" b="0" u="none" baseline="0">
              <a:latin typeface="Arial" panose="020B0604020202020204" pitchFamily="34" charset="0"/>
              <a:cs typeface="Arial" panose="020B0604020202020204" pitchFamily="34" charset="0"/>
            </a:rPr>
            <a:t> to calculate Gross Dividends. </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zoomScaleNormal="100" zoomScaleSheetLayoutView="85" workbookViewId="0"/>
  </sheetViews>
  <sheetFormatPr defaultColWidth="20.7109375" defaultRowHeight="15" customHeight="1" x14ac:dyDescent="0.2"/>
  <cols>
    <col min="1" max="1" width="2.7109375" style="4" customWidth="1"/>
    <col min="2" max="3" width="50.7109375" style="4" customWidth="1"/>
    <col min="4" max="4" width="1.7109375" style="4" customWidth="1"/>
    <col min="5" max="16384" width="20.7109375" style="4"/>
  </cols>
  <sheetData>
    <row r="1" spans="2:3" s="1" customFormat="1" ht="35.25" customHeight="1" x14ac:dyDescent="0.25">
      <c r="B1" s="6" t="s">
        <v>28</v>
      </c>
    </row>
    <row r="3" spans="2:3" ht="39.950000000000003" customHeight="1" x14ac:dyDescent="0.2">
      <c r="B3" s="11" t="s">
        <v>29</v>
      </c>
      <c r="C3" s="12" t="s">
        <v>30</v>
      </c>
    </row>
    <row r="4" spans="2:3" ht="25.5" x14ac:dyDescent="0.2">
      <c r="B4" s="36" t="s">
        <v>32</v>
      </c>
      <c r="C4" s="37" t="s">
        <v>47</v>
      </c>
    </row>
    <row r="5" spans="2:3" ht="25.5" x14ac:dyDescent="0.2">
      <c r="B5" s="36" t="s">
        <v>34</v>
      </c>
      <c r="C5" s="37" t="s">
        <v>46</v>
      </c>
    </row>
    <row r="6" spans="2:3" ht="51" x14ac:dyDescent="0.2">
      <c r="B6" s="36" t="s">
        <v>13</v>
      </c>
      <c r="C6" s="37" t="s">
        <v>68</v>
      </c>
    </row>
    <row r="7" spans="2:3" ht="25.5" x14ac:dyDescent="0.2">
      <c r="B7" s="36" t="s">
        <v>31</v>
      </c>
      <c r="C7" s="37" t="s">
        <v>48</v>
      </c>
    </row>
    <row r="8" spans="2:3" ht="63.75" x14ac:dyDescent="0.2">
      <c r="B8" s="36" t="s">
        <v>38</v>
      </c>
      <c r="C8" s="37" t="s">
        <v>40</v>
      </c>
    </row>
    <row r="9" spans="2:3" ht="102" x14ac:dyDescent="0.2">
      <c r="B9" s="36" t="s">
        <v>4</v>
      </c>
      <c r="C9" s="37" t="s">
        <v>50</v>
      </c>
    </row>
    <row r="10" spans="2:3" ht="51" x14ac:dyDescent="0.2">
      <c r="B10" s="36" t="s">
        <v>5</v>
      </c>
      <c r="C10" s="37" t="s">
        <v>49</v>
      </c>
    </row>
    <row r="11" spans="2:3" ht="63.75" x14ac:dyDescent="0.2">
      <c r="B11" s="36" t="s">
        <v>69</v>
      </c>
      <c r="C11" s="37" t="s">
        <v>41</v>
      </c>
    </row>
    <row r="12" spans="2:3" ht="38.25" x14ac:dyDescent="0.2">
      <c r="B12" s="36" t="s">
        <v>26</v>
      </c>
      <c r="C12" s="37" t="s">
        <v>42</v>
      </c>
    </row>
    <row r="13" spans="2:3" ht="204" x14ac:dyDescent="0.2">
      <c r="B13" s="36" t="s">
        <v>35</v>
      </c>
      <c r="C13" s="37" t="s">
        <v>45</v>
      </c>
    </row>
    <row r="14" spans="2:3" ht="51" x14ac:dyDescent="0.2">
      <c r="B14" s="36" t="s">
        <v>21</v>
      </c>
      <c r="C14" s="37" t="s">
        <v>70</v>
      </c>
    </row>
    <row r="15" spans="2:3" ht="51" x14ac:dyDescent="0.2">
      <c r="B15" s="36" t="s">
        <v>25</v>
      </c>
      <c r="C15" s="37" t="s">
        <v>43</v>
      </c>
    </row>
    <row r="16" spans="2:3" ht="51" x14ac:dyDescent="0.2">
      <c r="B16" s="36" t="s">
        <v>39</v>
      </c>
      <c r="C16" s="37" t="s">
        <v>44</v>
      </c>
    </row>
    <row r="17" spans="2:3" ht="15" customHeight="1" x14ac:dyDescent="0.2">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38" activePane="bottomRight" state="frozenSplit"/>
      <selection pane="topRight" activeCell="C1" sqref="C1"/>
      <selection pane="bottomLeft" activeCell="A3" sqref="A3"/>
      <selection pane="bottomRight" activeCell="B39" sqref="B39:I39"/>
    </sheetView>
  </sheetViews>
  <sheetFormatPr defaultColWidth="20.7109375" defaultRowHeight="15" customHeight="1" outlineLevelCol="1" x14ac:dyDescent="0.2"/>
  <cols>
    <col min="1" max="1" width="2.7109375" style="4" customWidth="1"/>
    <col min="2" max="2" width="36" style="4" bestFit="1" customWidth="1"/>
    <col min="3" max="3" width="23.28515625" style="4" bestFit="1" customWidth="1"/>
    <col min="4" max="4" width="23.28515625" style="4" hidden="1" customWidth="1" outlineLevel="1"/>
    <col min="5" max="5" width="23.28515625" style="4" bestFit="1" customWidth="1" collapsed="1"/>
    <col min="6" max="9" width="23.28515625" style="4" bestFit="1" customWidth="1"/>
    <col min="10" max="10" width="1.7109375" style="4" customWidth="1"/>
    <col min="11" max="16384" width="20.7109375" style="4"/>
  </cols>
  <sheetData>
    <row r="1" spans="1:9" s="1" customFormat="1" ht="35.25" customHeight="1" x14ac:dyDescent="0.25">
      <c r="B1" s="6" t="s">
        <v>51</v>
      </c>
      <c r="C1" s="2"/>
      <c r="D1" s="2"/>
      <c r="E1" s="2"/>
    </row>
    <row r="3" spans="1:9" ht="15" customHeight="1" x14ac:dyDescent="0.2">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
      <c r="D4" s="17"/>
      <c r="E4" s="17"/>
      <c r="F4" s="17"/>
      <c r="G4" s="17"/>
      <c r="H4" s="17"/>
      <c r="I4" s="17"/>
    </row>
    <row r="5" spans="1:9" s="8" customFormat="1" ht="15" customHeight="1" x14ac:dyDescent="0.2">
      <c r="A5" s="7" t="s">
        <v>0</v>
      </c>
      <c r="B5" s="7" t="s">
        <v>52</v>
      </c>
      <c r="D5" s="18"/>
      <c r="E5" s="18"/>
      <c r="F5" s="18"/>
      <c r="G5" s="18"/>
      <c r="H5" s="18"/>
      <c r="I5" s="18"/>
    </row>
    <row r="6" spans="1:9" ht="15" customHeight="1" x14ac:dyDescent="0.2">
      <c r="D6" s="17"/>
      <c r="E6" s="17"/>
      <c r="F6" s="17"/>
      <c r="G6" s="17"/>
      <c r="H6" s="17"/>
      <c r="I6" s="17"/>
    </row>
    <row r="7" spans="1:9" ht="15" customHeight="1" x14ac:dyDescent="0.2">
      <c r="B7" s="5" t="s">
        <v>7</v>
      </c>
      <c r="D7" s="17"/>
      <c r="E7" s="17"/>
      <c r="F7" s="17"/>
      <c r="G7" s="17"/>
      <c r="H7" s="17"/>
      <c r="I7" s="17"/>
    </row>
    <row r="8" spans="1:9" ht="15" customHeight="1" x14ac:dyDescent="0.2">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
      <c r="D10" s="17"/>
      <c r="E10" s="17"/>
      <c r="F10" s="17"/>
      <c r="G10" s="17"/>
      <c r="H10" s="17"/>
      <c r="I10" s="17"/>
    </row>
    <row r="11" spans="1:9" ht="15" customHeight="1" x14ac:dyDescent="0.2">
      <c r="B11" s="5" t="s">
        <v>8</v>
      </c>
      <c r="D11" s="17"/>
      <c r="E11" s="17"/>
      <c r="F11" s="17"/>
      <c r="G11" s="17"/>
      <c r="H11" s="17"/>
      <c r="I11" s="17"/>
    </row>
    <row r="12" spans="1:9" ht="15" customHeight="1" x14ac:dyDescent="0.2">
      <c r="B12" s="4" t="s">
        <v>12</v>
      </c>
      <c r="C12" s="15" t="s">
        <v>3</v>
      </c>
      <c r="D12" s="19"/>
      <c r="E12" s="21">
        <v>60000</v>
      </c>
      <c r="F12" s="21">
        <f>E12*1.1</f>
        <v>66000</v>
      </c>
      <c r="G12" s="21">
        <f>F12*1.09</f>
        <v>71940</v>
      </c>
      <c r="H12" s="21">
        <f>G12*1.08</f>
        <v>77695.200000000012</v>
      </c>
      <c r="I12" s="21">
        <f>H12*1.07</f>
        <v>83133.864000000016</v>
      </c>
    </row>
    <row r="13" spans="1:9" ht="15" customHeight="1" x14ac:dyDescent="0.2">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
      <c r="D14" s="17"/>
      <c r="E14" s="17"/>
      <c r="F14" s="17"/>
      <c r="G14" s="17"/>
      <c r="H14" s="17"/>
      <c r="I14" s="17"/>
    </row>
    <row r="15" spans="1:9" ht="15" customHeight="1" x14ac:dyDescent="0.2">
      <c r="B15" s="5" t="s">
        <v>6</v>
      </c>
      <c r="D15" s="17"/>
      <c r="E15" s="17"/>
      <c r="F15" s="17"/>
      <c r="G15" s="17"/>
      <c r="H15" s="17"/>
      <c r="I15" s="17"/>
    </row>
    <row r="16" spans="1:9" ht="15" customHeight="1" x14ac:dyDescent="0.2">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
      <c r="D18" s="17"/>
      <c r="E18" s="17"/>
      <c r="F18" s="17"/>
      <c r="G18" s="17"/>
      <c r="H18" s="17"/>
      <c r="I18" s="17"/>
    </row>
    <row r="19" spans="1:9" s="8" customFormat="1" ht="15" customHeight="1" x14ac:dyDescent="0.2">
      <c r="A19" s="7" t="s">
        <v>0</v>
      </c>
      <c r="B19" s="7" t="s">
        <v>53</v>
      </c>
      <c r="D19" s="18"/>
      <c r="E19" s="18"/>
      <c r="F19" s="18"/>
      <c r="G19" s="18"/>
      <c r="H19" s="18"/>
      <c r="I19" s="18"/>
    </row>
    <row r="20" spans="1:9" ht="15" customHeight="1" x14ac:dyDescent="0.2">
      <c r="D20" s="17"/>
      <c r="E20" s="17"/>
      <c r="F20" s="17"/>
      <c r="G20" s="17"/>
      <c r="H20" s="17"/>
      <c r="I20" s="17"/>
    </row>
    <row r="21" spans="1:9" ht="15" customHeight="1" x14ac:dyDescent="0.2">
      <c r="B21" s="5" t="s">
        <v>13</v>
      </c>
      <c r="D21" s="17"/>
      <c r="E21" s="17"/>
      <c r="F21" s="17"/>
      <c r="G21" s="17"/>
      <c r="H21" s="17"/>
      <c r="I21" s="17"/>
    </row>
    <row r="22" spans="1:9" ht="15" customHeight="1" x14ac:dyDescent="0.2">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
      <c r="D25" s="17"/>
      <c r="E25" s="17"/>
      <c r="F25" s="17"/>
      <c r="G25" s="17"/>
      <c r="H25" s="17"/>
      <c r="I25" s="17"/>
    </row>
    <row r="26" spans="1:9" ht="15" customHeight="1" x14ac:dyDescent="0.2">
      <c r="B26" s="5" t="s">
        <v>21</v>
      </c>
      <c r="D26" s="17"/>
      <c r="E26" s="17"/>
      <c r="F26" s="17"/>
      <c r="G26" s="17"/>
      <c r="H26" s="17"/>
      <c r="I26" s="17"/>
    </row>
    <row r="27" spans="1:9" ht="15" customHeight="1" x14ac:dyDescent="0.2">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
      <c r="B30" s="4" t="s">
        <v>20</v>
      </c>
      <c r="C30" s="15" t="s">
        <v>11</v>
      </c>
      <c r="D30" s="19"/>
      <c r="E30" s="21">
        <v>5000</v>
      </c>
      <c r="F30" s="21">
        <f>E30*1.05</f>
        <v>5250</v>
      </c>
      <c r="G30" s="21">
        <f t="shared" si="8"/>
        <v>5512.5</v>
      </c>
      <c r="H30" s="21">
        <f t="shared" si="8"/>
        <v>5788.125</v>
      </c>
      <c r="I30" s="21">
        <f t="shared" si="8"/>
        <v>6077.53125</v>
      </c>
    </row>
    <row r="31" spans="1:9" ht="15" customHeight="1" x14ac:dyDescent="0.2">
      <c r="D31" s="17"/>
      <c r="E31" s="17"/>
      <c r="F31" s="17"/>
      <c r="G31" s="17"/>
      <c r="H31" s="17"/>
      <c r="I31" s="17"/>
    </row>
    <row r="32" spans="1:9" ht="15" customHeight="1" x14ac:dyDescent="0.2">
      <c r="B32" s="5" t="s">
        <v>33</v>
      </c>
      <c r="D32" s="17"/>
      <c r="E32" s="17"/>
      <c r="F32" s="17"/>
      <c r="G32" s="17"/>
      <c r="H32" s="17"/>
      <c r="I32" s="17"/>
    </row>
    <row r="33" spans="1:9" ht="15" customHeight="1" x14ac:dyDescent="0.2">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
      <c r="D34" s="17"/>
      <c r="E34" s="17"/>
      <c r="F34" s="17"/>
      <c r="G34" s="17"/>
      <c r="H34" s="17"/>
      <c r="I34" s="17"/>
    </row>
    <row r="35" spans="1:9" s="8" customFormat="1" ht="15" customHeight="1" x14ac:dyDescent="0.2">
      <c r="A35" s="7" t="s">
        <v>0</v>
      </c>
      <c r="B35" s="7" t="s">
        <v>56</v>
      </c>
      <c r="D35" s="18"/>
      <c r="E35" s="18"/>
      <c r="F35" s="18"/>
      <c r="G35" s="18"/>
      <c r="H35" s="18"/>
      <c r="I35" s="18"/>
    </row>
    <row r="36" spans="1:9" ht="15" customHeight="1" x14ac:dyDescent="0.2">
      <c r="D36" s="17"/>
      <c r="E36" s="17"/>
      <c r="F36" s="17"/>
      <c r="G36" s="17"/>
      <c r="H36" s="17"/>
      <c r="I36" s="17"/>
    </row>
    <row r="37" spans="1:9" ht="15" customHeight="1" x14ac:dyDescent="0.2">
      <c r="B37" s="4" t="s">
        <v>55</v>
      </c>
      <c r="C37" s="15" t="s">
        <v>23</v>
      </c>
      <c r="D37" s="19"/>
      <c r="E37" s="2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
      <c r="B38" s="4" t="s">
        <v>54</v>
      </c>
      <c r="C38" s="15" t="s">
        <v>23</v>
      </c>
      <c r="D38" s="19"/>
      <c r="E38" s="23">
        <v>-0.01</v>
      </c>
      <c r="F38" s="23">
        <v>-0.01</v>
      </c>
      <c r="G38" s="23">
        <v>-0.01</v>
      </c>
      <c r="H38" s="23">
        <v>-0.01</v>
      </c>
      <c r="I38" s="23">
        <v>-0.01</v>
      </c>
    </row>
    <row r="39" spans="1:9" ht="15" customHeight="1" x14ac:dyDescent="0.2">
      <c r="B39" s="4" t="s">
        <v>38</v>
      </c>
      <c r="C39" s="15" t="s">
        <v>1</v>
      </c>
      <c r="D39" s="19"/>
      <c r="E39" s="23">
        <v>0.6</v>
      </c>
      <c r="F39" s="23">
        <v>0.6</v>
      </c>
      <c r="G39" s="23">
        <v>0.6</v>
      </c>
      <c r="H39" s="23">
        <v>0.6</v>
      </c>
      <c r="I39" s="23">
        <v>0.6</v>
      </c>
    </row>
    <row r="40" spans="1:9" ht="15" customHeight="1" x14ac:dyDescent="0.2">
      <c r="D40" s="17"/>
      <c r="E40" s="17"/>
      <c r="F40" s="17"/>
      <c r="G40" s="17"/>
      <c r="H40" s="17"/>
      <c r="I40" s="17"/>
    </row>
    <row r="41" spans="1:9" s="8" customFormat="1" ht="15" customHeight="1" x14ac:dyDescent="0.2">
      <c r="A41" s="7" t="s">
        <v>0</v>
      </c>
      <c r="B41" s="7" t="s">
        <v>57</v>
      </c>
      <c r="D41" s="18"/>
      <c r="E41" s="18"/>
      <c r="F41" s="18"/>
      <c r="G41" s="18"/>
      <c r="H41" s="18"/>
      <c r="I41" s="18"/>
    </row>
    <row r="42" spans="1:9" ht="15" customHeight="1" x14ac:dyDescent="0.2">
      <c r="D42" s="17"/>
      <c r="E42" s="17"/>
      <c r="F42" s="17"/>
      <c r="G42" s="17"/>
      <c r="H42" s="17"/>
      <c r="I42" s="17"/>
    </row>
    <row r="43" spans="1:9" ht="15" customHeight="1" x14ac:dyDescent="0.2">
      <c r="B43" s="4" t="s">
        <v>2</v>
      </c>
      <c r="C43" s="15" t="s">
        <v>1</v>
      </c>
      <c r="D43" s="19"/>
      <c r="E43" s="23">
        <v>0.21</v>
      </c>
      <c r="F43" s="23">
        <v>0.21</v>
      </c>
      <c r="G43" s="23">
        <v>0.21</v>
      </c>
      <c r="H43" s="23">
        <v>0.21</v>
      </c>
      <c r="I43" s="23">
        <v>0.21</v>
      </c>
    </row>
    <row r="44" spans="1:9" ht="15" customHeight="1" x14ac:dyDescent="0.2">
      <c r="B44" s="4" t="s">
        <v>24</v>
      </c>
      <c r="C44" s="15" t="s">
        <v>1</v>
      </c>
      <c r="D44" s="19"/>
      <c r="E44" s="23">
        <v>0.04</v>
      </c>
      <c r="F44" s="23">
        <v>0.04</v>
      </c>
      <c r="G44" s="23">
        <v>0.04</v>
      </c>
      <c r="H44" s="23">
        <v>0.04</v>
      </c>
      <c r="I44" s="23">
        <v>0.04</v>
      </c>
    </row>
    <row r="45" spans="1:9" ht="15" customHeight="1" x14ac:dyDescent="0.2">
      <c r="B45" s="4" t="s">
        <v>27</v>
      </c>
      <c r="C45" s="15" t="s">
        <v>1</v>
      </c>
      <c r="D45" s="19"/>
      <c r="E45" s="23">
        <v>0.01</v>
      </c>
      <c r="F45" s="23">
        <v>0.01</v>
      </c>
      <c r="G45" s="23">
        <v>0.01</v>
      </c>
      <c r="H45" s="23">
        <v>0.01</v>
      </c>
      <c r="I45" s="23">
        <v>0.01</v>
      </c>
    </row>
    <row r="46" spans="1:9" ht="15" customHeight="1" x14ac:dyDescent="0.2">
      <c r="D46" s="17"/>
      <c r="E46" s="17"/>
      <c r="F46" s="17"/>
      <c r="G46" s="17"/>
      <c r="H46" s="17"/>
      <c r="I46" s="17"/>
    </row>
    <row r="47" spans="1:9" s="3" customFormat="1" ht="15" customHeight="1" x14ac:dyDescent="0.2">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tabSelected="1" zoomScaleNormal="100" zoomScaleSheetLayoutView="70" workbookViewId="0">
      <pane xSplit="3" ySplit="3" topLeftCell="E36" activePane="bottomRight" state="frozenSplit"/>
      <selection pane="topRight" activeCell="C1" sqref="C1"/>
      <selection pane="bottomLeft" activeCell="A3" sqref="A3"/>
      <selection pane="bottomRight" activeCell="I8" sqref="E5:I8"/>
    </sheetView>
  </sheetViews>
  <sheetFormatPr defaultColWidth="20.7109375" defaultRowHeight="15" customHeight="1" outlineLevelCol="1" x14ac:dyDescent="0.2"/>
  <cols>
    <col min="1" max="1" width="2.7109375" style="4" customWidth="1"/>
    <col min="2" max="2" width="36" style="4" bestFit="1" customWidth="1"/>
    <col min="3" max="3" width="23.28515625" style="4" bestFit="1" customWidth="1"/>
    <col min="4" max="4" width="23.28515625" style="4" hidden="1" customWidth="1" outlineLevel="1"/>
    <col min="5" max="5" width="23.28515625" style="4" bestFit="1" customWidth="1" collapsed="1"/>
    <col min="6" max="9" width="23.28515625" style="4" bestFit="1" customWidth="1"/>
    <col min="10" max="10" width="1.7109375" style="4" customWidth="1"/>
    <col min="11" max="16384" width="20.7109375" style="4"/>
  </cols>
  <sheetData>
    <row r="1" spans="1:9" s="1" customFormat="1" ht="35.25" customHeight="1" x14ac:dyDescent="0.25">
      <c r="B1" s="6" t="s">
        <v>58</v>
      </c>
      <c r="C1" s="2"/>
      <c r="D1" s="2"/>
      <c r="E1" s="2"/>
    </row>
    <row r="3" spans="1:9" ht="15" customHeight="1" x14ac:dyDescent="0.2">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
      <c r="A4" s="7" t="s">
        <v>0</v>
      </c>
      <c r="B4" s="7" t="s">
        <v>52</v>
      </c>
      <c r="C4" s="8"/>
      <c r="D4" s="18"/>
      <c r="E4" s="18"/>
      <c r="F4" s="18"/>
      <c r="G4" s="18"/>
      <c r="H4" s="18"/>
      <c r="I4" s="18"/>
    </row>
    <row r="5" spans="1:9" ht="15" customHeight="1" x14ac:dyDescent="0.2">
      <c r="B5" s="5" t="s">
        <v>7</v>
      </c>
      <c r="C5" s="38" t="s">
        <v>11</v>
      </c>
      <c r="E5" s="30">
        <f>'Forecast Assumptions'!E9*'Forecast Assumptions'!E8</f>
        <v>400000</v>
      </c>
      <c r="F5" s="30">
        <f>'Forecast Assumptions'!F9*'Forecast Assumptions'!F8</f>
        <v>457600.00000000006</v>
      </c>
      <c r="G5" s="30">
        <f>'Forecast Assumptions'!G9*'Forecast Assumptions'!G8</f>
        <v>518735.36000000016</v>
      </c>
      <c r="H5" s="30">
        <f>'Forecast Assumptions'!H9*'Forecast Assumptions'!H8</f>
        <v>582643.55635200022</v>
      </c>
      <c r="I5" s="30">
        <f>'Forecast Assumptions'!I9*'Forecast Assumptions'!I8</f>
        <v>648365.74950850604</v>
      </c>
    </row>
    <row r="6" spans="1:9" ht="15" customHeight="1" x14ac:dyDescent="0.2">
      <c r="B6" s="5" t="s">
        <v>8</v>
      </c>
      <c r="C6" s="38" t="s">
        <v>11</v>
      </c>
      <c r="E6" s="30">
        <f>'Forecast Assumptions'!E13*'Forecast Assumptions'!E12</f>
        <v>180000</v>
      </c>
      <c r="F6" s="30">
        <f>'Forecast Assumptions'!F13*'Forecast Assumptions'!F12</f>
        <v>205920</v>
      </c>
      <c r="G6" s="30">
        <f>'Forecast Assumptions'!G13*'Forecast Assumptions'!G12</f>
        <v>233430.91200000001</v>
      </c>
      <c r="H6" s="30">
        <f>'Forecast Assumptions'!H13*'Forecast Assumptions'!H12</f>
        <v>262189.60035840009</v>
      </c>
      <c r="I6" s="30">
        <f>'Forecast Assumptions'!I13*'Forecast Assumptions'!I12</f>
        <v>291764.58727882762</v>
      </c>
    </row>
    <row r="7" spans="1:9" ht="15" customHeight="1" x14ac:dyDescent="0.2">
      <c r="B7" s="5" t="s">
        <v>6</v>
      </c>
      <c r="C7" s="10" t="s">
        <v>11</v>
      </c>
      <c r="E7" s="30">
        <f>'Forecast Assumptions'!E17*'Forecast Assumptions'!E16</f>
        <v>125000</v>
      </c>
      <c r="F7" s="30">
        <f>'Forecast Assumptions'!F17*'Forecast Assumptions'!F16</f>
        <v>143000.00000000003</v>
      </c>
      <c r="G7" s="30">
        <f>'Forecast Assumptions'!G17*'Forecast Assumptions'!G16</f>
        <v>162104.80000000005</v>
      </c>
      <c r="H7" s="30">
        <f>'Forecast Assumptions'!H17*'Forecast Assumptions'!H16</f>
        <v>182076.1113600001</v>
      </c>
      <c r="I7" s="30">
        <f>'Forecast Assumptions'!I17*'Forecast Assumptions'!I16</f>
        <v>202614.29672140814</v>
      </c>
    </row>
    <row r="8" spans="1:9" ht="15" customHeight="1" x14ac:dyDescent="0.2">
      <c r="B8" s="24" t="s">
        <v>59</v>
      </c>
      <c r="C8" s="38" t="s">
        <v>11</v>
      </c>
      <c r="D8" s="33"/>
      <c r="E8" s="31">
        <f>SUM(E5:E7)</f>
        <v>705000</v>
      </c>
      <c r="F8" s="31">
        <f t="shared" ref="F8:I8" si="1">SUM(F5:F7)</f>
        <v>806520</v>
      </c>
      <c r="G8" s="31">
        <f t="shared" si="1"/>
        <v>914271.07200000016</v>
      </c>
      <c r="H8" s="31">
        <f t="shared" si="1"/>
        <v>1026909.2680704003</v>
      </c>
      <c r="I8" s="31">
        <f t="shared" si="1"/>
        <v>1142744.6335087419</v>
      </c>
    </row>
    <row r="9" spans="1:9" ht="15" customHeight="1" x14ac:dyDescent="0.2">
      <c r="B9" s="27" t="s">
        <v>60</v>
      </c>
      <c r="C9" s="15" t="s">
        <v>1</v>
      </c>
      <c r="E9" s="31"/>
      <c r="F9" s="32">
        <f>(F8-E8)/E8</f>
        <v>0.14399999999999999</v>
      </c>
      <c r="G9" s="32">
        <f t="shared" ref="G9:I9" si="2">(G8-F8)/F8</f>
        <v>0.13360000000000019</v>
      </c>
      <c r="H9" s="32">
        <f t="shared" si="2"/>
        <v>0.12320000000000018</v>
      </c>
      <c r="I9" s="32">
        <f t="shared" si="2"/>
        <v>0.11280000000000034</v>
      </c>
    </row>
    <row r="11" spans="1:9" ht="15" customHeight="1" x14ac:dyDescent="0.2">
      <c r="B11" s="4" t="s">
        <v>14</v>
      </c>
      <c r="C11" s="15" t="s">
        <v>11</v>
      </c>
      <c r="E11" s="30">
        <f>'Forecast Assumptions'!E22*'Forecast Assumptions'!E8</f>
        <v>150000</v>
      </c>
      <c r="F11" s="30">
        <f>'Forecast Assumptions'!F22*'Forecast Assumptions'!F8</f>
        <v>168300.00000000003</v>
      </c>
      <c r="G11" s="30">
        <f>'Forecast Assumptions'!G22*'Forecast Assumptions'!G8</f>
        <v>187115.94000000003</v>
      </c>
      <c r="H11" s="30">
        <f>'Forecast Assumptions'!H22*'Forecast Assumptions'!H8</f>
        <v>206126.91950400008</v>
      </c>
      <c r="I11" s="30">
        <f>'Forecast Assumptions'!I22*'Forecast Assumptions'!I8</f>
        <v>224966.9199466657</v>
      </c>
    </row>
    <row r="12" spans="1:9" ht="15" customHeight="1" x14ac:dyDescent="0.2">
      <c r="B12" s="4" t="s">
        <v>15</v>
      </c>
      <c r="C12" s="15" t="s">
        <v>11</v>
      </c>
      <c r="E12" s="30">
        <f>'Forecast Assumptions'!E23*'Forecast Assumptions'!E12</f>
        <v>48000</v>
      </c>
      <c r="F12" s="30">
        <f>'Forecast Assumptions'!F23*'Forecast Assumptions'!F12</f>
        <v>53856.000000000007</v>
      </c>
      <c r="G12" s="30">
        <f>'Forecast Assumptions'!G23*'Forecast Assumptions'!G12</f>
        <v>59877.100800000007</v>
      </c>
      <c r="H12" s="30">
        <f>'Forecast Assumptions'!H23*'Forecast Assumptions'!H12</f>
        <v>65960.614241280025</v>
      </c>
      <c r="I12" s="30">
        <f>'Forecast Assumptions'!I23*'Forecast Assumptions'!I12</f>
        <v>71989.414382933013</v>
      </c>
    </row>
    <row r="13" spans="1:9" ht="15" customHeight="1" x14ac:dyDescent="0.2">
      <c r="B13" s="4" t="s">
        <v>16</v>
      </c>
      <c r="C13" s="15" t="s">
        <v>11</v>
      </c>
      <c r="E13" s="30">
        <f>'Forecast Assumptions'!E24*'Forecast Assumptions'!E16</f>
        <v>55000.000000000007</v>
      </c>
      <c r="F13" s="30">
        <f>'Forecast Assumptions'!F24*'Forecast Assumptions'!F16</f>
        <v>61710.000000000015</v>
      </c>
      <c r="G13" s="30">
        <f>'Forecast Assumptions'!G24*'Forecast Assumptions'!G16</f>
        <v>68609.178000000029</v>
      </c>
      <c r="H13" s="30">
        <f>'Forecast Assumptions'!H24*'Forecast Assumptions'!H16</f>
        <v>75579.870484800034</v>
      </c>
      <c r="I13" s="30">
        <f>'Forecast Assumptions'!I24*'Forecast Assumptions'!I16</f>
        <v>82487.870647110773</v>
      </c>
    </row>
    <row r="14" spans="1:9" ht="15" customHeight="1" x14ac:dyDescent="0.2">
      <c r="B14" s="24" t="s">
        <v>61</v>
      </c>
      <c r="C14" s="25" t="s">
        <v>11</v>
      </c>
      <c r="D14" s="33"/>
      <c r="E14" s="31">
        <f>SUM(E11:E13)</f>
        <v>253000</v>
      </c>
      <c r="F14" s="31">
        <f t="shared" ref="F14:I14" si="3">SUM(F11:F13)</f>
        <v>283866.00000000006</v>
      </c>
      <c r="G14" s="31">
        <f t="shared" si="3"/>
        <v>315602.21880000009</v>
      </c>
      <c r="H14" s="31">
        <f t="shared" si="3"/>
        <v>347667.40423008014</v>
      </c>
      <c r="I14" s="31">
        <f t="shared" si="3"/>
        <v>379444.20497670944</v>
      </c>
    </row>
    <row r="15" spans="1:9" ht="15" customHeight="1" x14ac:dyDescent="0.2">
      <c r="B15" s="27" t="s">
        <v>62</v>
      </c>
      <c r="C15" s="15" t="s">
        <v>1</v>
      </c>
      <c r="E15" s="29">
        <f>(E8-E14)/E8</f>
        <v>0.64113475177304968</v>
      </c>
      <c r="F15" s="29">
        <f t="shared" ref="F15:I15" si="4">(F8-F14)/F8</f>
        <v>0.64803600654664473</v>
      </c>
      <c r="G15" s="29">
        <f t="shared" si="4"/>
        <v>0.65480454488228623</v>
      </c>
      <c r="H15" s="29">
        <f t="shared" si="4"/>
        <v>0.6614429190191653</v>
      </c>
      <c r="I15" s="29">
        <f t="shared" si="4"/>
        <v>0.66795363211495073</v>
      </c>
    </row>
    <row r="17" spans="2:10" ht="15" customHeight="1" x14ac:dyDescent="0.2">
      <c r="B17" s="4" t="s">
        <v>17</v>
      </c>
      <c r="C17" s="15" t="s">
        <v>11</v>
      </c>
      <c r="D17" s="19"/>
      <c r="E17" s="21">
        <v>150000</v>
      </c>
      <c r="F17" s="21">
        <f>E17*1.05</f>
        <v>157500</v>
      </c>
      <c r="G17" s="21">
        <f t="shared" ref="G17:I17" si="5">F17*1.05</f>
        <v>165375</v>
      </c>
      <c r="H17" s="21">
        <f t="shared" si="5"/>
        <v>173643.75</v>
      </c>
      <c r="I17" s="21">
        <f t="shared" si="5"/>
        <v>182325.9375</v>
      </c>
    </row>
    <row r="18" spans="2:10" ht="15" customHeight="1" x14ac:dyDescent="0.2">
      <c r="B18" s="4" t="s">
        <v>19</v>
      </c>
      <c r="C18" s="15" t="s">
        <v>11</v>
      </c>
      <c r="D18" s="19"/>
      <c r="E18" s="21">
        <v>60000</v>
      </c>
      <c r="F18" s="21">
        <f>E18*1.03</f>
        <v>61800</v>
      </c>
      <c r="G18" s="21">
        <f t="shared" ref="G18:I18" si="6">F18*1.03</f>
        <v>63654</v>
      </c>
      <c r="H18" s="21">
        <f t="shared" si="6"/>
        <v>65563.62</v>
      </c>
      <c r="I18" s="21">
        <f t="shared" si="6"/>
        <v>67530.528599999991</v>
      </c>
    </row>
    <row r="19" spans="2:10" ht="15" customHeight="1" x14ac:dyDescent="0.2">
      <c r="B19" s="4" t="s">
        <v>18</v>
      </c>
      <c r="C19" s="15" t="s">
        <v>11</v>
      </c>
      <c r="D19" s="19"/>
      <c r="E19" s="21">
        <v>10000</v>
      </c>
      <c r="F19" s="21">
        <f>E19*1.05</f>
        <v>10500</v>
      </c>
      <c r="G19" s="21">
        <f t="shared" ref="G19:I20" si="7">F19*1.05</f>
        <v>11025</v>
      </c>
      <c r="H19" s="21">
        <f t="shared" si="7"/>
        <v>11576.25</v>
      </c>
      <c r="I19" s="21">
        <f t="shared" si="7"/>
        <v>12155.0625</v>
      </c>
    </row>
    <row r="20" spans="2:10" ht="15" customHeight="1" x14ac:dyDescent="0.2">
      <c r="B20" s="4" t="s">
        <v>20</v>
      </c>
      <c r="C20" s="15" t="s">
        <v>11</v>
      </c>
      <c r="D20" s="19"/>
      <c r="E20" s="21">
        <v>5000</v>
      </c>
      <c r="F20" s="21">
        <f>E20*1.05</f>
        <v>5250</v>
      </c>
      <c r="G20" s="21">
        <f t="shared" si="7"/>
        <v>5512.5</v>
      </c>
      <c r="H20" s="21">
        <f t="shared" si="7"/>
        <v>5788.125</v>
      </c>
      <c r="I20" s="21">
        <f t="shared" si="7"/>
        <v>6077.53125</v>
      </c>
    </row>
    <row r="21" spans="2:10" ht="15" customHeight="1" x14ac:dyDescent="0.2">
      <c r="B21" s="24" t="s">
        <v>4</v>
      </c>
      <c r="C21" s="25" t="s">
        <v>11</v>
      </c>
      <c r="D21" s="26"/>
      <c r="E21" s="31">
        <f>SUM(E17:E20)</f>
        <v>225000</v>
      </c>
      <c r="F21" s="31">
        <f t="shared" ref="F21:I21" si="8">SUM(F17:F20)</f>
        <v>235050</v>
      </c>
      <c r="G21" s="31">
        <f t="shared" si="8"/>
        <v>245566.5</v>
      </c>
      <c r="H21" s="31">
        <f t="shared" si="8"/>
        <v>256571.745</v>
      </c>
      <c r="I21" s="31">
        <f t="shared" si="8"/>
        <v>268089.05984999996</v>
      </c>
    </row>
    <row r="22" spans="2:10" ht="15" customHeight="1" x14ac:dyDescent="0.2">
      <c r="B22" s="27" t="s">
        <v>62</v>
      </c>
      <c r="C22" s="15" t="s">
        <v>1</v>
      </c>
      <c r="E22" s="32">
        <f>E21/E8</f>
        <v>0.31914893617021278</v>
      </c>
      <c r="F22" s="32">
        <f t="shared" ref="F22:I22" si="9">F21/F8</f>
        <v>0.29143728611813718</v>
      </c>
      <c r="G22" s="32">
        <f t="shared" si="9"/>
        <v>0.26859266088646405</v>
      </c>
      <c r="H22" s="32">
        <f t="shared" si="9"/>
        <v>0.24984850461239635</v>
      </c>
      <c r="I22" s="32">
        <f t="shared" si="9"/>
        <v>0.23460102282593578</v>
      </c>
    </row>
    <row r="24" spans="2:10" ht="15" customHeight="1" x14ac:dyDescent="0.2">
      <c r="B24" s="4" t="s">
        <v>22</v>
      </c>
      <c r="C24" s="15" t="s">
        <v>23</v>
      </c>
      <c r="D24" s="19"/>
      <c r="E24" s="23">
        <v>-0.05</v>
      </c>
      <c r="F24" s="23">
        <f>E24+0.25%</f>
        <v>-4.7500000000000001E-2</v>
      </c>
      <c r="G24" s="23">
        <f t="shared" ref="G24:I24" si="10">F24+0.25%</f>
        <v>-4.4999999999999998E-2</v>
      </c>
      <c r="H24" s="23">
        <f t="shared" si="10"/>
        <v>-4.2499999999999996E-2</v>
      </c>
      <c r="I24" s="23">
        <f t="shared" si="10"/>
        <v>-3.9999999999999994E-2</v>
      </c>
      <c r="J24" s="34"/>
    </row>
    <row r="25" spans="2:10" ht="15" customHeight="1" x14ac:dyDescent="0.2">
      <c r="B25" s="24" t="s">
        <v>63</v>
      </c>
      <c r="C25" s="25" t="s">
        <v>11</v>
      </c>
      <c r="D25" s="26"/>
      <c r="E25" s="31">
        <f>E8-(SUM(E11:E13))-(SUM(E17:E20))</f>
        <v>227000</v>
      </c>
      <c r="F25" s="31">
        <f t="shared" ref="F25:I25" si="11">F8-(SUM(F11:F13))-(SUM(F17:F20))</f>
        <v>287603.99999999994</v>
      </c>
      <c r="G25" s="31">
        <f t="shared" si="11"/>
        <v>353102.35320000001</v>
      </c>
      <c r="H25" s="31">
        <f t="shared" si="11"/>
        <v>422670.11884032015</v>
      </c>
      <c r="I25" s="31">
        <f t="shared" si="11"/>
        <v>495211.36868203245</v>
      </c>
      <c r="J25" s="34"/>
    </row>
    <row r="26" spans="2:10" ht="15" customHeight="1" x14ac:dyDescent="0.2">
      <c r="B26" s="27" t="s">
        <v>62</v>
      </c>
      <c r="C26" s="15" t="s">
        <v>1</v>
      </c>
      <c r="E26" s="32">
        <f>E25/E8*100%</f>
        <v>0.3219858156028369</v>
      </c>
      <c r="F26" s="32">
        <f t="shared" ref="F26:I26" si="12">F25/F8*100%</f>
        <v>0.3565987204285076</v>
      </c>
      <c r="G26" s="32">
        <f t="shared" si="12"/>
        <v>0.38621188399582213</v>
      </c>
      <c r="H26" s="32">
        <f t="shared" si="12"/>
        <v>0.41159441440676897</v>
      </c>
      <c r="I26" s="32">
        <f t="shared" si="12"/>
        <v>0.43335260928901498</v>
      </c>
      <c r="J26" s="34"/>
    </row>
    <row r="28" spans="2:10" ht="15" customHeight="1" x14ac:dyDescent="0.2">
      <c r="B28" s="4" t="s">
        <v>64</v>
      </c>
      <c r="C28" s="15" t="s">
        <v>11</v>
      </c>
      <c r="E28" s="35"/>
      <c r="F28" s="35"/>
      <c r="G28" s="35"/>
      <c r="H28" s="35"/>
      <c r="I28" s="35"/>
    </row>
    <row r="29" spans="2:10" ht="15" customHeight="1" x14ac:dyDescent="0.2">
      <c r="B29" s="24" t="s">
        <v>65</v>
      </c>
      <c r="C29" s="25" t="s">
        <v>11</v>
      </c>
      <c r="D29" s="26"/>
      <c r="E29" s="26">
        <f t="shared" ref="E29" si="13">SUM(E25,E28)</f>
        <v>227000</v>
      </c>
      <c r="F29" s="26">
        <f>SUM(F25,F28)</f>
        <v>287603.99999999994</v>
      </c>
      <c r="G29" s="26">
        <f t="shared" ref="G29:I29" si="14">SUM(G25,G28)</f>
        <v>353102.35320000001</v>
      </c>
      <c r="H29" s="26">
        <f t="shared" si="14"/>
        <v>422670.11884032015</v>
      </c>
      <c r="I29" s="26">
        <f t="shared" si="14"/>
        <v>495211.36868203245</v>
      </c>
    </row>
    <row r="30" spans="2:10" ht="15" customHeight="1" x14ac:dyDescent="0.2">
      <c r="B30" s="27" t="s">
        <v>62</v>
      </c>
      <c r="C30" s="15" t="s">
        <v>1</v>
      </c>
      <c r="E30" s="28">
        <f>E29/E$8</f>
        <v>0.3219858156028369</v>
      </c>
      <c r="F30" s="28">
        <f t="shared" ref="F30:I30" si="15">F29/F$8</f>
        <v>0.3565987204285076</v>
      </c>
      <c r="G30" s="28">
        <f t="shared" si="15"/>
        <v>0.38621188399582213</v>
      </c>
      <c r="H30" s="28">
        <f t="shared" si="15"/>
        <v>0.41159441440676897</v>
      </c>
      <c r="I30" s="28">
        <f t="shared" si="15"/>
        <v>0.43335260928901498</v>
      </c>
    </row>
    <row r="32" spans="2:10" ht="15" customHeight="1" x14ac:dyDescent="0.2">
      <c r="B32" s="4" t="s">
        <v>2</v>
      </c>
      <c r="C32" s="15" t="s">
        <v>1</v>
      </c>
      <c r="D32" s="19"/>
      <c r="E32" s="23">
        <v>0.21</v>
      </c>
      <c r="F32" s="23">
        <v>0.21</v>
      </c>
      <c r="G32" s="23">
        <v>0.21</v>
      </c>
      <c r="H32" s="23">
        <v>0.21</v>
      </c>
      <c r="I32" s="23">
        <v>0.21</v>
      </c>
    </row>
    <row r="33" spans="1:9" ht="15" customHeight="1" x14ac:dyDescent="0.2">
      <c r="B33" s="24" t="s">
        <v>66</v>
      </c>
      <c r="C33" s="25" t="s">
        <v>11</v>
      </c>
      <c r="D33" s="26"/>
      <c r="E33" s="31">
        <f>E29*(1-E32)</f>
        <v>179330</v>
      </c>
      <c r="F33" s="31">
        <f t="shared" ref="F33:I33" si="16">F29*(1-F32)</f>
        <v>227207.15999999997</v>
      </c>
      <c r="G33" s="31">
        <f t="shared" si="16"/>
        <v>278950.85902800004</v>
      </c>
      <c r="H33" s="31">
        <f t="shared" si="16"/>
        <v>333909.39388385293</v>
      </c>
      <c r="I33" s="31">
        <f t="shared" si="16"/>
        <v>391216.98125880567</v>
      </c>
    </row>
    <row r="34" spans="1:9" ht="15" customHeight="1" x14ac:dyDescent="0.2">
      <c r="B34" s="27" t="s">
        <v>62</v>
      </c>
      <c r="C34" s="15" t="s">
        <v>1</v>
      </c>
      <c r="E34" s="32">
        <f>E33/E8</f>
        <v>0.25436879432624115</v>
      </c>
      <c r="F34" s="32">
        <f t="shared" ref="F34:I34" si="17">F33/F8</f>
        <v>0.281712989138521</v>
      </c>
      <c r="G34" s="32">
        <f t="shared" si="17"/>
        <v>0.30510738835669954</v>
      </c>
      <c r="H34" s="32">
        <f t="shared" si="17"/>
        <v>0.32515958738134748</v>
      </c>
      <c r="I34" s="32">
        <f t="shared" si="17"/>
        <v>0.34234856133832187</v>
      </c>
    </row>
    <row r="36" spans="1:9" ht="15" customHeight="1" x14ac:dyDescent="0.2">
      <c r="B36" s="4" t="s">
        <v>38</v>
      </c>
      <c r="C36" s="15" t="s">
        <v>1</v>
      </c>
      <c r="D36" s="19"/>
      <c r="E36" s="23">
        <v>0.6</v>
      </c>
      <c r="F36" s="23">
        <v>0.6</v>
      </c>
      <c r="G36" s="23">
        <v>0.6</v>
      </c>
      <c r="H36" s="23">
        <v>0.6</v>
      </c>
      <c r="I36" s="23">
        <v>0.6</v>
      </c>
    </row>
    <row r="37" spans="1:9" ht="15" customHeight="1" x14ac:dyDescent="0.2">
      <c r="B37" s="24" t="s">
        <v>67</v>
      </c>
      <c r="C37" s="25" t="s">
        <v>11</v>
      </c>
      <c r="D37" s="26"/>
      <c r="E37" s="31">
        <f>E33*E36</f>
        <v>107598</v>
      </c>
      <c r="F37" s="31">
        <f t="shared" ref="F37:I37" si="18">F33*F36</f>
        <v>136324.29599999997</v>
      </c>
      <c r="G37" s="31">
        <f t="shared" si="18"/>
        <v>167370.51541680002</v>
      </c>
      <c r="H37" s="31">
        <f t="shared" si="18"/>
        <v>200345.63633031174</v>
      </c>
      <c r="I37" s="31">
        <f t="shared" si="18"/>
        <v>234730.18875528339</v>
      </c>
    </row>
    <row r="38" spans="1:9" ht="15" customHeight="1" x14ac:dyDescent="0.2">
      <c r="D38" s="17"/>
      <c r="E38" s="17"/>
      <c r="F38" s="17"/>
      <c r="G38" s="17"/>
      <c r="H38" s="17"/>
      <c r="I38" s="17"/>
    </row>
    <row r="39" spans="1:9" s="3" customFormat="1" ht="15" customHeight="1" x14ac:dyDescent="0.2">
      <c r="A39" s="2" t="s">
        <v>0</v>
      </c>
      <c r="B39"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Glossary</vt:lpstr>
      <vt:lpstr>Forecast Assumptions</vt:lpstr>
      <vt:lpstr>P&amp;L Forecast</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Mohammad Rashid</cp:lastModifiedBy>
  <dcterms:created xsi:type="dcterms:W3CDTF">2020-07-20T11:12:49Z</dcterms:created>
  <dcterms:modified xsi:type="dcterms:W3CDTF">2022-03-31T07:19:30Z</dcterms:modified>
</cp:coreProperties>
</file>